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xml" ContentType="application/vnd.openxmlformats-officedocument.spreadsheetml.pivotTable+xml"/>
  <Override PartName="/xl/tables/table13.xml" ContentType="application/vnd.openxmlformats-officedocument.spreadsheetml.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customProperty5.bin" ContentType="application/vnd.openxmlformats-officedocument.spreadsheetml.customProperty"/>
  <Override PartName="/xl/customProperty6.bin" ContentType="application/vnd.openxmlformats-officedocument.spreadsheetml.customProperty"/>
  <Override PartName="/xl/comments6.xml" ContentType="application/vnd.openxmlformats-officedocument.spreadsheetml.comments+xml"/>
  <Override PartName="/xl/threadedComments/threadedComment1.xml" ContentType="application/vnd.ms-excel.threadedcomment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tables/table14.xml" ContentType="application/vnd.openxmlformats-officedocument.spreadsheetml.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tables/table15.xml" ContentType="application/vnd.openxmlformats-officedocument.spreadsheetml.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6.xml" ContentType="application/vnd.openxmlformats-officedocument.spreadsheetml.table+xml"/>
  <Override PartName="/xl/customProperty7.bin" ContentType="application/vnd.openxmlformats-officedocument.spreadsheetml.customProperty"/>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tables/table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Proj\saastoolset\datapca\docs\DG\Data_Specification\2030_Summary\"/>
    </mc:Choice>
  </mc:AlternateContent>
  <xr:revisionPtr revIDLastSave="0" documentId="13_ncr:1_{440793A0-60DF-4904-AA1B-236D2BC940E4}" xr6:coauthVersionLast="47" xr6:coauthVersionMax="47" xr10:uidLastSave="{00000000-0000-0000-0000-000000000000}"/>
  <bookViews>
    <workbookView xWindow="-120" yWindow="-120" windowWidth="29040" windowHeight="15720" tabRatio="711" activeTab="16" xr2:uid="{00000000-000D-0000-FFFF-FFFF00000000}"/>
  </bookViews>
  <sheets>
    <sheet name="版本說明" sheetId="18" r:id="rId1"/>
    <sheet name="填寫說明" sheetId="50" state="hidden" r:id="rId2"/>
    <sheet name="ErrMessage" sheetId="71" r:id="rId3"/>
    <sheet name="Parameter Setting" sheetId="45" r:id="rId4"/>
    <sheet name="Column mapping" sheetId="21" state="hidden" r:id="rId5"/>
    <sheet name="Col2DataMap" sheetId="56" state="hidden" r:id="rId6"/>
    <sheet name="extDef" sheetId="68" state="hidden" r:id="rId7"/>
    <sheet name="Table Summary" sheetId="46" state="hidden" r:id="rId8"/>
    <sheet name="DATAMAPPING" sheetId="47" state="hidden" r:id="rId9"/>
    <sheet name="Table Summary-WKC" sheetId="55" state="hidden" r:id="rId10"/>
    <sheet name="DATAMAPPING-WKC" sheetId="54" state="hidden" r:id="rId11"/>
    <sheet name="pvtStatus" sheetId="32" r:id="rId12"/>
    <sheet name="Categories" sheetId="22" state="hidden" r:id="rId13"/>
    <sheet name="CategoryMap" sheetId="49" state="hidden" r:id="rId14"/>
    <sheet name="pvtDGC" sheetId="70" r:id="rId15"/>
    <sheet name="pvtModel" sheetId="72" r:id="rId16"/>
    <sheet name="Terms" sheetId="31" r:id="rId17"/>
    <sheet name="MtdMatch" sheetId="58" r:id="rId18"/>
    <sheet name="資料清單" sheetId="14" r:id="rId19"/>
    <sheet name="Terms-v0.1" sheetId="39" state="hidden" r:id="rId20"/>
    <sheet name="Classifications" sheetId="34" state="hidden" r:id="rId21"/>
    <sheet name="DataClasses" sheetId="38" state="hidden" r:id="rId22"/>
    <sheet name="DataClasses_QA" sheetId="25" state="hidden" r:id="rId23"/>
    <sheet name="preDefineDC" sheetId="48" state="hidden" r:id="rId24"/>
    <sheet name="Table" sheetId="35" state="hidden" r:id="rId25"/>
    <sheet name="Column" sheetId="37" state="hidden" r:id="rId26"/>
    <sheet name="Policy" sheetId="41" state="hidden" r:id="rId27"/>
    <sheet name="Purview_Code" sheetId="40" state="hidden" r:id="rId28"/>
    <sheet name="WKC_Code" sheetId="53" state="hidden" r:id="rId29"/>
    <sheet name="ContactList" sheetId="42" state="hidden" r:id="rId30"/>
    <sheet name="udfParam" sheetId="30" r:id="rId31"/>
    <sheet name="Code" sheetId="19" r:id="rId32"/>
    <sheet name="Policies" sheetId="23" state="hidden" r:id="rId33"/>
    <sheet name="Data_Protection_Rule" sheetId="24" state="hidden" r:id="rId34"/>
    <sheet name="Log" sheetId="20" state="hidden" r:id="rId35"/>
  </sheets>
  <functionGroups builtInGroupCount="19"/>
  <externalReferences>
    <externalReference r:id="rId36"/>
    <externalReference r:id="rId37"/>
    <externalReference r:id="rId38"/>
    <externalReference r:id="rId39"/>
  </externalReferences>
  <definedNames>
    <definedName name="_Fill" localSheetId="29" hidden="1">[1]eqpmad2!#REF!</definedName>
    <definedName name="_Fill" localSheetId="8" hidden="1">[1]eqpmad2!#REF!</definedName>
    <definedName name="_Fill" localSheetId="10" hidden="1">[1]eqpmad2!#REF!</definedName>
    <definedName name="_Fill" localSheetId="3" hidden="1">[1]eqpmad2!#REF!</definedName>
    <definedName name="_Fill" localSheetId="7" hidden="1">[1]eqpmad2!#REF!</definedName>
    <definedName name="_Fill" localSheetId="9" hidden="1">[1]eqpmad2!#REF!</definedName>
    <definedName name="_Fill" localSheetId="30" hidden="1">[1]eqpmad2!#REF!</definedName>
    <definedName name="_Fill" localSheetId="0" hidden="1">[2]eqpmad2!#REF!</definedName>
    <definedName name="_Fill" localSheetId="1" hidden="1">[3]eqpmad2!#REF!</definedName>
    <definedName name="_Fill" hidden="1">[4]eqpmad2!#REF!</definedName>
    <definedName name="_xlnm._FilterDatabase" localSheetId="4" hidden="1">'Column mapping'!$A$1:$G$53</definedName>
    <definedName name="_xlnm._FilterDatabase" localSheetId="29" hidden="1">ContactList!$A$1:$AC$55</definedName>
    <definedName name="_xlnm._FilterDatabase" localSheetId="8" hidden="1">DATAMAPPING!$A$2:$IV$2</definedName>
    <definedName name="_xlnm._FilterDatabase" localSheetId="10" hidden="1">'DATAMAPPING-WKC'!$A$2:$IV$2</definedName>
    <definedName name="_xlnm._FilterDatabase" localSheetId="7" hidden="1">'Table Summary'!$A$2:$AI$2</definedName>
    <definedName name="_xlnm._FilterDatabase" localSheetId="9" hidden="1">'Table Summary-WKC'!$A$2:$AI$2</definedName>
    <definedName name="_xlnm._FilterDatabase" localSheetId="0" hidden="1">版本說明!$A$1:$G$1</definedName>
    <definedName name="_xlnm._FilterDatabase" localSheetId="1" hidden="1">填寫說明!$A$1:$E$14</definedName>
    <definedName name="_xlnm._FilterDatabase" localSheetId="18" hidden="1">資料清單!$A$1:$EN$1198</definedName>
    <definedName name="BG">'Parameter Setting'!$C$16</definedName>
    <definedName name="Category">OFFSET(Categories!$A$1,,,Code!$A$5,Code!$A$6)</definedName>
    <definedName name="CategoryRoot">Code!$E$2</definedName>
    <definedName name="DataList">OFFSET(資料清單!$A$1,,,Code!$A$2,Code!$A$3)</definedName>
    <definedName name="DB_ENGINE">'Parameter Setting'!$AM$2:$AM$5</definedName>
    <definedName name="DEBUG_ErrLevel">'Parameter Setting'!$AH$2:$AH$7</definedName>
    <definedName name="DEBUG_LogLevel">'Parameter Setting'!$AD$2:$AD$10</definedName>
    <definedName name="DEBUG_UNITTEST">'Parameter Setting'!$AE$2:$AE$13</definedName>
    <definedName name="DefaultContact">Code!$L$2</definedName>
    <definedName name="DGP_Template">Code!$F$2</definedName>
    <definedName name="ErrorIndicator">Terms!$AH$6</definedName>
    <definedName name="FMT_EXCEPTTABLE">'Parameter Setting'!$AK$2:$AK$4</definedName>
    <definedName name="FMT_TEMPTABLE">'Parameter Setting'!$AL$2:$AL$3</definedName>
    <definedName name="HWSheet">1</definedName>
    <definedName name="MTD_CASESENSITIVE">'Parameter Setting'!$B$19</definedName>
    <definedName name="_xlnm.Print_Area" localSheetId="8">DATAMAPPING!$A$1:$AK$2</definedName>
    <definedName name="_xlnm.Print_Area" localSheetId="10">'DATAMAPPING-WKC'!$A$1:$AK$2</definedName>
    <definedName name="_xlnm.Print_Titles" hidden="1">#NAME?</definedName>
    <definedName name="RunMode">'Parameter Setting'!$AJ$2:$AJ$7</definedName>
    <definedName name="SQLGEN_Version">'Parameter Setting'!$AI$2:$AI$7</definedName>
    <definedName name="Z_1D07DF59_3F17_4CF7_B70C_DA36E1AD3822_.wvu.Cols" hidden="1">#NAME?</definedName>
    <definedName name="Z_559FE521_F5CA_43FA_AB25_530ECC99DE8B_.wvu.FilterData" localSheetId="7" hidden="1">'Table Summary'!$B$2:$O$2</definedName>
    <definedName name="Z_559FE521_F5CA_43FA_AB25_530ECC99DE8B_.wvu.FilterData" localSheetId="9" hidden="1">'Table Summary-WKC'!$B$2:$O$2</definedName>
    <definedName name="Z_72A44400_C915_4C61_B04D_7F4C9BF76AC8_.wvu.FilterData" localSheetId="7" hidden="1">'Table Summary'!$B$2:$O$2</definedName>
    <definedName name="Z_72A44400_C915_4C61_B04D_7F4C9BF76AC8_.wvu.FilterData" localSheetId="9" hidden="1">'Table Summary-WKC'!$B$2:$O$2</definedName>
    <definedName name="Z_B47E2B91_0AC1_4403_8BBE_675D522A6CC8_.wvu.Cols" hidden="1">#NAME?</definedName>
    <definedName name="Z_E964CB39_1B64_4D62_9EF2_D1DB76D0CAA6_.wvu.FilterData" localSheetId="7" hidden="1">'Table Summary'!$B$2:$O$2</definedName>
    <definedName name="Z_E964CB39_1B64_4D62_9EF2_D1DB76D0CAA6_.wvu.FilterData" localSheetId="9" hidden="1">'Table Summary-WKC'!$B$2:$O$2</definedName>
    <definedName name="Z_E9B6F5A0_4F90_4216_BE27_69E7931CD98C_.wvu.FilterData" localSheetId="7" hidden="1">'Table Summary'!$B$2:$O$2</definedName>
    <definedName name="Z_E9B6F5A0_4F90_4216_BE27_69E7931CD98C_.wvu.FilterData" localSheetId="9" hidden="1">'Table Summary-WKC'!$B$2:$O$2</definedName>
  </definedNames>
  <calcPr calcId="191029"/>
  <pivotCaches>
    <pivotCache cacheId="0" r:id="rId40"/>
    <pivotCache cacheId="1" r:id="rId41"/>
    <pivotCache cacheId="2" r:id="rId42"/>
    <pivotCache cacheId="3" r:id="rId43"/>
    <pivotCache cacheId="589" r:id="rId44"/>
  </pivotCaches>
  <webPublishing allowPng="1" targetScreenSize="1024x768" codePage="65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0" l="1"/>
  <c r="V499" i="70" l="1"/>
  <c r="V500" i="70" s="1"/>
  <c r="V501" i="70" s="1"/>
  <c r="V502" i="70" s="1"/>
  <c r="V503" i="70" s="1"/>
  <c r="V504" i="70" s="1"/>
  <c r="V505" i="70" s="1"/>
  <c r="V506" i="70" s="1"/>
  <c r="V507" i="70" s="1"/>
  <c r="V508" i="70" s="1"/>
  <c r="V509" i="70" s="1"/>
  <c r="V510" i="70" s="1"/>
  <c r="V473" i="70" l="1"/>
  <c r="V474" i="70" s="1"/>
  <c r="V475" i="70" s="1"/>
  <c r="V476" i="70" s="1"/>
  <c r="V477" i="70" s="1"/>
  <c r="V478" i="70" s="1"/>
  <c r="V479" i="70" s="1"/>
  <c r="V480" i="70" s="1"/>
  <c r="V481" i="70" s="1"/>
  <c r="V482" i="70" s="1"/>
  <c r="V483" i="70" s="1"/>
  <c r="V484" i="70" s="1"/>
  <c r="V460" i="70"/>
  <c r="V461" i="70" s="1"/>
  <c r="V462" i="70" s="1"/>
  <c r="V463" i="70" s="1"/>
  <c r="V464" i="70" s="1"/>
  <c r="V465" i="70" s="1"/>
  <c r="V466" i="70" s="1"/>
  <c r="V467" i="70" s="1"/>
  <c r="V468" i="70" s="1"/>
  <c r="V469" i="70" s="1"/>
  <c r="V470" i="70" s="1"/>
  <c r="V471" i="70" s="1"/>
  <c r="V447" i="70"/>
  <c r="V448" i="70" s="1"/>
  <c r="V449" i="70" s="1"/>
  <c r="V450" i="70" s="1"/>
  <c r="V451" i="70" s="1"/>
  <c r="V452" i="70" s="1"/>
  <c r="V453" i="70" s="1"/>
  <c r="V454" i="70" s="1"/>
  <c r="V455" i="70" s="1"/>
  <c r="V456" i="70" s="1"/>
  <c r="V457" i="70" s="1"/>
  <c r="V458" i="70" s="1"/>
  <c r="V434" i="70"/>
  <c r="V435" i="70" s="1"/>
  <c r="V436" i="70" s="1"/>
  <c r="V437" i="70" s="1"/>
  <c r="V438" i="70" s="1"/>
  <c r="V439" i="70" s="1"/>
  <c r="V440" i="70" s="1"/>
  <c r="V441" i="70" s="1"/>
  <c r="V442" i="70" s="1"/>
  <c r="V443" i="70" s="1"/>
  <c r="V444" i="70" s="1"/>
  <c r="V445" i="70" s="1"/>
  <c r="V421" i="70"/>
  <c r="V422" i="70" s="1"/>
  <c r="V423" i="70" s="1"/>
  <c r="V424" i="70" s="1"/>
  <c r="V425" i="70" s="1"/>
  <c r="V426" i="70" s="1"/>
  <c r="V427" i="70" s="1"/>
  <c r="V428" i="70" s="1"/>
  <c r="V429" i="70" s="1"/>
  <c r="V430" i="70" s="1"/>
  <c r="V431" i="70" s="1"/>
  <c r="V432" i="70" s="1"/>
  <c r="V408" i="70"/>
  <c r="V409" i="70" s="1"/>
  <c r="V410" i="70" s="1"/>
  <c r="V411" i="70" s="1"/>
  <c r="V412" i="70" s="1"/>
  <c r="V413" i="70" s="1"/>
  <c r="V414" i="70" s="1"/>
  <c r="V415" i="70" s="1"/>
  <c r="V416" i="70" s="1"/>
  <c r="V417" i="70" s="1"/>
  <c r="V418" i="70" s="1"/>
  <c r="V419" i="70" s="1"/>
  <c r="V382" i="70"/>
  <c r="V383" i="70" s="1"/>
  <c r="V384" i="70" s="1"/>
  <c r="V385" i="70" s="1"/>
  <c r="V386" i="70" s="1"/>
  <c r="V387" i="70" s="1"/>
  <c r="V388" i="70" s="1"/>
  <c r="V389" i="70" s="1"/>
  <c r="V390" i="70" s="1"/>
  <c r="V391" i="70" s="1"/>
  <c r="V392" i="70" s="1"/>
  <c r="V393" i="70" s="1"/>
  <c r="V369" i="70"/>
  <c r="V370" i="70" s="1"/>
  <c r="V371" i="70" s="1"/>
  <c r="V372" i="70" s="1"/>
  <c r="V373" i="70" s="1"/>
  <c r="V374" i="70" s="1"/>
  <c r="V375" i="70" s="1"/>
  <c r="V376" i="70" s="1"/>
  <c r="V377" i="70" s="1"/>
  <c r="V378" i="70" s="1"/>
  <c r="V379" i="70" s="1"/>
  <c r="V380" i="70" s="1"/>
  <c r="V356" i="70"/>
  <c r="V357" i="70" s="1"/>
  <c r="V358" i="70" s="1"/>
  <c r="V359" i="70" s="1"/>
  <c r="V360" i="70" s="1"/>
  <c r="V361" i="70" s="1"/>
  <c r="V362" i="70" s="1"/>
  <c r="V363" i="70" s="1"/>
  <c r="V364" i="70" s="1"/>
  <c r="V365" i="70" s="1"/>
  <c r="V366" i="70" s="1"/>
  <c r="V367" i="70" s="1"/>
  <c r="V343" i="70"/>
  <c r="V344" i="70" s="1"/>
  <c r="V345" i="70" s="1"/>
  <c r="V346" i="70" s="1"/>
  <c r="V347" i="70" s="1"/>
  <c r="V348" i="70" s="1"/>
  <c r="V349" i="70" s="1"/>
  <c r="V350" i="70" s="1"/>
  <c r="V351" i="70" s="1"/>
  <c r="V352" i="70" s="1"/>
  <c r="V353" i="70" s="1"/>
  <c r="V354" i="70" s="1"/>
  <c r="V330" i="70"/>
  <c r="V331" i="70" s="1"/>
  <c r="V332" i="70" s="1"/>
  <c r="V333" i="70" s="1"/>
  <c r="V334" i="70" s="1"/>
  <c r="V335" i="70" s="1"/>
  <c r="V336" i="70" s="1"/>
  <c r="V337" i="70" s="1"/>
  <c r="V338" i="70" s="1"/>
  <c r="V339" i="70" s="1"/>
  <c r="V340" i="70" s="1"/>
  <c r="V341" i="70" s="1"/>
  <c r="V317" i="70"/>
  <c r="V318" i="70" s="1"/>
  <c r="V319" i="70" s="1"/>
  <c r="V320" i="70" s="1"/>
  <c r="V321" i="70" s="1"/>
  <c r="V322" i="70" s="1"/>
  <c r="V323" i="70" s="1"/>
  <c r="V324" i="70" s="1"/>
  <c r="V325" i="70" s="1"/>
  <c r="V326" i="70" s="1"/>
  <c r="V327" i="70" s="1"/>
  <c r="V328" i="70" s="1"/>
  <c r="V304" i="70"/>
  <c r="V305" i="70" s="1"/>
  <c r="V306" i="70" s="1"/>
  <c r="V307" i="70" s="1"/>
  <c r="V308" i="70" s="1"/>
  <c r="V309" i="70" s="1"/>
  <c r="V310" i="70" s="1"/>
  <c r="V311" i="70" s="1"/>
  <c r="V312" i="70" s="1"/>
  <c r="V313" i="70" s="1"/>
  <c r="V314" i="70" s="1"/>
  <c r="V315" i="70" s="1"/>
  <c r="V291" i="70"/>
  <c r="V292" i="70" s="1"/>
  <c r="V293" i="70" s="1"/>
  <c r="V294" i="70" s="1"/>
  <c r="V295" i="70" s="1"/>
  <c r="V296" i="70" s="1"/>
  <c r="V297" i="70" s="1"/>
  <c r="V298" i="70" s="1"/>
  <c r="V299" i="70" s="1"/>
  <c r="V300" i="70" s="1"/>
  <c r="V301" i="70" s="1"/>
  <c r="V302" i="70" s="1"/>
  <c r="V278" i="70"/>
  <c r="V279" i="70" s="1"/>
  <c r="V280" i="70" s="1"/>
  <c r="V281" i="70" s="1"/>
  <c r="V282" i="70" s="1"/>
  <c r="V283" i="70" s="1"/>
  <c r="V284" i="70" s="1"/>
  <c r="V285" i="70" s="1"/>
  <c r="V286" i="70" s="1"/>
  <c r="V287" i="70" s="1"/>
  <c r="V288" i="70" s="1"/>
  <c r="V289" i="70" s="1"/>
  <c r="V265" i="70"/>
  <c r="V266" i="70" s="1"/>
  <c r="V267" i="70" s="1"/>
  <c r="V268" i="70" s="1"/>
  <c r="V269" i="70" s="1"/>
  <c r="V270" i="70" s="1"/>
  <c r="V271" i="70" s="1"/>
  <c r="V272" i="70" s="1"/>
  <c r="V273" i="70" s="1"/>
  <c r="V274" i="70" s="1"/>
  <c r="V275" i="70" s="1"/>
  <c r="V276" i="70" s="1"/>
  <c r="V252" i="70"/>
  <c r="V253" i="70" s="1"/>
  <c r="V254" i="70" s="1"/>
  <c r="V255" i="70" s="1"/>
  <c r="V256" i="70" s="1"/>
  <c r="V257" i="70" s="1"/>
  <c r="V258" i="70" s="1"/>
  <c r="V259" i="70" s="1"/>
  <c r="V260" i="70" s="1"/>
  <c r="V261" i="70" s="1"/>
  <c r="V262" i="70" s="1"/>
  <c r="V263" i="70" s="1"/>
  <c r="V239" i="70"/>
  <c r="V240" i="70" s="1"/>
  <c r="V241" i="70" s="1"/>
  <c r="V242" i="70" s="1"/>
  <c r="V243" i="70" s="1"/>
  <c r="V244" i="70" s="1"/>
  <c r="V245" i="70" s="1"/>
  <c r="V246" i="70" s="1"/>
  <c r="V247" i="70" s="1"/>
  <c r="V248" i="70" s="1"/>
  <c r="V249" i="70" s="1"/>
  <c r="V250" i="70" s="1"/>
  <c r="V226" i="70"/>
  <c r="V227" i="70" s="1"/>
  <c r="V228" i="70" s="1"/>
  <c r="V229" i="70" s="1"/>
  <c r="V230" i="70" s="1"/>
  <c r="V231" i="70" s="1"/>
  <c r="V232" i="70" s="1"/>
  <c r="V233" i="70" s="1"/>
  <c r="V234" i="70" s="1"/>
  <c r="V235" i="70" s="1"/>
  <c r="V236" i="70" s="1"/>
  <c r="V237" i="70" s="1"/>
  <c r="V200" i="70"/>
  <c r="V201" i="70" s="1"/>
  <c r="V202" i="70" s="1"/>
  <c r="V203" i="70" s="1"/>
  <c r="V204" i="70" s="1"/>
  <c r="V205" i="70" s="1"/>
  <c r="V206" i="70" s="1"/>
  <c r="V207" i="70" s="1"/>
  <c r="V208" i="70" s="1"/>
  <c r="V209" i="70" s="1"/>
  <c r="V210" i="70" s="1"/>
  <c r="V211" i="70" s="1"/>
  <c r="V187" i="70"/>
  <c r="V188" i="70" s="1"/>
  <c r="V189" i="70" s="1"/>
  <c r="V190" i="70" s="1"/>
  <c r="V191" i="70" s="1"/>
  <c r="V192" i="70" s="1"/>
  <c r="V193" i="70" s="1"/>
  <c r="V194" i="70" s="1"/>
  <c r="V195" i="70" s="1"/>
  <c r="V196" i="70" s="1"/>
  <c r="V197" i="70" s="1"/>
  <c r="V198" i="70" s="1"/>
  <c r="V174" i="70"/>
  <c r="V175" i="70" s="1"/>
  <c r="V176" i="70" s="1"/>
  <c r="V177" i="70" s="1"/>
  <c r="V178" i="70" s="1"/>
  <c r="V179" i="70" s="1"/>
  <c r="V180" i="70" s="1"/>
  <c r="V181" i="70" s="1"/>
  <c r="V182" i="70" s="1"/>
  <c r="V183" i="70" s="1"/>
  <c r="V184" i="70" s="1"/>
  <c r="V185" i="70" s="1"/>
  <c r="V161" i="70"/>
  <c r="V162" i="70" s="1"/>
  <c r="V163" i="70" s="1"/>
  <c r="V164" i="70" s="1"/>
  <c r="V165" i="70" s="1"/>
  <c r="V166" i="70" s="1"/>
  <c r="V167" i="70" s="1"/>
  <c r="V168" i="70" s="1"/>
  <c r="V169" i="70" s="1"/>
  <c r="V170" i="70" s="1"/>
  <c r="V171" i="70" s="1"/>
  <c r="V172" i="70" s="1"/>
  <c r="V148" i="70"/>
  <c r="V149" i="70" s="1"/>
  <c r="V150" i="70" s="1"/>
  <c r="V151" i="70" s="1"/>
  <c r="V152" i="70" s="1"/>
  <c r="V153" i="70" s="1"/>
  <c r="V154" i="70" s="1"/>
  <c r="V155" i="70" s="1"/>
  <c r="V156" i="70" s="1"/>
  <c r="V157" i="70" s="1"/>
  <c r="V158" i="70" s="1"/>
  <c r="V159" i="70" s="1"/>
  <c r="V135" i="70"/>
  <c r="V136" i="70" s="1"/>
  <c r="V137" i="70" s="1"/>
  <c r="V138" i="70" s="1"/>
  <c r="V139" i="70" s="1"/>
  <c r="V140" i="70" s="1"/>
  <c r="V141" i="70" s="1"/>
  <c r="V142" i="70" s="1"/>
  <c r="V143" i="70" s="1"/>
  <c r="V144" i="70" s="1"/>
  <c r="V145" i="70" s="1"/>
  <c r="V146" i="70" s="1"/>
  <c r="V122" i="70"/>
  <c r="V123" i="70" s="1"/>
  <c r="V124" i="70" s="1"/>
  <c r="V125" i="70" s="1"/>
  <c r="V126" i="70" s="1"/>
  <c r="V127" i="70" s="1"/>
  <c r="V128" i="70" s="1"/>
  <c r="V129" i="70" s="1"/>
  <c r="V130" i="70" s="1"/>
  <c r="V131" i="70" s="1"/>
  <c r="V132" i="70" s="1"/>
  <c r="V133" i="70" s="1"/>
  <c r="V109" i="70"/>
  <c r="V110" i="70" s="1"/>
  <c r="V111" i="70" s="1"/>
  <c r="V112" i="70" s="1"/>
  <c r="V113" i="70" s="1"/>
  <c r="V114" i="70" s="1"/>
  <c r="V115" i="70" s="1"/>
  <c r="V116" i="70" s="1"/>
  <c r="V117" i="70" s="1"/>
  <c r="V118" i="70" s="1"/>
  <c r="V119" i="70" s="1"/>
  <c r="V120" i="70" s="1"/>
  <c r="V97" i="70"/>
  <c r="V98" i="70" s="1"/>
  <c r="V99" i="70" s="1"/>
  <c r="V100" i="70" s="1"/>
  <c r="V101" i="70" s="1"/>
  <c r="V102" i="70" s="1"/>
  <c r="V103" i="70" s="1"/>
  <c r="V104" i="70" s="1"/>
  <c r="V105" i="70" s="1"/>
  <c r="V106" i="70" s="1"/>
  <c r="V107" i="70" s="1"/>
  <c r="V85" i="70"/>
  <c r="V86" i="70" s="1"/>
  <c r="V87" i="70" s="1"/>
  <c r="V88" i="70" s="1"/>
  <c r="V89" i="70" s="1"/>
  <c r="V90" i="70" s="1"/>
  <c r="V91" i="70" s="1"/>
  <c r="V92" i="70" s="1"/>
  <c r="V93" i="70" s="1"/>
  <c r="V94" i="70" s="1"/>
  <c r="V95" i="70" s="1"/>
  <c r="V73" i="70"/>
  <c r="V74" i="70" s="1"/>
  <c r="V75" i="70" s="1"/>
  <c r="V76" i="70" s="1"/>
  <c r="V77" i="70" s="1"/>
  <c r="V78" i="70" s="1"/>
  <c r="V79" i="70" s="1"/>
  <c r="V80" i="70" s="1"/>
  <c r="V81" i="70" s="1"/>
  <c r="V82" i="70" s="1"/>
  <c r="V83" i="70" s="1"/>
  <c r="V61" i="70"/>
  <c r="V62" i="70" s="1"/>
  <c r="V63" i="70" s="1"/>
  <c r="V64" i="70" s="1"/>
  <c r="V65" i="70" s="1"/>
  <c r="V66" i="70" s="1"/>
  <c r="V67" i="70" s="1"/>
  <c r="V68" i="70" s="1"/>
  <c r="V69" i="70" s="1"/>
  <c r="V70" i="70" s="1"/>
  <c r="V71" i="70" s="1"/>
  <c r="V50" i="70"/>
  <c r="V51" i="70" s="1"/>
  <c r="V52" i="70" s="1"/>
  <c r="V53" i="70" s="1"/>
  <c r="V54" i="70" s="1"/>
  <c r="V55" i="70" s="1"/>
  <c r="V56" i="70" s="1"/>
  <c r="V57" i="70" s="1"/>
  <c r="V58" i="70" s="1"/>
  <c r="V59" i="70" s="1"/>
  <c r="V39" i="70"/>
  <c r="V40" i="70" s="1"/>
  <c r="V41" i="70" s="1"/>
  <c r="V42" i="70" s="1"/>
  <c r="V43" i="70" s="1"/>
  <c r="V44" i="70" s="1"/>
  <c r="V45" i="70" s="1"/>
  <c r="V46" i="70" s="1"/>
  <c r="V47" i="70" s="1"/>
  <c r="V48" i="70" s="1"/>
  <c r="V28" i="70"/>
  <c r="V29" i="70" s="1"/>
  <c r="V30" i="70" s="1"/>
  <c r="V31" i="70" s="1"/>
  <c r="V32" i="70" s="1"/>
  <c r="V33" i="70" s="1"/>
  <c r="V34" i="70" s="1"/>
  <c r="V35" i="70" s="1"/>
  <c r="V36" i="70" s="1"/>
  <c r="V37" i="70" s="1"/>
  <c r="V18" i="70"/>
  <c r="V19" i="70" s="1"/>
  <c r="V20" i="70" s="1"/>
  <c r="V21" i="70" s="1"/>
  <c r="V22" i="70" s="1"/>
  <c r="V23" i="70" s="1"/>
  <c r="V24" i="70" s="1"/>
  <c r="V25" i="70" s="1"/>
  <c r="V26" i="70" s="1"/>
  <c r="V8" i="70"/>
  <c r="V9" i="70" s="1"/>
  <c r="V10" i="70" s="1"/>
  <c r="V11" i="70" s="1"/>
  <c r="V12" i="70" s="1"/>
  <c r="V13" i="70" s="1"/>
  <c r="V14" i="70" s="1"/>
  <c r="V15" i="70" s="1"/>
  <c r="V16" i="70" s="1"/>
  <c r="EI2" i="14" l="1"/>
  <c r="H38" i="47"/>
  <c r="EE2" i="14" l="1"/>
  <c r="EM2" i="14" l="1"/>
  <c r="BD5" i="70" s="1"/>
  <c r="BD4" i="70" l="1"/>
  <c r="BD6" i="70" s="1"/>
  <c r="BD8" i="70" s="1"/>
  <c r="BD7" i="70" l="1"/>
  <c r="EN2" i="14" l="1"/>
  <c r="EC2" i="14" l="1"/>
  <c r="A12" i="30"/>
  <c r="DQ2" i="14" l="1"/>
  <c r="DP2" i="14" l="1"/>
  <c r="DO2" i="14" l="1"/>
  <c r="DZ2" i="14" l="1"/>
  <c r="B18" i="45"/>
  <c r="BQ2" i="14" l="1"/>
  <c r="A6" i="30" l="1"/>
  <c r="A8" i="30" l="1"/>
  <c r="K1" i="30" s="1"/>
  <c r="A10" i="30"/>
  <c r="B28" i="56" l="1"/>
  <c r="B29" i="56"/>
  <c r="B27" i="56"/>
  <c r="CA2" i="14"/>
  <c r="B16" i="45"/>
  <c r="BC2" i="14" l="1"/>
  <c r="D12" i="45" l="1"/>
  <c r="B12" i="45" s="1"/>
  <c r="AU2" i="14" l="1"/>
  <c r="D14" i="18" l="1"/>
  <c r="DU2" i="14" l="1"/>
  <c r="EF2" i="14" s="1"/>
  <c r="DV2" i="14"/>
  <c r="DW2" i="14" l="1"/>
  <c r="EH2" i="14" s="1"/>
  <c r="EA2" i="14"/>
  <c r="M46" i="47"/>
  <c r="ED2" i="14" l="1"/>
  <c r="EB2" i="14"/>
  <c r="C6" i="46"/>
  <c r="M47" i="47"/>
  <c r="M48" i="47" s="1"/>
  <c r="A47" i="47"/>
  <c r="A48" i="47" s="1"/>
  <c r="AV2" i="14" l="1"/>
  <c r="BH2" i="14"/>
  <c r="H34" i="47" l="1"/>
  <c r="B15" i="45"/>
  <c r="BZ2" i="14" l="1"/>
  <c r="BW2" i="14" l="1"/>
  <c r="AW2" i="14"/>
  <c r="AY2" i="14"/>
  <c r="BX2" i="14"/>
  <c r="BY2" i="14"/>
  <c r="CS2" i="14"/>
  <c r="CT2" i="14" l="1"/>
  <c r="CU2" i="14" s="1"/>
  <c r="BR2" i="14" s="1"/>
  <c r="CJ2" i="14"/>
  <c r="AZ2" i="14"/>
  <c r="B26" i="56" l="1"/>
  <c r="B25" i="56"/>
  <c r="C1" i="56" s="1"/>
  <c r="BY1" i="14"/>
  <c r="H32" i="47"/>
  <c r="CB2" i="14" l="1"/>
  <c r="BV2" i="14"/>
  <c r="AS2" i="14"/>
  <c r="H25" i="47"/>
  <c r="H26" i="47"/>
  <c r="H27" i="47"/>
  <c r="H28" i="47"/>
  <c r="H29" i="47"/>
  <c r="H30" i="47"/>
  <c r="H31" i="47"/>
  <c r="CR2" i="14"/>
  <c r="CO2" i="14"/>
  <c r="CQ2" i="14" s="1"/>
  <c r="CN2" i="14"/>
  <c r="CP2" i="14" s="1"/>
  <c r="CI2" i="14"/>
  <c r="CK2" i="14"/>
  <c r="CH2" i="14"/>
  <c r="B9" i="47"/>
  <c r="M10" i="47"/>
  <c r="A10" i="47"/>
  <c r="C5" i="55"/>
  <c r="C4" i="55"/>
  <c r="P3" i="55"/>
  <c r="P4" i="55" s="1"/>
  <c r="P5" i="55" s="1"/>
  <c r="C3" i="55"/>
  <c r="A27" i="54"/>
  <c r="A28" i="54" s="1"/>
  <c r="A29" i="54" s="1"/>
  <c r="A30" i="54" s="1"/>
  <c r="A31" i="54" s="1"/>
  <c r="A32" i="54" s="1"/>
  <c r="M26" i="54"/>
  <c r="M27" i="54" s="1"/>
  <c r="M28" i="54" s="1"/>
  <c r="M29" i="54" s="1"/>
  <c r="M30" i="54" s="1"/>
  <c r="M31" i="54" s="1"/>
  <c r="M32" i="54" s="1"/>
  <c r="H25" i="54"/>
  <c r="H24" i="54"/>
  <c r="B22" i="54"/>
  <c r="B21" i="54"/>
  <c r="B20" i="54"/>
  <c r="B19" i="54"/>
  <c r="B15" i="54"/>
  <c r="B14" i="54"/>
  <c r="B13" i="54"/>
  <c r="B12" i="54"/>
  <c r="B11" i="54"/>
  <c r="M10" i="54"/>
  <c r="M11" i="54" s="1"/>
  <c r="M12" i="54" s="1"/>
  <c r="M13" i="54" s="1"/>
  <c r="M14" i="54" s="1"/>
  <c r="M15" i="54" s="1"/>
  <c r="B10" i="54"/>
  <c r="A10" i="54"/>
  <c r="A11" i="54" s="1"/>
  <c r="A12" i="54" s="1"/>
  <c r="A13" i="54" s="1"/>
  <c r="A14" i="54" s="1"/>
  <c r="A15" i="54" s="1"/>
  <c r="B9" i="54"/>
  <c r="M4" i="54"/>
  <c r="M5" i="54" s="1"/>
  <c r="M6" i="54" s="1"/>
  <c r="M7" i="54" s="1"/>
  <c r="M8" i="54" s="1"/>
  <c r="G3" i="54"/>
  <c r="A122" i="42"/>
  <c r="A121" i="42"/>
  <c r="A119" i="42"/>
  <c r="A118" i="42"/>
  <c r="A117" i="42"/>
  <c r="A116" i="42"/>
  <c r="A115" i="42"/>
  <c r="A114" i="42"/>
  <c r="A113" i="42"/>
  <c r="A112" i="42"/>
  <c r="A111" i="42"/>
  <c r="A110" i="42"/>
  <c r="A109" i="42"/>
  <c r="A108" i="42"/>
  <c r="A107" i="42"/>
  <c r="A106" i="42"/>
  <c r="A105" i="42"/>
  <c r="A104" i="42"/>
  <c r="A103" i="42"/>
  <c r="A102" i="42"/>
  <c r="A101" i="42"/>
  <c r="A100" i="42"/>
  <c r="A99" i="42"/>
  <c r="A98" i="42"/>
  <c r="A97" i="42"/>
  <c r="A96" i="42"/>
  <c r="A95" i="42"/>
  <c r="A94" i="42"/>
  <c r="A93" i="42"/>
  <c r="A92" i="42"/>
  <c r="A91" i="42"/>
  <c r="A90" i="42"/>
  <c r="A89" i="42"/>
  <c r="A88" i="42"/>
  <c r="A87" i="42"/>
  <c r="A86" i="42"/>
  <c r="A85" i="42"/>
  <c r="A84" i="42"/>
  <c r="A83" i="42"/>
  <c r="A82" i="42"/>
  <c r="A81" i="42"/>
  <c r="A80" i="42"/>
  <c r="A79" i="42"/>
  <c r="A78" i="42"/>
  <c r="A77" i="42"/>
  <c r="A76" i="42"/>
  <c r="A75" i="42"/>
  <c r="A74" i="42"/>
  <c r="A73" i="42"/>
  <c r="A72" i="42"/>
  <c r="A71" i="42"/>
  <c r="A70" i="42"/>
  <c r="A69" i="42"/>
  <c r="A68"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C31" i="42"/>
  <c r="A31" i="42"/>
  <c r="A29" i="42"/>
  <c r="A28" i="42"/>
  <c r="A27" i="42"/>
  <c r="A26" i="42"/>
  <c r="A25" i="42"/>
  <c r="A24" i="42"/>
  <c r="A23" i="42"/>
  <c r="A22" i="42"/>
  <c r="A21" i="42"/>
  <c r="C20" i="42"/>
  <c r="A20" i="42"/>
  <c r="A19" i="42"/>
  <c r="A18" i="42"/>
  <c r="A17" i="42"/>
  <c r="A16" i="42"/>
  <c r="A15" i="42"/>
  <c r="A14" i="42"/>
  <c r="A13" i="42"/>
  <c r="A12" i="42"/>
  <c r="A11" i="42"/>
  <c r="A10" i="42"/>
  <c r="A9" i="42"/>
  <c r="A8" i="42"/>
  <c r="A7" i="42"/>
  <c r="A6" i="42"/>
  <c r="A5" i="42"/>
  <c r="A4" i="42"/>
  <c r="A3" i="42"/>
  <c r="A2" i="42"/>
  <c r="M16" i="54" l="1"/>
  <c r="M19" i="54"/>
  <c r="M20" i="54" s="1"/>
  <c r="M21" i="54" s="1"/>
  <c r="A19" i="54"/>
  <c r="A20" i="54" s="1"/>
  <c r="A21" i="54" s="1"/>
  <c r="A16" i="54"/>
  <c r="A22" i="54" l="1"/>
  <c r="A18" i="54"/>
  <c r="M18" i="54"/>
  <c r="M22" i="54"/>
  <c r="M24" i="54" l="1"/>
  <c r="M23" i="54"/>
  <c r="M25" i="54" s="1"/>
  <c r="M17" i="54"/>
  <c r="A24" i="54"/>
  <c r="A23" i="54"/>
  <c r="A25" i="54" s="1"/>
  <c r="A17" i="54"/>
  <c r="DX2" i="14"/>
  <c r="B13" i="50" l="1"/>
  <c r="O2" i="22" l="1"/>
  <c r="M2" i="22"/>
  <c r="S2" i="22"/>
  <c r="H24" i="47"/>
  <c r="H23" i="47"/>
  <c r="BB2" i="14" l="1"/>
  <c r="BE2" i="14" s="1"/>
  <c r="BA2" i="14"/>
  <c r="BG2" i="14" l="1"/>
  <c r="BN2" i="14" s="1"/>
  <c r="BI2" i="14"/>
  <c r="BD2" i="14"/>
  <c r="AT2" i="14"/>
  <c r="BK2" i="14" l="1" a="1"/>
  <c r="BK2" i="14" s="1"/>
  <c r="BL2" i="14" s="1" a="1"/>
  <c r="BL2" i="14" s="1"/>
  <c r="BO2" i="14"/>
  <c r="CF2" i="14"/>
  <c r="CG2" i="14" s="1"/>
  <c r="BJ2" i="14"/>
  <c r="DG2" i="14"/>
  <c r="DH2" i="14" s="1"/>
  <c r="DI2" i="14" s="1"/>
  <c r="DF2" i="14"/>
  <c r="DE2" i="14"/>
  <c r="CE2" i="14"/>
  <c r="BP2" i="14" a="1"/>
  <c r="BP2" i="14" s="1"/>
  <c r="DJ2" i="14"/>
  <c r="EG2" i="14" l="1" a="1"/>
  <c r="EG2" i="14" s="1"/>
  <c r="EL2" i="14" s="1"/>
  <c r="BM2" i="14"/>
  <c r="CV2" i="14"/>
  <c r="DD2" i="14"/>
  <c r="AR2" i="14"/>
  <c r="DS2" i="14"/>
  <c r="CX2" i="14" s="1"/>
  <c r="DL2" i="14"/>
  <c r="BF2" i="14"/>
  <c r="CW2" i="14"/>
  <c r="DR2" i="14"/>
  <c r="DT2" i="14" l="1"/>
  <c r="BS2" i="14"/>
  <c r="BU2" i="14" s="1"/>
  <c r="CY2" i="14"/>
  <c r="CZ2" i="14" s="1"/>
  <c r="DA2" i="14" s="1"/>
  <c r="BM11" i="32"/>
  <c r="BN11" i="32"/>
  <c r="BO10" i="32"/>
  <c r="BO11" i="32"/>
  <c r="BN10" i="32"/>
  <c r="BM10" i="32"/>
  <c r="BL9" i="32"/>
  <c r="BL10" i="32"/>
  <c r="BL8" i="32"/>
  <c r="BL7" i="32"/>
  <c r="EK2" i="14" l="1"/>
  <c r="EJ2" i="14"/>
  <c r="BT2" i="14"/>
  <c r="B21" i="47"/>
  <c r="P3" i="46"/>
  <c r="M4" i="47" l="1"/>
  <c r="M5" i="47" s="1"/>
  <c r="M6" i="47" s="1"/>
  <c r="M7" i="47" s="1"/>
  <c r="M8" i="47" s="1"/>
  <c r="L2" i="22"/>
  <c r="P2" i="22"/>
  <c r="R2" i="22"/>
  <c r="P5" i="46" l="1"/>
  <c r="P6" i="46" s="1"/>
  <c r="DF2" i="32"/>
  <c r="DF3" i="32"/>
  <c r="DF4" i="32"/>
  <c r="C5" i="46" l="1"/>
  <c r="M39" i="47"/>
  <c r="M40" i="47" s="1"/>
  <c r="M41" i="47" s="1"/>
  <c r="M42" i="47" s="1"/>
  <c r="M43" i="47" s="1"/>
  <c r="M44" i="47" s="1"/>
  <c r="M45" i="47" s="1"/>
  <c r="A40" i="47"/>
  <c r="A41" i="47" s="1"/>
  <c r="A42" i="47" s="1"/>
  <c r="A43" i="47" s="1"/>
  <c r="A44" i="47" s="1"/>
  <c r="A45" i="47" s="1"/>
  <c r="B10" i="47"/>
  <c r="B11" i="47"/>
  <c r="B12" i="47"/>
  <c r="B13" i="47"/>
  <c r="B14" i="47"/>
  <c r="B18" i="47"/>
  <c r="B19" i="47"/>
  <c r="B20" i="47"/>
  <c r="M11" i="47"/>
  <c r="M12" i="47" s="1"/>
  <c r="M13" i="47" s="1"/>
  <c r="M14" i="47" s="1"/>
  <c r="M18" i="47" l="1"/>
  <c r="M19" i="47" s="1"/>
  <c r="M20" i="47" s="1"/>
  <c r="M15" i="47"/>
  <c r="A11" i="47"/>
  <c r="A12" i="47" s="1"/>
  <c r="A13" i="47" s="1"/>
  <c r="A14" i="47" s="1"/>
  <c r="M17" i="47" l="1"/>
  <c r="M21" i="47"/>
  <c r="M23" i="47" s="1"/>
  <c r="M25" i="47" s="1"/>
  <c r="M27" i="47" s="1"/>
  <c r="M29" i="47" s="1"/>
  <c r="M31" i="47" s="1"/>
  <c r="M33" i="47" s="1"/>
  <c r="A18" i="47"/>
  <c r="A19" i="47" s="1"/>
  <c r="A20" i="47" s="1"/>
  <c r="A15" i="47"/>
  <c r="G3" i="47"/>
  <c r="C3" i="46"/>
  <c r="D7" i="45"/>
  <c r="C7" i="45" s="1"/>
  <c r="D6" i="45"/>
  <c r="M22" i="47" l="1"/>
  <c r="M24" i="47" s="1"/>
  <c r="M26" i="47" s="1"/>
  <c r="M28" i="47" s="1"/>
  <c r="M30" i="47" s="1"/>
  <c r="M32" i="47" s="1"/>
  <c r="M34" i="47" s="1"/>
  <c r="M16" i="47"/>
  <c r="A21" i="47"/>
  <c r="A23" i="47" s="1"/>
  <c r="A25" i="47" s="1"/>
  <c r="A27" i="47" s="1"/>
  <c r="A29" i="47" s="1"/>
  <c r="A31" i="47" s="1"/>
  <c r="A33" i="47" s="1"/>
  <c r="A17" i="47"/>
  <c r="A5" i="19"/>
  <c r="A6" i="19"/>
  <c r="A22" i="47" l="1"/>
  <c r="A24" i="47" s="1"/>
  <c r="A26" i="47" s="1"/>
  <c r="A28" i="47" s="1"/>
  <c r="A30" i="47" s="1"/>
  <c r="A32" i="47" s="1"/>
  <c r="A34" i="47" s="1"/>
  <c r="A16" i="47"/>
  <c r="BN6" i="32" l="1"/>
  <c r="BM6" i="32"/>
  <c r="BO6" i="32"/>
  <c r="BM7" i="32"/>
  <c r="BN7" i="32"/>
  <c r="BO7" i="32"/>
  <c r="BM8" i="32"/>
  <c r="BN8" i="32"/>
  <c r="BO8" i="32"/>
  <c r="BM9" i="32"/>
  <c r="BN9" i="32"/>
  <c r="BO9" i="32"/>
  <c r="BU1" i="14"/>
  <c r="BV1" i="14"/>
  <c r="BZ1" i="14" l="1"/>
  <c r="BX1" i="14"/>
  <c r="BW1" i="14"/>
  <c r="A3" i="19" l="1"/>
  <c r="A2" i="19" l="1"/>
  <c r="L144" i="30" l="1"/>
  <c r="L136" i="30"/>
  <c r="L128" i="30"/>
  <c r="L120" i="30"/>
  <c r="L112" i="30"/>
  <c r="L104" i="30"/>
  <c r="L96" i="30"/>
  <c r="L88" i="30"/>
  <c r="L80" i="30"/>
  <c r="L72" i="30"/>
  <c r="L64" i="30"/>
  <c r="L56" i="30"/>
  <c r="L48" i="30"/>
  <c r="L40" i="30"/>
  <c r="L32" i="30"/>
  <c r="L135" i="30"/>
  <c r="L127" i="30"/>
  <c r="L119" i="30"/>
  <c r="L111" i="30"/>
  <c r="L103" i="30"/>
  <c r="L95" i="30"/>
  <c r="L87" i="30"/>
  <c r="L79" i="30"/>
  <c r="L71" i="30"/>
  <c r="L63" i="30"/>
  <c r="L55" i="30"/>
  <c r="L47" i="30"/>
  <c r="L39" i="30"/>
  <c r="L31" i="30"/>
  <c r="L134" i="30"/>
  <c r="L126" i="30"/>
  <c r="L118" i="30"/>
  <c r="L110" i="30"/>
  <c r="L102" i="30"/>
  <c r="L94" i="30"/>
  <c r="L86" i="30"/>
  <c r="L78" i="30"/>
  <c r="L70" i="30"/>
  <c r="L62" i="30"/>
  <c r="L54" i="30"/>
  <c r="L46" i="30"/>
  <c r="L38" i="30"/>
  <c r="L30" i="30"/>
  <c r="L133" i="30"/>
  <c r="L125" i="30"/>
  <c r="L117" i="30"/>
  <c r="L109" i="30"/>
  <c r="L101" i="30"/>
  <c r="L93" i="30"/>
  <c r="L85" i="30"/>
  <c r="L77" i="30"/>
  <c r="L69" i="30"/>
  <c r="L61" i="30"/>
  <c r="L53" i="30"/>
  <c r="L45" i="30"/>
  <c r="L37" i="30"/>
  <c r="L29" i="30"/>
  <c r="L132" i="30"/>
  <c r="L124" i="30"/>
  <c r="L116" i="30"/>
  <c r="L108" i="30"/>
  <c r="L100" i="30"/>
  <c r="L92" i="30"/>
  <c r="L84" i="30"/>
  <c r="L76" i="30"/>
  <c r="L68" i="30"/>
  <c r="L60" i="30"/>
  <c r="L52" i="30"/>
  <c r="L44" i="30"/>
  <c r="L36" i="30"/>
  <c r="L143" i="30"/>
  <c r="L142" i="30"/>
  <c r="L141" i="30"/>
  <c r="L140" i="30"/>
  <c r="L139" i="30"/>
  <c r="L138" i="30"/>
  <c r="L137" i="30"/>
  <c r="L129" i="30"/>
  <c r="L106" i="30"/>
  <c r="L83" i="30"/>
  <c r="L65" i="30"/>
  <c r="L42" i="30"/>
  <c r="L123" i="30"/>
  <c r="L105" i="30"/>
  <c r="L82" i="30"/>
  <c r="L59" i="30"/>
  <c r="L41" i="30"/>
  <c r="L122" i="30"/>
  <c r="L99" i="30"/>
  <c r="L81" i="30"/>
  <c r="L58" i="30"/>
  <c r="L35" i="30"/>
  <c r="L121" i="30"/>
  <c r="L98" i="30"/>
  <c r="L75" i="30"/>
  <c r="L57" i="30"/>
  <c r="L34" i="30"/>
  <c r="L131" i="30"/>
  <c r="L49" i="30"/>
  <c r="L107" i="30"/>
  <c r="L66" i="30"/>
  <c r="L115" i="30"/>
  <c r="L97" i="30"/>
  <c r="L74" i="30"/>
  <c r="L51" i="30"/>
  <c r="L33" i="30"/>
  <c r="L114" i="30"/>
  <c r="L91" i="30"/>
  <c r="L73" i="30"/>
  <c r="L50" i="30"/>
  <c r="L113" i="30"/>
  <c r="L90" i="30"/>
  <c r="L67" i="30"/>
  <c r="L130" i="30"/>
  <c r="L89" i="30"/>
  <c r="L43" i="30"/>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 i="25"/>
  <c r="G130" i="23"/>
  <c r="G129" i="23"/>
  <c r="G128" i="23"/>
  <c r="G127" i="23"/>
  <c r="G126" i="23"/>
  <c r="G125" i="23"/>
  <c r="G124" i="23"/>
  <c r="G123"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2" i="23"/>
  <c r="G4" i="23" s="1"/>
  <c r="G3" i="23" l="1"/>
  <c r="G5" i="23" s="1"/>
  <c r="G6" i="23" l="1"/>
  <c r="AH6" i="31"/>
  <c r="A7" i="31" s="1"/>
  <c r="CZ445" i="32"/>
  <c r="CZ724" i="32"/>
  <c r="CZ473" i="32"/>
  <c r="CZ447" i="32"/>
  <c r="CZ712" i="32"/>
  <c r="CZ733" i="32"/>
  <c r="CZ876" i="32"/>
  <c r="CZ549" i="32"/>
  <c r="CZ586" i="32"/>
  <c r="CZ831" i="32"/>
  <c r="CZ700" i="32"/>
  <c r="CZ795" i="32"/>
  <c r="CZ834" i="32"/>
  <c r="CZ483" i="32"/>
  <c r="CZ457" i="32"/>
  <c r="CZ528" i="32"/>
  <c r="CZ499" i="32"/>
  <c r="CZ600" i="32"/>
  <c r="CZ713" i="32"/>
  <c r="CZ479" i="32"/>
  <c r="CZ759" i="32"/>
  <c r="CZ635" i="32"/>
  <c r="CZ620" i="32"/>
  <c r="CZ443" i="32"/>
  <c r="CZ637" i="32"/>
  <c r="CZ500" i="32"/>
  <c r="CZ788" i="32"/>
  <c r="CZ860" i="32"/>
  <c r="CZ867" i="32"/>
  <c r="CZ715" i="32"/>
  <c r="CZ764" i="32"/>
  <c r="CZ662" i="32"/>
  <c r="CZ611" i="32"/>
  <c r="CZ599" i="32"/>
  <c r="CZ503" i="32"/>
  <c r="CZ814" i="32"/>
  <c r="CZ627" i="32"/>
  <c r="CZ434" i="32"/>
  <c r="CZ833" i="32"/>
  <c r="CZ793" i="32"/>
  <c r="CZ794" i="32"/>
  <c r="CZ852" i="32"/>
  <c r="CZ865" i="32"/>
  <c r="CZ846" i="32"/>
  <c r="CZ828" i="32"/>
  <c r="CZ592" i="32"/>
  <c r="CZ792" i="32"/>
  <c r="CZ623" i="32"/>
  <c r="CZ615" i="32"/>
  <c r="CZ567" i="32"/>
  <c r="CZ716" i="32"/>
  <c r="CZ663" i="32"/>
  <c r="CZ808" i="32"/>
  <c r="CZ525" i="32"/>
  <c r="CZ634" i="32"/>
  <c r="CZ624" i="32"/>
  <c r="CZ582" i="32"/>
  <c r="CZ463" i="32"/>
  <c r="CZ542" i="32"/>
  <c r="CZ674" i="32"/>
  <c r="CZ868" i="32"/>
  <c r="CZ518" i="32"/>
  <c r="CZ505" i="32"/>
  <c r="CZ581" i="32"/>
  <c r="CZ610" i="32"/>
  <c r="CZ652" i="32"/>
  <c r="CZ511" i="32"/>
  <c r="CZ639" i="32"/>
  <c r="CZ604" i="32"/>
  <c r="CZ598" i="32"/>
  <c r="CZ547" i="32"/>
  <c r="CZ727" i="32"/>
  <c r="CZ651" i="32"/>
  <c r="CZ568" i="32"/>
  <c r="CZ873" i="32"/>
  <c r="CZ684" i="32"/>
  <c r="CZ800" i="32"/>
  <c r="CZ849" i="32"/>
  <c r="CZ717" i="32"/>
  <c r="CZ438" i="32"/>
  <c r="CZ734" i="32"/>
  <c r="CZ711" i="32"/>
  <c r="CZ740" i="32"/>
  <c r="CZ565" i="32"/>
  <c r="CZ840" i="32"/>
  <c r="CZ774" i="32"/>
  <c r="CZ515" i="32"/>
  <c r="CZ670" i="32"/>
  <c r="CZ785" i="32"/>
  <c r="CZ641" i="32"/>
  <c r="CZ625" i="32"/>
  <c r="CZ537" i="32"/>
  <c r="CZ653" i="32"/>
  <c r="CZ696" i="32"/>
  <c r="CZ882" i="32"/>
  <c r="CZ839" i="32"/>
  <c r="CZ862" i="32"/>
  <c r="CZ556" i="32"/>
  <c r="CZ890" i="32"/>
  <c r="CZ749" i="32"/>
  <c r="CZ452" i="32"/>
  <c r="CZ538" i="32"/>
  <c r="CZ632" i="32"/>
  <c r="CZ739" i="32"/>
  <c r="CZ508" i="32"/>
  <c r="CZ448" i="32"/>
  <c r="CZ754" i="32"/>
  <c r="CZ659" i="32"/>
  <c r="CZ744" i="32"/>
  <c r="CZ495" i="32"/>
  <c r="CZ529" i="32"/>
  <c r="CZ541" i="32"/>
  <c r="CZ804" i="32"/>
  <c r="CZ768" i="32"/>
  <c r="CZ859" i="32"/>
  <c r="CZ791" i="32"/>
  <c r="CZ741" i="32"/>
  <c r="CZ436" i="32"/>
  <c r="CZ574" i="32"/>
  <c r="CZ781" i="32"/>
  <c r="CZ531" i="32"/>
  <c r="CZ591" i="32"/>
  <c r="CZ751" i="32"/>
  <c r="CZ778" i="32"/>
  <c r="CZ539" i="32"/>
  <c r="CZ786" i="32"/>
  <c r="CZ546" i="32"/>
  <c r="CZ787" i="32"/>
  <c r="CZ864" i="32"/>
  <c r="CZ718" i="32"/>
  <c r="CZ811" i="32"/>
  <c r="CZ809" i="32"/>
  <c r="CZ875" i="32"/>
  <c r="CZ779" i="32"/>
  <c r="CZ579" i="32"/>
  <c r="CZ770" i="32"/>
  <c r="CZ843" i="32"/>
  <c r="CZ609" i="32"/>
  <c r="CZ526" i="32"/>
  <c r="CZ866" i="32"/>
  <c r="CZ564" i="32"/>
  <c r="CZ560" i="32"/>
  <c r="CZ677" i="32"/>
  <c r="CZ762" i="32"/>
  <c r="CZ685" i="32"/>
  <c r="CZ626" i="32"/>
  <c r="CZ521" i="32"/>
  <c r="CZ553" i="32"/>
  <c r="CZ766" i="32"/>
  <c r="CZ557" i="32"/>
  <c r="CZ885" i="32"/>
  <c r="CZ748" i="32"/>
  <c r="CZ513" i="32"/>
  <c r="CZ683" i="32"/>
  <c r="CZ552" i="32"/>
  <c r="CZ476" i="32"/>
  <c r="CZ738" i="32"/>
  <c r="CZ507" i="32"/>
  <c r="CZ649" i="32"/>
  <c r="CZ550" i="32"/>
  <c r="CZ669" i="32"/>
  <c r="CZ838" i="32"/>
  <c r="CZ798" i="32"/>
  <c r="CZ658" i="32"/>
  <c r="CZ731" i="32"/>
  <c r="CZ819" i="32"/>
  <c r="CZ723" i="32"/>
  <c r="CZ656" i="32"/>
  <c r="CZ532" i="32"/>
  <c r="CZ714" i="32"/>
  <c r="CZ691" i="32"/>
  <c r="CZ647" i="32"/>
  <c r="CZ607" i="32"/>
  <c r="CZ802" i="32"/>
  <c r="CZ841" i="32"/>
  <c r="CZ519" i="32"/>
  <c r="CZ468" i="32"/>
  <c r="CZ433" i="32"/>
  <c r="CZ888" i="32"/>
  <c r="CZ585" i="32"/>
  <c r="CZ799" i="32"/>
  <c r="CZ722" i="32"/>
  <c r="CZ667" i="32"/>
  <c r="CZ638" i="32"/>
  <c r="CZ707" i="32"/>
  <c r="CZ580" i="32"/>
  <c r="CZ510" i="32"/>
  <c r="CZ460" i="32"/>
  <c r="CZ869" i="32"/>
  <c r="CZ545" i="32"/>
  <c r="CZ640" i="32"/>
  <c r="CZ803" i="32"/>
  <c r="CZ577" i="32"/>
  <c r="CZ559" i="32"/>
  <c r="CZ826" i="32"/>
  <c r="CZ471" i="32"/>
  <c r="CZ606" i="32"/>
  <c r="CZ575" i="32"/>
  <c r="CZ732" i="32"/>
  <c r="CZ665" i="32"/>
  <c r="CZ878" i="32"/>
  <c r="CZ520" i="32"/>
  <c r="CZ616" i="32"/>
  <c r="CZ601" i="32"/>
  <c r="CZ467" i="32"/>
  <c r="CZ835" i="32"/>
  <c r="CZ689" i="32"/>
  <c r="CZ756" i="32"/>
  <c r="CZ456" i="32"/>
  <c r="CZ806" i="32"/>
  <c r="CZ631" i="32"/>
  <c r="CZ813" i="32"/>
  <c r="CZ872" i="32"/>
  <c r="CZ572" i="32"/>
  <c r="CZ470" i="32"/>
  <c r="CZ523" i="32"/>
  <c r="CZ676" i="32"/>
  <c r="CZ783" i="32"/>
  <c r="CZ655" i="32"/>
  <c r="CZ441" i="32"/>
  <c r="CZ682" i="32"/>
  <c r="CZ801" i="32"/>
  <c r="CZ514" i="32"/>
  <c r="CZ478" i="32"/>
  <c r="CZ858" i="32"/>
  <c r="CZ708" i="32"/>
  <c r="CZ889" i="32"/>
  <c r="CZ845" i="32"/>
  <c r="CZ832" i="32"/>
  <c r="CZ752" i="32"/>
  <c r="CZ465" i="32"/>
  <c r="CZ743" i="32"/>
  <c r="CZ776" i="32"/>
  <c r="CZ578" i="32"/>
  <c r="CZ694" i="32"/>
  <c r="CZ681" i="32"/>
  <c r="CZ871" i="32"/>
  <c r="CZ763" i="32"/>
  <c r="CZ498" i="32"/>
  <c r="CZ645" i="32"/>
  <c r="CZ657" i="32"/>
  <c r="CZ522" i="32"/>
  <c r="CZ544" i="32"/>
  <c r="CZ881" i="32"/>
  <c r="CZ810" i="32"/>
  <c r="CZ484" i="32"/>
  <c r="CZ449" i="32"/>
  <c r="CZ822" i="32"/>
  <c r="CZ780" i="32"/>
  <c r="CZ450" i="32"/>
  <c r="CZ594" i="32"/>
  <c r="CZ474" i="32"/>
  <c r="CZ619" i="32"/>
  <c r="CZ773" i="32"/>
  <c r="CZ697" i="32"/>
  <c r="CZ771" i="32"/>
  <c r="CZ861" i="32"/>
  <c r="CZ844" i="32"/>
  <c r="CZ855" i="32"/>
  <c r="CZ830" i="32"/>
  <c r="CZ706" i="32"/>
  <c r="CZ704" i="32"/>
  <c r="CZ494" i="32"/>
  <c r="CZ469" i="32"/>
  <c r="CZ540" i="32"/>
  <c r="CZ721" i="32"/>
  <c r="CZ524" i="32"/>
  <c r="CZ570" i="32"/>
  <c r="CZ454" i="32"/>
  <c r="CZ444" i="32"/>
  <c r="CZ561" i="32"/>
  <c r="CZ628" i="32"/>
  <c r="CZ884" i="32"/>
  <c r="CZ527" i="32"/>
  <c r="CZ608" i="32"/>
  <c r="CZ699" i="32"/>
  <c r="CZ576" i="32"/>
  <c r="CZ880" i="32"/>
  <c r="CZ491" i="32"/>
  <c r="CZ458" i="32"/>
  <c r="CZ501" i="32"/>
  <c r="CZ760" i="32"/>
  <c r="CZ509" i="32"/>
  <c r="CZ644" i="32"/>
  <c r="CZ482" i="32"/>
  <c r="CZ451" i="32"/>
  <c r="CZ789" i="32"/>
  <c r="CZ588" i="32"/>
  <c r="CZ516" i="32"/>
  <c r="CZ767" i="32"/>
  <c r="CZ562" i="32"/>
  <c r="CZ566" i="32"/>
  <c r="CZ661" i="32"/>
  <c r="CZ534" i="32"/>
  <c r="CZ816" i="32"/>
  <c r="CZ857" i="32"/>
  <c r="CZ584" i="32"/>
  <c r="CZ692" i="32"/>
  <c r="CZ750" i="32"/>
  <c r="CZ877" i="32"/>
  <c r="CZ446" i="32"/>
  <c r="CZ797" i="32"/>
  <c r="CZ847" i="32"/>
  <c r="CZ603" i="32"/>
  <c r="CZ630" i="32"/>
  <c r="CZ747" i="32"/>
  <c r="CZ853" i="32"/>
  <c r="CZ742" i="32"/>
  <c r="CZ593" i="32"/>
  <c r="CZ612" i="32"/>
  <c r="CZ442" i="32"/>
  <c r="CZ870" i="32"/>
  <c r="CZ782" i="32"/>
  <c r="CZ688" i="32"/>
  <c r="CZ735" i="32"/>
  <c r="CZ755" i="32"/>
  <c r="CZ709" i="32"/>
  <c r="CZ807" i="32"/>
  <c r="CZ461" i="32"/>
  <c r="CZ492" i="32"/>
  <c r="CZ702" i="32"/>
  <c r="CZ693" i="32"/>
  <c r="CZ621" i="32"/>
  <c r="CZ886" i="32"/>
  <c r="CZ435" i="32"/>
  <c r="CZ455" i="32"/>
  <c r="CZ660" i="32"/>
  <c r="CZ817" i="32"/>
  <c r="CZ554" i="32"/>
  <c r="CZ678" i="32"/>
  <c r="CZ730" i="32"/>
  <c r="CZ613" i="32"/>
  <c r="CZ555" i="32"/>
  <c r="CZ622" i="32"/>
  <c r="CZ805" i="32"/>
  <c r="CZ453" i="32"/>
  <c r="CZ569" i="32"/>
  <c r="CZ753" i="32"/>
  <c r="CZ745" i="32"/>
  <c r="CZ725" i="32"/>
  <c r="CZ710" i="32"/>
  <c r="CZ480" i="32"/>
  <c r="CZ589" i="32"/>
  <c r="CZ440" i="32"/>
  <c r="CZ642" i="32"/>
  <c r="CZ643" i="32"/>
  <c r="CZ690" i="32"/>
  <c r="CZ883" i="32"/>
  <c r="CZ614" i="32"/>
  <c r="CZ775" i="32"/>
  <c r="CZ703" i="32"/>
  <c r="CZ472" i="32"/>
  <c r="CZ879" i="32"/>
  <c r="CZ848" i="32"/>
  <c r="CZ477" i="32"/>
  <c r="CZ597" i="32"/>
  <c r="CZ666" i="32"/>
  <c r="CZ487" i="32"/>
  <c r="CZ533" i="32"/>
  <c r="CZ587" i="32"/>
  <c r="CZ595" i="32"/>
  <c r="CZ854" i="32"/>
  <c r="CZ746" i="32"/>
  <c r="CZ887" i="32"/>
  <c r="CZ462" i="32"/>
  <c r="CZ796" i="32"/>
  <c r="CZ636" i="32"/>
  <c r="CZ672" i="32"/>
  <c r="CZ543" i="32"/>
  <c r="CZ583" i="32"/>
  <c r="CZ698" i="32"/>
  <c r="CZ790" i="32"/>
  <c r="CZ679" i="32"/>
  <c r="CZ648" i="32"/>
  <c r="CZ558" i="32"/>
  <c r="CZ686" i="32"/>
  <c r="CZ769" i="32"/>
  <c r="CZ536" i="32"/>
  <c r="CZ517" i="32"/>
  <c r="CZ633" i="32"/>
  <c r="CZ548" i="32"/>
  <c r="CZ551" i="32"/>
  <c r="CZ829" i="32"/>
  <c r="CZ671" i="32"/>
  <c r="CZ464" i="32"/>
  <c r="CZ765" i="32"/>
  <c r="CZ737" i="32"/>
  <c r="CZ668" i="32"/>
  <c r="CZ605" i="32"/>
  <c r="CZ654" i="32"/>
  <c r="CZ726" i="32"/>
  <c r="CZ815" i="32"/>
  <c r="CZ680" i="32"/>
  <c r="CZ646" i="32"/>
  <c r="CZ728" i="32"/>
  <c r="CZ720" i="32"/>
  <c r="CZ757" i="32"/>
  <c r="CZ571" i="32"/>
  <c r="CZ824" i="32"/>
  <c r="CZ761" i="32"/>
  <c r="CZ687" i="32"/>
  <c r="CZ772" i="32"/>
  <c r="CZ664" i="32"/>
  <c r="CZ874" i="32"/>
  <c r="CZ719" i="32"/>
  <c r="CZ502" i="32"/>
  <c r="CZ821" i="32"/>
  <c r="CZ485" i="32"/>
  <c r="CZ602" i="32"/>
  <c r="CZ705" i="32"/>
  <c r="CZ475" i="32"/>
  <c r="CZ530" i="32"/>
  <c r="CZ820" i="32"/>
  <c r="CZ863" i="32"/>
  <c r="CZ673" i="32"/>
  <c r="CZ493" i="32"/>
  <c r="CZ812" i="32"/>
  <c r="CZ617" i="32"/>
  <c r="CZ758" i="32"/>
  <c r="CZ466" i="32"/>
  <c r="CZ850" i="32"/>
  <c r="CZ618" i="32"/>
  <c r="CZ488" i="32"/>
  <c r="CZ818" i="32"/>
  <c r="CZ842" i="32"/>
  <c r="CZ784" i="32"/>
  <c r="CZ439" i="32"/>
  <c r="CZ563" i="32"/>
  <c r="CZ837" i="32"/>
  <c r="CZ701" i="32"/>
  <c r="CZ496" i="32"/>
  <c r="CZ675" i="32"/>
  <c r="CZ486" i="32"/>
  <c r="CZ489" i="32"/>
  <c r="CZ481" i="32"/>
  <c r="CZ823" i="32"/>
  <c r="CZ856" i="32"/>
  <c r="CZ504" i="32"/>
  <c r="CZ459" i="32"/>
  <c r="CZ825" i="32"/>
  <c r="CZ506" i="32"/>
  <c r="CZ535" i="32"/>
  <c r="CZ590" i="32"/>
  <c r="CZ573" i="32"/>
  <c r="CZ695" i="32"/>
  <c r="CZ777" i="32"/>
  <c r="CZ827" i="32"/>
  <c r="CZ497" i="32"/>
  <c r="CZ736" i="32"/>
  <c r="CZ490" i="32"/>
  <c r="CZ836" i="32"/>
  <c r="CZ596" i="32"/>
  <c r="CZ629" i="32"/>
  <c r="CZ650" i="32"/>
  <c r="CZ729" i="32"/>
  <c r="CZ891" i="32"/>
  <c r="CZ437" i="32"/>
  <c r="CZ512" i="32"/>
  <c r="CZ851"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7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7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7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7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7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7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7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7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7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7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8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8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8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8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8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8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8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8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8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8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8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8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8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8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8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8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IBM_USER</author>
    <author>Sophy Lai</author>
    <author>ADMINIBM</author>
  </authors>
  <commentList>
    <comment ref="B2" authorId="0" shapeId="0" xr:uid="{00000000-0006-0000-0900-000001000000}">
      <text>
        <r>
          <rPr>
            <sz val="9"/>
            <color indexed="81"/>
            <rFont val="Tahoma"/>
            <family val="2"/>
          </rPr>
          <t xml:space="preserve">DW Table, View, Temp Table </t>
        </r>
        <r>
          <rPr>
            <sz val="9"/>
            <color indexed="81"/>
            <rFont val="細明體"/>
            <family val="3"/>
            <charset val="136"/>
          </rPr>
          <t>名稱</t>
        </r>
      </text>
    </comment>
    <comment ref="E2" authorId="0" shapeId="0" xr:uid="{00000000-0006-0000-0900-000002000000}">
      <text>
        <r>
          <rPr>
            <b/>
            <sz val="9"/>
            <color indexed="81"/>
            <rFont val="Tahoma"/>
            <family val="2"/>
          </rPr>
          <t>Append1</t>
        </r>
        <r>
          <rPr>
            <sz val="9"/>
            <rFont val="新細明體"/>
            <family val="1"/>
            <charset val="136"/>
          </rPr>
          <t xml:space="preserve">=&gt; 只抽取當日有異動的Records, 使用Delete, 自訂條件
</t>
        </r>
        <r>
          <rPr>
            <b/>
            <sz val="9"/>
            <color indexed="81"/>
            <rFont val="新細明體"/>
            <family val="1"/>
            <charset val="136"/>
          </rPr>
          <t>Upsert1</t>
        </r>
        <r>
          <rPr>
            <sz val="9"/>
            <rFont val="新細明體"/>
            <family val="1"/>
            <charset val="136"/>
          </rPr>
          <t>=&gt; 只抽取當日有異動的Records, 使用Delete, 條件為PK</t>
        </r>
        <r>
          <rPr>
            <sz val="9"/>
            <color indexed="81"/>
            <rFont val="Tahoma"/>
            <family val="2"/>
          </rPr>
          <t xml:space="preserve">
</t>
        </r>
        <r>
          <rPr>
            <b/>
            <sz val="9"/>
            <color indexed="81"/>
            <rFont val="Tahoma"/>
            <family val="2"/>
          </rPr>
          <t>Append2</t>
        </r>
        <r>
          <rPr>
            <sz val="9"/>
            <color indexed="81"/>
            <rFont val="Tahoma"/>
            <family val="2"/>
          </rPr>
          <t xml:space="preserve">=&gt; </t>
        </r>
        <r>
          <rPr>
            <sz val="9"/>
            <rFont val="新細明體"/>
            <family val="1"/>
            <charset val="136"/>
          </rPr>
          <t xml:space="preserve">只抽取當日有異動的Records, , 使用Copy, 自訂條件 </t>
        </r>
        <r>
          <rPr>
            <sz val="9"/>
            <color indexed="81"/>
            <rFont val="Tahoma"/>
            <family val="2"/>
          </rPr>
          <t xml:space="preserve">
</t>
        </r>
        <r>
          <rPr>
            <b/>
            <sz val="9"/>
            <color indexed="81"/>
            <rFont val="Tahoma"/>
            <family val="2"/>
          </rPr>
          <t>Upsert2</t>
        </r>
        <r>
          <rPr>
            <sz val="9"/>
            <color indexed="81"/>
            <rFont val="Tahoma"/>
            <family val="2"/>
          </rPr>
          <t xml:space="preserve">=&gt; </t>
        </r>
        <r>
          <rPr>
            <sz val="9"/>
            <color indexed="81"/>
            <rFont val="細明體"/>
            <family val="3"/>
            <charset val="136"/>
          </rPr>
          <t>只抽取當日有異動的</t>
        </r>
        <r>
          <rPr>
            <sz val="9"/>
            <color indexed="81"/>
            <rFont val="Tahoma"/>
            <family val="2"/>
          </rPr>
          <t xml:space="preserve">Records, </t>
        </r>
        <r>
          <rPr>
            <sz val="9"/>
            <color indexed="81"/>
            <rFont val="細明體"/>
            <family val="3"/>
            <charset val="136"/>
          </rPr>
          <t>使用</t>
        </r>
        <r>
          <rPr>
            <sz val="9"/>
            <color indexed="81"/>
            <rFont val="Tahoma"/>
            <family val="2"/>
          </rPr>
          <t xml:space="preserve">Copy, </t>
        </r>
        <r>
          <rPr>
            <sz val="9"/>
            <color indexed="81"/>
            <rFont val="細明體"/>
            <family val="3"/>
            <charset val="136"/>
          </rPr>
          <t>條件為</t>
        </r>
        <r>
          <rPr>
            <sz val="9"/>
            <color indexed="81"/>
            <rFont val="Tahoma"/>
            <family val="2"/>
          </rPr>
          <t xml:space="preserve">PK
</t>
        </r>
        <r>
          <rPr>
            <b/>
            <sz val="9"/>
            <color indexed="81"/>
            <rFont val="Tahoma"/>
            <family val="2"/>
          </rPr>
          <t>Refresh</t>
        </r>
        <r>
          <rPr>
            <sz val="9"/>
            <color indexed="81"/>
            <rFont val="Tahoma"/>
            <family val="2"/>
          </rPr>
          <t xml:space="preserve">=&gt; </t>
        </r>
        <r>
          <rPr>
            <sz val="9"/>
            <rFont val="新細明體"/>
            <family val="1"/>
            <charset val="136"/>
          </rPr>
          <t xml:space="preserve">整檔抽取
</t>
        </r>
      </text>
    </comment>
    <comment ref="F2" authorId="0" shapeId="0" xr:uid="{00000000-0006-0000-0900-000003000000}">
      <text>
        <r>
          <rPr>
            <b/>
            <sz val="9"/>
            <color indexed="81"/>
            <rFont val="Tahoma"/>
            <family val="2"/>
          </rPr>
          <t>T=&gt;</t>
        </r>
        <r>
          <rPr>
            <sz val="9"/>
            <color indexed="81"/>
            <rFont val="Tahoma"/>
            <family val="2"/>
          </rPr>
          <t xml:space="preserve"> Normal DW table</t>
        </r>
        <r>
          <rPr>
            <b/>
            <sz val="9"/>
            <color indexed="81"/>
            <rFont val="Tahoma"/>
            <family val="2"/>
          </rPr>
          <t xml:space="preserve">
V=&gt; </t>
        </r>
        <r>
          <rPr>
            <sz val="9"/>
            <color indexed="81"/>
            <rFont val="Tahoma"/>
            <family val="2"/>
          </rPr>
          <t xml:space="preserve">View
</t>
        </r>
        <r>
          <rPr>
            <b/>
            <sz val="9"/>
            <color indexed="81"/>
            <rFont val="Tahoma"/>
            <family val="2"/>
          </rPr>
          <t xml:space="preserve">P=&gt; </t>
        </r>
        <r>
          <rPr>
            <sz val="9"/>
            <color indexed="81"/>
            <rFont val="Tahoma"/>
            <family val="2"/>
          </rPr>
          <t xml:space="preserve">Temp Table
</t>
        </r>
        <r>
          <rPr>
            <b/>
            <sz val="9"/>
            <color indexed="81"/>
            <rFont val="Tahoma"/>
            <family val="2"/>
          </rPr>
          <t>R1=&gt;</t>
        </r>
        <r>
          <rPr>
            <sz val="9"/>
            <color indexed="81"/>
            <rFont val="細明體"/>
            <family val="3"/>
            <charset val="136"/>
          </rPr>
          <t>資料沒有來源提供</t>
        </r>
        <r>
          <rPr>
            <sz val="9"/>
            <color indexed="81"/>
            <rFont val="Tahoma"/>
            <family val="2"/>
          </rPr>
          <t>,</t>
        </r>
        <r>
          <rPr>
            <sz val="9"/>
            <color indexed="81"/>
            <rFont val="細明體"/>
            <family val="3"/>
            <charset val="136"/>
          </rPr>
          <t>但單獨維護於同資料表名稱之</t>
        </r>
        <r>
          <rPr>
            <sz val="9"/>
            <color indexed="81"/>
            <rFont val="Tahoma"/>
            <family val="2"/>
          </rPr>
          <t>Sheet</t>
        </r>
        <r>
          <rPr>
            <sz val="9"/>
            <color indexed="81"/>
            <rFont val="細明體"/>
            <family val="3"/>
            <charset val="136"/>
          </rPr>
          <t>上</t>
        </r>
        <r>
          <rPr>
            <sz val="9"/>
            <color indexed="81"/>
            <rFont val="Tahoma"/>
            <family val="2"/>
          </rPr>
          <t xml:space="preserve">
</t>
        </r>
        <r>
          <rPr>
            <b/>
            <sz val="9"/>
            <color indexed="81"/>
            <rFont val="Tahoma"/>
            <family val="2"/>
          </rPr>
          <t>R2=&gt;</t>
        </r>
        <r>
          <rPr>
            <sz val="9"/>
            <color indexed="81"/>
            <rFont val="細明體"/>
            <family val="3"/>
            <charset val="136"/>
          </rPr>
          <t>資料沒有來源提供</t>
        </r>
        <r>
          <rPr>
            <sz val="9"/>
            <color indexed="81"/>
            <rFont val="Tahoma"/>
            <family val="2"/>
          </rPr>
          <t>,</t>
        </r>
        <r>
          <rPr>
            <sz val="9"/>
            <color indexed="81"/>
            <rFont val="細明體"/>
            <family val="3"/>
            <charset val="136"/>
          </rPr>
          <t>填值於</t>
        </r>
        <r>
          <rPr>
            <sz val="9"/>
            <color indexed="81"/>
            <rFont val="Tahoma"/>
            <family val="2"/>
          </rPr>
          <t>REF_TABLE_DOAMIN</t>
        </r>
        <r>
          <rPr>
            <sz val="9"/>
            <color indexed="81"/>
            <rFont val="細明體"/>
            <family val="3"/>
            <charset val="136"/>
          </rPr>
          <t xml:space="preserve">中
</t>
        </r>
        <r>
          <rPr>
            <b/>
            <sz val="9"/>
            <color indexed="81"/>
            <rFont val="Tahoma"/>
            <family val="2"/>
          </rPr>
          <t>S</t>
        </r>
        <r>
          <rPr>
            <sz val="9"/>
            <color indexed="81"/>
            <rFont val="Tahoma"/>
            <family val="2"/>
          </rPr>
          <t xml:space="preserve">: Stored Procedure
</t>
        </r>
        <r>
          <rPr>
            <b/>
            <sz val="9"/>
            <color indexed="81"/>
            <rFont val="Tahoma"/>
            <family val="2"/>
          </rPr>
          <t>J</t>
        </r>
        <r>
          <rPr>
            <sz val="9"/>
            <color indexed="81"/>
            <rFont val="Tahoma"/>
            <family val="2"/>
          </rPr>
          <t>: Job Flow for ETL manager
E: External Table
F: External Table without TP1</t>
        </r>
      </text>
    </comment>
    <comment ref="G2" authorId="1" shapeId="0" xr:uid="{00000000-0006-0000-0900-000004000000}">
      <text>
        <r>
          <rPr>
            <b/>
            <sz val="9"/>
            <color indexed="81"/>
            <rFont val="Tahoma"/>
            <family val="2"/>
          </rPr>
          <t>Legacy Update Frequency:</t>
        </r>
        <r>
          <rPr>
            <sz val="9"/>
            <color indexed="81"/>
            <rFont val="細明體"/>
            <family val="3"/>
            <charset val="136"/>
          </rPr>
          <t xml:space="preserve">
</t>
        </r>
        <r>
          <rPr>
            <sz val="9"/>
            <color indexed="81"/>
            <rFont val="Tahoma"/>
            <family val="2"/>
          </rPr>
          <t xml:space="preserve">Stage &amp; ODS </t>
        </r>
        <r>
          <rPr>
            <sz val="9"/>
            <color indexed="81"/>
            <rFont val="細明體"/>
            <family val="3"/>
            <charset val="136"/>
          </rPr>
          <t xml:space="preserve">資料表更新的頻率
</t>
        </r>
        <r>
          <rPr>
            <sz val="9"/>
            <color indexed="81"/>
            <rFont val="Tahoma"/>
            <family val="2"/>
          </rPr>
          <t>D: Daily
B: Business Daily
W: Weekly
M: Monthly
I: Initial Load
Y: Yearly</t>
        </r>
      </text>
    </comment>
    <comment ref="H2" authorId="0" shapeId="0" xr:uid="{00000000-0006-0000-0900-000005000000}">
      <text>
        <r>
          <rPr>
            <b/>
            <sz val="8"/>
            <color indexed="81"/>
            <rFont val="Tahoma"/>
            <family val="2"/>
          </rPr>
          <t>Monthly Table Type:</t>
        </r>
        <r>
          <rPr>
            <sz val="8"/>
            <color indexed="81"/>
            <rFont val="Tahoma"/>
            <family val="2"/>
          </rPr>
          <t xml:space="preserve">
D-&gt; Daily snapshot
M-&gt; Monthly snapshot
S-&gt; Daily snapshot (MN.BEG.DT)</t>
        </r>
      </text>
    </comment>
    <comment ref="I2" authorId="0" shapeId="0" xr:uid="{00000000-0006-0000-0900-000006000000}">
      <text>
        <r>
          <rPr>
            <b/>
            <sz val="8"/>
            <color indexed="81"/>
            <rFont val="Tahoma"/>
            <family val="2"/>
          </rPr>
          <t>DWH Table Date Column Name:</t>
        </r>
        <r>
          <rPr>
            <sz val="8"/>
            <color indexed="81"/>
            <rFont val="Tahoma"/>
            <family val="2"/>
          </rPr>
          <t xml:space="preserve">
</t>
        </r>
        <r>
          <rPr>
            <b/>
            <sz val="8"/>
            <color indexed="81"/>
            <rFont val="細明體"/>
            <family val="3"/>
            <charset val="136"/>
          </rPr>
          <t>左欄</t>
        </r>
        <r>
          <rPr>
            <b/>
            <sz val="8"/>
            <color indexed="81"/>
            <rFont val="Tahoma"/>
            <family val="2"/>
          </rPr>
          <t>=D</t>
        </r>
        <r>
          <rPr>
            <sz val="8"/>
            <color indexed="81"/>
            <rFont val="Tahoma"/>
            <family val="2"/>
          </rPr>
          <t xml:space="preserve">
  </t>
        </r>
        <r>
          <rPr>
            <sz val="8"/>
            <color indexed="81"/>
            <rFont val="細明體"/>
            <family val="3"/>
            <charset val="136"/>
          </rPr>
          <t>本欄填</t>
        </r>
        <r>
          <rPr>
            <sz val="8"/>
            <color indexed="81"/>
            <rFont val="Tahoma"/>
            <family val="2"/>
          </rPr>
          <t xml:space="preserve"> Monthly Snapshot Table </t>
        </r>
        <r>
          <rPr>
            <sz val="8"/>
            <color indexed="81"/>
            <rFont val="細明體"/>
            <family val="3"/>
            <charset val="136"/>
          </rPr>
          <t>的日期欄位</t>
        </r>
        <r>
          <rPr>
            <sz val="8"/>
            <color indexed="81"/>
            <rFont val="Tahoma"/>
            <family val="2"/>
          </rPr>
          <t xml:space="preserve">
</t>
        </r>
        <r>
          <rPr>
            <b/>
            <sz val="8"/>
            <color indexed="81"/>
            <rFont val="細明體"/>
            <family val="3"/>
            <charset val="136"/>
          </rPr>
          <t>左欄</t>
        </r>
        <r>
          <rPr>
            <b/>
            <sz val="8"/>
            <color indexed="81"/>
            <rFont val="Tahoma"/>
            <family val="2"/>
          </rPr>
          <t>=M</t>
        </r>
        <r>
          <rPr>
            <sz val="8"/>
            <color indexed="81"/>
            <rFont val="Tahoma"/>
            <family val="2"/>
          </rPr>
          <t xml:space="preserve"> 
  </t>
        </r>
        <r>
          <rPr>
            <sz val="8"/>
            <color indexed="81"/>
            <rFont val="細明體"/>
            <family val="3"/>
            <charset val="136"/>
          </rPr>
          <t>本欄填</t>
        </r>
        <r>
          <rPr>
            <sz val="8"/>
            <color indexed="81"/>
            <rFont val="Tahoma"/>
            <family val="2"/>
          </rPr>
          <t xml:space="preserve"> PDM Table </t>
        </r>
        <r>
          <rPr>
            <sz val="8"/>
            <color indexed="81"/>
            <rFont val="細明體"/>
            <family val="3"/>
            <charset val="136"/>
          </rPr>
          <t>自己</t>
        </r>
        <r>
          <rPr>
            <sz val="8"/>
            <color indexed="81"/>
            <rFont val="Tahoma"/>
            <family val="2"/>
          </rPr>
          <t xml:space="preserve"> </t>
        </r>
        <r>
          <rPr>
            <sz val="8"/>
            <color indexed="81"/>
            <rFont val="細明體"/>
            <family val="3"/>
            <charset val="136"/>
          </rPr>
          <t xml:space="preserve">的日期欄位
</t>
        </r>
      </text>
    </comment>
    <comment ref="J2" authorId="2" shapeId="0" xr:uid="{00000000-0006-0000-0900-000007000000}">
      <text>
        <r>
          <rPr>
            <b/>
            <sz val="9"/>
            <color indexed="81"/>
            <rFont val="Tahoma"/>
            <family val="2"/>
          </rPr>
          <t>ADMINIBM:</t>
        </r>
        <r>
          <rPr>
            <sz val="9"/>
            <color indexed="81"/>
            <rFont val="Tahoma"/>
            <family val="2"/>
          </rPr>
          <t xml:space="preserve">
</t>
        </r>
        <r>
          <rPr>
            <sz val="9"/>
            <color indexed="81"/>
            <rFont val="細明體"/>
            <family val="3"/>
            <charset val="136"/>
          </rPr>
          <t>來源資料名稱</t>
        </r>
      </text>
    </comment>
    <comment ref="K2" authorId="2" shapeId="0" xr:uid="{00000000-0006-0000-0900-000008000000}">
      <text>
        <r>
          <rPr>
            <b/>
            <sz val="9"/>
            <color indexed="81"/>
            <rFont val="Tahoma"/>
            <family val="2"/>
          </rPr>
          <t>ADMINIBM:</t>
        </r>
        <r>
          <rPr>
            <sz val="9"/>
            <color indexed="81"/>
            <rFont val="Tahoma"/>
            <family val="2"/>
          </rPr>
          <t xml:space="preserve">
</t>
        </r>
        <r>
          <rPr>
            <sz val="9"/>
            <color indexed="81"/>
            <rFont val="細明體"/>
            <family val="3"/>
            <charset val="136"/>
          </rPr>
          <t>來源資料說明, 預設SQLG會自動填入來源檔案清單</t>
        </r>
      </text>
    </comment>
    <comment ref="L2" authorId="2" shapeId="0" xr:uid="{00000000-0006-0000-0900-000009000000}">
      <text>
        <r>
          <rPr>
            <b/>
            <sz val="9"/>
            <color indexed="81"/>
            <rFont val="Tahoma"/>
            <family val="2"/>
          </rPr>
          <t>ADMINIBM:</t>
        </r>
        <r>
          <rPr>
            <sz val="9"/>
            <color indexed="81"/>
            <rFont val="Tahoma"/>
            <family val="2"/>
          </rPr>
          <t xml:space="preserve">
</t>
        </r>
        <r>
          <rPr>
            <sz val="9"/>
            <color indexed="81"/>
            <rFont val="細明體"/>
            <family val="3"/>
            <charset val="136"/>
          </rPr>
          <t>是否含Initial Load資料程式
N: 或空白, 無初始資料程式
Y: 有初始資料程式</t>
        </r>
      </text>
    </comment>
    <comment ref="N2" authorId="2" shapeId="0" xr:uid="{00000000-0006-0000-0900-00000A000000}">
      <text>
        <r>
          <rPr>
            <b/>
            <sz val="9"/>
            <color indexed="81"/>
            <rFont val="Tahoma"/>
            <family val="2"/>
          </rPr>
          <t>ADMINIBM:</t>
        </r>
        <r>
          <rPr>
            <sz val="9"/>
            <color indexed="81"/>
            <rFont val="Tahoma"/>
            <family val="2"/>
          </rPr>
          <t xml:space="preserve">
Y: Planner </t>
        </r>
        <r>
          <rPr>
            <sz val="9"/>
            <color indexed="81"/>
            <rFont val="細明體"/>
            <family val="3"/>
            <charset val="136"/>
          </rPr>
          <t xml:space="preserve">會產生排程
</t>
        </r>
        <r>
          <rPr>
            <sz val="9"/>
            <color indexed="81"/>
            <rFont val="Tahoma"/>
            <family val="2"/>
          </rPr>
          <t xml:space="preserve">N: </t>
        </r>
        <r>
          <rPr>
            <sz val="9"/>
            <color indexed="81"/>
            <rFont val="細明體"/>
            <family val="3"/>
            <charset val="136"/>
          </rPr>
          <t>不產生排程
#: 數字, 表示不同Flow群組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IBM_USER</author>
    <author>ADMINIBM</author>
    <author>ktchen</author>
  </authors>
  <commentList>
    <comment ref="A2" authorId="0" shapeId="0" xr:uid="{00000000-0006-0000-0A00-000001000000}">
      <text>
        <r>
          <rPr>
            <sz val="9"/>
            <color indexed="81"/>
            <rFont val="細明體"/>
            <family val="3"/>
            <charset val="136"/>
          </rPr>
          <t>參考</t>
        </r>
        <r>
          <rPr>
            <sz val="9"/>
            <color indexed="81"/>
            <rFont val="Tahoma"/>
            <family val="2"/>
          </rPr>
          <t xml:space="preserve"> "PDM_TABLE</t>
        </r>
        <r>
          <rPr>
            <sz val="9"/>
            <color indexed="81"/>
            <rFont val="細明體"/>
            <family val="3"/>
            <charset val="136"/>
          </rPr>
          <t>命名規則</t>
        </r>
        <r>
          <rPr>
            <sz val="9"/>
            <color indexed="81"/>
            <rFont val="Tahoma"/>
            <family val="2"/>
          </rPr>
          <t xml:space="preserve">" </t>
        </r>
        <r>
          <rPr>
            <sz val="9"/>
            <color indexed="81"/>
            <rFont val="細明體"/>
            <family val="3"/>
            <charset val="136"/>
          </rPr>
          <t>工作表</t>
        </r>
      </text>
    </comment>
    <comment ref="B2" authorId="1" shapeId="0" xr:uid="{00000000-0006-0000-0A00-000002000000}">
      <text>
        <r>
          <rPr>
            <b/>
            <sz val="9"/>
            <color indexed="81"/>
            <rFont val="Tahoma"/>
            <family val="2"/>
          </rPr>
          <t>ADMINIBM:</t>
        </r>
        <r>
          <rPr>
            <sz val="9"/>
            <color indexed="81"/>
            <rFont val="Tahoma"/>
            <family val="2"/>
          </rPr>
          <t xml:space="preserve">
</t>
        </r>
        <r>
          <rPr>
            <sz val="9"/>
            <color indexed="81"/>
            <rFont val="細明體"/>
            <family val="3"/>
            <charset val="136"/>
          </rPr>
          <t>欄位名稱</t>
        </r>
      </text>
    </comment>
    <comment ref="C2" authorId="0" shapeId="0" xr:uid="{00000000-0006-0000-0A00-000003000000}">
      <text>
        <r>
          <rPr>
            <sz val="9"/>
            <color indexed="81"/>
            <rFont val="Tahoma"/>
            <family val="2"/>
          </rPr>
          <t xml:space="preserve">Primary Key </t>
        </r>
        <r>
          <rPr>
            <sz val="9"/>
            <color indexed="81"/>
            <rFont val="細明體"/>
            <family val="3"/>
            <charset val="136"/>
          </rPr>
          <t>欄位要排序</t>
        </r>
        <r>
          <rPr>
            <sz val="9"/>
            <color indexed="81"/>
            <rFont val="Tahoma"/>
            <family val="2"/>
          </rPr>
          <t xml:space="preserve"> </t>
        </r>
        <r>
          <rPr>
            <sz val="9"/>
            <color indexed="81"/>
            <rFont val="細明體"/>
            <family val="3"/>
            <charset val="136"/>
          </rPr>
          <t>→填</t>
        </r>
        <r>
          <rPr>
            <sz val="9"/>
            <color indexed="81"/>
            <rFont val="Tahoma"/>
            <family val="2"/>
          </rPr>
          <t xml:space="preserve"> 1,2,3...
Primary Key </t>
        </r>
        <r>
          <rPr>
            <sz val="9"/>
            <color indexed="81"/>
            <rFont val="細明體"/>
            <family val="3"/>
            <charset val="136"/>
          </rPr>
          <t>欄位不排序</t>
        </r>
        <r>
          <rPr>
            <sz val="9"/>
            <color indexed="81"/>
            <rFont val="Tahoma"/>
            <family val="2"/>
          </rPr>
          <t xml:space="preserve"> </t>
        </r>
        <r>
          <rPr>
            <sz val="9"/>
            <color indexed="81"/>
            <rFont val="細明體"/>
            <family val="3"/>
            <charset val="136"/>
          </rPr>
          <t>→填</t>
        </r>
        <r>
          <rPr>
            <sz val="9"/>
            <color indexed="81"/>
            <rFont val="Tahoma"/>
            <family val="2"/>
          </rPr>
          <t xml:space="preserve"> *
Distribution Key </t>
        </r>
        <r>
          <rPr>
            <sz val="9"/>
            <color indexed="81"/>
            <rFont val="細明體"/>
            <family val="3"/>
            <charset val="136"/>
          </rPr>
          <t>填</t>
        </r>
        <r>
          <rPr>
            <sz val="9"/>
            <color indexed="81"/>
            <rFont val="Tahoma"/>
            <family val="2"/>
          </rPr>
          <t xml:space="preserve"> D
</t>
        </r>
        <r>
          <rPr>
            <sz val="9"/>
            <color indexed="81"/>
            <rFont val="細明體"/>
            <family val="3"/>
            <charset val="136"/>
          </rPr>
          <t>若同時為</t>
        </r>
        <r>
          <rPr>
            <sz val="9"/>
            <color indexed="81"/>
            <rFont val="Tahoma"/>
            <family val="2"/>
          </rPr>
          <t xml:space="preserve"> Primary Key, </t>
        </r>
        <r>
          <rPr>
            <sz val="9"/>
            <color indexed="81"/>
            <rFont val="細明體"/>
            <family val="3"/>
            <charset val="136"/>
          </rPr>
          <t>及</t>
        </r>
        <r>
          <rPr>
            <sz val="9"/>
            <color indexed="81"/>
            <rFont val="Tahoma"/>
            <family val="2"/>
          </rPr>
          <t xml:space="preserve"> Distribution Key, </t>
        </r>
        <r>
          <rPr>
            <sz val="9"/>
            <color indexed="81"/>
            <rFont val="細明體"/>
            <family val="3"/>
            <charset val="136"/>
          </rPr>
          <t>則填</t>
        </r>
        <r>
          <rPr>
            <sz val="9"/>
            <color indexed="81"/>
            <rFont val="Tahoma"/>
            <family val="2"/>
          </rPr>
          <t xml:space="preserve"> nD (n </t>
        </r>
        <r>
          <rPr>
            <sz val="9"/>
            <color indexed="81"/>
            <rFont val="細明體"/>
            <family val="3"/>
            <charset val="136"/>
          </rPr>
          <t>為</t>
        </r>
        <r>
          <rPr>
            <sz val="9"/>
            <color indexed="81"/>
            <rFont val="Tahoma"/>
            <family val="2"/>
          </rPr>
          <t xml:space="preserve"> pkey </t>
        </r>
        <r>
          <rPr>
            <sz val="9"/>
            <color indexed="81"/>
            <rFont val="細明體"/>
            <family val="3"/>
            <charset val="136"/>
          </rPr>
          <t>順序</t>
        </r>
        <r>
          <rPr>
            <sz val="9"/>
            <color indexed="81"/>
            <rFont val="Tahoma"/>
            <family val="2"/>
          </rPr>
          <t xml:space="preserve">, </t>
        </r>
        <r>
          <rPr>
            <sz val="9"/>
            <color indexed="81"/>
            <rFont val="細明體"/>
            <family val="3"/>
            <charset val="136"/>
          </rPr>
          <t>或</t>
        </r>
        <r>
          <rPr>
            <sz val="9"/>
            <color indexed="81"/>
            <rFont val="Tahoma"/>
            <family val="2"/>
          </rPr>
          <t xml:space="preserve"> *)</t>
        </r>
      </text>
    </comment>
    <comment ref="E2" authorId="1" shapeId="0" xr:uid="{00000000-0006-0000-0A00-000004000000}">
      <text>
        <r>
          <rPr>
            <b/>
            <sz val="9"/>
            <color indexed="81"/>
            <rFont val="Tahoma"/>
            <family val="2"/>
          </rPr>
          <t>ADMINIBM:</t>
        </r>
        <r>
          <rPr>
            <sz val="9"/>
            <color indexed="81"/>
            <rFont val="Tahoma"/>
            <family val="2"/>
          </rPr>
          <t xml:space="preserve">
</t>
        </r>
        <r>
          <rPr>
            <sz val="9"/>
            <color indexed="81"/>
            <rFont val="細明體"/>
            <family val="3"/>
            <charset val="136"/>
          </rPr>
          <t>資料型態</t>
        </r>
      </text>
    </comment>
    <comment ref="F2" authorId="1" shapeId="0" xr:uid="{00000000-0006-0000-0A00-000005000000}">
      <text>
        <r>
          <rPr>
            <b/>
            <sz val="9"/>
            <color indexed="81"/>
            <rFont val="Tahoma"/>
            <family val="2"/>
          </rPr>
          <t>ADMINIBM:</t>
        </r>
        <r>
          <rPr>
            <sz val="9"/>
            <color indexed="81"/>
            <rFont val="Tahoma"/>
            <family val="2"/>
          </rPr>
          <t xml:space="preserve">
</t>
        </r>
        <r>
          <rPr>
            <sz val="9"/>
            <color indexed="81"/>
            <rFont val="細明體"/>
            <family val="3"/>
            <charset val="136"/>
          </rPr>
          <t>欄位中文說明</t>
        </r>
      </text>
    </comment>
    <comment ref="G2" authorId="1" shapeId="0" xr:uid="{00000000-0006-0000-0A00-000006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H2" authorId="1" shapeId="0" xr:uid="{00000000-0006-0000-0A00-000007000000}">
      <text>
        <r>
          <rPr>
            <b/>
            <sz val="9"/>
            <color indexed="81"/>
            <rFont val="Tahoma"/>
            <family val="2"/>
          </rPr>
          <t>ADMINIBM:</t>
        </r>
        <r>
          <rPr>
            <sz val="9"/>
            <color indexed="81"/>
            <rFont val="Tahoma"/>
            <family val="2"/>
          </rPr>
          <t xml:space="preserve">
</t>
        </r>
        <r>
          <rPr>
            <sz val="9"/>
            <color indexed="81"/>
            <rFont val="細明體"/>
            <family val="3"/>
            <charset val="136"/>
          </rPr>
          <t>欄位轉換規則</t>
        </r>
      </text>
    </comment>
    <comment ref="I2" authorId="1" shapeId="0" xr:uid="{00000000-0006-0000-0A00-000008000000}">
      <text>
        <r>
          <rPr>
            <b/>
            <sz val="9"/>
            <color indexed="81"/>
            <rFont val="Tahoma"/>
            <family val="2"/>
          </rPr>
          <t>ADMINIBM:</t>
        </r>
        <r>
          <rPr>
            <sz val="9"/>
            <color indexed="81"/>
            <rFont val="Tahoma"/>
            <family val="2"/>
          </rPr>
          <t xml:space="preserve">
</t>
        </r>
        <r>
          <rPr>
            <sz val="9"/>
            <color indexed="81"/>
            <rFont val="細明體"/>
            <family val="3"/>
            <charset val="136"/>
          </rPr>
          <t>轉換條件</t>
        </r>
        <r>
          <rPr>
            <sz val="9"/>
            <color indexed="81"/>
            <rFont val="Tahoma"/>
            <family val="2"/>
          </rPr>
          <t xml:space="preserve">, </t>
        </r>
        <r>
          <rPr>
            <sz val="9"/>
            <color indexed="81"/>
            <rFont val="細明體"/>
            <family val="3"/>
            <charset val="136"/>
          </rPr>
          <t>組成</t>
        </r>
        <r>
          <rPr>
            <sz val="9"/>
            <color indexed="81"/>
            <rFont val="Tahoma"/>
            <family val="2"/>
          </rPr>
          <t xml:space="preserve"> SQL </t>
        </r>
        <r>
          <rPr>
            <sz val="9"/>
            <color indexed="81"/>
            <rFont val="細明體"/>
            <family val="3"/>
            <charset val="136"/>
          </rPr>
          <t>指令的</t>
        </r>
        <r>
          <rPr>
            <sz val="9"/>
            <color indexed="81"/>
            <rFont val="Tahoma"/>
            <family val="2"/>
          </rPr>
          <t xml:space="preserve"> WHERE </t>
        </r>
        <r>
          <rPr>
            <sz val="9"/>
            <color indexed="81"/>
            <rFont val="細明體"/>
            <family val="3"/>
            <charset val="136"/>
          </rPr>
          <t>條件式</t>
        </r>
      </text>
    </comment>
    <comment ref="L2" authorId="1" shapeId="0" xr:uid="{00000000-0006-0000-0A00-000009000000}">
      <text>
        <r>
          <rPr>
            <b/>
            <sz val="9"/>
            <color indexed="81"/>
            <rFont val="Tahoma"/>
            <family val="2"/>
          </rPr>
          <t>ADMINIBM:</t>
        </r>
        <r>
          <rPr>
            <sz val="9"/>
            <color indexed="81"/>
            <rFont val="Tahoma"/>
            <family val="2"/>
          </rPr>
          <t xml:space="preserve">
</t>
        </r>
        <r>
          <rPr>
            <sz val="9"/>
            <color indexed="81"/>
            <rFont val="細明體"/>
            <family val="3"/>
            <charset val="136"/>
          </rPr>
          <t>來源資料庫名稱</t>
        </r>
      </text>
    </comment>
    <comment ref="M2" authorId="1" shapeId="0" xr:uid="{00000000-0006-0000-0A00-00000A000000}">
      <text>
        <r>
          <rPr>
            <b/>
            <sz val="9"/>
            <color indexed="81"/>
            <rFont val="Tahoma"/>
            <family val="2"/>
          </rPr>
          <t>ADMINIBM:</t>
        </r>
        <r>
          <rPr>
            <sz val="9"/>
            <color indexed="81"/>
            <rFont val="Tahoma"/>
            <family val="2"/>
          </rPr>
          <t xml:space="preserve">
</t>
        </r>
        <r>
          <rPr>
            <sz val="9"/>
            <color indexed="81"/>
            <rFont val="細明體"/>
            <family val="3"/>
            <charset val="136"/>
          </rPr>
          <t>來源資料表格名稱</t>
        </r>
      </text>
    </comment>
    <comment ref="N2" authorId="1" shapeId="0" xr:uid="{00000000-0006-0000-0A00-00000B000000}">
      <text>
        <r>
          <rPr>
            <b/>
            <sz val="9"/>
            <color indexed="81"/>
            <rFont val="Tahoma"/>
            <family val="2"/>
          </rPr>
          <t>ADMINIBM:</t>
        </r>
        <r>
          <rPr>
            <sz val="9"/>
            <color indexed="81"/>
            <rFont val="Tahoma"/>
            <family val="2"/>
          </rPr>
          <t xml:space="preserve">
</t>
        </r>
        <r>
          <rPr>
            <sz val="9"/>
            <color indexed="81"/>
            <rFont val="細明體"/>
            <family val="3"/>
            <charset val="136"/>
          </rPr>
          <t>來源資料欄位名稱</t>
        </r>
      </text>
    </comment>
    <comment ref="O2" authorId="1" shapeId="0" xr:uid="{00000000-0006-0000-0A00-00000C000000}">
      <text>
        <r>
          <rPr>
            <b/>
            <sz val="9"/>
            <color indexed="81"/>
            <rFont val="Tahoma"/>
            <family val="2"/>
          </rPr>
          <t>ADMINIBM:</t>
        </r>
        <r>
          <rPr>
            <sz val="9"/>
            <color indexed="81"/>
            <rFont val="Tahoma"/>
            <family val="2"/>
          </rPr>
          <t xml:space="preserve">
</t>
        </r>
        <r>
          <rPr>
            <sz val="9"/>
            <color indexed="81"/>
            <rFont val="細明體"/>
            <family val="3"/>
            <charset val="136"/>
          </rPr>
          <t>來源資料欄位資料型態</t>
        </r>
      </text>
    </comment>
    <comment ref="P2" authorId="1" shapeId="0" xr:uid="{00000000-0006-0000-0A00-00000D000000}">
      <text>
        <r>
          <rPr>
            <b/>
            <sz val="9"/>
            <color indexed="81"/>
            <rFont val="Tahoma"/>
            <family val="2"/>
          </rPr>
          <t>ADMINIBM:</t>
        </r>
        <r>
          <rPr>
            <sz val="9"/>
            <color indexed="81"/>
            <rFont val="Tahoma"/>
            <family val="2"/>
          </rPr>
          <t xml:space="preserve">
</t>
        </r>
        <r>
          <rPr>
            <sz val="9"/>
            <color indexed="81"/>
            <rFont val="細明體"/>
            <family val="3"/>
            <charset val="136"/>
          </rPr>
          <t>來源資料欄位中文說明</t>
        </r>
      </text>
    </comment>
    <comment ref="Q2" authorId="1" shapeId="0" xr:uid="{00000000-0006-0000-0A00-00000E000000}">
      <text>
        <r>
          <rPr>
            <b/>
            <sz val="9"/>
            <color indexed="81"/>
            <rFont val="Tahoma"/>
            <family val="2"/>
          </rPr>
          <t>ADMINIBM:</t>
        </r>
        <r>
          <rPr>
            <sz val="9"/>
            <color indexed="81"/>
            <rFont val="Tahoma"/>
            <family val="2"/>
          </rPr>
          <t xml:space="preserve">
</t>
        </r>
        <r>
          <rPr>
            <sz val="9"/>
            <color indexed="81"/>
            <rFont val="細明體"/>
            <family val="3"/>
            <charset val="136"/>
          </rPr>
          <t>備註</t>
        </r>
      </text>
    </comment>
    <comment ref="T2" authorId="0" shapeId="0" xr:uid="{00000000-0006-0000-0A00-00000F000000}">
      <text>
        <r>
          <rPr>
            <b/>
            <sz val="9"/>
            <color indexed="81"/>
            <rFont val="Tahoma"/>
            <family val="2"/>
          </rPr>
          <t>IBM_USER:</t>
        </r>
        <r>
          <rPr>
            <sz val="9"/>
            <color indexed="81"/>
            <rFont val="Tahoma"/>
            <family val="2"/>
          </rPr>
          <t xml:space="preserve">
start_date
end_date…check
ex .&gt;date('2007-01-01')</t>
        </r>
      </text>
    </comment>
    <comment ref="AA2" authorId="2" shapeId="0" xr:uid="{00000000-0006-0000-0A00-000010000000}">
      <text>
        <r>
          <rPr>
            <b/>
            <sz val="9"/>
            <color indexed="81"/>
            <rFont val="新細明體"/>
            <family val="1"/>
            <charset val="136"/>
          </rPr>
          <t>ktchen:</t>
        </r>
        <r>
          <rPr>
            <sz val="9"/>
            <color indexed="81"/>
            <rFont val="新細明體"/>
            <family val="1"/>
            <charset val="136"/>
          </rPr>
          <t xml:space="preserve">
針對其餘各項DQC檢查條件，設定欲檢查的資料範圍。</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JESSE WEI</author>
  </authors>
  <commentList>
    <comment ref="CZ1" authorId="0" shapeId="0" xr:uid="{00000000-0006-0000-0B00-000001000000}">
      <text>
        <r>
          <rPr>
            <b/>
            <sz val="9"/>
            <color indexed="81"/>
            <rFont val="Tahoma"/>
            <family val="2"/>
          </rPr>
          <t>JESSE WEI:</t>
        </r>
        <r>
          <rPr>
            <sz val="9"/>
            <color indexed="81"/>
            <rFont val="Tahoma"/>
            <family val="2"/>
          </rPr>
          <t xml:space="preserve">
=IF(ISNA(VLOOKUP([@Item],INDIRECT(VLOOKUP([@Object],</t>
        </r>
        <r>
          <rPr>
            <sz val="9"/>
            <color indexed="81"/>
            <rFont val="細明體"/>
            <family val="3"/>
            <charset val="136"/>
          </rPr>
          <t>表格</t>
        </r>
        <r>
          <rPr>
            <sz val="9"/>
            <color indexed="81"/>
            <rFont val="Tahoma"/>
            <family val="2"/>
          </rPr>
          <t>12,2,FALSE)),1,FALSE)),FALSE,TRUE)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tc={4B1941AF-4AE5-4AD3-90F1-BFF07AAE0B48}</author>
    <author>tc={5B837933-0D10-49E8-8C95-EEAF1DB81809}</author>
    <author>JESSE WEI</author>
  </authors>
  <commentList>
    <comment ref="F1" authorId="0" shapeId="0" xr:uid="{00000000-0006-0000-1100-000001000000}">
      <text>
        <t>[對話串註解]
您的 Excel 版本可讓您讀取此對話串註解; 但若以較新的 Excel 版本開啟此檔案，將會移除對它進行的所有編輯。深入了解: https://go.microsoft.com/fwlink/?linkid=870924。
註解:
    俗稱</t>
      </text>
    </comment>
    <comment ref="V1" authorId="1" shapeId="0" xr:uid="{00000000-0006-0000-1100-000002000000}">
      <text>
        <t>[對話串註解]
您的 Excel 版本可讓您讀取此對話串註解; 但若以較新的 Excel 版本開啟此檔案，將會移除對它進行的所有編輯。深入了解: https://go.microsoft.com/fwlink/?linkid=870924。
註解:
    系統欄位名稱</t>
      </text>
    </comment>
    <comment ref="DX1" authorId="2" shapeId="0" xr:uid="{00000000-0006-0000-1100-000003000000}">
      <text>
        <r>
          <rPr>
            <b/>
            <sz val="9"/>
            <color indexed="81"/>
            <rFont val="Tahoma"/>
            <family val="2"/>
          </rPr>
          <t>JESSE WEI:</t>
        </r>
        <r>
          <rPr>
            <sz val="9"/>
            <color indexed="81"/>
            <rFont val="Tahoma"/>
            <family val="2"/>
          </rPr>
          <t xml:space="preserve">
=AND(TRIM(L2)="N/A", OR(TRIM(P2)="N/A", P2=""))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 authorId="0" shapeId="0" xr:uid="{00000000-0006-0000-1D00-000001000000}">
      <text>
        <r>
          <rPr>
            <b/>
            <sz val="9"/>
            <color indexed="81"/>
            <rFont val="Tahoma"/>
            <family val="2"/>
          </rPr>
          <t>Author:</t>
        </r>
        <r>
          <rPr>
            <sz val="9"/>
            <color indexed="81"/>
            <rFont val="Tahoma"/>
            <family val="2"/>
          </rPr>
          <t xml:space="preserve">
When List &gt; 1, then need assume   same name for each workbook</t>
        </r>
      </text>
    </comment>
    <comment ref="I1" authorId="0" shapeId="0" xr:uid="{00000000-0006-0000-1D00-000002000000}">
      <text>
        <r>
          <rPr>
            <b/>
            <sz val="9"/>
            <color indexed="81"/>
            <rFont val="Tahoma"/>
            <family val="2"/>
          </rPr>
          <t>Author:</t>
        </r>
        <r>
          <rPr>
            <sz val="9"/>
            <color indexed="81"/>
            <rFont val="Tahoma"/>
            <family val="2"/>
          </rPr>
          <t xml:space="preserve">
IF RunMode =2-Split Then
    SplitSheetName
ELSEIF MultipleSheet Then
    Pattern for Src fileslist generation
ELSE
    SrcSheetName
END IF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<sst xmlns="http://schemas.openxmlformats.org/spreadsheetml/2006/main" count="12339" uniqueCount="2874">
  <si>
    <t>時間</t>
    <phoneticPr fontId="10" type="noConversion"/>
  </si>
  <si>
    <t>標準中文名稱</t>
    <phoneticPr fontId="10" type="noConversion"/>
  </si>
  <si>
    <t>變更內容</t>
    <phoneticPr fontId="10" type="noConversion"/>
  </si>
  <si>
    <t>變更原因</t>
    <phoneticPr fontId="10" type="noConversion"/>
  </si>
  <si>
    <t>變更人</t>
    <phoneticPr fontId="10" type="noConversion"/>
  </si>
  <si>
    <t>版本</t>
    <phoneticPr fontId="4" type="noConversion"/>
  </si>
  <si>
    <t>備註</t>
    <phoneticPr fontId="10" type="noConversion"/>
  </si>
  <si>
    <t>Todo</t>
    <phoneticPr fontId="4" type="noConversion"/>
  </si>
  <si>
    <t>ALL</t>
    <phoneticPr fontId="4" type="noConversion"/>
  </si>
  <si>
    <t>資料標準初版定稿</t>
    <phoneticPr fontId="4" type="noConversion"/>
  </si>
  <si>
    <t>Jesse Wei</t>
    <phoneticPr fontId="4" type="noConversion"/>
  </si>
  <si>
    <t>資料標準, MD</t>
    <phoneticPr fontId="4" type="noConversion"/>
  </si>
  <si>
    <t xml:space="preserve">MD </t>
    <phoneticPr fontId="4" type="noConversion"/>
  </si>
  <si>
    <t>1. Worksheet rename</t>
    <phoneticPr fontId="4" type="noConversion"/>
  </si>
  <si>
    <t>資料標準, DataMap</t>
    <phoneticPr fontId="4" type="noConversion"/>
  </si>
  <si>
    <t>MD</t>
    <phoneticPr fontId="4" type="noConversion"/>
  </si>
  <si>
    <t>V: 1. Add UDFF15
*: 2. custom Naming: English naming
- 中文名稱: LocalName
3. DataClasses</t>
    <phoneticPr fontId="4" type="noConversion"/>
  </si>
  <si>
    <t>資料清單, DataClass, DataMap</t>
    <phoneticPr fontId="4" type="noConversion"/>
  </si>
  <si>
    <t># Add dataype check
Term.Parent
Dataclass.Parent</t>
    <phoneticPr fontId="4" type="noConversion"/>
  </si>
  <si>
    <t>pvtStatus</t>
    <phoneticPr fontId="4" type="noConversion"/>
  </si>
  <si>
    <t>. Add objectlog, for diff compare
. ChangeReport</t>
    <phoneticPr fontId="4" type="noConversion"/>
  </si>
  <si>
    <t>資料清單
Categories</t>
    <phoneticPr fontId="4" type="noConversion"/>
  </si>
  <si>
    <t>. C欄名稱由"層級"改為"類別"/
. A欄名稱為"Domain"
. add errTerm-CateDiff(同名不同義)
. Parameter: add UTIL_POSTFUNC: copy dir</t>
    <phoneticPr fontId="4" type="noConversion"/>
  </si>
  <si>
    <t>Winnie Kuo
Jesse</t>
    <phoneticPr fontId="4" type="noConversion"/>
  </si>
  <si>
    <t>CategoryMap</t>
    <phoneticPr fontId="4" type="noConversion"/>
  </si>
  <si>
    <t>Add CategoryMap</t>
    <phoneticPr fontId="4" type="noConversion"/>
  </si>
  <si>
    <t>Jesse</t>
    <phoneticPr fontId="4" type="noConversion"/>
  </si>
  <si>
    <t>資料清單
Term</t>
    <phoneticPr fontId="4" type="noConversion"/>
  </si>
  <si>
    <t xml:space="preserve">. 新增"Abbreviations" 欄位匯入到WKC的別名 
. Part_Of_Terms 調整公式：除了空白和N/A </t>
    <phoneticPr fontId="4" type="noConversion"/>
  </si>
  <si>
    <t>Winnie Kuo</t>
    <phoneticPr fontId="4" type="noConversion"/>
  </si>
  <si>
    <t xml:space="preserve">All, remove merge category </t>
  </si>
  <si>
    <t>增加 Top Down 模式</t>
  </si>
  <si>
    <t>Jesse Wei</t>
  </si>
  <si>
    <t>Purview support
1. Term PK modified to meet limitation
2. Mapping rule</t>
  </si>
  <si>
    <t>資料清單</t>
  </si>
  <si>
    <t>Update relative rule and add quote to avoid comma in name</t>
    <phoneticPr fontId="4" type="noConversion"/>
  </si>
  <si>
    <t>Change term from Chines to English</t>
    <phoneticPr fontId="4" type="noConversion"/>
  </si>
  <si>
    <t>Add UpdateSource</t>
  </si>
  <si>
    <t>Updatesource for each datastandard and multidimension</t>
  </si>
  <si>
    <t>Bucky</t>
  </si>
  <si>
    <t>extDef</t>
    <phoneticPr fontId="4" type="noConversion"/>
  </si>
  <si>
    <t>Extension column def</t>
    <phoneticPr fontId="4" type="noConversion"/>
  </si>
  <si>
    <t>指定同義詞</t>
  </si>
  <si>
    <t>ALL</t>
  </si>
  <si>
    <t xml:space="preserve"> Data owner, TaskID</t>
  </si>
  <si>
    <t>1. 上線準備
2. Data owner, Batch: DG428/DG421/DG434</t>
  </si>
  <si>
    <t>DG428/DG421/DG434</t>
  </si>
  <si>
    <t>Term-Naming</t>
  </si>
  <si>
    <t>DG563</t>
  </si>
  <si>
    <t>ErrMessage</t>
    <phoneticPr fontId="4" type="noConversion"/>
  </si>
  <si>
    <t>DG689, 714</t>
    <phoneticPr fontId="4" type="noConversion"/>
  </si>
  <si>
    <t>Term-Naming/Concept</t>
  </si>
  <si>
    <t>PSG: ARC23,24</t>
  </si>
  <si>
    <t>Parameter Setting/udfParam</t>
  </si>
  <si>
    <t>MTD_CASESENSITIVE
SQLG need reinstall</t>
  </si>
  <si>
    <t>PSG: ARC28, 29, 30</t>
  </si>
  <si>
    <t>PSG: ARC33</t>
  </si>
  <si>
    <t>errChkRequred</t>
  </si>
  <si>
    <t>DG267_「資料安全分級」為必填欄位</t>
  </si>
  <si>
    <t>Vivian Wen</t>
    <phoneticPr fontId="4" type="noConversion"/>
  </si>
  <si>
    <t>DATAMAP, 資料清單</t>
  </si>
  <si>
    <t>1. Purview 加欄位, 
2. errChkRequred</t>
    <phoneticPr fontId="4" type="noConversion"/>
  </si>
  <si>
    <t>PSG: ARC065, DG342</t>
  </si>
  <si>
    <t>errChkStandardItemType</t>
    <phoneticPr fontId="4" type="noConversion"/>
  </si>
  <si>
    <t>DG769_Data standard 不能有 Dimension/Measure</t>
    <phoneticPr fontId="4" type="noConversion"/>
  </si>
  <si>
    <t>errChkDataTypePropNRelationship</t>
    <phoneticPr fontId="4" type="noConversion"/>
  </si>
  <si>
    <t>DG770_檢核方式新增 資料型式一致檢查,property 與 relationship 引用關係的型別</t>
    <phoneticPr fontId="4" type="noConversion"/>
  </si>
  <si>
    <t>範本內容</t>
    <phoneticPr fontId="7" type="noConversion"/>
  </si>
  <si>
    <t>填寫內容</t>
    <phoneticPr fontId="7" type="noConversion"/>
  </si>
  <si>
    <t>填寫要求</t>
    <phoneticPr fontId="7" type="noConversion"/>
  </si>
  <si>
    <t>取值範圍</t>
    <phoneticPr fontId="7" type="noConversion"/>
  </si>
  <si>
    <t>範例</t>
    <phoneticPr fontId="7" type="noConversion"/>
  </si>
  <si>
    <t>標準編號</t>
    <phoneticPr fontId="4" type="noConversion"/>
  </si>
  <si>
    <t>資料標準編號。
資料項目對應的標準編號。為便於對資料項目的標識和索引，需對資料項目進行統一編號，該編號是資料項目的唯一技術識別碼。</t>
  </si>
  <si>
    <t>•  手動給號：由主要資料標準責任人進行編碼，主題＋四碼順序碼。
標準編號由資料項目所屬負責領域的英文縮寫和順序碼組成；
負責領域的英文縮寫用兩個或是三個英文字母表示；
順序碼依據十進位，用四位元阿拉伯數字表示，採用數位順序編碼法，在同一標準主題下從0001開始按昇冪賦碼。
標準編號的標準主題和順序碼之間無空格。
•  系統自動給號</t>
    <phoneticPr fontId="4" type="noConversion"/>
  </si>
  <si>
    <t>aaa+nnnn</t>
    <phoneticPr fontId="4" type="noConversion"/>
  </si>
  <si>
    <t>HRM0001</t>
    <phoneticPr fontId="4" type="noConversion"/>
  </si>
  <si>
    <t>負責領域</t>
  </si>
  <si>
    <t>資料項目正式負責領域或所屬的主題，僅可列出一個。</t>
    <phoneticPr fontId="4" type="noConversion"/>
  </si>
  <si>
    <r>
      <t xml:space="preserve">• 填寫實際資料項目的負責領域。具體劃分根據資料項目所屬的主題填寫，與標準編號保持一致。
• 主題(負責領域)：僅能夠填寫單一個領域。
</t>
    </r>
    <r>
      <rPr>
        <sz val="11"/>
        <color rgb="FF0070C0"/>
        <rFont val="微軟正黑體"/>
        <family val="2"/>
        <charset val="136"/>
      </rPr>
      <t>MultiDim 樣板: 負責領域為報表的負責領域，為資料項目的需求領域。
DataStandard 樣板:  負責領域為資料標準的負責領域。</t>
    </r>
    <phoneticPr fontId="4" type="noConversion"/>
  </si>
  <si>
    <t>aaa
aa</t>
    <phoneticPr fontId="4" type="noConversion"/>
  </si>
  <si>
    <t>FIN/ HRM/ MFG/ PRD/ QAM/ SCM/ CMN/IE</t>
    <phoneticPr fontId="4" type="noConversion"/>
  </si>
  <si>
    <t>層級</t>
    <phoneticPr fontId="4" type="noConversion"/>
  </si>
  <si>
    <r>
      <rPr>
        <sz val="11"/>
        <color rgb="FF0070C0"/>
        <rFont val="微軟正黑體"/>
        <family val="2"/>
        <charset val="136"/>
      </rPr>
      <t>資料項目</t>
    </r>
    <r>
      <rPr>
        <sz val="11"/>
        <rFont val="微軟正黑體"/>
        <family val="2"/>
        <charset val="136"/>
      </rPr>
      <t>分類層級欄位。</t>
    </r>
  </si>
  <si>
    <t xml:space="preserve">MultiDim 樣板: 層級為分析主題，按分析主題往下。
DataStandard 樣板: 第一層資料項目為原始業務指標，定義為 Domain ，按業務場景往下。
</t>
    <phoneticPr fontId="4" type="noConversion"/>
  </si>
  <si>
    <t>文數字</t>
    <phoneticPr fontId="4" type="noConversion"/>
  </si>
  <si>
    <t>3.4 管理採購-材料成本管理
FIN/ HRM/ MFG/ PRD/ QAM/ SCM/ CMN</t>
    <phoneticPr fontId="4" type="noConversion"/>
  </si>
  <si>
    <t>中文名稱</t>
    <phoneticPr fontId="4" type="noConversion"/>
  </si>
  <si>
    <t xml:space="preserve">中文名稱是資料項目的統一中文命名。資料標準中文名稱從業務上區分不同的資料，應易於被資料使用人員理解和識別。
</t>
    <phoneticPr fontId="7" type="noConversion"/>
  </si>
  <si>
    <t>•作為標準唯一識別指標，標準名稱不得重複。
•資料標準的命名應直觀、易懂，字數不宜過長，應符合業務模型統一的命名規範，但在特殊情況下，尊重系統用法：
    資料類型為“指標類”的資料項目，則維持原業務定義；
    資料類型為“代碼類”的資料項目，以“代碼”結尾；
    資料類型為“日期類”的資料項目，以“日期”結尾；
    資料類型為“註記類”的資料項目，以“註記”結尾，在命名中不出現“是否”、“有無”等文字；
    資料類型為“比例類”的資料項目，以“率”結尾。
•命名中若有專用英文縮寫，建議以括弧標記原始英文縮寫。
•中文名稱中業務指標可使用限定詞(Determiner, Qualifier)，維度應區分獨立項目, 要避免在加入命名中 (例如，車用機種QA逃脫率，車用機種為維度資訊，建議更改為"品質檢驗逃脫率)。
限定詞 : 
•資料項目如果包含維度內容，但是因為此維度類型經常被使用，可以將此類型維度作為限定詞使用。
限定詞用法 : 限定詞+時間名詞：年度、每月、每週、每日。
「每」字為限定詞，考量每年的常用用法為年度，故每年用詞上可使用年度作為替代。
維度: 當資料項目，可以透過維度進行合併與拆分，且拆分後的細項累加的數值可等於合併的數值，例如: 每月超額運費發生總次數，發生總次數是每天累加到每周，每周累加到每月，則此時的"每月"是維度，需刪除"每月" 兩字，放入"分析維度" 欄位。</t>
    <phoneticPr fontId="7" type="noConversion"/>
  </si>
  <si>
    <t>中文名稱 (英文縮寫)</t>
    <phoneticPr fontId="7" type="noConversion"/>
  </si>
  <si>
    <t>每月預估營業收入達成率</t>
    <phoneticPr fontId="7" type="noConversion"/>
  </si>
  <si>
    <t>英文名稱</t>
    <phoneticPr fontId="4" type="noConversion"/>
  </si>
  <si>
    <t xml:space="preserve">英文名稱是資料項目的統一英文命名，主要是根據中文名稱的含義進行英文翻譯。未來可作為資料庫中資料欄位名稱的參考。
</t>
    <phoneticPr fontId="7" type="noConversion"/>
  </si>
  <si>
    <t>• 作為標準唯一識別指標，標準名稱不得重複。每個英文單詞首字母大寫，之間以空格隔開。
• 介詞（例如of、and、or、by、with、within、to、on）不需首字母大寫。
• 所有編碼類的資料標準中，內部用於唯一識別合約、帳戶等編碼的英文用“XXX ID”；外部的編碼遵循外部命名規則。
• 英文名稱長度以39個字元長度為限制(包含空白)，以確保後續報表平台欄位上使用全名，若超過39個字元，則會在報表平台欄位進行截斷。
• 遇到英文名稱有縮寫時，為避免英文名稱超過長度，建議以縮寫英文為主，片語中個別單次有約定俗成或系統一直採用的可以使用縮寫，例如“美金XXX”可以翻譯成“USD XXX”。</t>
    <phoneticPr fontId="4" type="noConversion"/>
  </si>
  <si>
    <t>1.英文全名。
2.英文縮寫。</t>
    <phoneticPr fontId="7" type="noConversion"/>
  </si>
  <si>
    <t>CoPQ</t>
  </si>
  <si>
    <t>別名
(俗稱)</t>
    <phoneticPr fontId="4" type="noConversion"/>
  </si>
  <si>
    <r>
      <t>別名是資料的</t>
    </r>
    <r>
      <rPr>
        <sz val="11"/>
        <color rgb="FF0000CC"/>
        <rFont val="微軟正黑體"/>
        <family val="2"/>
        <charset val="136"/>
      </rPr>
      <t>常用名稱</t>
    </r>
    <r>
      <rPr>
        <sz val="11"/>
        <rFont val="微軟正黑體"/>
        <family val="2"/>
        <charset val="136"/>
      </rPr>
      <t>或縮寫用詞，是中文名稱以外的業務或技術上針對該資料項目的常用名稱。例如：資料在主要源系統中使用的名稱、業務人員使用的常用名。用於説明業務部門快速查找、理解、使用資料標準。</t>
    </r>
  </si>
  <si>
    <r>
      <t xml:space="preserve">• 別名填寫採集資料中被合併的資料項目原始名稱，有多個被合併的可以填多個，各名稱之間用頓號“,”分隔，或用分行分隔。
</t>
    </r>
    <r>
      <rPr>
        <sz val="11"/>
        <color rgb="FF0070C0"/>
        <rFont val="微軟正黑體"/>
        <family val="2"/>
        <charset val="136"/>
      </rPr>
      <t xml:space="preserve">• 別名如果跟中文名稱或英文名稱一樣，則保持空白。
</t>
    </r>
    <r>
      <rPr>
        <sz val="11"/>
        <color theme="1"/>
        <rFont val="微軟正黑體"/>
        <family val="2"/>
        <charset val="136"/>
      </rPr>
      <t>• 遇到英文名稱有縮寫時，請將英文全名和英文縮寫，以下格式呈現：英文全名(英文縮寫)。</t>
    </r>
  </si>
  <si>
    <t>1. 中文
2. 英文</t>
    <phoneticPr fontId="7" type="noConversion"/>
  </si>
  <si>
    <t>Cost of Poor Quality</t>
    <phoneticPr fontId="7" type="noConversion"/>
  </si>
  <si>
    <t>業務定義</t>
    <phoneticPr fontId="4" type="noConversion"/>
  </si>
  <si>
    <t xml:space="preserve">業務定義是對該資料項目業務含義、相關業務情境和場景的詳細描述。
</t>
    <phoneticPr fontId="7" type="noConversion"/>
  </si>
  <si>
    <t>•內容重點為：業務名詞定義、業務使用目的和補充範例說明。
•對資料項目業務定義的詳細描述，不應超過500字，不應有迴圈引用或直接用系統名稱進行定義；
•對定義的描述應該精準、細緻，以利於其它使用該資料項目的人員理解；
•業務定義應以句號“。”結尾。
•避免與資料項目中文名稱一樣。
•若資料項目中包含產業管理指標(e.g.IATF16949指標)，則描述完業務定義後，以「依據XXXX來源指標」結尾(例如.依據汽車業品質管理指標IATF16949)。</t>
    <phoneticPr fontId="7" type="noConversion"/>
  </si>
  <si>
    <t>請將該業務情境描述詳細，該項目屬於的業務流程、對象明確描述，主詞與受詞需描述清楚，如該資料項目為供應商供貨時發生的退貨，則在描述中需要標記供應商。
1. 業務目的、使用用途、使用經驗、業務名詞說明
2. 業務含義、業務範圍、業務限制狀況
3. 業務情境、使用場景描述、使用範例說明
4. 業務參考標準、業務依循制度
業務定義可參考內部業務制度、資訊系統業務需求定義以及行業經驗的總結性歸納，或參考相關國家標準和行業標準、外部監管機構的定義。</t>
    <phoneticPr fontId="4" type="noConversion"/>
  </si>
  <si>
    <t>每月預估營業收入達成率
事業單位在特定營業期間，實際營業收入達成每月預估營業收入目標的程度</t>
    <phoneticPr fontId="7" type="noConversion"/>
  </si>
  <si>
    <t>業務規則</t>
    <phoneticPr fontId="4" type="noConversion"/>
  </si>
  <si>
    <t>對資料項目所需要遵循的業務規則的詳細描述，例如使用的業務場景、計算方法和編碼規則等內容的具體描述。</t>
    <phoneticPr fontId="7" type="noConversion"/>
  </si>
  <si>
    <r>
      <t xml:space="preserve">•每項規則都應是有實際含義、可執行的描述。
1.計算公式：若資料項目由計算得出，描述具體的計算公式，例如：品質不良成本 (CoPQ) 計算公式。
2.使用約束：用於描述資料項目所需滿足的業務條件，以業務條件發生作用的場景，例如；合約違約狀態，應在業務規則中說明判斷合約違約狀態的業務事件或條件；
3.編碼規則：對於編碼類的資料項目，描述具體的編碼規則，例如客戶編碼，描述內容包括編碼的長度、編碼的構成、各組成部分的業務含義等，如果引用的“相關標準”有編碼規則，則此處無需重述編碼規則，只需填寫：引用“XXX”資料標準的編碼規則；
4.多選限制：若資料項目可同時有多種取值，在此處予以說明，例如產品銷售管道；
•編碼類的資料標準應在業務規則中描述編碼規則。
•如果是引用的相關標準有編碼規則，則無需重複說明編碼規則。
•資料項目根據需要填寫相應的業務規則細類，對於不適用的規則細類無需填寫。
</t>
    </r>
    <r>
      <rPr>
        <sz val="11"/>
        <color rgb="FF0070C0"/>
        <rFont val="微軟正黑體"/>
        <family val="2"/>
        <charset val="136"/>
      </rPr>
      <t>•業務規則裡有分子/分母時，則需要另外新增資料項目撰寫 且 分子與分母名稱，需與關聯項目中文名稱或英文名稱一致。</t>
    </r>
    <r>
      <rPr>
        <sz val="11"/>
        <color theme="1"/>
        <rFont val="微軟正黑體"/>
        <family val="2"/>
        <charset val="136"/>
      </rPr>
      <t xml:space="preserve">
•若計算公式為區間的話，保留原資料項目即可，不需另外拆分。
•若業務規則計算公式是比率，則須加上" *100%"。
•若業務規則包含"累計"，則須使用符號Σ，(例如，</t>
    </r>
    <r>
      <rPr>
        <sz val="11"/>
        <color theme="1"/>
        <rFont val="Calibri"/>
        <family val="2"/>
      </rPr>
      <t>Ʃ</t>
    </r>
    <r>
      <rPr>
        <sz val="11"/>
        <color theme="1"/>
        <rFont val="微軟正黑體"/>
        <family val="2"/>
        <charset val="136"/>
      </rPr>
      <t xml:space="preserve"> Realized Revenue / Forecast Revenue * 100 %)
•若業務規則不可填寫篩選規則或報表操作步驟
•若業務規則欄位內容包含「閥值」，須將「測量值」與「閥值」區分為兩個指標。(e.g. Model量產進階未完成率 與  Model量產進階未完成警示)
</t>
    </r>
    <r>
      <rPr>
        <sz val="11"/>
        <color rgb="FF0070C0"/>
        <rFont val="微軟正黑體"/>
        <family val="2"/>
        <charset val="136"/>
      </rPr>
      <t>•若業務規則尚未明確定義之前或是沒有特殊規則，請填寫中文名稱。</t>
    </r>
    <r>
      <rPr>
        <sz val="11"/>
        <color theme="1"/>
        <rFont val="微軟正黑體"/>
        <family val="2"/>
        <charset val="136"/>
      </rPr>
      <t xml:space="preserve">
</t>
    </r>
    <r>
      <rPr>
        <sz val="11"/>
        <color rgb="FF0070C0"/>
        <rFont val="微軟正黑體"/>
        <family val="2"/>
        <charset val="136"/>
      </rPr>
      <t xml:space="preserve">
MultiDim 樣板: 若資料項目的業務規則直接遵循資料標準 (DataStandard)的業務規則，則直接填寫中文名稱 ，若資料標準運用於報表上有其他的規則，請描述於業務規則欄位。</t>
    </r>
  </si>
  <si>
    <t>業務規則細分為以下幾類，根據需要填寫相應的業務規則細類，對於不適用的規則細類無需填寫：
1.計算公式
2.使用約束
3.編碼規則
4.多選限制</t>
    <phoneticPr fontId="7" type="noConversion"/>
  </si>
  <si>
    <t>Ʃ Realized Revenue / Forecast Revenue * 100 %</t>
    <phoneticPr fontId="7" type="noConversion"/>
  </si>
  <si>
    <t>項目類型</t>
    <phoneticPr fontId="4" type="noConversion"/>
  </si>
  <si>
    <t>資料項目的類型</t>
    <phoneticPr fontId="4" type="noConversion"/>
  </si>
  <si>
    <t>MultiDim 樣板:
1. Concept：以報表為群組單位，Concept 為報表主題群組名稱。
• 原則上一張報表為一個 Concept。
• 若 B 報表為 A 報表外開，且 B 報表無法從 A 報表的 MD 拉出來，需要新增一個 B 報表，B 報表中英文名稱為 A 報表&amp;’-10G‘，
命名結尾以 10G, 20G... 起跳，以在群組間保留新增調整空間。
2. Measure：群組內的指標，指標是用來量化業務情況的實際數據。
3. Dimension：群組內的維度，分析維度是由主題或類別所組成，可據此細分度量。
DataStandard 樣板:
1. Concept：以資料標準為群組單位，Concept 為資料標準群組名稱。
2. Property：群組包含的屬性。
3. Relationship：與其他 已建立Concept 建立關係。</t>
    <phoneticPr fontId="4" type="noConversion"/>
  </si>
  <si>
    <t>MultiDim:
Concept
Measure
Dimension
STD:
Concept
Property
Relationship</t>
    <phoneticPr fontId="4" type="noConversion"/>
  </si>
  <si>
    <t>Concept
Measure
Dimension
Property
Relationship</t>
    <phoneticPr fontId="4" type="noConversion"/>
  </si>
  <si>
    <t>父階關係</t>
    <phoneticPr fontId="4" type="noConversion"/>
  </si>
  <si>
    <t>資料項目對應的群組名稱</t>
    <phoneticPr fontId="4" type="noConversion"/>
  </si>
  <si>
    <t xml:space="preserve">1. 資料項目對應的群組名稱，同一群組的辨別方法
2.本欄不適用：如果資料項目項目類型為Concept ，表示本身即為群組名稱，則用“N/A”填寫，表示本欄不適用。
</t>
    <phoneticPr fontId="4" type="noConversion"/>
  </si>
  <si>
    <t>1. 文數字
2. N/A</t>
    <phoneticPr fontId="4" type="noConversion"/>
  </si>
  <si>
    <t>Procurement type and amount analysis
Business Group</t>
    <phoneticPr fontId="4" type="noConversion"/>
  </si>
  <si>
    <t>關聯項目</t>
    <phoneticPr fontId="4" type="noConversion"/>
  </si>
  <si>
    <t>資料項目若為依據業務規則新增的資料項目，關聯項目需填寫公式項目組成結果</t>
    <phoneticPr fontId="4" type="noConversion"/>
  </si>
  <si>
    <t>1. 資料項目若為依據業務規則新增的資料項目，關聯項目需填寫公式項目組成結果
2.本欄不適用：如果資料項目沒有對應到公式項目組成結果，則用“N/A”填寫，表示本欄不適用。
舉例：C=A+B，C的關聯項目須填上ConceptA 下的A, B 的英文名稱,以";"隔開不可有空白, Concept_Property, 如 "ConceptA_A;ConceptA._B;"。</t>
    <phoneticPr fontId="40" type="noConversion"/>
  </si>
  <si>
    <t>資料安全分級</t>
    <phoneticPr fontId="4" type="noConversion"/>
  </si>
  <si>
    <t xml:space="preserve">General: 不敏感且不機密資料
Sensitive: 敏感但不機密資料
Confidential: 敏感且機密資料
</t>
    <phoneticPr fontId="7" type="noConversion"/>
  </si>
  <si>
    <t>General		
Sensitive	
Confidential</t>
    <phoneticPr fontId="7" type="noConversion"/>
  </si>
  <si>
    <t>General	/ Sensitive / Confidential</t>
    <phoneticPr fontId="7" type="noConversion"/>
  </si>
  <si>
    <t>資料型別</t>
  </si>
  <si>
    <t>資料類別是根據資料的業務定義、業務規則和常見表現形式定義其所採用的資料類型。資料類別包括：數值類、金額類、編碼類、代碼類、註記類、文本類、比例類、日期類、時間類、日期時間類。</t>
    <phoneticPr fontId="4" type="noConversion"/>
  </si>
  <si>
    <r>
      <t xml:space="preserve">1. </t>
    </r>
    <r>
      <rPr>
        <sz val="11"/>
        <color rgb="FF0070C0"/>
        <rFont val="微軟正黑體"/>
        <family val="2"/>
        <charset val="136"/>
      </rPr>
      <t>數值類</t>
    </r>
    <r>
      <rPr>
        <sz val="11"/>
        <rFont val="微軟正黑體"/>
        <family val="2"/>
        <charset val="136"/>
      </rPr>
      <t>：指資料項目以整數或小數的形式體現，適用於各類以</t>
    </r>
    <r>
      <rPr>
        <sz val="11"/>
        <color rgb="FF0070C0"/>
        <rFont val="微軟正黑體"/>
        <family val="2"/>
        <charset val="136"/>
      </rPr>
      <t>數量</t>
    </r>
    <r>
      <rPr>
        <sz val="11"/>
        <rFont val="微軟正黑體"/>
        <family val="2"/>
        <charset val="136"/>
      </rPr>
      <t xml:space="preserve">反映的資訊，例如：員工人數、匯率；需要說明度量單位的數值類，填寫在“資料格式”中。
2. </t>
    </r>
    <r>
      <rPr>
        <sz val="11"/>
        <color rgb="FF0070C0"/>
        <rFont val="微軟正黑體"/>
        <family val="2"/>
        <charset val="136"/>
      </rPr>
      <t>金額類</t>
    </r>
    <r>
      <rPr>
        <sz val="11"/>
        <rFont val="微軟正黑體"/>
        <family val="2"/>
        <charset val="136"/>
      </rPr>
      <t>：指資料項目以貨幣金額的形式體現，適用於</t>
    </r>
    <r>
      <rPr>
        <sz val="11"/>
        <color rgb="FF0070C0"/>
        <rFont val="微軟正黑體"/>
        <family val="2"/>
        <charset val="136"/>
      </rPr>
      <t>各類財務</t>
    </r>
    <r>
      <rPr>
        <sz val="11"/>
        <rFont val="微軟正黑體"/>
        <family val="2"/>
        <charset val="136"/>
      </rPr>
      <t xml:space="preserve">資訊，例如：實際銷貨單價；需要與“XXX金額”匹配使用“XXX幣種”，在“XXX金額”的相關標準中記錄“XXX幣種”。需要標明金額單位（例如度量單位要求是“萬元”）的資料項目，填寫在“資料格式”中。
3. </t>
    </r>
    <r>
      <rPr>
        <sz val="11"/>
        <color rgb="FF0070C0"/>
        <rFont val="微軟正黑體"/>
        <family val="2"/>
        <charset val="136"/>
      </rPr>
      <t>編碼類</t>
    </r>
    <r>
      <rPr>
        <sz val="11"/>
        <rFont val="微軟正黑體"/>
        <family val="2"/>
        <charset val="136"/>
      </rPr>
      <t>：指資料項目被賦予具有一定規律、易於電腦和人識別處理的符號，形成編碼元素，每個編碼均對應特定的業務物件，適用於具有特定編碼規則的資訊項，</t>
    </r>
    <r>
      <rPr>
        <sz val="11"/>
        <color rgb="FF0070C0"/>
        <rFont val="微軟正黑體"/>
        <family val="2"/>
        <charset val="136"/>
      </rPr>
      <t>例如客戶編碼、產品編碼、員工編號。(會一直長下去)</t>
    </r>
    <r>
      <rPr>
        <sz val="11"/>
        <rFont val="微軟正黑體"/>
        <family val="2"/>
        <charset val="136"/>
      </rPr>
      <t xml:space="preserve">
4. </t>
    </r>
    <r>
      <rPr>
        <sz val="11"/>
        <color rgb="FF0070C0"/>
        <rFont val="微軟正黑體"/>
        <family val="2"/>
        <charset val="136"/>
      </rPr>
      <t>代碼類</t>
    </r>
    <r>
      <rPr>
        <sz val="11"/>
        <rFont val="微軟正黑體"/>
        <family val="2"/>
        <charset val="136"/>
      </rPr>
      <t>：指資料項目以對各取值範圍進行結構化處理的方式體現，每個代碼取值只代表業務物件的一種可能性，適用於有明確分類、分組或多取值的資訊項，例如：錯誤代碼。</t>
    </r>
    <r>
      <rPr>
        <sz val="11"/>
        <color rgb="FF0070C0"/>
        <rFont val="微軟正黑體"/>
        <family val="2"/>
        <charset val="136"/>
      </rPr>
      <t>(有固定的範圍)</t>
    </r>
    <r>
      <rPr>
        <sz val="11"/>
        <rFont val="微軟正黑體"/>
        <family val="2"/>
        <charset val="136"/>
      </rPr>
      <t xml:space="preserve">
5. </t>
    </r>
    <r>
      <rPr>
        <sz val="11"/>
        <color rgb="FF0070C0"/>
        <rFont val="微軟正黑體"/>
        <family val="2"/>
        <charset val="136"/>
      </rPr>
      <t>註記類</t>
    </r>
    <r>
      <rPr>
        <sz val="11"/>
        <rFont val="微軟正黑體"/>
        <family val="2"/>
        <charset val="136"/>
      </rPr>
      <t xml:space="preserve">：指資料項目僅包括“是”、“否”兩種結果，1 表示是，0 表示否，例如：量產進階註記。
6. </t>
    </r>
    <r>
      <rPr>
        <sz val="11"/>
        <color rgb="FF0070C0"/>
        <rFont val="微軟正黑體"/>
        <family val="2"/>
        <charset val="136"/>
      </rPr>
      <t>文本類</t>
    </r>
    <r>
      <rPr>
        <sz val="11"/>
        <rFont val="微軟正黑體"/>
        <family val="2"/>
        <charset val="136"/>
      </rPr>
      <t>：指資料項目以</t>
    </r>
    <r>
      <rPr>
        <sz val="11"/>
        <color rgb="FF0070C0"/>
        <rFont val="微軟正黑體"/>
        <family val="2"/>
        <charset val="136"/>
      </rPr>
      <t>純文字</t>
    </r>
    <r>
      <rPr>
        <sz val="11"/>
        <rFont val="微軟正黑體"/>
        <family val="2"/>
        <charset val="136"/>
      </rPr>
      <t>的形式體現，適用於說明</t>
    </r>
    <r>
      <rPr>
        <sz val="11"/>
        <color rgb="FF0070C0"/>
        <rFont val="微軟正黑體"/>
        <family val="2"/>
        <charset val="136"/>
      </rPr>
      <t>描述類資訊</t>
    </r>
    <r>
      <rPr>
        <sz val="11"/>
        <rFont val="微軟正黑體"/>
        <family val="2"/>
        <charset val="136"/>
      </rPr>
      <t xml:space="preserve">，例如：來訪客戶的公司背景資料調查。
7. </t>
    </r>
    <r>
      <rPr>
        <sz val="11"/>
        <color rgb="FF0070C0"/>
        <rFont val="微軟正黑體"/>
        <family val="2"/>
        <charset val="136"/>
      </rPr>
      <t>比例類</t>
    </r>
    <r>
      <rPr>
        <sz val="11"/>
        <rFont val="微軟正黑體"/>
        <family val="2"/>
        <charset val="136"/>
      </rPr>
      <t xml:space="preserve">：指資料項目以比值的形式體現，適用於各類比率資訊，例如：毛利率。
8. </t>
    </r>
    <r>
      <rPr>
        <sz val="11"/>
        <color rgb="FF0070C0"/>
        <rFont val="微軟正黑體"/>
        <family val="2"/>
        <charset val="136"/>
      </rPr>
      <t>日期類</t>
    </r>
    <r>
      <rPr>
        <sz val="11"/>
        <rFont val="微軟正黑體"/>
        <family val="2"/>
        <charset val="136"/>
      </rPr>
      <t xml:space="preserve">：指資料項目以特定日曆日的形式體現，適用於各類日期資訊，例如：出貨日期。
9. </t>
    </r>
    <r>
      <rPr>
        <sz val="11"/>
        <color rgb="FF0070C0"/>
        <rFont val="微軟正黑體"/>
        <family val="2"/>
        <charset val="136"/>
      </rPr>
      <t>時間類</t>
    </r>
    <r>
      <rPr>
        <sz val="11"/>
        <rFont val="微軟正黑體"/>
        <family val="2"/>
        <charset val="136"/>
      </rPr>
      <t>：指資料項目以特定時分秒的形式體現，適用於各類時間資訊，例如：入庫時間。
10.</t>
    </r>
    <r>
      <rPr>
        <sz val="11"/>
        <color rgb="FF0070C0"/>
        <rFont val="微軟正黑體"/>
        <family val="2"/>
        <charset val="136"/>
      </rPr>
      <t>日期時間類</t>
    </r>
    <r>
      <rPr>
        <sz val="11"/>
        <rFont val="微軟正黑體"/>
        <family val="2"/>
        <charset val="136"/>
      </rPr>
      <t xml:space="preserve">：指資料項目以特定日曆日加上特定時分秒的形式體現，適用於各類需同時記錄日期和時間的資訊，例如交易時間。
</t>
    </r>
    <r>
      <rPr>
        <sz val="11"/>
        <color rgb="FF0070C0"/>
        <rFont val="微軟正黑體"/>
        <family val="2"/>
        <charset val="136"/>
      </rPr>
      <t>11.本欄不適用：如果項目類別為Concept，則用“N/A”填寫，表示本欄不適用。</t>
    </r>
  </si>
  <si>
    <r>
      <t xml:space="preserve">數值類
金額類
編碼類
代碼類 
註記類
文本類
比例類
日期類
時間類
日期時間類
</t>
    </r>
    <r>
      <rPr>
        <sz val="11"/>
        <color rgb="FF0070C0"/>
        <rFont val="微軟正黑體"/>
        <family val="2"/>
        <charset val="136"/>
      </rPr>
      <t>N/A</t>
    </r>
  </si>
  <si>
    <t>金額類</t>
    <phoneticPr fontId="4" type="noConversion"/>
  </si>
  <si>
    <t>代碼編碼規則</t>
  </si>
  <si>
    <t xml:space="preserve">資料類型為“代碼類”的資料項目的代碼編碼取值。
</t>
    <phoneticPr fontId="11" type="noConversion"/>
  </si>
  <si>
    <r>
      <t>•填寫代碼的類型和長度，例如“採用三位元數位順序編碼”或“採用三位元數位層次編碼”等。
•如果是分層次代碼，建議應描述各層次代碼的含義。例如“</t>
    </r>
    <r>
      <rPr>
        <sz val="12"/>
        <color rgb="FFFF0000"/>
        <rFont val="微軟正黑體"/>
        <family val="2"/>
        <charset val="136"/>
      </rPr>
      <t>採用三位元層次編碼，左起第一位數位表示大類，第二、三位元數字表示小類</t>
    </r>
    <r>
      <rPr>
        <sz val="12"/>
        <rFont val="微軟正黑體"/>
        <family val="2"/>
        <charset val="136"/>
      </rPr>
      <t xml:space="preserve">”。
•如果是引用其他資料標準的代碼，在代碼編碼規則中無需重複填寫被引用資料標準的代碼編碼規則，只需填寫：引用“XXXX”資料標準的代碼編碼規則。
</t>
    </r>
    <r>
      <rPr>
        <sz val="12"/>
        <color rgb="FF0070C0"/>
        <rFont val="微軟正黑體"/>
        <family val="2"/>
        <charset val="136"/>
      </rPr>
      <t>•本欄不適用：如果項目類別為Concept，則用“N/A”填寫，表示本欄不適用。</t>
    </r>
  </si>
  <si>
    <r>
      <t>1.資料類型非“代碼類”的資料項目，則用“N/A”填寫，表示本欄不適用。
2.若資料項目中業務規則以明確定義編碼規則，則填寫：“依業務規則定義”
3.若代碼項目較多，或資料階層複雜，則以獨立的頁籤頁提供，如：參照</t>
    </r>
    <r>
      <rPr>
        <sz val="12"/>
        <color rgb="FFFF0000"/>
        <rFont val="微軟正黑體"/>
        <family val="2"/>
        <charset val="136"/>
      </rPr>
      <t>[CoPQ異常分類表]</t>
    </r>
    <r>
      <rPr>
        <sz val="12"/>
        <rFont val="微軟正黑體"/>
        <family val="2"/>
        <charset val="136"/>
      </rPr>
      <t>。
4.若代碼項目較少，則直接描述代碼內容於本欄位。</t>
    </r>
  </si>
  <si>
    <t xml:space="preserve">0 IDL一般人員 
1 IDL-SC
2 DL-OF </t>
    <phoneticPr fontId="4" type="noConversion"/>
  </si>
  <si>
    <t>資料備註</t>
  </si>
  <si>
    <t>需討論項目</t>
  </si>
  <si>
    <r>
      <rPr>
        <sz val="11"/>
        <color theme="5"/>
        <rFont val="微軟正黑體"/>
        <family val="2"/>
        <charset val="136"/>
      </rPr>
      <t>•  未匯入至 Purview 正式環境之前，需填寫與保留該ETL 批次編號(Task-ID)加上冒號，匯入至正式環境後，此編號即可移除。</t>
    </r>
    <r>
      <rPr>
        <sz val="11"/>
        <rFont val="微軟正黑體"/>
        <family val="2"/>
        <charset val="136"/>
      </rPr>
      <t xml:space="preserve">
•  有回饋意見或修改意見，需要討論或修定時，將意見填寫於資料標準建議。若資料標準責任人、業務審核人、技術審核人確認業務負責人和技術負責人已修改完分析建議後，則把該資料標準建議刪除。
•  除上述欄位內容外，仍有需要針對該資料項目額外補充，不在前述的欄位，則填寫於此欄位。</t>
    </r>
    <phoneticPr fontId="4" type="noConversion"/>
  </si>
  <si>
    <t>1.2.2: 原層級為HRM，此維度為SCM新增</t>
    <phoneticPr fontId="4" type="noConversion"/>
  </si>
  <si>
    <t>標準定義部門</t>
  </si>
  <si>
    <t>負責制定該資料標準的部門。</t>
    <phoneticPr fontId="4" type="noConversion"/>
  </si>
  <si>
    <t>填寫負責領域</t>
    <phoneticPr fontId="10" type="noConversion"/>
  </si>
  <si>
    <t>資料管家</t>
    <phoneticPr fontId="4" type="noConversion"/>
  </si>
  <si>
    <t>負責制定該資料標準的人員姓名。</t>
    <phoneticPr fontId="11" type="noConversion"/>
  </si>
  <si>
    <t>根據實際制定標準的人填寫，填寫員工信箱</t>
    <phoneticPr fontId="10" type="noConversion"/>
  </si>
  <si>
    <t>Email 格式</t>
    <phoneticPr fontId="4" type="noConversion"/>
  </si>
  <si>
    <t>技術窗口</t>
    <phoneticPr fontId="4" type="noConversion"/>
  </si>
  <si>
    <t>技術備註</t>
  </si>
  <si>
    <t>落實於報表平台時建置意見、所需要注意事項或限制事宜</t>
    <phoneticPr fontId="4" type="noConversion"/>
  </si>
  <si>
    <t>技術審核人對資料標準建置意見描述在此欄位。</t>
    <phoneticPr fontId="4" type="noConversion"/>
  </si>
  <si>
    <t>資料來源為SFMS，系統尚未正式上線，相關資料同步方式透過Web API先落地至FIN DB，需確保欄位一致</t>
    <phoneticPr fontId="4" type="noConversion"/>
  </si>
  <si>
    <t>權威系統</t>
    <phoneticPr fontId="7" type="noConversion"/>
  </si>
  <si>
    <t>對資料項目的資料項目來源，在資料庫或報表中，填寫主要的來源系統</t>
    <phoneticPr fontId="7" type="noConversion"/>
  </si>
  <si>
    <t>填寫標準對應資料項的權威來源系統。在資料可來源於多系統的情形下，為保證資料使用的一致性和準確性，定義標準資料項的權威來源，可便於公司內資料使用者均從同一系統中獲取資料，相關標準如有多個，則用頓號“、”或斷行隔開。
人工上傳資料可往前追溯前端的系統資料來源，除完全純人工之資料外，資料項目應有一個所屬的權威系統。</t>
    <phoneticPr fontId="7" type="noConversion"/>
  </si>
  <si>
    <t>系統清單</t>
    <phoneticPr fontId="4" type="noConversion"/>
  </si>
  <si>
    <t>PeopleSoft9.2</t>
    <phoneticPr fontId="7" type="noConversion"/>
  </si>
  <si>
    <t>資料來源</t>
  </si>
  <si>
    <t>對資料項目的資料項目來源，在資料庫或報表中，資料來源的表格名稱</t>
    <phoneticPr fontId="11" type="noConversion"/>
  </si>
  <si>
    <t>若該資料來源在某項系統的特定欄位，則描述該欄位的內容，分隔符號請以“.”分隔，例如：系統資料表
RegEx: 多個資料表, 可以[Tbl1|Tbl2]</t>
    <phoneticPr fontId="7" type="noConversion"/>
  </si>
  <si>
    <t>ww_hcm_wa_job.*</t>
  </si>
  <si>
    <t>來源對應規則</t>
  </si>
  <si>
    <t>對資料項目的資料項目來源，在資料庫或報表中，資料來源的欄位名稱</t>
    <phoneticPr fontId="11" type="noConversion"/>
  </si>
  <si>
    <r>
      <t xml:space="preserve">1. 若該資料來源在某項系統的特定欄位，則描述該欄位的內容，分隔符號請以“.”分隔，例如：資料表欄位。
RegEx: 多個資料欄位, 可以[Col1|Col2]
</t>
    </r>
    <r>
      <rPr>
        <sz val="11"/>
        <color rgb="FF0070C0"/>
        <rFont val="微軟正黑體"/>
        <family val="2"/>
        <charset val="136"/>
      </rPr>
      <t>2. 本欄不適用：如果資料項目項目類型為Concept ，表示本身即為Table 名稱，則用“N/A”填寫，表示本欄不適用。</t>
    </r>
    <r>
      <rPr>
        <sz val="11"/>
        <rFont val="微軟正黑體"/>
        <family val="2"/>
        <charset val="136"/>
      </rPr>
      <t xml:space="preserve">
</t>
    </r>
  </si>
  <si>
    <t>EMPL_CLASS</t>
  </si>
  <si>
    <t>特殊取值規則</t>
    <phoneticPr fontId="4" type="noConversion"/>
  </si>
  <si>
    <t>對資料項目的資料來源欄位做特殊的取值規則</t>
    <phoneticPr fontId="11" type="noConversion"/>
  </si>
  <si>
    <t>where .....</t>
    <phoneticPr fontId="4" type="noConversion"/>
  </si>
  <si>
    <t>制定依據</t>
    <phoneticPr fontId="4" type="noConversion"/>
  </si>
  <si>
    <t>制定依據描述資料標準的業務依據來源，包括但不限於國家法律法規、國家標準、行業標準、外部監管要求、國際標準、國外先進標準、企業內部制度和系統規範、行業慣例等。</t>
  </si>
  <si>
    <t>1. 外部標準/行業術語：對於國際標準、國家標準、行業規範、啟碁標準，具有業界標竿的規範依據。
後續確認範本應填寫完整的制度名稱和文號，格式為“《檔案名》（文號）”，例如“《票據法》（令[2004]第22號）”
2. 本欄不適用：如果資料項目項目類型為Concept ，表示本身即為Table 名稱，則用“N/A”填寫，表示本欄不適用。</t>
    <phoneticPr fontId="4" type="noConversion"/>
  </si>
  <si>
    <t>制定依據項目+'：'+文件/參考資料名稱
N/A</t>
    <phoneticPr fontId="4" type="noConversion"/>
  </si>
  <si>
    <t>外部標準：財務會計準則</t>
    <phoneticPr fontId="4" type="noConversion"/>
  </si>
  <si>
    <t>填表部門及人員</t>
    <phoneticPr fontId="4" type="noConversion"/>
  </si>
  <si>
    <t>填寫資料項目的填寫者</t>
    <phoneticPr fontId="4" type="noConversion"/>
  </si>
  <si>
    <t>備註型說明</t>
    <phoneticPr fontId="40" type="noConversion"/>
  </si>
  <si>
    <t>1. 格式：人員姓名，該人員姓名並定為標準定義部門的部門人員。
2.若不是標準定義部門的部門人員則需特別標記部門名稱，格式：部門編號＋空格＋人員姓名。</t>
    <phoneticPr fontId="7" type="noConversion"/>
  </si>
  <si>
    <t>AW0010 Rita</t>
  </si>
  <si>
    <t>計算公式</t>
  </si>
  <si>
    <t>補充 [業務規則] 使用, 當 [業務規則] 中有項規則, 其中有公式項的部份可抽取到本欄位補充說明</t>
    <phoneticPr fontId="40" type="noConversion"/>
  </si>
  <si>
    <t>同 [業務規則] 的公式要求</t>
    <phoneticPr fontId="40" type="noConversion"/>
  </si>
  <si>
    <t>參考資料</t>
  </si>
  <si>
    <t>連接參考資料</t>
    <phoneticPr fontId="40" type="noConversion"/>
  </si>
  <si>
    <t>Resource name:URL</t>
    <phoneticPr fontId="40" type="noConversion"/>
  </si>
  <si>
    <t>Name:URL</t>
    <phoneticPr fontId="40" type="noConversion"/>
  </si>
  <si>
    <t>Mtl Cost:https://….</t>
    <phoneticPr fontId="40" type="noConversion"/>
  </si>
  <si>
    <t>建立自定義同義詞</t>
    <phoneticPr fontId="40" type="noConversion"/>
  </si>
  <si>
    <t>當[項目類型] 為 relationship/Dimension/Measure時, 而且同義詞的命名和本項目[英文名稱]不同時, 需在此指定</t>
    <phoneticPr fontId="40" type="noConversion"/>
  </si>
  <si>
    <t>Concept_Property</t>
    <phoneticPr fontId="40" type="noConversion"/>
  </si>
  <si>
    <t>Investment Master_Investment Subject</t>
  </si>
  <si>
    <t>與相關標準關係</t>
    <phoneticPr fontId="4" type="noConversion"/>
  </si>
  <si>
    <t>資料項目與相關標準之間的關係類型，可據此分析資料項目發生變更時對其它資料項目的影響。</t>
    <phoneticPr fontId="11" type="noConversion"/>
  </si>
  <si>
    <t>包括“引用”和“組合”兩種關係。
1. 組合（包括幾種情況）：
— 該標準項與相關標準項需結合使用才能完整地表達業務規則，如“利率調整方式”和“利率調整週期”的組合。應在組合的兩個資料項目標準中互相記錄為相關標準；
— 相關標準用於限定和約束本標準數學項的含義。例如，最高費率的相關標準為費率特徵類型，當費率特徵類型為“比例”時，“最高費率”才有業務意義； 
— 組合關係內容應在本資料項目的“業務規則”中進行說明。
2. 引用：
— 標準項的取值為被引用資料標準項的值域，如“產品設計方”引用“機構編碼”；
— 對於引用的標準需參照被引用的標準填寫該資料標準項的資料類別、資料格式、代碼編碼規則、代碼擴展定義等全部技術屬性；
如果引用的標準是代碼類：
   - 不需要在“代碼擴展定義”表中填寫代碼，在“資料類別”中直接填寫“代碼類”（不需超連結）；
   - 如果該標準使用的代碼與被引用的資料標準代碼值不完全一致，例如是子集，則需在業務規則中給出說明，例如“僅使用XXX標準的一級代碼值”；
   - 如果該標準使用的代碼與被引用的資料標準代碼值不完全一致，有擴展，則需要在“代碼擴展定義”表中填寫代碼。</t>
    <phoneticPr fontId="11" type="noConversion"/>
  </si>
  <si>
    <t>引用、組合
1. 指標之間常用：組合
2. 維度之間常用：引用
3. 指標與維度之間的關係，定義於MD檔，WD_STD_MD_{領域}.xlsx</t>
  </si>
  <si>
    <t>組合</t>
    <phoneticPr fontId="4" type="noConversion"/>
  </si>
  <si>
    <t>錯誤代碼</t>
    <phoneticPr fontId="40" type="noConversion"/>
  </si>
  <si>
    <t>問題描述</t>
    <phoneticPr fontId="40" type="noConversion"/>
  </si>
  <si>
    <t>建議處理方式</t>
    <phoneticPr fontId="40" type="noConversion"/>
  </si>
  <si>
    <t>Level</t>
    <phoneticPr fontId="40" type="noConversion"/>
  </si>
  <si>
    <r>
      <t>warnSynoym-NotFound</t>
    </r>
    <r>
      <rPr>
        <sz val="12"/>
        <rFont val="MS Gothic"/>
        <family val="3"/>
        <charset val="128"/>
      </rPr>
      <t>​ </t>
    </r>
  </si>
  <si>
    <r>
      <t>未找到原生定義</t>
    </r>
    <r>
      <rPr>
        <sz val="12"/>
        <rFont val="MS Gothic"/>
        <family val="3"/>
        <charset val="128"/>
      </rPr>
      <t>​ </t>
    </r>
  </si>
  <si>
    <r>
      <t>需修改英文名稱與原生同義詞相同,或需 "指定同義詞"，或變更"項目類型"</t>
    </r>
    <r>
      <rPr>
        <sz val="12"/>
        <rFont val="MS Gothic"/>
        <family val="3"/>
        <charset val="128"/>
      </rPr>
      <t>​ </t>
    </r>
  </si>
  <si>
    <r>
      <t>Warning</t>
    </r>
    <r>
      <rPr>
        <sz val="12"/>
        <rFont val="MS Gothic"/>
        <family val="3"/>
        <charset val="128"/>
      </rPr>
      <t>​ </t>
    </r>
  </si>
  <si>
    <r>
      <t>warnSynoym-Duplicate</t>
    </r>
    <r>
      <rPr>
        <sz val="12"/>
        <rFont val="MS Gothic"/>
        <family val="3"/>
        <charset val="128"/>
      </rPr>
      <t>​ </t>
    </r>
  </si>
  <si>
    <r>
      <t>原生定義重覆</t>
    </r>
    <r>
      <rPr>
        <sz val="12"/>
        <rFont val="MS Gothic"/>
        <family val="3"/>
        <charset val="128"/>
      </rPr>
      <t>​ </t>
    </r>
    <phoneticPr fontId="40" type="noConversion"/>
  </si>
  <si>
    <r>
      <t>需 "指定同義詞"</t>
    </r>
    <r>
      <rPr>
        <sz val="12"/>
        <rFont val="MS Gothic"/>
        <family val="3"/>
        <charset val="128"/>
      </rPr>
      <t>​ </t>
    </r>
  </si>
  <si>
    <r>
      <t>warnSynoym-chkTask</t>
    </r>
    <r>
      <rPr>
        <sz val="12"/>
        <rFont val="MS Gothic"/>
        <family val="3"/>
        <charset val="128"/>
      </rPr>
      <t>​ </t>
    </r>
  </si>
  <si>
    <r>
      <t>原生定義的任務批次不同</t>
    </r>
    <r>
      <rPr>
        <sz val="12"/>
        <rFont val="MS Gothic"/>
        <family val="3"/>
        <charset val="128"/>
      </rPr>
      <t>​ </t>
    </r>
  </si>
  <si>
    <r>
      <t>上線前請在QAS 驗證，檢查相關任務(相關參考同義詞)已經上版.</t>
    </r>
    <r>
      <rPr>
        <sz val="12"/>
        <rFont val="MS Gothic"/>
        <family val="3"/>
        <charset val="128"/>
      </rPr>
      <t>​</t>
    </r>
    <r>
      <rPr>
        <sz val="12"/>
        <rFont val="Microsoft JhengHei UI"/>
        <family val="2"/>
        <charset val="136"/>
      </rPr>
      <t>TaskID 清除，則不檢查</t>
    </r>
    <r>
      <rPr>
        <sz val="12"/>
        <rFont val="MS Gothic"/>
        <family val="3"/>
        <charset val="128"/>
      </rPr>
      <t>​ </t>
    </r>
  </si>
  <si>
    <r>
      <t>errChkRequred</t>
    </r>
    <r>
      <rPr>
        <sz val="12"/>
        <rFont val="MS Gothic"/>
        <family val="3"/>
        <charset val="128"/>
      </rPr>
      <t>​ </t>
    </r>
  </si>
  <si>
    <r>
      <t>檢查必填欄位，例如資料管家及技術專家必填 EMail</t>
    </r>
    <r>
      <rPr>
        <sz val="12"/>
        <rFont val="MS Gothic"/>
        <family val="3"/>
        <charset val="128"/>
      </rPr>
      <t>​ </t>
    </r>
  </si>
  <si>
    <r>
      <t>按填寫說明填值，例如wei.jesse@inventec.com</t>
    </r>
    <r>
      <rPr>
        <sz val="12"/>
        <rFont val="MS Gothic"/>
        <family val="3"/>
        <charset val="128"/>
      </rPr>
      <t>​ </t>
    </r>
  </si>
  <si>
    <r>
      <t>Error</t>
    </r>
    <r>
      <rPr>
        <sz val="12"/>
        <rFont val="MS Gothic"/>
        <family val="3"/>
        <charset val="128"/>
      </rPr>
      <t>​ </t>
    </r>
  </si>
  <si>
    <r>
      <t>warnTerm-Naming</t>
    </r>
    <r>
      <rPr>
        <sz val="12"/>
        <rFont val="MS Gothic"/>
        <family val="3"/>
        <charset val="128"/>
      </rPr>
      <t>​ </t>
    </r>
  </si>
  <si>
    <r>
      <t>檢查命名規則</t>
    </r>
    <r>
      <rPr>
        <sz val="12"/>
        <rFont val="MS Gothic"/>
        <family val="3"/>
        <charset val="128"/>
      </rPr>
      <t>​-建議</t>
    </r>
  </si>
  <si>
    <r>
      <t>目前規則</t>
    </r>
    <r>
      <rPr>
        <sz val="12"/>
        <rFont val="MS Gothic"/>
        <family val="3"/>
        <charset val="128"/>
      </rPr>
      <t>​ 1. 英文名稱要避免用 "_"</t>
    </r>
  </si>
  <si>
    <t>Warning </t>
  </si>
  <si>
    <t>errTerm-Naming</t>
    <phoneticPr fontId="6" type="noConversion"/>
  </si>
  <si>
    <r>
      <t>檢查命名規則</t>
    </r>
    <r>
      <rPr>
        <sz val="12"/>
        <rFont val="MS Gothic"/>
        <family val="3"/>
        <charset val="128"/>
      </rPr>
      <t>​-必要</t>
    </r>
  </si>
  <si>
    <r>
      <t>目前規則</t>
    </r>
    <r>
      <rPr>
        <sz val="12"/>
        <rFont val="MS Gothic"/>
        <family val="3"/>
        <charset val="128"/>
      </rPr>
      <t>​ 英文名稱不能使用 "&lt;'&amp;&gt;"</t>
    </r>
  </si>
  <si>
    <t>errConcept-Duplicate</t>
  </si>
  <si>
    <r>
      <t>概令重覆</t>
    </r>
    <r>
      <rPr>
        <sz val="12"/>
        <rFont val="MS Gothic"/>
        <family val="3"/>
        <charset val="128"/>
      </rPr>
      <t>​ </t>
    </r>
  </si>
  <si>
    <t>Concept 不得重覆</t>
  </si>
  <si>
    <t>warnTerm-EngChCompare</t>
  </si>
  <si>
    <t>中英文描述匹配檢查</t>
  </si>
  <si>
    <t>英文名稱若相同，中文名稱則應該相同
中文名稱若相同，英文名稱則應該相同</t>
    <phoneticPr fontId="40" type="noConversion"/>
  </si>
  <si>
    <t>errChkStandardItemType</t>
    <phoneticPr fontId="6" type="noConversion"/>
  </si>
  <si>
    <r>
      <t>Standard 項目類型定義錯誤</t>
    </r>
    <r>
      <rPr>
        <sz val="12"/>
        <color theme="1"/>
        <rFont val="MS Gothic"/>
        <family val="3"/>
        <charset val="128"/>
      </rPr>
      <t>​</t>
    </r>
    <r>
      <rPr>
        <sz val="12"/>
        <color theme="1"/>
        <rFont val="微軟正黑體"/>
        <family val="2"/>
        <charset val="136"/>
      </rPr>
      <t> </t>
    </r>
    <phoneticPr fontId="40" type="noConversion"/>
  </si>
  <si>
    <t>請更正項目類型為Dimension或Measure之資料</t>
    <phoneticPr fontId="40" type="noConversion"/>
  </si>
  <si>
    <t>errChkDataType-Prop-Relationship</t>
    <phoneticPr fontId="40" type="noConversion"/>
  </si>
  <si>
    <t>Property 與 Relationship 引用關係的型別不一致</t>
    <phoneticPr fontId="40" type="noConversion"/>
  </si>
  <si>
    <t>請更正property 與 relationship 引用關係的型別一致</t>
    <phoneticPr fontId="40" type="noConversion"/>
  </si>
  <si>
    <t>Parameter Name</t>
    <phoneticPr fontId="27" type="noConversion"/>
  </si>
  <si>
    <t>Parameter Value</t>
    <phoneticPr fontId="27" type="noConversion"/>
  </si>
  <si>
    <t>Comment</t>
    <phoneticPr fontId="27" type="noConversion"/>
  </si>
  <si>
    <t>Sample</t>
    <phoneticPr fontId="40" type="noConversion"/>
  </si>
  <si>
    <t>Table List</t>
    <phoneticPr fontId="27" type="noConversion"/>
  </si>
  <si>
    <r>
      <t>W</t>
    </r>
    <r>
      <rPr>
        <sz val="12"/>
        <color theme="1"/>
        <rFont val="微軟正黑體"/>
        <family val="2"/>
        <charset val="136"/>
      </rPr>
      <t>ait</t>
    </r>
    <phoneticPr fontId="27" type="noConversion"/>
  </si>
  <si>
    <r>
      <t>P</t>
    </r>
    <r>
      <rPr>
        <sz val="12"/>
        <color theme="1"/>
        <rFont val="微軟正黑體"/>
        <family val="2"/>
        <charset val="136"/>
      </rPr>
      <t>assed</t>
    </r>
    <phoneticPr fontId="27" type="noConversion"/>
  </si>
  <si>
    <t>Backup</t>
  </si>
  <si>
    <t>Code</t>
    <phoneticPr fontId="27" type="noConversion"/>
  </si>
  <si>
    <t>Description</t>
    <phoneticPr fontId="40" type="noConversion"/>
  </si>
  <si>
    <t>Example</t>
    <phoneticPr fontId="40" type="noConversion"/>
  </si>
  <si>
    <t>Domain</t>
    <phoneticPr fontId="40" type="noConversion"/>
  </si>
  <si>
    <t>Default Value</t>
    <phoneticPr fontId="40" type="noConversion"/>
  </si>
  <si>
    <t>Type</t>
    <phoneticPr fontId="40" type="noConversion"/>
  </si>
  <si>
    <t>Scope</t>
    <phoneticPr fontId="27" type="noConversion"/>
  </si>
  <si>
    <t>Status</t>
    <phoneticPr fontId="27" type="noConversion"/>
  </si>
  <si>
    <t>DEBUG:LogLevel</t>
  </si>
  <si>
    <t>DEBUG:UNITTEST</t>
  </si>
  <si>
    <t>DEBUG:ErrLevel</t>
  </si>
  <si>
    <t>SQLGEN:Version</t>
  </si>
  <si>
    <t>RunMode</t>
  </si>
  <si>
    <t>FMT_EXCEPTTABLE</t>
  </si>
  <si>
    <t>FMT_TEMPTABLE</t>
  </si>
  <si>
    <t>DB_ENGINE</t>
    <phoneticPr fontId="27" type="noConversion"/>
  </si>
  <si>
    <t>內部變數名稱</t>
  </si>
  <si>
    <t>說明</t>
  </si>
  <si>
    <t>格式</t>
  </si>
  <si>
    <t>SQLG_PROFILE</t>
  </si>
  <si>
    <t>IEC.cfg</t>
  </si>
  <si>
    <t>IEC_STD_V10</t>
  </si>
  <si>
    <t>Terms</t>
  </si>
  <si>
    <t>Categories</t>
  </si>
  <si>
    <t>程式輸出路徑</t>
    <phoneticPr fontId="27" type="noConversion"/>
  </si>
  <si>
    <t>ETL 程式檔輸出目錄</t>
    <phoneticPr fontId="27" type="noConversion"/>
  </si>
  <si>
    <t>c:\temp</t>
    <phoneticPr fontId="40" type="noConversion"/>
  </si>
  <si>
    <t>String: File Path</t>
    <phoneticPr fontId="27" type="noConversion"/>
  </si>
  <si>
    <t>NULL</t>
    <phoneticPr fontId="27" type="noConversion"/>
  </si>
  <si>
    <t>Output</t>
    <phoneticPr fontId="27" type="noConversion"/>
  </si>
  <si>
    <t>User</t>
  </si>
  <si>
    <t>Released</t>
    <phoneticPr fontId="27" type="noConversion"/>
  </si>
  <si>
    <t>LOG_NONE</t>
  </si>
  <si>
    <t>No unit test</t>
  </si>
  <si>
    <t xml:space="preserve">C_ERR_RESUME </t>
  </si>
  <si>
    <t>v1.0</t>
  </si>
  <si>
    <t>1. Gen SQL by select</t>
  </si>
  <si>
    <t>{TBL_NAME}_TPX</t>
  </si>
  <si>
    <t>{TBL_NAME}_{TEMPID}</t>
  </si>
  <si>
    <t>NETEZZA</t>
    <phoneticPr fontId="27" type="noConversion"/>
  </si>
  <si>
    <t>{{START.DT}}</t>
    <phoneticPr fontId="27" type="noConversion"/>
  </si>
  <si>
    <t>資料起日(DATE)</t>
  </si>
  <si>
    <t>YYYY-MM-DD</t>
  </si>
  <si>
    <t>SQLG_VERSION</t>
  </si>
  <si>
    <t>v1.0-DW</t>
  </si>
  <si>
    <t>MtdMatch</t>
  </si>
  <si>
    <t>DIR_OUTPUT</t>
  </si>
  <si>
    <t>ETL program output directory base</t>
    <phoneticPr fontId="27" type="noConversion"/>
  </si>
  <si>
    <t>C:\TEMP\</t>
    <phoneticPr fontId="27" type="noConversion"/>
  </si>
  <si>
    <t>LOG_SYS</t>
  </si>
  <si>
    <t>Compact SQL for test</t>
  </si>
  <si>
    <t xml:space="preserve">C_ERR_PROMPT </t>
  </si>
  <si>
    <t>v1.0-ODS</t>
    <phoneticPr fontId="27" type="noConversion"/>
  </si>
  <si>
    <t>2. Gen SQL by list</t>
  </si>
  <si>
    <t>{TBL_NAME}_{TEMPID}_EXCEPT</t>
  </si>
  <si>
    <t>{TEMPID}_{TBL_NAME}</t>
  </si>
  <si>
    <t>DB2</t>
    <phoneticPr fontId="27" type="noConversion"/>
  </si>
  <si>
    <t>{{START.DT.CHAR}}</t>
    <phoneticPr fontId="27" type="noConversion"/>
  </si>
  <si>
    <t>資料起日(CHAR)</t>
  </si>
  <si>
    <t>YYYYMMDD</t>
  </si>
  <si>
    <t>DataClasses</t>
  </si>
  <si>
    <t>DIR_ETLBASE</t>
    <phoneticPr fontId="27" type="noConversion"/>
  </si>
  <si>
    <t>ETL program output directory base at ETL Manager</t>
    <phoneticPr fontId="27" type="noConversion"/>
  </si>
  <si>
    <t>{{DIR_OUTPUT}}</t>
  </si>
  <si>
    <t>LOG_ERROR</t>
  </si>
  <si>
    <t>UT_DEBUG_ON</t>
  </si>
  <si>
    <t xml:space="preserve">C_ERR_END </t>
  </si>
  <si>
    <t>v1.0-DW</t>
    <phoneticPr fontId="27" type="noConversion"/>
  </si>
  <si>
    <t>3. Gen SQL all</t>
  </si>
  <si>
    <t>SQLSERVER</t>
    <phoneticPr fontId="27" type="noConversion"/>
  </si>
  <si>
    <t>{{END.DT}}</t>
  </si>
  <si>
    <t>資料迄日(DATE)</t>
  </si>
  <si>
    <t>DIR_OUTPUT</t>
    <phoneticPr fontId="27" type="noConversion"/>
  </si>
  <si>
    <t>C:\temp\dgp</t>
    <phoneticPr fontId="40" type="noConversion"/>
  </si>
  <si>
    <t>DIR_OUTPUT_DW</t>
    <phoneticPr fontId="27" type="noConversion"/>
  </si>
  <si>
    <t>ETL program output directory base for DW</t>
    <phoneticPr fontId="27" type="noConversion"/>
  </si>
  <si>
    <t>{{DIR_OUTPUT}}{DW_SYSNAME}\{TBL_NAME}\</t>
    <phoneticPr fontId="40" type="noConversion"/>
  </si>
  <si>
    <t>LOG_TRACE</t>
  </si>
  <si>
    <t>UT_EXEC_DDL</t>
  </si>
  <si>
    <t>Exec DDL only</t>
  </si>
  <si>
    <t xml:space="preserve">C_ERR_STOP </t>
  </si>
  <si>
    <t>4. Gen Symbol list</t>
    <phoneticPr fontId="27" type="noConversion"/>
  </si>
  <si>
    <t>ORACLE</t>
    <phoneticPr fontId="27" type="noConversion"/>
  </si>
  <si>
    <t>{{END.DT.CHAR}}</t>
  </si>
  <si>
    <t>資料迄日(CHAR)</t>
  </si>
  <si>
    <t>DEBUG_UNITTEST</t>
    <phoneticPr fontId="27" type="noConversion"/>
  </si>
  <si>
    <t>DIR_OUTPUT_STG</t>
    <phoneticPr fontId="27" type="noConversion"/>
  </si>
  <si>
    <t>ETL program output directory base for Stage</t>
    <phoneticPr fontId="27" type="noConversion"/>
  </si>
  <si>
    <t>{{DIR_OUTPUT}}{DW_SYSNAME}\{SRC_SYSNAME}\{SRC_NAME}</t>
    <phoneticPr fontId="27" type="noConversion"/>
  </si>
  <si>
    <t>LOG_DEBUG</t>
  </si>
  <si>
    <t>UT_EXEC_SQL</t>
  </si>
  <si>
    <t>Exec SQL only</t>
  </si>
  <si>
    <t>5. Gen DQC all</t>
  </si>
  <si>
    <t xml:space="preserve">{{MN.BEG.DT}} </t>
    <phoneticPr fontId="27" type="noConversion"/>
  </si>
  <si>
    <t>資料當月1號(DATE)</t>
  </si>
  <si>
    <t>YYYY-MM-01</t>
  </si>
  <si>
    <t>DEBUG_UT_VAR</t>
    <phoneticPr fontId="27" type="noConversion"/>
  </si>
  <si>
    <t>{{END.DT}}='20210410'!{{END.DT.CHAR}}=20210410!{{MN.BEG.DT}}=2021-04-01</t>
  </si>
  <si>
    <t>DIR_OUTPUT_ODS</t>
    <phoneticPr fontId="27" type="noConversion"/>
  </si>
  <si>
    <t>ETL program output directory base for ODS</t>
    <phoneticPr fontId="27" type="noConversion"/>
  </si>
  <si>
    <t>{{DIR_OUTPUT}}{DW_SYSNAME}\{SRC_SYSNAME}\{SRC_NAME}</t>
  </si>
  <si>
    <t>LOG_FLOW</t>
  </si>
  <si>
    <t>UT_EXEC_QA</t>
  </si>
  <si>
    <t>Exec QA only</t>
  </si>
  <si>
    <t>6. Gen dependence</t>
  </si>
  <si>
    <t xml:space="preserve">{{MN.BEG.DT.CHAR}} </t>
  </si>
  <si>
    <t>資料當月1號(CHAR)</t>
  </si>
  <si>
    <t>YYYYMM01</t>
  </si>
  <si>
    <t>LOG_LEVEL</t>
  </si>
  <si>
    <t>DIR_OUTPUT_SRC</t>
    <phoneticPr fontId="27" type="noConversion"/>
  </si>
  <si>
    <t>ETL program output directory base for Source</t>
    <phoneticPr fontId="27" type="noConversion"/>
  </si>
  <si>
    <t>UT_EXEC_DDLnSQL</t>
  </si>
  <si>
    <t>Exec SQL/DDL only</t>
  </si>
  <si>
    <t xml:space="preserve">{{MN.END.DT}} </t>
  </si>
  <si>
    <t>資料當月月底日(DATE)</t>
  </si>
  <si>
    <t>LOG_CLEAR</t>
  </si>
  <si>
    <t>DIR_SOURCE</t>
  </si>
  <si>
    <t>ETL runtime dir: Source</t>
    <phoneticPr fontId="27" type="noConversion"/>
  </si>
  <si>
    <t>{DIR_ETLBASE}SOURCE\{SRC_SYSNAME}\</t>
    <phoneticPr fontId="27" type="noConversion"/>
  </si>
  <si>
    <t>{{DIR_ETLBASE}}SOURCE\</t>
  </si>
  <si>
    <t>Project</t>
  </si>
  <si>
    <t>UT_EXEC_SQLnQA</t>
  </si>
  <si>
    <t>Exec SQL/QA only</t>
  </si>
  <si>
    <t xml:space="preserve">{{MN.END.DT.CHAR}} </t>
  </si>
  <si>
    <t>資料當月月底日(CHAR)</t>
  </si>
  <si>
    <t>FILE_MERGE_NAME</t>
    <phoneticPr fontId="27" type="noConversion"/>
  </si>
  <si>
    <t>DIR_TEMP</t>
    <phoneticPr fontId="27" type="noConversion"/>
  </si>
  <si>
    <t>ETL runtime dir: Temporary</t>
    <phoneticPr fontId="27" type="noConversion"/>
  </si>
  <si>
    <t>{DIR_ETLBASE}DATA\{SRC_SYSNAME}\</t>
  </si>
  <si>
    <t>{{DIR_ETLBASE}}DATA\</t>
  </si>
  <si>
    <t>UT_EXEC_ALL</t>
  </si>
  <si>
    <t>Exec All</t>
  </si>
  <si>
    <t xml:space="preserve">{{LST.BAT.DT}} </t>
    <phoneticPr fontId="27" type="noConversion"/>
  </si>
  <si>
    <t>資料日上一批次日(DATE)</t>
    <phoneticPr fontId="27" type="noConversion"/>
  </si>
  <si>
    <t>DIR_MSG</t>
  </si>
  <si>
    <t>ETL runtime dir: Message</t>
    <phoneticPr fontId="27" type="noConversion"/>
  </si>
  <si>
    <t>{DIR_ETLBASE}MSG\{SRC_SYSNAME}\</t>
  </si>
  <si>
    <t>{{DIR_ETLBASE}}MSG\</t>
  </si>
  <si>
    <t>UT_EXEC_SQL_PERIOD</t>
    <phoneticPr fontId="27" type="noConversion"/>
  </si>
  <si>
    <t>Exec SQL in period</t>
    <phoneticPr fontId="27" type="noConversion"/>
  </si>
  <si>
    <t xml:space="preserve">{{LST.BAT.DT.CHAR}} </t>
    <phoneticPr fontId="27" type="noConversion"/>
  </si>
  <si>
    <t>資料日上一批次日(CHAR)</t>
    <phoneticPr fontId="27" type="noConversion"/>
  </si>
  <si>
    <t>UTIL_XLST_OUTPUT</t>
    <phoneticPr fontId="27" type="noConversion"/>
  </si>
  <si>
    <t>DIR_PGM</t>
    <phoneticPr fontId="27" type="noConversion"/>
  </si>
  <si>
    <t>ETL runtime dir: Program</t>
    <phoneticPr fontId="27" type="noConversion"/>
  </si>
  <si>
    <t>C:\IBMEDW\PGM\{SRC_SYSNAME}}</t>
    <phoneticPr fontId="27" type="noConversion"/>
  </si>
  <si>
    <t>{{DIR_ETLBASE}}PGM\{SRC_SYSNAME}\{SRC_NAME}</t>
  </si>
  <si>
    <t>UT_EXEC_SQL_PREEMPTIVE</t>
    <phoneticPr fontId="27" type="noConversion"/>
  </si>
  <si>
    <t>Exec SQL in Pre-emptive mode</t>
    <phoneticPr fontId="27" type="noConversion"/>
  </si>
  <si>
    <t xml:space="preserve">{{LST.BZ.DT}} </t>
  </si>
  <si>
    <t>資料日上一營業日(DATE)</t>
  </si>
  <si>
    <t>UTIL_PLN_UPLOAD</t>
    <phoneticPr fontId="40" type="noConversion"/>
  </si>
  <si>
    <t>cmd /c copy  /Y  {{DIR_OUTPUT_DW}}{{UTIL_XLST_OUTPUT}} {{DIR_OUTPUT}}</t>
    <phoneticPr fontId="40" type="noConversion"/>
  </si>
  <si>
    <t>Unit test mode for SQL generator</t>
    <phoneticPr fontId="27" type="noConversion"/>
  </si>
  <si>
    <t>0(False), -1(True), 1~128</t>
    <phoneticPr fontId="27" type="noConversion"/>
  </si>
  <si>
    <t>Integer</t>
    <phoneticPr fontId="27" type="noConversion"/>
  </si>
  <si>
    <t>Debug</t>
    <phoneticPr fontId="27" type="noConversion"/>
  </si>
  <si>
    <t>{{MN.LST.BZ.DT}}</t>
  </si>
  <si>
    <t>資料當月月底營業日(DATE)</t>
  </si>
  <si>
    <t>UTIL_POSTFUNC</t>
  </si>
  <si>
    <t>udf_movefile</t>
  </si>
  <si>
    <t>DEBUG_PROCESS</t>
    <phoneticPr fontId="27" type="noConversion"/>
  </si>
  <si>
    <t>SQLG process for debug</t>
    <phoneticPr fontId="27" type="noConversion"/>
  </si>
  <si>
    <t>SRC!Stage!ODS!DW</t>
    <phoneticPr fontId="27" type="noConversion"/>
  </si>
  <si>
    <t>String</t>
    <phoneticPr fontId="27" type="noConversion"/>
  </si>
  <si>
    <t>Same as FMT_DBLIST</t>
    <phoneticPr fontId="27" type="noConversion"/>
  </si>
  <si>
    <t>{{MN.LST.BZ.DT.CHAR}}</t>
  </si>
  <si>
    <t>資料當月月底營業日(CHAR)</t>
  </si>
  <si>
    <t>FMT_USER_VAR</t>
  </si>
  <si>
    <t>Draft</t>
  </si>
  <si>
    <t>DEBUG_QW_REPLACE</t>
    <phoneticPr fontId="27" type="noConversion"/>
  </si>
  <si>
    <t>置換{{ }} When Debug Mode</t>
    <phoneticPr fontId="27" type="noConversion"/>
  </si>
  <si>
    <t>Boolean</t>
    <phoneticPr fontId="27" type="noConversion"/>
  </si>
  <si>
    <t>{{CURRENT.DATE}}</t>
  </si>
  <si>
    <t>目前執行日期</t>
  </si>
  <si>
    <t>PSG</t>
  </si>
  <si>
    <t>置換{{ }}變數名稱清單, 換為常數</t>
    <phoneticPr fontId="27" type="noConversion"/>
  </si>
  <si>
    <t>{{START.DT}}=CURRENT_DATE!{{START.DT.CHAR}}=CURRENT_DATE</t>
  </si>
  <si>
    <t>{{CURRENT.DATE.CHAR}}</t>
  </si>
  <si>
    <t>目前執行日期(CHAR)</t>
  </si>
  <si>
    <t>UTIL_PREFUNC</t>
    <phoneticPr fontId="27" type="noConversion"/>
  </si>
  <si>
    <t>udf_check_error</t>
    <phoneticPr fontId="40" type="noConversion"/>
  </si>
  <si>
    <t>置換{{ }}用戶變數名稱清單, 換為常數</t>
    <phoneticPr fontId="27" type="noConversion"/>
  </si>
  <si>
    <t>{{PRJID}}=01</t>
    <phoneticPr fontId="27" type="noConversion"/>
  </si>
  <si>
    <t>SQLFormat</t>
    <phoneticPr fontId="27" type="noConversion"/>
  </si>
  <si>
    <t>{{CURRENT.MONTH}}</t>
  </si>
  <si>
    <t>目前執行月份</t>
  </si>
  <si>
    <t>YYYY-MM</t>
    <phoneticPr fontId="27" type="noConversion"/>
  </si>
  <si>
    <t>UTIL_SRC_ENCODING</t>
    <phoneticPr fontId="40" type="noConversion"/>
  </si>
  <si>
    <t>DEBUG_DRIVER</t>
    <phoneticPr fontId="27" type="noConversion"/>
  </si>
  <si>
    <t>DB Driver when debug mode, used in ext table</t>
    <phoneticPr fontId="27" type="noConversion"/>
  </si>
  <si>
    <t>ODBC!JDBC</t>
    <phoneticPr fontId="27" type="noConversion"/>
  </si>
  <si>
    <t>System</t>
    <phoneticPr fontId="27" type="noConversion"/>
  </si>
  <si>
    <t xml:space="preserve">SQL preview </t>
  </si>
  <si>
    <t>{{CURRENT.MONTH.CHAR}}</t>
  </si>
  <si>
    <t>目前執行月份(CHAR)</t>
  </si>
  <si>
    <t>YYYYMM</t>
    <phoneticPr fontId="27" type="noConversion"/>
  </si>
  <si>
    <t>MTD_CASESENSITIVE</t>
  </si>
  <si>
    <t>DEBUG_UNITDIR</t>
    <phoneticPr fontId="27" type="noConversion"/>
  </si>
  <si>
    <t>vbUnit test directory for source compare</t>
    <phoneticPr fontId="27" type="noConversion"/>
  </si>
  <si>
    <t>C:\Users\IBM_ADMIN\Desktop\excel-addin\QA\DW\</t>
  </si>
  <si>
    <t>{{CURRENT.YEAR}}</t>
  </si>
  <si>
    <t>目前執行年　</t>
  </si>
  <si>
    <t>YYYY　</t>
  </si>
  <si>
    <t>ODBC_DB</t>
    <phoneticPr fontId="27" type="noConversion"/>
  </si>
  <si>
    <t>ODBC參數</t>
    <phoneticPr fontId="27" type="noConversion"/>
  </si>
  <si>
    <t>DW</t>
    <phoneticPr fontId="27" type="noConversion"/>
  </si>
  <si>
    <t>ODBC</t>
    <phoneticPr fontId="27" type="noConversion"/>
  </si>
  <si>
    <t>Site</t>
    <phoneticPr fontId="27" type="noConversion"/>
  </si>
  <si>
    <t>ODBC_PORT</t>
    <phoneticPr fontId="27" type="noConversion"/>
  </si>
  <si>
    <t>ODBC_UID</t>
    <phoneticPr fontId="27" type="noConversion"/>
  </si>
  <si>
    <t>dwmgr</t>
    <phoneticPr fontId="27" type="noConversion"/>
  </si>
  <si>
    <t>ODBC_PASSWORD</t>
    <phoneticPr fontId="27" type="noConversion"/>
  </si>
  <si>
    <t>pwd</t>
    <phoneticPr fontId="27" type="noConversion"/>
  </si>
  <si>
    <t>ODBC_ROWS</t>
    <phoneticPr fontId="27" type="noConversion"/>
  </si>
  <si>
    <t>ODBC_TIMEOUT</t>
    <phoneticPr fontId="27" type="noConversion"/>
  </si>
  <si>
    <t>ODBC_TOOL</t>
    <phoneticPr fontId="27" type="noConversion"/>
  </si>
  <si>
    <t>ODBC Tool for SQL execution, {TBL_NAME}, {PROG_NAME} used as param passing</t>
    <phoneticPr fontId="27" type="noConversion"/>
  </si>
  <si>
    <t>c:\tools\bat\nzsql1.bat  -sTbl {TBL_NAME} -sOut {PROG_NAME}.out -Conn {CONN_STR}</t>
    <phoneticPr fontId="27" type="noConversion"/>
  </si>
  <si>
    <t>String</t>
  </si>
  <si>
    <t>Project</t>
    <phoneticPr fontId="27" type="noConversion"/>
  </si>
  <si>
    <t>ODBC_SEQEXEC</t>
    <phoneticPr fontId="27" type="noConversion"/>
  </si>
  <si>
    <t>Sequence execution SQL</t>
    <phoneticPr fontId="27" type="noConversion"/>
  </si>
  <si>
    <t>SQLG_VERSION</t>
    <phoneticPr fontId="27" type="noConversion"/>
  </si>
  <si>
    <t>Template 版本, aka SQLGEN_Version</t>
    <phoneticPr fontId="27" type="noConversion"/>
  </si>
  <si>
    <t>Integer: v1.0~v1.1</t>
    <phoneticPr fontId="27" type="noConversion"/>
  </si>
  <si>
    <t>v1.0</t>
    <phoneticPr fontId="27" type="noConversion"/>
  </si>
  <si>
    <t>SQLToolkit</t>
    <phoneticPr fontId="27" type="noConversion"/>
  </si>
  <si>
    <t>System</t>
  </si>
  <si>
    <t>SQLG_MACLIST</t>
    <phoneticPr fontId="27" type="noConversion"/>
  </si>
  <si>
    <t>Validation List, aka SQLGEN_List</t>
    <phoneticPr fontId="27" type="noConversion"/>
  </si>
  <si>
    <t>00:27:10:00:00:F8!00:27:10:99:98:F8</t>
    <phoneticPr fontId="27" type="noConversion"/>
  </si>
  <si>
    <t>FMT_SQL_TRUNC</t>
    <phoneticPr fontId="27" type="noConversion"/>
  </si>
  <si>
    <t>Truncate SQL statement template</t>
    <phoneticPr fontId="27" type="noConversion"/>
  </si>
  <si>
    <t>ALTER TABLE {SCHEMA_QUAL}{TBL_ID} DISABLE CONSTRAINT {IDX_ID};{SQLG_NL}TRUNCATE TABLE {SCHEMA_QUAL}{TBL_ID}</t>
  </si>
  <si>
    <t>TRUNCATE TABLE {SCHEMA_QUAL}{TBL_ID}</t>
    <phoneticPr fontId="27" type="noConversion"/>
  </si>
  <si>
    <t>Program</t>
  </si>
  <si>
    <t>FMT_SQL_TRUNC_NOPK</t>
    <phoneticPr fontId="27" type="noConversion"/>
  </si>
  <si>
    <t>Truncate SQL statement template when no PK</t>
    <phoneticPr fontId="27" type="noConversion"/>
  </si>
  <si>
    <t>EXEC ST_TRUNCATE '{TBL_ID}'</t>
    <phoneticPr fontId="27" type="noConversion"/>
  </si>
  <si>
    <t>FMT_SQL_GENSTAT</t>
    <phoneticPr fontId="27" type="noConversion"/>
  </si>
  <si>
    <t>Gen statistic</t>
    <phoneticPr fontId="27" type="noConversion"/>
  </si>
  <si>
    <t>CALL DBMS_STATS.GATHER_TABLE_STATS('{SCHEMA}','{TBL_ID}')</t>
  </si>
  <si>
    <t>GENERATE STATISTICS ON {SCHEMA_QUAL}{TBL_ID}</t>
  </si>
  <si>
    <t>FMT_SQL_CHKDUP</t>
    <phoneticPr fontId="27" type="noConversion"/>
  </si>
  <si>
    <t>Check duplicate SQL</t>
    <phoneticPr fontId="27" type="noConversion"/>
  </si>
  <si>
    <t>ALTER TABLE {SCHEMA_QUAL}{TBL_ID} ENABLE CONSTRAINT {IDX_ID} EXCEPTIONS INTO {SCHEMA_QUAL}{EXCEPT_ID}</t>
    <phoneticPr fontId="27" type="noConversion"/>
  </si>
  <si>
    <t>EXEC  {SQLCMN_QUAL}SP_CHK_UNIQ( '{TBL_ID}', '{EXCEPT_ID}')</t>
  </si>
  <si>
    <t>FMT_SQL_DROP</t>
  </si>
  <si>
    <t>Drop table SQL statement template</t>
    <phoneticPr fontId="27" type="noConversion"/>
  </si>
  <si>
    <t>TRUNCATE TABLE {SCHEMA_QUAL}{TBL_ID}</t>
  </si>
  <si>
    <t>EXEC {SQLCMN_QUAL}SP_DROP_IF_EXISTS '{SCHEMA}', '{TBL_ID}'</t>
  </si>
  <si>
    <t>FMT_SQL_PARL</t>
    <phoneticPr fontId="27" type="noConversion"/>
  </si>
  <si>
    <t>SQL enable parallel</t>
    <phoneticPr fontId="27" type="noConversion"/>
  </si>
  <si>
    <t>/*+ append */</t>
    <phoneticPr fontId="27" type="noConversion"/>
  </si>
  <si>
    <t>FMT_SQL_HINT</t>
  </si>
  <si>
    <t>SQL hint</t>
    <phoneticPr fontId="27" type="noConversion"/>
  </si>
  <si>
    <t>FMT_SQL_CT</t>
    <phoneticPr fontId="27" type="noConversion"/>
  </si>
  <si>
    <t>SQL Create Table</t>
    <phoneticPr fontId="27" type="noConversion"/>
  </si>
  <si>
    <t>CREATE TABLE {SCHEMA_QUAL}{TBL_ID}</t>
    <phoneticPr fontId="27" type="noConversion"/>
  </si>
  <si>
    <t>FMT_SQL_CT_TEMP</t>
    <phoneticPr fontId="27" type="noConversion"/>
  </si>
  <si>
    <t>SQL Create Temp Table</t>
    <phoneticPr fontId="27" type="noConversion"/>
  </si>
  <si>
    <t>CREATE TEMP TABLE {SCHEMA_QUAL}{TBL_ID}</t>
  </si>
  <si>
    <t>FMT_SQL_CT_EXT</t>
    <phoneticPr fontId="27" type="noConversion"/>
  </si>
  <si>
    <t>SQL Create External Table</t>
    <phoneticPr fontId="27" type="noConversion"/>
  </si>
  <si>
    <t>CREATE EXTERNAL TABLE {SCHEMA_QUAL}{TBL_ID}</t>
    <phoneticPr fontId="27" type="noConversion"/>
  </si>
  <si>
    <t>FMT_STGTYPE</t>
    <phoneticPr fontId="40" type="noConversion"/>
  </si>
  <si>
    <t>Stage Table Type</t>
    <phoneticPr fontId="40" type="noConversion"/>
  </si>
  <si>
    <t>0-Table,1-TempTable, 2-ExternalTable,3-ExceptionTable</t>
    <phoneticPr fontId="27" type="noConversion"/>
  </si>
  <si>
    <t>0-Table</t>
    <phoneticPr fontId="27" type="noConversion"/>
  </si>
  <si>
    <t>FMT_STGPROG</t>
    <phoneticPr fontId="40" type="noConversion"/>
  </si>
  <si>
    <t>Stage Program 命名方式</t>
    <phoneticPr fontId="40" type="noConversion"/>
  </si>
  <si>
    <t>{PGM_FILE_NAME}</t>
  </si>
  <si>
    <t>{STG_TBL_NAME}</t>
    <phoneticPr fontId="40" type="noConversion"/>
  </si>
  <si>
    <t>FMT_STGNAME</t>
    <phoneticPr fontId="40" type="noConversion"/>
  </si>
  <si>
    <t>Stage Table 命名方式</t>
    <phoneticPr fontId="40" type="noConversion"/>
  </si>
  <si>
    <t>{SYS_NAME}_{SRC_FREQ}_{SRC_NAME}</t>
    <phoneticPr fontId="40" type="noConversion"/>
  </si>
  <si>
    <t>STG_{SRC_FREQ}_{SRC_NAME}</t>
    <phoneticPr fontId="40" type="noConversion"/>
  </si>
  <si>
    <t>FMT_ODSNAME</t>
  </si>
  <si>
    <t>ODS Table 命名方式</t>
    <phoneticPr fontId="40" type="noConversion"/>
  </si>
  <si>
    <t>ODS_{SRC_FREQ}_{SRC_NAME}</t>
    <phoneticPr fontId="40" type="noConversion"/>
  </si>
  <si>
    <t>FMT_DATNAME</t>
    <phoneticPr fontId="27" type="noConversion"/>
  </si>
  <si>
    <t>SRC, data file  命名方式</t>
    <phoneticPr fontId="40" type="noConversion"/>
  </si>
  <si>
    <t>{SRC_NAME}</t>
    <phoneticPr fontId="40" type="noConversion"/>
  </si>
  <si>
    <t>FMT_SRCNAME</t>
    <phoneticPr fontId="27" type="noConversion"/>
  </si>
  <si>
    <t>SRC, source extractoin data file  命名方式</t>
    <phoneticPr fontId="40" type="noConversion"/>
  </si>
  <si>
    <t>{SRC_NAME}_{{START.DT.CHAR}}</t>
    <phoneticPr fontId="40" type="noConversion"/>
  </si>
  <si>
    <t>{DAT_FILENAME}_{{END.DT.CHAR}}</t>
  </si>
  <si>
    <t>FMT_STG_SCHEMA</t>
    <phoneticPr fontId="27" type="noConversion"/>
  </si>
  <si>
    <t>STAGE Schema for ods template</t>
    <phoneticPr fontId="40" type="noConversion"/>
  </si>
  <si>
    <t>SRC</t>
    <phoneticPr fontId="27" type="noConversion"/>
  </si>
  <si>
    <t>STAGE</t>
    <phoneticPr fontId="27" type="noConversion"/>
  </si>
  <si>
    <t>FMT_ODS_SCHEMA</t>
    <phoneticPr fontId="27" type="noConversion"/>
  </si>
  <si>
    <t>ODS Schema for ods template</t>
    <phoneticPr fontId="40" type="noConversion"/>
  </si>
  <si>
    <t>ODSTMP</t>
    <phoneticPr fontId="27" type="noConversion"/>
  </si>
  <si>
    <t>ODS</t>
    <phoneticPr fontId="27" type="noConversion"/>
  </si>
  <si>
    <t>FMT_ODS_JOBNAME</t>
    <phoneticPr fontId="27" type="noConversion"/>
  </si>
  <si>
    <t>ODS Job name for scheduler</t>
    <phoneticPr fontId="40" type="noConversion"/>
  </si>
  <si>
    <t>{ODS_TBL_NAME}</t>
  </si>
  <si>
    <t>FMT_DW_JOBNAME</t>
    <phoneticPr fontId="27" type="noConversion"/>
  </si>
  <si>
    <t>DW Job name for scheduler</t>
    <phoneticPr fontId="40" type="noConversion"/>
  </si>
  <si>
    <t>{TBL_NAME}</t>
    <phoneticPr fontId="40" type="noConversion"/>
  </si>
  <si>
    <t>FMT_EXCEPTTABLE</t>
    <phoneticPr fontId="27" type="noConversion"/>
  </si>
  <si>
    <t>Exception Table naming rule</t>
    <phoneticPr fontId="27" type="noConversion"/>
  </si>
  <si>
    <t>String: LOV</t>
    <phoneticPr fontId="27" type="noConversion"/>
  </si>
  <si>
    <t>FMT_TEMPTABLE</t>
    <phoneticPr fontId="27" type="noConversion"/>
  </si>
  <si>
    <t>Temp Table naming rule</t>
    <phoneticPr fontId="27" type="noConversion"/>
  </si>
  <si>
    <t>FMT_TEMPDB</t>
    <phoneticPr fontId="27" type="noConversion"/>
  </si>
  <si>
    <t>Temp DB naming rule</t>
    <phoneticPr fontId="27" type="noConversion"/>
  </si>
  <si>
    <t>TEMPDW</t>
    <phoneticPr fontId="27" type="noConversion"/>
  </si>
  <si>
    <t>""</t>
    <phoneticPr fontId="27" type="noConversion"/>
  </si>
  <si>
    <t>FMT_PROC_CLRTMP</t>
    <phoneticPr fontId="27" type="noConversion"/>
  </si>
  <si>
    <t xml:space="preserve">Enable clear temp at end </t>
    <phoneticPr fontId="27" type="noConversion"/>
  </si>
  <si>
    <t>FMT_PROC_DROPTMP</t>
    <phoneticPr fontId="27" type="noConversion"/>
  </si>
  <si>
    <t xml:space="preserve">Enable drop temp at end </t>
    <phoneticPr fontId="27" type="noConversion"/>
  </si>
  <si>
    <t>0-Nodrop, 1-DropUserTemp, 2-DropSysTemp</t>
    <phoneticPr fontId="27" type="noConversion"/>
  </si>
  <si>
    <t>FMT_TBLIDX</t>
    <phoneticPr fontId="27" type="noConversion"/>
  </si>
  <si>
    <t>Table Index  命名方式</t>
    <phoneticPr fontId="27" type="noConversion"/>
  </si>
  <si>
    <t>{TBLID}_PK</t>
    <phoneticPr fontId="27" type="noConversion"/>
  </si>
  <si>
    <t>{TBLID}_PK  AND  {TBLID}_IDX1</t>
    <phoneticPr fontId="27" type="noConversion"/>
  </si>
  <si>
    <t>FMT_DBLIST</t>
    <phoneticPr fontId="27" type="noConversion"/>
  </si>
  <si>
    <t>置換{{ }}DB名稱清單, 將保留字換為變數符號</t>
    <phoneticPr fontId="27" type="noConversion"/>
  </si>
  <si>
    <t>STAGE!ODS!DW!DM!CRM!OLAP</t>
    <phoneticPr fontId="27" type="noConversion"/>
  </si>
  <si>
    <t>STAGE!ODS!DW!DM!CRM</t>
    <phoneticPr fontId="27" type="noConversion"/>
  </si>
  <si>
    <t>FMT_SYS_TBLLIST</t>
    <phoneticPr fontId="27" type="noConversion"/>
  </si>
  <si>
    <t>系統表格清單, 產生來源表格清單會自動排除</t>
    <phoneticPr fontId="27" type="noConversion"/>
  </si>
  <si>
    <t>_V_DUAL!DUAL</t>
    <phoneticPr fontId="27" type="noConversion"/>
  </si>
  <si>
    <t>FMT_SNAPS_NAME</t>
  </si>
  <si>
    <t>History table naming rule</t>
    <phoneticPr fontId="27" type="noConversion"/>
  </si>
  <si>
    <t>{SCHEMA}H_{TBL_NAME}</t>
    <phoneticPr fontId="27" type="noConversion"/>
  </si>
  <si>
    <t>ODH_, DWH_ …</t>
    <phoneticPr fontId="40" type="noConversion"/>
  </si>
  <si>
    <t>FMT_SNAPS_ORGKEY</t>
  </si>
  <si>
    <t>History table organization key flag</t>
    <phoneticPr fontId="27" type="noConversion"/>
  </si>
  <si>
    <t>FMT_SNAPS_TRANCOL</t>
  </si>
  <si>
    <t>History table column of transaction date</t>
    <phoneticPr fontId="27" type="noConversion"/>
  </si>
  <si>
    <t>TRN_DT</t>
    <phoneticPr fontId="27" type="noConversion"/>
  </si>
  <si>
    <t>HIST_TRANS_DATE</t>
    <phoneticPr fontId="27" type="noConversion"/>
  </si>
  <si>
    <t>SQLFormat</t>
  </si>
  <si>
    <t>Released</t>
  </si>
  <si>
    <t>FMT_SNAPS_COLS</t>
    <phoneticPr fontId="27" type="noConversion"/>
  </si>
  <si>
    <t xml:space="preserve">History table default date column </t>
    <phoneticPr fontId="27" type="noConversion"/>
  </si>
  <si>
    <t>Y;DATA_YR!M;DATA_YM!M1;DATA_YM!D;SNAP_DT!S;DATA_YM</t>
    <phoneticPr fontId="27" type="noConversion"/>
  </si>
  <si>
    <t>Y;DATA_YR!M;DATA_YM!M1;DATA_YM!D;SNAP_DT!S;DATA_YM</t>
  </si>
  <si>
    <t>FMT_PDM_NAMECHK</t>
    <phoneticPr fontId="27" type="noConversion"/>
  </si>
  <si>
    <t>Check table name strickly</t>
    <phoneticPr fontId="27" type="noConversion"/>
  </si>
  <si>
    <t>FMT_PDMTYPELIST</t>
    <phoneticPr fontId="27" type="noConversion"/>
  </si>
  <si>
    <t>List for parsable entity type</t>
    <phoneticPr fontId="27" type="noConversion"/>
  </si>
  <si>
    <t>T, V, S, R</t>
    <phoneticPr fontId="27" type="noConversion"/>
  </si>
  <si>
    <t>T, V, S, P, R, E, F</t>
    <phoneticPr fontId="27" type="noConversion"/>
  </si>
  <si>
    <t>FMT_PDMTYPE</t>
    <phoneticPr fontId="27" type="noConversion"/>
  </si>
  <si>
    <t>PDM Mapping Table Type, 以命名區隔</t>
    <phoneticPr fontId="27" type="noConversion"/>
  </si>
  <si>
    <t>WIP</t>
    <phoneticPr fontId="27" type="noConversion"/>
  </si>
  <si>
    <t>FMT_TEMPCHECK</t>
    <phoneticPr fontId="27" type="noConversion"/>
  </si>
  <si>
    <t>Keep Temp Table for Duplicate Check</t>
    <phoneticPr fontId="27" type="noConversion"/>
  </si>
  <si>
    <t>FMT_SYSTEMP_DDL</t>
    <phoneticPr fontId="27" type="noConversion"/>
  </si>
  <si>
    <t>System Temp Table DDL type</t>
    <phoneticPr fontId="27" type="noConversion"/>
  </si>
  <si>
    <t>1-Target, 2-AtSQL, 3-AtDDL</t>
    <phoneticPr fontId="27" type="noConversion"/>
  </si>
  <si>
    <t>FMT_TEMP_DDL</t>
    <phoneticPr fontId="27" type="noConversion"/>
  </si>
  <si>
    <t>USER Temp Table DDL type</t>
    <phoneticPr fontId="27" type="noConversion"/>
  </si>
  <si>
    <t>1-Target, 2-AtSQL, 3-AtDDL, 4-AsNormal</t>
    <phoneticPr fontId="27" type="noConversion"/>
  </si>
  <si>
    <t>FMT_PROG_INI</t>
    <phoneticPr fontId="27" type="noConversion"/>
  </si>
  <si>
    <t>Program naming for initial load</t>
    <phoneticPr fontId="27" type="noConversion"/>
  </si>
  <si>
    <t>{TBL_NAME}_INI</t>
    <phoneticPr fontId="27" type="noConversion"/>
  </si>
  <si>
    <t>FMT_PROG_TMP</t>
    <phoneticPr fontId="27" type="noConversion"/>
  </si>
  <si>
    <t>Program naming for TempDB process</t>
    <phoneticPr fontId="27" type="noConversion"/>
  </si>
  <si>
    <t>{TBL_NAME}_TMP</t>
    <phoneticPr fontId="27" type="noConversion"/>
  </si>
  <si>
    <t>{PROG_NAME_UNI}_TMP</t>
    <phoneticPr fontId="27" type="noConversion"/>
  </si>
  <si>
    <t>FMT_PROG_TYPE</t>
    <phoneticPr fontId="27" type="noConversion"/>
  </si>
  <si>
    <t>Program type, SQL or StoredProcedure</t>
    <phoneticPr fontId="27" type="noConversion"/>
  </si>
  <si>
    <t>0-SQL, 1-SP enforce param, 2-SP manual param</t>
    <phoneticPr fontId="27" type="noConversion"/>
  </si>
  <si>
    <t>FMT_PROG_SPNAME</t>
    <phoneticPr fontId="27" type="noConversion"/>
  </si>
  <si>
    <t xml:space="preserve">Stored Procuedure naming </t>
    <phoneticPr fontId="27" type="noConversion"/>
  </si>
  <si>
    <t>{PROG_NAME}_SP</t>
    <phoneticPr fontId="27" type="noConversion"/>
  </si>
  <si>
    <t>FMT_PROG_SPMAP</t>
    <phoneticPr fontId="27" type="noConversion"/>
  </si>
  <si>
    <t xml:space="preserve">Stored Procuedure param mapping </t>
    <phoneticPr fontId="27" type="noConversion"/>
  </si>
  <si>
    <t>{{END.DT}}=${tws.job.date}</t>
    <phoneticPr fontId="27" type="noConversion"/>
  </si>
  <si>
    <t>FMT_ID_CASE</t>
    <phoneticPr fontId="27" type="noConversion"/>
  </si>
  <si>
    <t>Rule naming case sensitivity</t>
    <phoneticPr fontId="27" type="noConversion"/>
  </si>
  <si>
    <t>FMT_ID_RULE</t>
    <phoneticPr fontId="27" type="noConversion"/>
  </si>
  <si>
    <t xml:space="preserve">ID rule method, </t>
    <phoneticPr fontId="27" type="noConversion"/>
  </si>
  <si>
    <t>NAME, UNION, UN_NAME</t>
    <phoneticPr fontId="27" type="noConversion"/>
  </si>
  <si>
    <t>ODS: UNION; DW: UN_NAME</t>
    <phoneticPr fontId="27" type="noConversion"/>
  </si>
  <si>
    <t>FMT_ID4_TEMP</t>
    <phoneticPr fontId="27" type="noConversion"/>
  </si>
  <si>
    <t>Rule ID for user temp table</t>
    <phoneticPr fontId="27" type="noConversion"/>
  </si>
  <si>
    <t>PV</t>
    <phoneticPr fontId="27" type="noConversion"/>
  </si>
  <si>
    <t>P</t>
    <phoneticPr fontId="27" type="noConversion"/>
  </si>
  <si>
    <t>FMT_ID4_CTE</t>
    <phoneticPr fontId="27" type="noConversion"/>
  </si>
  <si>
    <t>Rule ID for CTE table</t>
    <phoneticPr fontId="27" type="noConversion"/>
  </si>
  <si>
    <t>V</t>
    <phoneticPr fontId="27" type="noConversion"/>
  </si>
  <si>
    <t>FMT_EXT_DDL</t>
    <phoneticPr fontId="27" type="noConversion"/>
  </si>
  <si>
    <t>External Table DDL type</t>
    <phoneticPr fontId="27" type="noConversion"/>
  </si>
  <si>
    <t>FMT_EXT_OPTION</t>
    <phoneticPr fontId="27" type="noConversion"/>
  </si>
  <si>
    <t>External Table Option</t>
    <phoneticPr fontId="27" type="noConversion"/>
  </si>
  <si>
    <t>DELIM ','  NULLVALUE ''</t>
    <phoneticPr fontId="27" type="noConversion"/>
  </si>
  <si>
    <t>DELIM ',' NULLVALUE ''</t>
  </si>
  <si>
    <t>FMT_REF_NOFILTER</t>
  </si>
  <si>
    <t xml:space="preserve">Disable reference table filter </t>
    <phoneticPr fontId="27" type="noConversion"/>
  </si>
  <si>
    <t>FMT_TBL_OPTION</t>
    <phoneticPr fontId="27" type="noConversion"/>
  </si>
  <si>
    <t>Table Option</t>
    <phoneticPr fontId="27" type="noConversion"/>
  </si>
  <si>
    <t>ROW FORMAT DELIMITED FIELDS TERMINATED BY ',' {SQLG_NL}STORED AS PARQUETFILE{SQLG_NL}</t>
    <phoneticPr fontId="27" type="noConversion"/>
  </si>
  <si>
    <t>FMT_TMP_OPTION</t>
    <phoneticPr fontId="27" type="noConversion"/>
  </si>
  <si>
    <t>Temp Table Option</t>
    <phoneticPr fontId="27" type="noConversion"/>
  </si>
  <si>
    <t>ON COMMIT PRESERVE ROWS</t>
    <phoneticPr fontId="27" type="noConversion"/>
  </si>
  <si>
    <t>Oracle: ON COMMIT PRESERVE ROWS
Others: NULL</t>
    <phoneticPr fontId="27" type="noConversion"/>
  </si>
  <si>
    <t>FMT_STG_TBLOPTION</t>
    <phoneticPr fontId="27" type="noConversion"/>
  </si>
  <si>
    <t xml:space="preserve">Table Option fot Stage </t>
    <phoneticPr fontId="27" type="noConversion"/>
  </si>
  <si>
    <t>FMT_COLS_ENFORCE</t>
    <phoneticPr fontId="27" type="noConversion"/>
  </si>
  <si>
    <t>Global Audit Column Enforce Flag</t>
    <phoneticPr fontId="27" type="noConversion"/>
  </si>
  <si>
    <t>FMT_COLS_DW</t>
    <phoneticPr fontId="27" type="noConversion"/>
  </si>
  <si>
    <t>DW  flow: Audit columns for all dw table</t>
    <phoneticPr fontId="27" type="noConversion"/>
  </si>
  <si>
    <t>DATADT;DATE;CURRENT_STAMP!....</t>
    <phoneticPr fontId="27" type="noConversion"/>
  </si>
  <si>
    <t>UPD_TYPE;NVARCHAR(5);更新類別;!DATA_DT;DATE;資料日期;CURRENT_DATE</t>
    <phoneticPr fontId="27" type="noConversion"/>
  </si>
  <si>
    <t>FMT_COLS_ODS</t>
  </si>
  <si>
    <t>ODS flow: Audit columns for all ods table</t>
    <phoneticPr fontId="27" type="noConversion"/>
  </si>
  <si>
    <t>FMT_COLS_STG</t>
  </si>
  <si>
    <t>ODS flow: Audit columns for all stg/ods table</t>
    <phoneticPr fontId="27" type="noConversion"/>
  </si>
  <si>
    <t>FMT_COLS_KEY</t>
  </si>
  <si>
    <t>ODS flow: Audit columns for surrogate key</t>
    <phoneticPr fontId="27" type="noConversion"/>
  </si>
  <si>
    <t>CREATE SEQUENCE {TBL_NAME}_KEY AS BIGINT;</t>
  </si>
  <si>
    <t>FMT_COLS_NOTNULL</t>
  </si>
  <si>
    <t>Define which columns should be NOT NULL</t>
    <phoneticPr fontId="27" type="noConversion"/>
  </si>
  <si>
    <t>MyTable!TheColumn</t>
    <phoneticPr fontId="27" type="noConversion"/>
  </si>
  <si>
    <t>FMT_COLS_REFTYPE</t>
    <phoneticPr fontId="27" type="noConversion"/>
  </si>
  <si>
    <t>Data type convert rule for RefTable Column</t>
    <phoneticPr fontId="27" type="noConversion"/>
  </si>
  <si>
    <t>DATE=TO_DATE('{0}', 'YYYY/MM/DD')</t>
    <phoneticPr fontId="27" type="noConversion"/>
  </si>
  <si>
    <t>FMT_COLFUNC_TRIM</t>
  </si>
  <si>
    <t>ODS flow: column would add trim function as default</t>
    <phoneticPr fontId="27" type="noConversion"/>
  </si>
  <si>
    <t>FMT_APP_FREEFMT</t>
    <phoneticPr fontId="27" type="noConversion"/>
  </si>
  <si>
    <t>ODS flow: Free format for append condition</t>
    <phoneticPr fontId="27" type="noConversion"/>
  </si>
  <si>
    <t>FMT_APP_DELETECOND</t>
  </si>
  <si>
    <t>ODS flow: Delete or Append condition</t>
    <phoneticPr fontId="27" type="noConversion"/>
  </si>
  <si>
    <t>FMT_ETL_VAR</t>
    <phoneticPr fontId="27" type="noConversion"/>
  </si>
  <si>
    <t>ETL Variable interpreted by subsitution or parameter</t>
    <phoneticPr fontId="27" type="noConversion"/>
  </si>
  <si>
    <t>1-Subsituion, 2-Paramter</t>
    <phoneticPr fontId="27" type="noConversion"/>
  </si>
  <si>
    <t>FMT_DRULE_COL</t>
  </si>
  <si>
    <t>Defaulting rule for colum attribue</t>
    <phoneticPr fontId="27" type="noConversion"/>
  </si>
  <si>
    <t>COL_PDM_CONVERSION:@COL_SRC_COLUMNNAME;%{dxRef()}!COL_PDM_COLUMNDESC:@COL_PDM_COLUMNNAME;</t>
  </si>
  <si>
    <t>COL_PDM_CONVERSION:@COL_SRC_COLUMNNAME</t>
  </si>
  <si>
    <t>FMT_DRULE_TBL</t>
  </si>
  <si>
    <t>Defaulting rule for table attribue</t>
    <phoneticPr fontId="27" type="noConversion"/>
  </si>
  <si>
    <t>TBL_PDM_CNDESC:@TBL_PDM_TABLENAME</t>
  </si>
  <si>
    <t>UTIL_PLN_ODSJSD</t>
    <phoneticPr fontId="27" type="noConversion"/>
  </si>
  <si>
    <t>ODS Planner, Default JSD template name</t>
    <phoneticPr fontId="27" type="noConversion"/>
  </si>
  <si>
    <t>WATCH-FILE</t>
    <phoneticPr fontId="27" type="noConversion"/>
  </si>
  <si>
    <t>Tools</t>
    <phoneticPr fontId="27" type="noConversion"/>
  </si>
  <si>
    <t>UTIL_PLN_DWJSD</t>
    <phoneticPr fontId="27" type="noConversion"/>
  </si>
  <si>
    <t>DW Planner, Default JSD template name</t>
    <phoneticPr fontId="27" type="noConversion"/>
  </si>
  <si>
    <t>DW-MAIN</t>
    <phoneticPr fontId="27" type="noConversion"/>
  </si>
  <si>
    <t>UTIL_PLN_ODSPK</t>
    <phoneticPr fontId="27" type="noConversion"/>
  </si>
  <si>
    <t>ODS SYSPK for flow group</t>
    <phoneticPr fontId="27" type="noConversion"/>
  </si>
  <si>
    <t>ODS!{SRC_TYPE}!{SRC_SYSNAME}</t>
  </si>
  <si>
    <t>UTIL_PLN_DWPK</t>
    <phoneticPr fontId="27" type="noConversion"/>
  </si>
  <si>
    <t>DW SYSPK for flow group</t>
    <phoneticPr fontId="27" type="noConversion"/>
  </si>
  <si>
    <t>{DW_SYSNAME}!{SUBJECT}</t>
  </si>
  <si>
    <t>UTIL_PLN_DEF_FLOW</t>
    <phoneticPr fontId="27" type="noConversion"/>
  </si>
  <si>
    <t>Default job flow when no precedent</t>
    <phoneticPr fontId="27" type="noConversion"/>
  </si>
  <si>
    <t>D_STG_INIT</t>
    <phoneticPr fontId="27" type="noConversion"/>
  </si>
  <si>
    <t>UTIL_PLN_DEF_JOB</t>
    <phoneticPr fontId="27" type="noConversion"/>
  </si>
  <si>
    <t>Default job when no precedent</t>
    <phoneticPr fontId="27" type="noConversion"/>
  </si>
  <si>
    <t>SYS_STS_STG</t>
  </si>
  <si>
    <t>UTIL_PLN_UPLOAD</t>
    <phoneticPr fontId="27" type="noConversion"/>
  </si>
  <si>
    <t>Upload command for planner</t>
    <phoneticPr fontId="27" type="noConversion"/>
  </si>
  <si>
    <t>cmd /c "c:\Progra~2\PuTTY\"pscp -r  -pw pwd {{DIR_OUTPUT}}\{{PRCS_ID}} tws@10.67.67.84:/home/tws/ods_planner</t>
    <phoneticPr fontId="40" type="noConversion"/>
  </si>
  <si>
    <t>UTIL_PLN_IMPORT</t>
    <phoneticPr fontId="27" type="noConversion"/>
  </si>
  <si>
    <t>Import command for planner</t>
    <phoneticPr fontId="27" type="noConversion"/>
  </si>
  <si>
    <t>cmd /c "c:\Progra~2\PuTTY\"plink  -pw pwd 10.67.67.84 -l tws ~/bin/iwsimport.sh {{PRCS_ID}}</t>
    <phoneticPr fontId="40" type="noConversion"/>
  </si>
  <si>
    <t>UTIL_PLN_LOG</t>
    <phoneticPr fontId="27" type="noConversion"/>
  </si>
  <si>
    <t>view log command for planner</t>
    <phoneticPr fontId="27" type="noConversion"/>
  </si>
  <si>
    <t>UTIL_PLN_FLOW_TYPE</t>
    <phoneticPr fontId="27" type="noConversion"/>
  </si>
  <si>
    <t>Planner: Flow type</t>
    <phoneticPr fontId="27" type="noConversion"/>
  </si>
  <si>
    <t>{DW_SYSNAME}_{SUBJECT}</t>
  </si>
  <si>
    <t>UTIL_PLN_FLOW_NAME</t>
    <phoneticPr fontId="27" type="noConversion"/>
  </si>
  <si>
    <t>Planner: Flow name</t>
    <phoneticPr fontId="27" type="noConversion"/>
  </si>
  <si>
    <t>{SRC_FREQ}_{DW_SYSNAME}_{SUBJECT}</t>
  </si>
  <si>
    <t>UTIL_PLN_BASE</t>
    <phoneticPr fontId="27" type="noConversion"/>
  </si>
  <si>
    <t xml:space="preserve">Plan base </t>
    <phoneticPr fontId="40" type="noConversion"/>
  </si>
  <si>
    <t>"DeltaPlan"</t>
    <phoneticPr fontId="40" type="noConversion"/>
  </si>
  <si>
    <t>String</t>
    <phoneticPr fontId="40" type="noConversion"/>
  </si>
  <si>
    <t>NULL</t>
    <phoneticPr fontId="40" type="noConversion"/>
  </si>
  <si>
    <t>Filename for XLST output</t>
    <phoneticPr fontId="40" type="noConversion"/>
  </si>
  <si>
    <t>{TBL_NAME}.xml</t>
    <phoneticPr fontId="40" type="noConversion"/>
  </si>
  <si>
    <t>UTIL_CONV</t>
  </si>
  <si>
    <t>ODS process: Code converter standard</t>
    <phoneticPr fontId="27" type="noConversion"/>
  </si>
  <si>
    <t>{{UTIL_PATH}}\iconv.pl {DIR_SOURCE}{TBL_NAME}.D</t>
    <phoneticPr fontId="27" type="noConversion"/>
  </si>
  <si>
    <t>{{UTIL_PATH}}\iconv.pl {{DIR_TEMP}}{DAT_FILE_NAME}.D</t>
  </si>
  <si>
    <t>UTIL_CONV_ENCODE</t>
  </si>
  <si>
    <t>ODS process: Code converter specify encode</t>
    <phoneticPr fontId="27" type="noConversion"/>
  </si>
  <si>
    <t>{{UTIL_PATH}}\icu\bin64\uconv.exe -f {SRC_ENCODE} -t utf-8 -i --remove-signature -o {DIR_SOURCE}{TBL_NAME}.D.utf8 {DIR_SOURCE}{TBL_NAME}.D</t>
    <phoneticPr fontId="27" type="noConversion"/>
  </si>
  <si>
    <t>{{UTIL_PATH}}\icu\bin64\uconv.exe -f {SRC_ENCODE} -t utf-8 -i --remove-signature -o {{DIR_TEMP}}{DAT_FILE_NAME}.D.utf8 {{DIR_TEMP}}{DAT_FILE_NAME}.D</t>
  </si>
  <si>
    <t>UTIL_LOAD_V</t>
    <phoneticPr fontId="27" type="noConversion"/>
  </si>
  <si>
    <t>ODS process: Data loader with delimeter</t>
    <phoneticPr fontId="27" type="noConversion"/>
  </si>
  <si>
    <t>{{NZ_PATH}}\nzload -db {{STAGE}} -t {TBL_NAME} -df {DIR_SOURCE}{SRC_NAME}.D.utf8 -lf {DIR_MSG}{SRC_NAME}.msg  -bf {DIR_TEMP}{SRC_NAME}.nzbad -host {{DW_HOST}} -ctrlChars {STG_MAX_ERR}{STG_LOAD_OPTION} -u {{STAGE.USERID}} -pw {{STAGE.PASSWORD}} -Dmall -Df *</t>
    <phoneticPr fontId="27" type="noConversion"/>
  </si>
  <si>
    <t>{{NZ_PATH}}\nzload -db {{STAGE}} -t {TBL_NAME} -df {DIR_SOURCE}{SRC_FILE_NAME}.D.utf8 -lf {DIR_MSG}{SRC_FILE_NAME}.msg  -bf {DIR_TEMP}{SRC_FILE_NAME}.nzbad -host {{DW_HOST}} -ctrlChars {STG_MAX_ERR}{STG_LOAD_OPTION} -u {{STAGE.USERID}} -pw {{STAGE.PASSWORD}} -Dmall -Df *</t>
  </si>
  <si>
    <t>UTIL_LOAD_F</t>
    <phoneticPr fontId="27" type="noConversion"/>
  </si>
  <si>
    <t>ODS process: Data loader with fixed length</t>
    <phoneticPr fontId="27" type="noConversion"/>
  </si>
  <si>
    <t>{{NZ_PATH}}\nzload -db {{STAGE}} -t {TBL_NAME} -df {DIR_SOURCE}{SRC_NAME}.D.utf8 -lf {DIR_MSG}{SRC_NAME}.msg  -bf {DIR_TEMP}{SRC_NAME}.nzbad -host {{DW_HOST}} -ctrlChars {STG_MAX_ERR}{STG_LOAD_OPTION} -u {{STAGE.USERID}} -pw {{STAGE.PASSWORD}} -Dmall -Df *</t>
  </si>
  <si>
    <t>UTIL_LOAD_OPT</t>
    <phoneticPr fontId="27" type="noConversion"/>
  </si>
  <si>
    <t>ODS process: Data loader extra option</t>
    <phoneticPr fontId="27" type="noConversion"/>
  </si>
  <si>
    <t>-Dateformat …</t>
    <phoneticPr fontId="27" type="noConversion"/>
  </si>
  <si>
    <t>UTIL_EXPORT</t>
    <phoneticPr fontId="27" type="noConversion"/>
  </si>
  <si>
    <t>ODS process: Data export  tools</t>
    <phoneticPr fontId="27" type="noConversion"/>
  </si>
  <si>
    <t>BCP "SELECT * FROM srcTable" ….</t>
    <phoneticPr fontId="27" type="noConversion"/>
  </si>
  <si>
    <t>SQLCMD -i {{SRC_PGM}}{SRC_NAME}.sql -U {{SRC.USERID}} -P {{SRC.PASSWORD}} -S {{SRC.SERVER}} -o  {DIR_SOURCE}{SRC_FILE_NAME}.D -u -h -1 -W -d {{SRC.DB}} -s ""|"" -f i:65001</t>
  </si>
  <si>
    <t>pre function before SQLG</t>
    <phoneticPr fontId="27" type="noConversion"/>
  </si>
  <si>
    <t>UTIL_POSTFUNC</t>
    <phoneticPr fontId="27" type="noConversion"/>
  </si>
  <si>
    <t>post function before SQLG</t>
    <phoneticPr fontId="27" type="noConversion"/>
  </si>
  <si>
    <t>UTIL_USE_CTRLFILE</t>
    <phoneticPr fontId="27" type="noConversion"/>
  </si>
  <si>
    <t>Stage data load by Control File</t>
    <phoneticPr fontId="27" type="noConversion"/>
  </si>
  <si>
    <t>FALSE for Netezza and SQLServer, TRUE for Oracle</t>
    <phoneticPr fontId="27" type="noConversion"/>
  </si>
  <si>
    <t>WS_DI_SUMMARY</t>
    <phoneticPr fontId="27" type="noConversion"/>
  </si>
  <si>
    <t>Worksheet anme of Table Summary</t>
    <phoneticPr fontId="27" type="noConversion"/>
  </si>
  <si>
    <t>Data Inventory Summary</t>
    <phoneticPr fontId="27" type="noConversion"/>
  </si>
  <si>
    <t>Table Summary</t>
  </si>
  <si>
    <t>Template</t>
    <phoneticPr fontId="27" type="noConversion"/>
  </si>
  <si>
    <t>WS_DI_DETAIL</t>
    <phoneticPr fontId="27" type="noConversion"/>
  </si>
  <si>
    <t>Worksheet name of  Mapping rule</t>
    <phoneticPr fontId="27" type="noConversion"/>
  </si>
  <si>
    <t>Data Inventory Detail</t>
  </si>
  <si>
    <t>DATAMAPPING</t>
  </si>
  <si>
    <t>WS_DI_SRCSYS</t>
  </si>
  <si>
    <t>Worksheet name of  Source System list</t>
    <phoneticPr fontId="27" type="noConversion"/>
  </si>
  <si>
    <t>System List</t>
    <phoneticPr fontId="27" type="noConversion"/>
  </si>
  <si>
    <t>WS_DI_WORKAREA</t>
    <phoneticPr fontId="27" type="noConversion"/>
  </si>
  <si>
    <t>Temporary worksheet for sorting</t>
    <phoneticPr fontId="27" type="noConversion"/>
  </si>
  <si>
    <t>DATAMAPPING(WORKAREA)</t>
  </si>
  <si>
    <t>Depreciated</t>
    <phoneticPr fontId="27" type="noConversion"/>
  </si>
  <si>
    <t>WS_DI_CODE</t>
    <phoneticPr fontId="27" type="noConversion"/>
  </si>
  <si>
    <t xml:space="preserve">Worksheet name of Default for reference code table </t>
    <phoneticPr fontId="27" type="noConversion"/>
  </si>
  <si>
    <t>CODE_TBL</t>
    <phoneticPr fontId="27" type="noConversion"/>
  </si>
  <si>
    <t>REF_TABLE_DOMAIN</t>
  </si>
  <si>
    <t>ETL Platform</t>
    <phoneticPr fontId="27" type="noConversion"/>
  </si>
  <si>
    <t>ETL Engine 平台</t>
  </si>
  <si>
    <t>String: Windows</t>
    <phoneticPr fontId="27" type="noConversion"/>
  </si>
  <si>
    <t>Windows</t>
    <phoneticPr fontId="27" type="noConversion"/>
  </si>
  <si>
    <t>Netezza Host</t>
    <phoneticPr fontId="27" type="noConversion"/>
  </si>
  <si>
    <t>須定義於 ETL SERVER 的 .hosts檔</t>
    <phoneticPr fontId="27" type="noConversion"/>
  </si>
  <si>
    <t>DW_HOST</t>
    <phoneticPr fontId="27" type="noConversion"/>
  </si>
  <si>
    <t>ETL Utility Directory</t>
    <phoneticPr fontId="27" type="noConversion"/>
  </si>
  <si>
    <t>ETL 工具程式存放目錄</t>
  </si>
  <si>
    <t>C:\IBMETL\Util\</t>
    <phoneticPr fontId="27" type="noConversion"/>
  </si>
  <si>
    <t>Netezza Admin Path</t>
    <phoneticPr fontId="27" type="noConversion"/>
  </si>
  <si>
    <t>Netezza utility 目錄</t>
  </si>
  <si>
    <t>C:\Program Files\IBM Netezza Tools\Bin\</t>
  </si>
  <si>
    <t>將SQL/DDL結果合併為一個檔案，檔案會放置於DIR_OUTPUT內</t>
    <phoneticPr fontId="27" type="noConversion"/>
  </si>
  <si>
    <t>{DIR_OUTPUT}{DW_SYSNAME}</t>
    <phoneticPr fontId="27" type="noConversion"/>
  </si>
  <si>
    <t>String: File Name</t>
    <phoneticPr fontId="27" type="noConversion"/>
  </si>
  <si>
    <t>FILE_STG_RENAMEFILE</t>
    <phoneticPr fontId="27" type="noConversion"/>
  </si>
  <si>
    <t>Stage檔案是否要使用rename而不是copy</t>
    <phoneticPr fontId="27" type="noConversion"/>
  </si>
  <si>
    <t>FILE_OUTPUT_OS</t>
    <phoneticPr fontId="27" type="noConversion"/>
  </si>
  <si>
    <t>執行的作業系統, SQLG會依此決定開啟檔案的方式(text or binary)及換行符號(vbnewline or vblf)</t>
    <phoneticPr fontId="27" type="noConversion"/>
  </si>
  <si>
    <t>WINDOWS, LINUX</t>
    <phoneticPr fontId="27" type="noConversion"/>
  </si>
  <si>
    <t>WINDOWS</t>
    <phoneticPr fontId="27" type="noConversion"/>
  </si>
  <si>
    <t>DIR_DBTOOL</t>
    <phoneticPr fontId="27" type="noConversion"/>
  </si>
  <si>
    <t>DB client tool directory</t>
    <phoneticPr fontId="27" type="noConversion"/>
  </si>
  <si>
    <t>Column Mapping: WKC</t>
  </si>
  <si>
    <t>Attribute: WKC</t>
  </si>
  <si>
    <t>Column Mapping: Purview</t>
  </si>
  <si>
    <t>Attribute: Purview</t>
  </si>
  <si>
    <t>Usage of the column</t>
  </si>
  <si>
    <t>Worksheet</t>
    <phoneticPr fontId="4" type="noConversion"/>
  </si>
  <si>
    <t>Status</t>
    <phoneticPr fontId="4" type="noConversion"/>
  </si>
  <si>
    <t>CustomField</t>
    <phoneticPr fontId="6" type="noConversion"/>
  </si>
  <si>
    <t>Mandatory</t>
  </si>
  <si>
    <t>[Attribute][Standard_v10]TermID</t>
  </si>
  <si>
    <t>Surrogate key</t>
  </si>
  <si>
    <t>標準編號</t>
    <phoneticPr fontId="6" type="noConversion"/>
  </si>
  <si>
    <t>[Attribute][Standard_v10]Domain</t>
  </si>
  <si>
    <t>Cateogry</t>
    <phoneticPr fontId="4" type="noConversion"/>
  </si>
  <si>
    <t>[Attribute][Standard_v10]Category</t>
  </si>
  <si>
    <t>層級</t>
    <phoneticPr fontId="6" type="noConversion"/>
  </si>
  <si>
    <t>Nick Name</t>
  </si>
  <si>
    <t>中文名稱</t>
    <phoneticPr fontId="6" type="noConversion"/>
  </si>
  <si>
    <t>NAME</t>
  </si>
  <si>
    <t>[Attribute][Standard_v10]EnglishName</t>
  </si>
  <si>
    <t>英文名稱</t>
    <phoneticPr fontId="6" type="noConversion"/>
  </si>
  <si>
    <t>Abbreviations</t>
  </si>
  <si>
    <t>Acronym</t>
  </si>
  <si>
    <t>Optional</t>
    <phoneticPr fontId="4" type="noConversion"/>
  </si>
  <si>
    <t>別名</t>
    <phoneticPr fontId="6" type="noConversion"/>
  </si>
  <si>
    <t>LONG DESCRIPTION</t>
  </si>
  <si>
    <t>Definition</t>
  </si>
  <si>
    <t>業務定義</t>
    <phoneticPr fontId="6" type="noConversion"/>
  </si>
  <si>
    <t>[Attribute][Standard_v10]BusinessRule</t>
  </si>
  <si>
    <t>業務規則</t>
    <phoneticPr fontId="6" type="noConversion"/>
  </si>
  <si>
    <t>[Attribute][Standard_v10]TermType</t>
  </si>
  <si>
    <t>項目類型</t>
    <phoneticPr fontId="6" type="noConversion"/>
  </si>
  <si>
    <t>Parent</t>
  </si>
  <si>
    <t>Parent Term Name</t>
  </si>
  <si>
    <t>Link to [Name]</t>
  </si>
  <si>
    <t>父階關係</t>
    <phoneticPr fontId="6" type="noConversion"/>
  </si>
  <si>
    <t xml:space="preserve">Related </t>
  </si>
  <si>
    <t>Related Terms</t>
  </si>
  <si>
    <t>關連項目</t>
    <phoneticPr fontId="6" type="noConversion"/>
  </si>
  <si>
    <t>Classification</t>
    <phoneticPr fontId="4" type="noConversion"/>
  </si>
  <si>
    <t>[Attribute][Standard_v10]Sensitivity</t>
  </si>
  <si>
    <t>Mapping to data protection rule, MS365 label</t>
  </si>
  <si>
    <t>資料安全分級</t>
    <phoneticPr fontId="6" type="noConversion"/>
  </si>
  <si>
    <t>Data Type</t>
    <phoneticPr fontId="4" type="noConversion"/>
  </si>
  <si>
    <t>[Attribute][Standard_v10]DataType</t>
  </si>
  <si>
    <t>A classification of data which tells the compiler or interpreter how the programmer intends to use the data</t>
  </si>
  <si>
    <t>資料型別</t>
    <phoneticPr fontId="6" type="noConversion"/>
  </si>
  <si>
    <t>Data Type-AVL</t>
    <phoneticPr fontId="4" type="noConversion"/>
  </si>
  <si>
    <t>AVL</t>
    <phoneticPr fontId="4" type="noConversion"/>
  </si>
  <si>
    <t>[Attribute][Standard_v10]ReferenceData</t>
  </si>
  <si>
    <t>Describes the format of allowed values</t>
  </si>
  <si>
    <t>代碼編碼規則</t>
    <phoneticPr fontId="6" type="noConversion"/>
  </si>
  <si>
    <t>WorkSheetManagementColumn</t>
    <phoneticPr fontId="6" type="noConversion"/>
  </si>
  <si>
    <t>資料備註</t>
    <phoneticPr fontId="6" type="noConversion"/>
  </si>
  <si>
    <t>標準定義部門</t>
    <phoneticPr fontId="6" type="noConversion"/>
  </si>
  <si>
    <t>STEWARDS</t>
  </si>
  <si>
    <t>Mandatory (enter your name)</t>
  </si>
  <si>
    <t>Stewards</t>
  </si>
  <si>
    <t>Data Steward Owners</t>
  </si>
  <si>
    <t>資料管家</t>
    <phoneticPr fontId="6" type="noConversion"/>
  </si>
  <si>
    <t>BDS_STEWARD_ADMIN</t>
  </si>
  <si>
    <t>If applicable, won't display if not filled</t>
  </si>
  <si>
    <t>Experts</t>
  </si>
  <si>
    <t>People that help the data steward maintain the standard, e.g. update the AVL list, but who are not supposed to do the full scope of data steward work or be listed as a data steward</t>
  </si>
  <si>
    <t>技術窗口</t>
    <phoneticPr fontId="6" type="noConversion"/>
  </si>
  <si>
    <t>技術備註</t>
    <phoneticPr fontId="6" type="noConversion"/>
  </si>
  <si>
    <t>[Attribute][Standard_v10]SourceSystem</t>
  </si>
  <si>
    <t>權威系統</t>
    <phoneticPr fontId="6" type="noConversion"/>
  </si>
  <si>
    <t>DataClasses</t>
    <phoneticPr fontId="4" type="noConversion"/>
  </si>
  <si>
    <t>[Attribute][Standard_v10]SourceTable</t>
  </si>
  <si>
    <t>資料來源</t>
    <phoneticPr fontId="6" type="noConversion"/>
  </si>
  <si>
    <t>[Attribute][Standard_v10]SourceColumn</t>
  </si>
  <si>
    <t>來源對應規則</t>
    <phoneticPr fontId="6" type="noConversion"/>
  </si>
  <si>
    <t>[Attribute][Standard_v10]SourceCriteria</t>
  </si>
  <si>
    <t>Resources</t>
  </si>
  <si>
    <t>The url link to wiki pages and external websites for additional information</t>
  </si>
  <si>
    <t>參考資源</t>
  </si>
  <si>
    <t>制定依據</t>
    <phoneticPr fontId="6" type="noConversion"/>
  </si>
  <si>
    <t>相關標準</t>
    <phoneticPr fontId="6" type="noConversion"/>
  </si>
  <si>
    <t>與相關標準關係</t>
    <phoneticPr fontId="6" type="noConversion"/>
  </si>
  <si>
    <t>填表部門及人員</t>
    <phoneticPr fontId="6" type="noConversion"/>
  </si>
  <si>
    <t>Formula</t>
  </si>
  <si>
    <t>[Attribute][Standard_v10]Formula</t>
  </si>
  <si>
    <t>Unique  Name</t>
  </si>
  <si>
    <t>N/A</t>
  </si>
  <si>
    <t>Name</t>
    <phoneticPr fontId="4" type="noConversion"/>
  </si>
  <si>
    <t>Unique  Name: Property_Concept_Category</t>
  </si>
  <si>
    <t>統一命名</t>
  </si>
  <si>
    <t>LocalName</t>
    <phoneticPr fontId="4" type="noConversion"/>
  </si>
  <si>
    <t>[Attribute][Standard_v10]LocalName</t>
    <phoneticPr fontId="4" type="noConversion"/>
  </si>
  <si>
    <t>當地名稱</t>
    <phoneticPr fontId="4" type="noConversion"/>
  </si>
  <si>
    <t>UpdateSource</t>
  </si>
  <si>
    <t>[Attribute][Standard_v10]UpdateSource</t>
  </si>
  <si>
    <t>標準更新來源</t>
  </si>
  <si>
    <t>DataOwner_BG</t>
  </si>
  <si>
    <t>[Attribute][Standard_v10]DataOwnerBG</t>
  </si>
  <si>
    <t>負責BG</t>
  </si>
  <si>
    <t>TaskID</t>
  </si>
  <si>
    <t>[Attribute][Standard_v10]TaskID</t>
  </si>
  <si>
    <t>更新任務編號</t>
  </si>
  <si>
    <t>BDS_BUS_USAGE_RULES</t>
  </si>
  <si>
    <t>Rules to be applied, or guidelines to follow when using this data standard</t>
  </si>
  <si>
    <t>BDS_CHANGE_REQUEST_NUM</t>
  </si>
  <si>
    <t>If applicable, won't display if not filled. Link to JIRA ticket</t>
  </si>
  <si>
    <t>Link to change request tracking tool, or history of approvals/reviews</t>
  </si>
  <si>
    <t>BDS_DATA_LENGTH</t>
  </si>
  <si>
    <t>The defined length of a code value or max length of a string value</t>
  </si>
  <si>
    <t>BDS_FORMAT_DESCRIPTION</t>
  </si>
  <si>
    <t>BDS_FORMAT_REGEX</t>
  </si>
  <si>
    <t>Search pattern for codes without an AVL. Must be in proper syntax.</t>
  </si>
  <si>
    <t>BDS_RECERTIFY_DATE</t>
  </si>
  <si>
    <t>Date of the last review and recertification by data steward</t>
  </si>
  <si>
    <t>Recertification should be done at least once a year</t>
  </si>
  <si>
    <t>BDS_REMOTE_LINK</t>
  </si>
  <si>
    <t>BDS_REMOTE_LINK_DESC</t>
  </si>
  <si>
    <t>Must be filled if BDS_Remote_Link added</t>
  </si>
  <si>
    <t>The description of the URL for the remote link</t>
  </si>
  <si>
    <t>BDS_SCOPE</t>
  </si>
  <si>
    <t>Master Data (Business objects common across enterprise), Reference Data (Permissible values), Transaction Data (Data representing an event)</t>
  </si>
  <si>
    <t>Describes the category of the type of data for this Data Standard</t>
  </si>
  <si>
    <t>BDS_STANDARD TYPE</t>
  </si>
  <si>
    <t>Domain, Enterprise</t>
  </si>
  <si>
    <t>Indicates the type of standard.
Enterprise = An enterprise standard. Supports multiple applications across units and processes.
Domain = A domain-level standard. Supports a single application or unit.</t>
  </si>
  <si>
    <t>BDS_USAGE</t>
  </si>
  <si>
    <t>Explains the purpose of the Data Standard</t>
  </si>
  <si>
    <t>BDS_XHISTORY_BBG</t>
  </si>
  <si>
    <t>History from legancy</t>
    <phoneticPr fontId="18" type="noConversion"/>
  </si>
  <si>
    <t xml:space="preserve">History from legancy instance </t>
    <phoneticPr fontId="18" type="noConversion"/>
  </si>
  <si>
    <t>REFERENCING POLICIES</t>
    <phoneticPr fontId="4" type="noConversion"/>
  </si>
  <si>
    <t>Mandatory (Choose the lowest level i.e. data element group (Level 3 category) to assign the 3 level policy structure)</t>
  </si>
  <si>
    <t>BDS_ADDITIONAL_INFO</t>
  </si>
  <si>
    <t>Additional Information used to describe the data standard</t>
  </si>
  <si>
    <t>BDS_AVL_APPLICATION</t>
  </si>
  <si>
    <t xml:space="preserve">Application where the allowed values are stored, </t>
    <phoneticPr fontId="4" type="noConversion"/>
  </si>
  <si>
    <t>BDS_AVL_LINK</t>
  </si>
  <si>
    <r>
      <t>If list of values applies then this must be filled with link to table in POKGSA if table in e-RDM or if AVL external to e-RDM (e.g. wiki page) provide link.  If Data Standard has NO AVL, enter "</t>
    </r>
    <r>
      <rPr>
        <b/>
        <sz val="12"/>
        <color theme="1"/>
        <rFont val="微軟正黑體"/>
        <family val="2"/>
        <charset val="136"/>
      </rPr>
      <t xml:space="preserve">Standard has no allowed values" </t>
    </r>
    <r>
      <rPr>
        <sz val="12"/>
        <color theme="1"/>
        <rFont val="微軟正黑體"/>
        <family val="2"/>
        <charset val="136"/>
      </rPr>
      <t>(Do not leave it blank)</t>
    </r>
  </si>
  <si>
    <t>The link/URL to the allowed values repository</t>
  </si>
  <si>
    <t>BDS_AVL_LINK_DESC</t>
  </si>
  <si>
    <t>If BDS_AVL_Link added then this must be filled (this is a new field)</t>
  </si>
  <si>
    <t>The description of the URL for the Allowed Values</t>
  </si>
  <si>
    <t xml:space="preserve">UniqueTermName
</t>
  </si>
  <si>
    <t>Name</t>
  </si>
  <si>
    <t>Category</t>
  </si>
  <si>
    <t>Description</t>
  </si>
  <si>
    <t>Tags</t>
  </si>
  <si>
    <t>Classifications</t>
  </si>
  <si>
    <t>Part_Of_Terms</t>
  </si>
  <si>
    <t>Related_Terms</t>
  </si>
  <si>
    <t>custom_TermID</t>
  </si>
  <si>
    <t>custom_LocalName</t>
  </si>
  <si>
    <t>[Attribute][Standard_v10]LocalName</t>
    <phoneticPr fontId="40" type="noConversion"/>
  </si>
  <si>
    <t>custom_EnglishName</t>
  </si>
  <si>
    <t>custom_BusinessRule</t>
  </si>
  <si>
    <t>custom_SourceSystem</t>
  </si>
  <si>
    <t>custom_Formula</t>
  </si>
  <si>
    <t>custom_DataType</t>
  </si>
  <si>
    <t>Domain</t>
  </si>
  <si>
    <t>TableName</t>
  </si>
  <si>
    <t>ColumnName</t>
  </si>
  <si>
    <t>SourceCriteria</t>
  </si>
  <si>
    <t>ReferenceData</t>
  </si>
  <si>
    <t>Status</t>
  </si>
  <si>
    <t>Synonyms</t>
    <phoneticPr fontId="40" type="noConversion"/>
  </si>
  <si>
    <t>DataOwnerBG</t>
  </si>
  <si>
    <t>Term Template Names</t>
  </si>
  <si>
    <t>"Standard_v10"</t>
  </si>
  <si>
    <t>Attribute name</t>
    <phoneticPr fontId="40" type="noConversion"/>
  </si>
  <si>
    <t>Must</t>
    <phoneticPr fontId="40" type="noConversion"/>
  </si>
  <si>
    <t>Field Type</t>
    <phoneticPr fontId="40" type="noConversion"/>
  </si>
  <si>
    <t>LOV</t>
    <phoneticPr fontId="40" type="noConversion"/>
  </si>
  <si>
    <t>BusinessRule</t>
  </si>
  <si>
    <t>Text</t>
  </si>
  <si>
    <t>業務規則</t>
  </si>
  <si>
    <t>*</t>
  </si>
  <si>
    <t>資料層級</t>
  </si>
  <si>
    <t>DataType</t>
  </si>
  <si>
    <t>EnglishName</t>
  </si>
  <si>
    <t>英文名稱</t>
  </si>
  <si>
    <t>LocalName</t>
  </si>
  <si>
    <t>當地名稱</t>
  </si>
  <si>
    <t>Sensitivity</t>
  </si>
  <si>
    <t>Single choice</t>
  </si>
  <si>
    <t>資料安全分級</t>
  </si>
  <si>
    <t>General,Sensitive,Confidential</t>
  </si>
  <si>
    <t>SourceColumn</t>
  </si>
  <si>
    <t>特殊取值規則</t>
  </si>
  <si>
    <t>SourceSystem</t>
  </si>
  <si>
    <t>權威系統</t>
  </si>
  <si>
    <t>SourceTable</t>
  </si>
  <si>
    <t>TermID</t>
  </si>
  <si>
    <t>標準編號</t>
  </si>
  <si>
    <t>TermType</t>
  </si>
  <si>
    <t>項目類型</t>
  </si>
  <si>
    <t>Concept,Property,Relationship,Measure,Dimension</t>
  </si>
  <si>
    <t>來源樣版</t>
  </si>
  <si>
    <t>PDM Base Info</t>
    <phoneticPr fontId="27" type="noConversion"/>
  </si>
  <si>
    <t>PDM Transformation Info</t>
    <phoneticPr fontId="27" type="noConversion"/>
  </si>
  <si>
    <t>Related Monthly Table Info</t>
    <phoneticPr fontId="27" type="noConversion"/>
  </si>
  <si>
    <t>Source</t>
    <phoneticPr fontId="27" type="noConversion"/>
  </si>
  <si>
    <t>Mapping Owner</t>
    <phoneticPr fontId="37" type="noConversion"/>
  </si>
  <si>
    <r>
      <t xml:space="preserve">UserDefined Flexible </t>
    </r>
    <r>
      <rPr>
        <sz val="12"/>
        <color theme="1"/>
        <rFont val="微軟正黑體"/>
        <family val="2"/>
        <charset val="136"/>
      </rPr>
      <t>Field</t>
    </r>
    <phoneticPr fontId="27" type="noConversion"/>
  </si>
  <si>
    <t>1. DB Name</t>
    <phoneticPr fontId="37" type="noConversion"/>
  </si>
  <si>
    <t>2.PDM TableName</t>
    <phoneticPr fontId="4" type="noConversion"/>
  </si>
  <si>
    <t>3. Chinese Desc</t>
    <phoneticPr fontId="37" type="noConversion"/>
  </si>
  <si>
    <t>4. Append Delete Columns</t>
    <phoneticPr fontId="37" type="noConversion"/>
  </si>
  <si>
    <t>5. Extraction Method</t>
    <phoneticPr fontId="37" type="noConversion"/>
  </si>
  <si>
    <t>6. Table Type Code (T/V/P/R/ S/J/E/F)</t>
    <phoneticPr fontId="37" type="noConversion"/>
  </si>
  <si>
    <t>7. Update Frequency
(D/B/W/M/I/Y)</t>
    <phoneticPr fontId="37" type="noConversion"/>
  </si>
  <si>
    <t>8. Has DWH Table</t>
    <phoneticPr fontId="37" type="noConversion"/>
  </si>
  <si>
    <t>9. DWH Table Date Column Name</t>
    <phoneticPr fontId="27" type="noConversion"/>
  </si>
  <si>
    <t>10. Source File Name</t>
    <phoneticPr fontId="37" type="noConversion"/>
  </si>
  <si>
    <t>11. Source File Description</t>
    <phoneticPr fontId="37" type="noConversion"/>
  </si>
  <si>
    <t>12. Include InitLoad</t>
    <phoneticPr fontId="37" type="noConversion"/>
  </si>
  <si>
    <t>13. Programer</t>
    <phoneticPr fontId="37" type="noConversion"/>
  </si>
  <si>
    <t>14. Scheduling (Y/N/#)</t>
    <phoneticPr fontId="37" type="noConversion"/>
  </si>
  <si>
    <t>Remark</t>
    <phoneticPr fontId="37" type="noConversion"/>
  </si>
  <si>
    <t>Subject</t>
  </si>
  <si>
    <t>Plan_Date</t>
  </si>
  <si>
    <t>xslFile</t>
  </si>
  <si>
    <t>xslHeader</t>
    <phoneticPr fontId="40" type="noConversion"/>
  </si>
  <si>
    <t>UDFF5</t>
  </si>
  <si>
    <t>UDFF6</t>
  </si>
  <si>
    <t>UDFF7</t>
  </si>
  <si>
    <t>UDFF8</t>
  </si>
  <si>
    <t>UDFF9</t>
  </si>
  <si>
    <t>UDFF10</t>
  </si>
  <si>
    <t>UDFF11</t>
  </si>
  <si>
    <t>UDFF12</t>
  </si>
  <si>
    <t>UDFF13</t>
  </si>
  <si>
    <t>UDFF14</t>
  </si>
  <si>
    <t>UDFF15</t>
  </si>
  <si>
    <t>UDFF17</t>
  </si>
  <si>
    <t>UDFF18</t>
  </si>
  <si>
    <t>UDFF19</t>
  </si>
  <si>
    <t>UDFF20</t>
  </si>
  <si>
    <t>DGP</t>
  </si>
  <si>
    <t>Upsert2</t>
    <phoneticPr fontId="27" type="noConversion"/>
  </si>
  <si>
    <t>X</t>
    <phoneticPr fontId="27" type="noConversion"/>
  </si>
  <si>
    <t>D</t>
    <phoneticPr fontId="4" type="noConversion"/>
  </si>
  <si>
    <t>CATEGORYMAP!B6</t>
    <phoneticPr fontId="40" type="noConversion"/>
  </si>
  <si>
    <t>N</t>
  </si>
  <si>
    <t>xml2csv1.cfg</t>
    <phoneticPr fontId="4" type="noConversion"/>
  </si>
  <si>
    <t>Name,Artifact Type,Category,Description,Tags,Stewards</t>
  </si>
  <si>
    <t>Upsert2</t>
  </si>
  <si>
    <t>X</t>
  </si>
  <si>
    <t>D</t>
  </si>
  <si>
    <t>Terms!B7</t>
    <phoneticPr fontId="40" type="noConversion"/>
  </si>
  <si>
    <t>Jesse</t>
  </si>
  <si>
    <t>Y</t>
  </si>
  <si>
    <t>xml2csv1.cfg</t>
  </si>
  <si>
    <t>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t>
  </si>
  <si>
    <t>DATACLASSES!B7</t>
    <phoneticPr fontId="40" type="noConversion"/>
  </si>
  <si>
    <t>Name,Artifact Type,Category,Description,Stewards,Related Terms, Parent Data Class</t>
    <phoneticPr fontId="40" type="noConversion"/>
  </si>
  <si>
    <t>MtdMatch!B8</t>
    <phoneticPr fontId="40" type="noConversion"/>
  </si>
  <si>
    <t>Y</t>
    <phoneticPr fontId="4" type="noConversion"/>
  </si>
  <si>
    <t>EntityName,ColumnName,GlossaryName</t>
  </si>
  <si>
    <t>PDM</t>
    <phoneticPr fontId="40" type="noConversion"/>
  </si>
  <si>
    <t>Transformation</t>
    <phoneticPr fontId="27" type="noConversion"/>
  </si>
  <si>
    <t>Main Source (MA)</t>
    <phoneticPr fontId="27" type="noConversion"/>
  </si>
  <si>
    <t>DW_DQC Check</t>
    <phoneticPr fontId="27" type="noConversion"/>
  </si>
  <si>
    <t>UserDefined Flexible Field</t>
    <phoneticPr fontId="27" type="noConversion"/>
  </si>
  <si>
    <t>1.
PDM TableName</t>
    <phoneticPr fontId="27" type="noConversion"/>
  </si>
  <si>
    <t>2.
PDM Column Name</t>
    <phoneticPr fontId="27" type="noConversion"/>
  </si>
  <si>
    <t>3.
PK</t>
    <phoneticPr fontId="27" type="noConversion"/>
  </si>
  <si>
    <t>4.
Union</t>
    <phoneticPr fontId="27" type="noConversion"/>
  </si>
  <si>
    <t>5.
Data Type</t>
    <phoneticPr fontId="27" type="noConversion"/>
  </si>
  <si>
    <t>6.
Chinese Description</t>
    <phoneticPr fontId="27" type="noConversion"/>
  </si>
  <si>
    <t>7.
Remark</t>
    <phoneticPr fontId="27" type="noConversion"/>
  </si>
  <si>
    <t>8.
Conversion Rules</t>
    <phoneticPr fontId="37" type="noConversion"/>
  </si>
  <si>
    <t>9.
Condition Rules</t>
    <phoneticPr fontId="27" type="noConversion"/>
  </si>
  <si>
    <t>10.
Reference Table Name</t>
    <phoneticPr fontId="37" type="noConversion"/>
  </si>
  <si>
    <t>11.
Reference Column Name</t>
    <phoneticPr fontId="27" type="noConversion"/>
  </si>
  <si>
    <t>12.
Main Source(MA) DB Name</t>
    <phoneticPr fontId="27" type="noConversion"/>
  </si>
  <si>
    <t>13.
Main Source (MA) Table Name</t>
    <phoneticPr fontId="27" type="noConversion"/>
  </si>
  <si>
    <t>14.
Main Source (MA) Column Name</t>
    <phoneticPr fontId="37" type="noConversion"/>
  </si>
  <si>
    <t>15.
 Data Type</t>
    <phoneticPr fontId="37" type="noConversion"/>
  </si>
  <si>
    <t>16.
Chinese Description</t>
    <phoneticPr fontId="37" type="noConversion"/>
  </si>
  <si>
    <t>17.
Remark</t>
    <phoneticPr fontId="37" type="noConversion"/>
  </si>
  <si>
    <t>18
Reference Table Name</t>
    <phoneticPr fontId="37" type="noConversion"/>
  </si>
  <si>
    <t>19
Reference Column Name</t>
    <phoneticPr fontId="37" type="noConversion"/>
  </si>
  <si>
    <t>20
Reference  Condition</t>
    <phoneticPr fontId="37" type="noConversion"/>
  </si>
  <si>
    <t>21
Reference  Severity Level</t>
    <phoneticPr fontId="37" type="noConversion"/>
  </si>
  <si>
    <t>22
Range Check</t>
    <phoneticPr fontId="27" type="noConversion"/>
  </si>
  <si>
    <t>22
Null Check</t>
    <phoneticPr fontId="27" type="noConversion"/>
  </si>
  <si>
    <t>23
Sum Check Table Name</t>
    <phoneticPr fontId="37" type="noConversion"/>
  </si>
  <si>
    <t>24
Sum Check Column Name</t>
    <phoneticPr fontId="37" type="noConversion"/>
  </si>
  <si>
    <t>25
Sum Check Condition</t>
    <phoneticPr fontId="37" type="noConversion"/>
  </si>
  <si>
    <t>26
Result Set Limitation</t>
    <phoneticPr fontId="27" type="noConversion"/>
  </si>
  <si>
    <t>udField1</t>
    <phoneticPr fontId="27" type="noConversion"/>
  </si>
  <si>
    <t>udfField2</t>
    <phoneticPr fontId="27" type="noConversion"/>
  </si>
  <si>
    <t>udfField3</t>
    <phoneticPr fontId="40" type="noConversion"/>
  </si>
  <si>
    <t>udfField4</t>
  </si>
  <si>
    <t>udfField5</t>
  </si>
  <si>
    <t>udfField6</t>
  </si>
  <si>
    <t>udfField7</t>
  </si>
  <si>
    <t>udfField8</t>
  </si>
  <si>
    <t>udfField9</t>
  </si>
  <si>
    <t>udfField10</t>
  </si>
  <si>
    <t>nvarchar(50)</t>
  </si>
  <si>
    <t>CateName</t>
    <phoneticPr fontId="4" type="noConversion"/>
  </si>
  <si>
    <t>CategoryMap!B6</t>
    <phoneticPr fontId="40" type="noConversion"/>
  </si>
  <si>
    <t>Artifact_Type</t>
    <phoneticPr fontId="40" type="noConversion"/>
  </si>
  <si>
    <t>category</t>
    <phoneticPr fontId="40" type="noConversion"/>
  </si>
  <si>
    <t>Artifact_Type</t>
    <phoneticPr fontId="4" type="noConversion"/>
  </si>
  <si>
    <t>Abs Category</t>
    <phoneticPr fontId="40" type="noConversion"/>
  </si>
  <si>
    <t>Description (Up to 255 Characters)</t>
    <phoneticPr fontId="40" type="noConversion"/>
  </si>
  <si>
    <t>Tags(自行勾稽)</t>
    <phoneticPr fontId="40" type="noConversion"/>
  </si>
  <si>
    <t>Tags</t>
    <phoneticPr fontId="4" type="noConversion"/>
  </si>
  <si>
    <t>Stewards</t>
    <phoneticPr fontId="40" type="noConversion"/>
  </si>
  <si>
    <t>CateStewards</t>
    <phoneticPr fontId="4" type="noConversion"/>
  </si>
  <si>
    <t>UniqueTermName</t>
    <phoneticPr fontId="40" type="noConversion"/>
  </si>
  <si>
    <t>Terms!B7</t>
  </si>
  <si>
    <t>Category</t>
    <phoneticPr fontId="40" type="noConversion"/>
  </si>
  <si>
    <t>Part_Of_Terms</t>
    <phoneticPr fontId="40" type="noConversion"/>
  </si>
  <si>
    <t>Related_Terms</t>
    <phoneticPr fontId="6" type="noConversion"/>
  </si>
  <si>
    <t>Abbreviations</t>
    <phoneticPr fontId="40" type="noConversion"/>
  </si>
  <si>
    <t>custom_ReferenceData</t>
  </si>
  <si>
    <t>{{DGP_STATUS}}</t>
  </si>
  <si>
    <t>Synonyms</t>
  </si>
  <si>
    <t>{{DATAOWNER_BG}}</t>
  </si>
  <si>
    <t>TaskIDmap</t>
  </si>
  <si>
    <t>TermTemplateNames</t>
    <phoneticPr fontId="40" type="noConversion"/>
  </si>
  <si>
    <t>DC-uniName</t>
  </si>
  <si>
    <t>DC-Type</t>
  </si>
  <si>
    <t>DC-Category</t>
  </si>
  <si>
    <t>DC-Business terms</t>
  </si>
  <si>
    <t>DC-Steward</t>
  </si>
  <si>
    <t>Related_Terms</t>
    <phoneticPr fontId="40" type="noConversion"/>
  </si>
  <si>
    <t>DC-Term</t>
  </si>
  <si>
    <t>ParentDataClass</t>
    <phoneticPr fontId="6" type="noConversion"/>
  </si>
  <si>
    <t>EntityName</t>
  </si>
  <si>
    <t>GlossaryName</t>
  </si>
  <si>
    <t>UniqueTermName</t>
  </si>
  <si>
    <t>WKC</t>
    <phoneticPr fontId="40" type="noConversion"/>
  </si>
  <si>
    <t>TERMS!B6</t>
    <phoneticPr fontId="40" type="noConversion"/>
  </si>
  <si>
    <t>Name,Artifact Type,Category,Description,Tags,Classifications,Stewards,Part Of Terms,Related Terms,Abbreviations,custom_TermID,custom_LocalName,custom_EnglishName,custom_BusinessRule,custom_SourceSystem,custom_Formula,custom_DataType</t>
    <phoneticPr fontId="40" type="noConversion"/>
  </si>
  <si>
    <t>Name,Artifact Type,Category,Description,Tags,Classifications,Stewards,Part Of Terms,custom_TermID,custom_LocalName,custom_EnglishName,Abbreviations,custom_BusinessRule,custom_SourceSystem</t>
    <phoneticPr fontId="40" type="noConversion"/>
  </si>
  <si>
    <t>varchar2(50)</t>
    <phoneticPr fontId="4" type="noConversion"/>
  </si>
  <si>
    <t>Name</t>
    <phoneticPr fontId="40" type="noConversion"/>
  </si>
  <si>
    <t>Terms!B6</t>
    <phoneticPr fontId="40" type="noConversion"/>
  </si>
  <si>
    <t>Artifact Type</t>
  </si>
  <si>
    <t>varchar2(51)</t>
  </si>
  <si>
    <t>Agenda</t>
    <phoneticPr fontId="40" type="noConversion"/>
  </si>
  <si>
    <t>Usage</t>
    <phoneticPr fontId="40" type="noConversion"/>
  </si>
  <si>
    <t>Status-Lastupd</t>
    <phoneticPr fontId="40" type="noConversion"/>
  </si>
  <si>
    <t>ErrMessage</t>
  </si>
  <si>
    <t>合計</t>
  </si>
  <si>
    <t>FIN</t>
  </si>
  <si>
    <t>Object</t>
    <phoneticPr fontId="40" type="noConversion"/>
  </si>
  <si>
    <t>Item</t>
    <phoneticPr fontId="40" type="noConversion"/>
  </si>
  <si>
    <t>LastUpdate</t>
    <phoneticPr fontId="40" type="noConversion"/>
  </si>
  <si>
    <t>CurrentMatchFlag</t>
    <phoneticPr fontId="40" type="noConversion"/>
  </si>
  <si>
    <t>Offset</t>
    <phoneticPr fontId="40" type="noConversion"/>
  </si>
  <si>
    <t>Status report</t>
    <phoneticPr fontId="40" type="noConversion"/>
  </si>
  <si>
    <t>status review by owner</t>
    <phoneticPr fontId="40" type="noConversion"/>
  </si>
  <si>
    <t>Daily</t>
    <phoneticPr fontId="40" type="noConversion"/>
  </si>
  <si>
    <t>ErrCheck</t>
  </si>
  <si>
    <t>TRUE</t>
  </si>
  <si>
    <t>FALSE</t>
  </si>
  <si>
    <t>issueCheck hisotry</t>
    <phoneticPr fontId="40" type="noConversion"/>
  </si>
  <si>
    <t>objectlog</t>
    <phoneticPr fontId="40" type="noConversion"/>
  </si>
  <si>
    <t>HRM</t>
    <phoneticPr fontId="40" type="noConversion"/>
  </si>
  <si>
    <t>Terms</t>
    <phoneticPr fontId="40" type="noConversion"/>
  </si>
  <si>
    <t>Absence Code</t>
  </si>
  <si>
    <t>offsetTable</t>
    <phoneticPr fontId="40" type="noConversion"/>
  </si>
  <si>
    <t>ErrCheck report</t>
    <phoneticPr fontId="40" type="noConversion"/>
  </si>
  <si>
    <t>Error check report</t>
    <phoneticPr fontId="40" type="noConversion"/>
  </si>
  <si>
    <t>(全部)</t>
  </si>
  <si>
    <t>加總 - 合計</t>
  </si>
  <si>
    <t>欄標籤</t>
  </si>
  <si>
    <t>Absence Duration</t>
  </si>
  <si>
    <t>ErrCheck track</t>
    <phoneticPr fontId="40" type="noConversion"/>
  </si>
  <si>
    <t>Report to find error reason</t>
    <phoneticPr fontId="40" type="noConversion"/>
  </si>
  <si>
    <t>Statistic-Standard</t>
  </si>
  <si>
    <t>Statistic-Term/Class</t>
    <phoneticPr fontId="40" type="noConversion"/>
  </si>
  <si>
    <t>Statistic-Term/Class-Conv</t>
    <phoneticPr fontId="40" type="noConversion"/>
  </si>
  <si>
    <t>列標籤</t>
  </si>
  <si>
    <t>(空白)</t>
  </si>
  <si>
    <t>總計</t>
  </si>
  <si>
    <t>Absence Name</t>
  </si>
  <si>
    <t>Update history</t>
    <phoneticPr fontId="40" type="noConversion"/>
  </si>
  <si>
    <t>Event</t>
    <phoneticPr fontId="40" type="noConversion"/>
  </si>
  <si>
    <t>Statistic-Steward</t>
  </si>
  <si>
    <t>計數 - 英文名稱</t>
  </si>
  <si>
    <t>isTermUnique</t>
  </si>
  <si>
    <t>欄1</t>
  </si>
  <si>
    <t>欄2</t>
  </si>
  <si>
    <t>欄3</t>
  </si>
  <si>
    <t>欄4</t>
  </si>
  <si>
    <t>欄5</t>
  </si>
  <si>
    <t>Absense Reason</t>
  </si>
  <si>
    <t>Business Term statistic</t>
    <phoneticPr fontId="40" type="noConversion"/>
  </si>
  <si>
    <t>syncTaskID</t>
  </si>
  <si>
    <t>計數 - 層級</t>
  </si>
  <si>
    <t>isStandard</t>
  </si>
  <si>
    <t>Warning level</t>
    <phoneticPr fontId="40" type="noConversion"/>
  </si>
  <si>
    <t>Error level</t>
    <phoneticPr fontId="40" type="noConversion"/>
  </si>
  <si>
    <t>Action Code</t>
  </si>
  <si>
    <t>Business Term statistic by label</t>
    <phoneticPr fontId="40" type="noConversion"/>
  </si>
  <si>
    <t>LOG</t>
  </si>
  <si>
    <t>中文名稱</t>
  </si>
  <si>
    <t>資料管家</t>
  </si>
  <si>
    <t>SrcWorkbook</t>
  </si>
  <si>
    <t>SrcRowNum</t>
  </si>
  <si>
    <t>別名</t>
  </si>
  <si>
    <t xml:space="preserve"> </t>
  </si>
  <si>
    <t>己完成</t>
    <phoneticPr fontId="40" type="noConversion"/>
  </si>
  <si>
    <t>Action Code Description (CN)</t>
  </si>
  <si>
    <t>CurrentMatchFlag</t>
  </si>
  <si>
    <t>Object log for compare</t>
    <phoneticPr fontId="40" type="noConversion"/>
  </si>
  <si>
    <t>Dimension</t>
  </si>
  <si>
    <t>BPM</t>
  </si>
  <si>
    <t>PNC</t>
  </si>
  <si>
    <t>Action Code Description (EN)</t>
  </si>
  <si>
    <t>HRM</t>
  </si>
  <si>
    <t>ChangeReport</t>
    <phoneticPr fontId="40" type="noConversion"/>
  </si>
  <si>
    <t>Object change report</t>
    <phoneticPr fontId="40" type="noConversion"/>
  </si>
  <si>
    <t>COS</t>
  </si>
  <si>
    <t>PRO</t>
  </si>
  <si>
    <t>待確認</t>
    <phoneticPr fontId="40" type="noConversion"/>
  </si>
  <si>
    <t>Action Date</t>
  </si>
  <si>
    <t>LastUpdate</t>
  </si>
  <si>
    <t>Count multidim/standard data elem</t>
  </si>
  <si>
    <t>STG</t>
  </si>
  <si>
    <t>Address</t>
  </si>
  <si>
    <t>Domain/Steward/Workbook relation</t>
  </si>
  <si>
    <t>Age</t>
  </si>
  <si>
    <t>Property</t>
  </si>
  <si>
    <t>tsai.shang-ju@inventec.com</t>
  </si>
  <si>
    <t>Applicant ID</t>
  </si>
  <si>
    <t>Relationship</t>
  </si>
  <si>
    <t>SAL</t>
  </si>
  <si>
    <t>Applicant Source</t>
  </si>
  <si>
    <t>Department Effective Status</t>
  </si>
  <si>
    <t>Concept</t>
  </si>
  <si>
    <t>QAM</t>
  </si>
  <si>
    <t>Application Name</t>
  </si>
  <si>
    <t>Score</t>
  </si>
  <si>
    <t>Measure</t>
  </si>
  <si>
    <t>As of Date</t>
  </si>
  <si>
    <t>SetID</t>
  </si>
  <si>
    <t>MFG</t>
  </si>
  <si>
    <t>Authorization Date</t>
  </si>
  <si>
    <t>Available Job Opening</t>
  </si>
  <si>
    <t>Average Onboarding Days</t>
  </si>
  <si>
    <t>Average Recruitment Days</t>
  </si>
  <si>
    <t>Baseline Date</t>
  </si>
  <si>
    <t>Batch ID</t>
  </si>
  <si>
    <t>Begin Date</t>
  </si>
  <si>
    <t>BG</t>
  </si>
  <si>
    <t>Birth Date</t>
  </si>
  <si>
    <t>Budget Type</t>
  </si>
  <si>
    <t>Building</t>
  </si>
  <si>
    <t>Business Unit</t>
  </si>
  <si>
    <t>Business Unit/BG</t>
  </si>
  <si>
    <t>ma.vivian@inventec.com</t>
  </si>
  <si>
    <t>Chinese Name</t>
  </si>
  <si>
    <t>City Code</t>
  </si>
  <si>
    <t>City Code Description</t>
  </si>
  <si>
    <t>Close Date</t>
  </si>
  <si>
    <t>Cohead</t>
  </si>
  <si>
    <t>Company Code</t>
  </si>
  <si>
    <t>Country</t>
  </si>
  <si>
    <t>Cross Department Relationship</t>
  </si>
  <si>
    <t>Data Source</t>
  </si>
  <si>
    <t>Data Status</t>
  </si>
  <si>
    <t>Department Decription (EN)</t>
  </si>
  <si>
    <t>Department ID</t>
  </si>
  <si>
    <t>Department ID (Lvl_01)</t>
  </si>
  <si>
    <t>Department ID (Lvl_02)</t>
  </si>
  <si>
    <t>Department ID (Lvl_03)</t>
  </si>
  <si>
    <t>Department ID (Lvl_04)</t>
  </si>
  <si>
    <t>Department ID (Lvl_05)</t>
  </si>
  <si>
    <t>Department ID (Lvl_06)</t>
  </si>
  <si>
    <t>Department ID (Lvl_07)</t>
  </si>
  <si>
    <t>Department ID (Lvl_08)</t>
  </si>
  <si>
    <t>Department ID (Lvl_09)</t>
  </si>
  <si>
    <t>Department ID (Lvl_10)</t>
  </si>
  <si>
    <t>Department ID (Lvl_11)</t>
  </si>
  <si>
    <t>Department_Key</t>
  </si>
  <si>
    <t>Domain Address</t>
  </si>
  <si>
    <t>Duration</t>
  </si>
  <si>
    <t>Education Level</t>
  </si>
  <si>
    <t>Education Level Code</t>
  </si>
  <si>
    <t>Effective Date</t>
  </si>
  <si>
    <t>Effective Sequence</t>
  </si>
  <si>
    <t>Effective Status</t>
  </si>
  <si>
    <t>Email Address</t>
  </si>
  <si>
    <t>Employee Class</t>
  </si>
  <si>
    <t>Employee ID</t>
  </si>
  <si>
    <t>Employee Record</t>
  </si>
  <si>
    <t>Employer</t>
  </si>
  <si>
    <t>End Date</t>
  </si>
  <si>
    <t>End Time</t>
  </si>
  <si>
    <t>Ending Title</t>
  </si>
  <si>
    <t>English Name</t>
  </si>
  <si>
    <t>Expect Onboarding Date</t>
  </si>
  <si>
    <t>Expiration Date</t>
  </si>
  <si>
    <t>Extension Number</t>
  </si>
  <si>
    <t>Fill Rate</t>
  </si>
  <si>
    <t>First Name</t>
  </si>
  <si>
    <t>Floor</t>
  </si>
  <si>
    <t>Full/ Part Time</t>
  </si>
  <si>
    <t>Gender</t>
  </si>
  <si>
    <t>Graduate Status</t>
  </si>
  <si>
    <t>Graduate Status Description (CN)</t>
  </si>
  <si>
    <t>Graduate Status Description (EN)</t>
  </si>
  <si>
    <t>Graduation Date</t>
  </si>
  <si>
    <t>Grantor</t>
  </si>
  <si>
    <t>Grantor Description (CN)</t>
  </si>
  <si>
    <t>Grantor Description (EN)</t>
  </si>
  <si>
    <t>Hightest Graduate Level</t>
  </si>
  <si>
    <t>Hire Date</t>
  </si>
  <si>
    <t>Hiring Dep.</t>
  </si>
  <si>
    <t>Hiring Status</t>
  </si>
  <si>
    <t>Holiday Schedule</t>
  </si>
  <si>
    <t>Honor/ Award Code</t>
  </si>
  <si>
    <t>Honor/ Award Description (CN)</t>
  </si>
  <si>
    <t>Honor/ Award Description (EN)</t>
  </si>
  <si>
    <t>HR Status</t>
  </si>
  <si>
    <t>Information</t>
  </si>
  <si>
    <t>Issue Date</t>
  </si>
  <si>
    <t>Issued By</t>
  </si>
  <si>
    <t>Job Code</t>
  </si>
  <si>
    <t>Job Code Entry Date</t>
  </si>
  <si>
    <t>Job Family</t>
  </si>
  <si>
    <t>Job Function</t>
  </si>
  <si>
    <t>Job Grade</t>
  </si>
  <si>
    <t>Job Grade Entry Date</t>
  </si>
  <si>
    <t>Job ID</t>
  </si>
  <si>
    <t>Job Indicator</t>
  </si>
  <si>
    <t>Job Opening Days</t>
  </si>
  <si>
    <t>Job Status</t>
  </si>
  <si>
    <t>Job Sub Function</t>
  </si>
  <si>
    <t>Job Title</t>
  </si>
  <si>
    <t>Job Title Code</t>
  </si>
  <si>
    <t>Job Title Descrption</t>
  </si>
  <si>
    <t>Labor Type</t>
  </si>
  <si>
    <t>Language Code</t>
  </si>
  <si>
    <t>Last Name</t>
  </si>
  <si>
    <t>Last Update Date</t>
  </si>
  <si>
    <t>Last Working Date</t>
  </si>
  <si>
    <t>License/Certification Code</t>
  </si>
  <si>
    <t>License/Certification Description (CN)</t>
  </si>
  <si>
    <t>License/Certification Description (EN)</t>
  </si>
  <si>
    <t>License/Certification Number</t>
  </si>
  <si>
    <t>Location Code</t>
  </si>
  <si>
    <t>Location of Recruitment</t>
  </si>
  <si>
    <t>Major Code</t>
  </si>
  <si>
    <t>Major Code Description (CN)</t>
  </si>
  <si>
    <t>Major Code Description (EN)</t>
  </si>
  <si>
    <t>Manager Approved</t>
  </si>
  <si>
    <t>Manager ID</t>
  </si>
  <si>
    <t>Manager Level</t>
  </si>
  <si>
    <t>Manager Name</t>
  </si>
  <si>
    <t>Meal Hour</t>
  </si>
  <si>
    <t>Number of Hiring</t>
  </si>
  <si>
    <t>Number of Interview</t>
  </si>
  <si>
    <t>Number of Making Offer</t>
  </si>
  <si>
    <t>Number of Offering</t>
  </si>
  <si>
    <t>Number of Pending Off</t>
  </si>
  <si>
    <t>Number of People Who Are Waiting for Interview</t>
  </si>
  <si>
    <t>Open Date</t>
  </si>
  <si>
    <t>Opening Target Number</t>
  </si>
  <si>
    <t>Organizational Relationship</t>
  </si>
  <si>
    <t>Overtime Belong Date</t>
  </si>
  <si>
    <t>Overtime Compensation Category</t>
  </si>
  <si>
    <t>Overtime Duration</t>
  </si>
  <si>
    <t>Overtime Reason</t>
  </si>
  <si>
    <t>Overtime Type</t>
  </si>
  <si>
    <t>Parent Department ID</t>
  </si>
  <si>
    <t>Parent Set ID</t>
  </si>
  <si>
    <t>Pay Group</t>
  </si>
  <si>
    <t>Plant ID</t>
  </si>
  <si>
    <t>Position Number</t>
  </si>
  <si>
    <t>Postal</t>
  </si>
  <si>
    <t>Punch In Date</t>
  </si>
  <si>
    <t>Punch In Time</t>
  </si>
  <si>
    <t>Punch Out Date</t>
  </si>
  <si>
    <t>Punch Out Time</t>
  </si>
  <si>
    <t>Reason Code</t>
  </si>
  <si>
    <t>Recuriter</t>
  </si>
  <si>
    <t>Regulatory Region</t>
  </si>
  <si>
    <t>Relevant Work Experience</t>
  </si>
  <si>
    <t>Salary Admin Plan</t>
  </si>
  <si>
    <t>Salary Location</t>
  </si>
  <si>
    <t>Salary Location Indicator</t>
  </si>
  <si>
    <t>School Code</t>
  </si>
  <si>
    <t>School Code Description (CN)</t>
  </si>
  <si>
    <t>School Code Description (EN)</t>
  </si>
  <si>
    <t>Set ID</t>
  </si>
  <si>
    <t>Set ID (Lvl_01)</t>
  </si>
  <si>
    <t>Set ID (Lvl_02)</t>
  </si>
  <si>
    <t>Set ID (Lvl_03)</t>
  </si>
  <si>
    <t>Set ID (Lvl_04)</t>
  </si>
  <si>
    <t>Set ID (Lvl_05)</t>
  </si>
  <si>
    <t>Set ID (Lvl_06)</t>
  </si>
  <si>
    <t>Set ID (Lvl_07)</t>
  </si>
  <si>
    <t>Set ID (Lvl_08)</t>
  </si>
  <si>
    <t>Set ID (Lvl_09)</t>
  </si>
  <si>
    <t>Set ID (Lvl_10)</t>
  </si>
  <si>
    <t>Set ID (Lvl_11)</t>
  </si>
  <si>
    <t>Shift End Time</t>
  </si>
  <si>
    <t>Shift Start Time</t>
  </si>
  <si>
    <t>Short Description</t>
  </si>
  <si>
    <t>Site ID</t>
  </si>
  <si>
    <t>Standard Hours</t>
  </si>
  <si>
    <t>Start Date</t>
  </si>
  <si>
    <t>Start Time</t>
  </si>
  <si>
    <t>State</t>
  </si>
  <si>
    <t>Supervisor ID</t>
  </si>
  <si>
    <t>Supervisor Level</t>
  </si>
  <si>
    <t>Supervisor Level Entry Date</t>
  </si>
  <si>
    <t>Termination Date</t>
  </si>
  <si>
    <t>Test Code</t>
  </si>
  <si>
    <t>Test Code Description (CN)</t>
  </si>
  <si>
    <t>Test Code Description (EN)</t>
  </si>
  <si>
    <t>Tree Level</t>
  </si>
  <si>
    <t>Work Experience</t>
  </si>
  <si>
    <t>Workflow Status</t>
  </si>
  <si>
    <t>DataClasses</t>
    <phoneticPr fontId="40" type="noConversion"/>
  </si>
  <si>
    <t>Address-01</t>
  </si>
  <si>
    <t>Address-02</t>
  </si>
  <si>
    <t>Address-03</t>
  </si>
  <si>
    <t>Address-04</t>
  </si>
  <si>
    <t>Address-05</t>
  </si>
  <si>
    <t>BG-01</t>
  </si>
  <si>
    <t>Business Unit-01</t>
  </si>
  <si>
    <t>Country-01</t>
  </si>
  <si>
    <t>Description-01</t>
  </si>
  <si>
    <t>Effective Status-01</t>
  </si>
  <si>
    <t>Extension Number-01</t>
  </si>
  <si>
    <t>Hightest Graduate Level-01</t>
  </si>
  <si>
    <t>HR Status-01</t>
  </si>
  <si>
    <t>Job Family-01</t>
  </si>
  <si>
    <t>Job Function-01</t>
  </si>
  <si>
    <t>Job Grade-01</t>
  </si>
  <si>
    <t>Job Title Code-01</t>
  </si>
  <si>
    <t>Labor Type-01</t>
  </si>
  <si>
    <t>Last Name-01</t>
  </si>
  <si>
    <t>Last Working Date-01</t>
  </si>
  <si>
    <t>Location Code-01</t>
  </si>
  <si>
    <t>Location Code-02</t>
  </si>
  <si>
    <t>Manager ID-01</t>
  </si>
  <si>
    <t>Manager Name-01</t>
  </si>
  <si>
    <t>Parent Department ID-01</t>
  </si>
  <si>
    <t>Parent Department ID-02</t>
  </si>
  <si>
    <t>Salary Location-01</t>
  </si>
  <si>
    <t>1. Workforce Administrator</t>
  </si>
  <si>
    <t>1.1. Job Data</t>
  </si>
  <si>
    <t xml:space="preserve">1.1.1. Job Current Data </t>
  </si>
  <si>
    <t xml:space="preserve">1.1.2. Job History Data </t>
  </si>
  <si>
    <t>1.1.3. Set up Table (Mapping Table)</t>
  </si>
  <si>
    <t>1.2. Organization Data</t>
  </si>
  <si>
    <t>1.2.1. Organization Chart</t>
  </si>
  <si>
    <t>1.2.2. Direct Line Report</t>
  </si>
  <si>
    <t>1.3. Personal Data</t>
  </si>
  <si>
    <t>1.3.1. Person Profile</t>
  </si>
  <si>
    <t>2. Absence Management</t>
  </si>
  <si>
    <t>2.1. Leave Application</t>
  </si>
  <si>
    <t>2.2. Overtime Application</t>
  </si>
  <si>
    <t>3.Time and Labor</t>
  </si>
  <si>
    <t>3.1. Attendence Record</t>
  </si>
  <si>
    <t>3.1.1. Work Schedule</t>
  </si>
  <si>
    <t>3.1.2. Work Schedule Definition</t>
  </si>
  <si>
    <t>3.1.3. Manager Schedule Assignment</t>
  </si>
  <si>
    <t>4. Recruiting</t>
  </si>
  <si>
    <t>4.1 New Employee Application</t>
  </si>
  <si>
    <t>4.2 Recruiting Dashboard</t>
  </si>
  <si>
    <t>4.3 Applicant Data</t>
  </si>
  <si>
    <t>5. Data Management</t>
  </si>
  <si>
    <t>5.1 Control Information</t>
  </si>
  <si>
    <t>5.2 Management Information</t>
  </si>
  <si>
    <t>Language Score</t>
  </si>
  <si>
    <t>Action Code-01</t>
  </si>
  <si>
    <t>BG-02</t>
  </si>
  <si>
    <t>Business Unit-02</t>
  </si>
  <si>
    <t>Data Source-01</t>
  </si>
  <si>
    <t>Data Status-01</t>
  </si>
  <si>
    <t>Department ID-01</t>
  </si>
  <si>
    <t>Description-02</t>
  </si>
  <si>
    <t>Effective Date-01</t>
  </si>
  <si>
    <t>Effective Status-02</t>
  </si>
  <si>
    <t>Full/ Part Time-01</t>
  </si>
  <si>
    <t>Holiday Schedule-01</t>
  </si>
  <si>
    <t>HR Status-02</t>
  </si>
  <si>
    <t>Job Code-01</t>
  </si>
  <si>
    <t>Job Family-02</t>
  </si>
  <si>
    <t>Job Grade-02</t>
  </si>
  <si>
    <t>Last Update Date-01</t>
  </si>
  <si>
    <t>Location Code-03</t>
  </si>
  <si>
    <t>Organizational Relationship-01</t>
  </si>
  <si>
    <t>Plant ID-01</t>
  </si>
  <si>
    <t>Reason Code-01</t>
  </si>
  <si>
    <t>Regulatory Region-01</t>
  </si>
  <si>
    <t>Salary Location-02</t>
  </si>
  <si>
    <t>Set ID-01</t>
  </si>
  <si>
    <t>Site ID-01</t>
  </si>
  <si>
    <t>Supervisor ID-01</t>
  </si>
  <si>
    <t>Tree Level-01</t>
  </si>
  <si>
    <t>Domain</t>
    <phoneticPr fontId="4" type="noConversion"/>
  </si>
  <si>
    <t>Uni Name( must unique)</t>
    <phoneticPr fontId="4" type="noConversion"/>
  </si>
  <si>
    <t>Parent UniName</t>
    <phoneticPr fontId="4" type="noConversion"/>
  </si>
  <si>
    <t>Stewards</t>
    <phoneticPr fontId="4" type="noConversion"/>
  </si>
  <si>
    <r>
      <t>Tags(</t>
    </r>
    <r>
      <rPr>
        <b/>
        <sz val="14"/>
        <color indexed="8"/>
        <rFont val="細明體"/>
        <family val="3"/>
        <charset val="136"/>
      </rPr>
      <t>自行勾稽)</t>
    </r>
    <phoneticPr fontId="4" type="noConversion"/>
  </si>
  <si>
    <t>Description (Up to 255 Characters)</t>
    <phoneticPr fontId="4" type="noConversion"/>
  </si>
  <si>
    <t>Abs Category</t>
    <phoneticPr fontId="4" type="noConversion"/>
  </si>
  <si>
    <t>SrcSheet</t>
    <phoneticPr fontId="4" type="noConversion"/>
  </si>
  <si>
    <t>SrcWorkbook</t>
    <phoneticPr fontId="4" type="noConversion"/>
  </si>
  <si>
    <t>SrcRowNum</t>
    <phoneticPr fontId="4" type="noConversion"/>
  </si>
  <si>
    <t>CateDomain</t>
    <phoneticPr fontId="4" type="noConversion"/>
  </si>
  <si>
    <t>CateID</t>
    <phoneticPr fontId="4" type="noConversion"/>
  </si>
  <si>
    <t>IECP2-BPM-DataStandard-v1.0.xlsx</t>
  </si>
  <si>
    <t>category</t>
    <phoneticPr fontId="4" type="noConversion"/>
  </si>
  <si>
    <t>IntLoad</t>
    <phoneticPr fontId="4" type="noConversion"/>
  </si>
  <si>
    <t>Process Standard</t>
  </si>
  <si>
    <t>category</t>
  </si>
  <si>
    <t/>
  </si>
  <si>
    <t>IntLoad</t>
  </si>
  <si>
    <t>Regulation</t>
  </si>
  <si>
    <t>GDPR</t>
  </si>
  <si>
    <t>IEC_STD_V10 &gt;&gt; Regulation</t>
  </si>
  <si>
    <t>IFRS</t>
  </si>
  <si>
    <t>存貨之會計處理準則</t>
  </si>
  <si>
    <t>IEC_STD_V10 &gt;&gt; Regulation &gt;&gt; IFRS</t>
  </si>
  <si>
    <t>Common</t>
  </si>
  <si>
    <t>AutoMetaData</t>
  </si>
  <si>
    <t>IEC_STD_V10 &gt;&gt; Common</t>
  </si>
  <si>
    <t>RefData</t>
  </si>
  <si>
    <t>Data Standard</t>
  </si>
  <si>
    <t>INV</t>
  </si>
  <si>
    <t>IEC_STD_V10 &gt;&gt; Data Standard</t>
  </si>
  <si>
    <t>PUR</t>
  </si>
  <si>
    <t>PLN</t>
  </si>
  <si>
    <t>RND</t>
  </si>
  <si>
    <t>SCM</t>
  </si>
  <si>
    <t>SVC</t>
  </si>
  <si>
    <t>QAM</t>
    <phoneticPr fontId="4" type="noConversion"/>
  </si>
  <si>
    <t>QAＭ</t>
    <phoneticPr fontId="4" type="noConversion"/>
  </si>
  <si>
    <t>CUS</t>
  </si>
  <si>
    <t>CMN</t>
  </si>
  <si>
    <t xml:space="preserve">Analytics </t>
  </si>
  <si>
    <t>Dashboard</t>
  </si>
  <si>
    <t xml:space="preserve">IEC_STD_V10 &gt;&gt; Analytics </t>
  </si>
  <si>
    <t>IEC_STD_V10 &gt;&gt; Analytics</t>
  </si>
  <si>
    <t>1：事業發展</t>
  </si>
  <si>
    <t>IEC_STD_V10 &gt;&gt; Analytics  &gt;&gt; Dashboard</t>
  </si>
  <si>
    <t>IEC_STD_V10 &gt;&gt; Analytics &gt;&gt; Dashboard</t>
  </si>
  <si>
    <t>1.1：新事業發展</t>
  </si>
  <si>
    <t>IEC_STD_V10 &gt;&gt; Analytics  &gt;&gt; Dashboard &gt;&gt; 1：事業發展</t>
  </si>
  <si>
    <t>IEC_STD_V10 &gt;&gt; Analytics &gt;&gt; Dashboard &gt;&gt; 1：事業發展</t>
  </si>
  <si>
    <t>1.1.1：新事業營收現況</t>
  </si>
  <si>
    <t>IEC_STD_V10 &gt;&gt; Analytics  &gt;&gt; Dashboard &gt;&gt; 1：事業發展 &gt;&gt; 1.1：新事業發展</t>
  </si>
  <si>
    <t>IEC_STD_V10 &gt;&gt; Analytics &gt;&gt; Dashboard &gt;&gt; 1：事業發展 &gt;&gt; 1.1：新事業發展</t>
  </si>
  <si>
    <t>1.1.2：新事業發展進程</t>
  </si>
  <si>
    <t>1.2：投資併購</t>
  </si>
  <si>
    <t>1.2.1：投資併購預算與獲利達成狀況</t>
  </si>
  <si>
    <t>IEC_STD_V10 &gt;&gt; Analytics  &gt;&gt; Dashboard &gt;&gt; 1：事業發展 &gt;&gt; 1.2：投資併購</t>
  </si>
  <si>
    <t>IEC_STD_V10 &gt;&gt; Analytics &gt;&gt; Dashboard &gt;&gt; 1：事業發展 &gt;&gt; 1.2：投資併購</t>
  </si>
  <si>
    <t>1.2.2：投資併購各標的貢獻狀況&amp;投資組合ROI</t>
  </si>
  <si>
    <t>1.2.2：投資併購各標的貢獻狀況&amp;amp;投資組合ROI</t>
  </si>
  <si>
    <t>2：客戶關係管理</t>
  </si>
  <si>
    <t>2.1：管理客戶</t>
  </si>
  <si>
    <t>IEC_STD_V10 &gt;&gt; Analytics  &gt;&gt; Dashboard &gt;&gt; 2：客戶關係管理</t>
  </si>
  <si>
    <t>IEC_STD_V10 &gt;&gt; Analytics &gt;&gt; Dashboard &gt;&gt; 2：客戶關係管理</t>
  </si>
  <si>
    <t>2.1.1：管理客戶增長–客戶營收及毛利分析</t>
  </si>
  <si>
    <t>IEC_STD_V10 &gt;&gt; Analytics  &gt;&gt; Dashboard &gt;&gt; 2：客戶關係管理 &gt;&gt; 2.1：管理客戶</t>
  </si>
  <si>
    <t>IEC_STD_V10 &gt;&gt; Analytics &gt;&gt; Dashboard &gt;&gt; 2：客戶關係管理 &gt;&gt; 2.1：管理客戶</t>
  </si>
  <si>
    <t>2.1.2：管理客戶增長–新客戶/新產品專案獲取現況</t>
  </si>
  <si>
    <t>2.2：管理RFQ</t>
  </si>
  <si>
    <t>2.3：營收與獲利</t>
  </si>
  <si>
    <t>2.3.1：管理營收與獲利–營收與銷量達成狀況</t>
  </si>
  <si>
    <t>IEC_STD_V10 &gt;&gt; Analytics  &gt;&gt; Dashboard &gt;&gt; 2：客戶關係管理 &gt;&gt; 2.3：營收與獲利</t>
  </si>
  <si>
    <t>IEC_STD_V10 &gt;&gt; Analytics &gt;&gt; Dashboard &gt;&gt; 2：客戶關係管理 &gt;&gt; 2.3：營收與獲利</t>
  </si>
  <si>
    <t>2.3.2：管理營收與獲利–預估營收與銷量</t>
  </si>
  <si>
    <t>2.4：管理客戶滿意度</t>
  </si>
  <si>
    <t>3：作業管理</t>
  </si>
  <si>
    <t>3.1：管理RD</t>
  </si>
  <si>
    <t>IEC_STD_V10 &gt;&gt; Analytics  &gt;&gt; Dashboard &gt;&gt; 3：作業管理</t>
  </si>
  <si>
    <t>IEC_STD_V10 &gt;&gt; Analytics &gt;&gt; Dashboard &gt;&gt; 3：作業管理</t>
  </si>
  <si>
    <t>3.1.1：管理RD –新產品開發專案時程管理(TTM)</t>
  </si>
  <si>
    <t>IEC_STD_V10 &gt;&gt; Analytics  &gt;&gt; Dashboard &gt;&gt; 3：作業管理 &gt;&gt; 3.1：管理RD</t>
  </si>
  <si>
    <t>IEC_STD_V10 &gt;&gt; Analytics &gt;&gt; Dashboard &gt;&gt; 3：作業管理 &gt;&gt; 3.1：管理RD</t>
  </si>
  <si>
    <t>3.1.2：管理RD –新產品開發專案獲利管理(TTP)</t>
  </si>
  <si>
    <t>3.1.3：管理RD –NRE 管理</t>
  </si>
  <si>
    <t>3.1.4：管理RD –Design Quality 管理</t>
  </si>
  <si>
    <t>3.2：管理MFG</t>
  </si>
  <si>
    <t>3.2.1：管理MFG –製造管理費用分析(MVA Gap、MCU、CPP、CPH)</t>
  </si>
  <si>
    <t>IEC_STD_V10 &gt;&gt; Analytics  &gt;&gt; Dashboard &gt;&gt; 3：作業管理 &gt;&gt; 3.2：管理MFG</t>
  </si>
  <si>
    <t>IEC_STD_V10 &gt;&gt; Analytics &gt;&gt; Dashboard &gt;&gt; 3：作業管理 &gt;&gt; 3.2：管理MFG</t>
  </si>
  <si>
    <t>3.2.2：管理MFG –L6&amp;L10 OEE分析</t>
  </si>
  <si>
    <t>3.2.2：管理MFG –L6&amp;amp;L10 OEE分析</t>
  </si>
  <si>
    <t>3.3：管理品質</t>
  </si>
  <si>
    <t>3.3.1：管理品質–退貨管理(Line/Field Return)</t>
  </si>
  <si>
    <t>IEC_STD_V10 &gt;&gt; Analytics  &gt;&gt; Dashboard &gt;&gt; 3：作業管理 &gt;&gt; 3.3：管理品質</t>
  </si>
  <si>
    <t>IEC_STD_V10 &gt;&gt; Analytics &gt;&gt; Dashboard &gt;&gt; 3：作業管理 &gt;&gt; 3.3：管理品質</t>
  </si>
  <si>
    <t>3.3.2 : Line/Field Return</t>
    <phoneticPr fontId="4" type="noConversion"/>
  </si>
  <si>
    <t>3.3.2：L6&amp;L10 OEE 分析</t>
  </si>
  <si>
    <t>3.3.2：L6&amp;amp;L10 OEE 分析</t>
  </si>
  <si>
    <t>3.4: 管理採購-材料成本管理</t>
  </si>
  <si>
    <t>3.4.1：年度採購節省費用管理</t>
  </si>
  <si>
    <t>3.4：管理採購</t>
  </si>
  <si>
    <t>IEC_STD_V10 &gt;&gt; Analytics  &gt;&gt; Dashboard &gt;&gt; 3：作業管理 &gt;&gt; 3.4：管理採購</t>
  </si>
  <si>
    <t>IEC_STD_V10 &gt;&gt; Analytics &gt;&gt; Dashboard &gt;&gt; 3：作業管理 &gt;&gt; 3.4：管理採購</t>
  </si>
  <si>
    <t>3.4.2：VMI 比率管理</t>
  </si>
  <si>
    <t>3.4.3：供應商表現(OTD、IQC) 管理</t>
  </si>
  <si>
    <t>3.5：管理資材</t>
  </si>
  <si>
    <t>3.5.1：L6 Fulfillment &amp; MTD 目標達成狀況</t>
  </si>
  <si>
    <t>IEC_STD_V10 &gt;&gt; Analytics  &gt;&gt; Dashboard &gt;&gt; 3：作業管理 &gt;&gt; 3.5：管理資材</t>
  </si>
  <si>
    <t>3.5.1：L6 Fulfillment &amp;amp; MTD 目標達成狀況</t>
  </si>
  <si>
    <t>IEC_STD_V10 &gt;&gt; Analytics &gt;&gt; Dashboard &gt;&gt; 3：作業管理 &gt;&gt; 3.5：管理資材</t>
  </si>
  <si>
    <t>3.5.2：CTS 達標狀況</t>
  </si>
  <si>
    <t>3.5.3：庫齡及DOI 管理</t>
  </si>
  <si>
    <t>3.5.4：庫存價值分析</t>
  </si>
  <si>
    <t>3.5.5：需求預測準確率</t>
  </si>
  <si>
    <t>3.5.6：整體報廢金額分析</t>
  </si>
  <si>
    <t>4：資源管理</t>
  </si>
  <si>
    <t>4.1：管理營業規劃</t>
  </si>
  <si>
    <t>IEC_STD_V10 &gt;&gt; Analytics  &gt;&gt; Dashboard &gt;&gt; 4：資源管理</t>
  </si>
  <si>
    <t>IEC_STD_V10 &gt;&gt; Analytics &gt;&gt; Dashboard &gt;&gt; 4：資源管理</t>
  </si>
  <si>
    <t>4.2：管理PNL</t>
  </si>
  <si>
    <t>4.3：管理資產負債</t>
  </si>
  <si>
    <t>Management Report</t>
  </si>
  <si>
    <t>作業及報表</t>
  </si>
  <si>
    <t xml:space="preserve"> LCM-存貨之評價與表達</t>
  </si>
  <si>
    <t>IEC_STD_V10 &gt;&gt; Analytics  &gt;&gt; 作業及報表</t>
  </si>
  <si>
    <t>IEC_STD_V10 &gt;&gt; Analytics &gt;&gt; 作業及報表</t>
  </si>
  <si>
    <t>IECP2-DG-DataStandard-DEMO-v1.0.xlsx</t>
  </si>
  <si>
    <t>計數 - Name</t>
  </si>
  <si>
    <t>CateID</t>
  </si>
  <si>
    <t>CateDomain</t>
  </si>
  <si>
    <t>CateName</t>
  </si>
  <si>
    <t>Artifact_Type</t>
  </si>
  <si>
    <t>CateStewards</t>
  </si>
  <si>
    <t>Agenda</t>
  </si>
  <si>
    <t>Purpose</t>
  </si>
  <si>
    <t>Timing</t>
  </si>
  <si>
    <t>isShow</t>
  </si>
  <si>
    <t>Statistic by item</t>
  </si>
  <si>
    <t>Statistic</t>
  </si>
  <si>
    <t>Weekly</t>
  </si>
  <si>
    <t>isPSG</t>
  </si>
  <si>
    <t>Legend</t>
  </si>
  <si>
    <t>Value</t>
  </si>
  <si>
    <t>Statistic by item type</t>
  </si>
  <si>
    <t>Min Len</t>
  </si>
  <si>
    <t>Snapshot by item</t>
    <phoneticPr fontId="40" type="noConversion"/>
  </si>
  <si>
    <t>Q1</t>
  </si>
  <si>
    <t>Trend of data standardization</t>
  </si>
  <si>
    <t>Standardization Trend by Type</t>
  </si>
  <si>
    <t>Concept and item</t>
  </si>
  <si>
    <t>Q3</t>
  </si>
  <si>
    <t>isConcept</t>
  </si>
  <si>
    <t>加總 - 資料項</t>
  </si>
  <si>
    <t>加總 - 資料表</t>
  </si>
  <si>
    <t>SNAPDATE</t>
    <phoneticPr fontId="40" type="noConversion"/>
  </si>
  <si>
    <t>負責領域1</t>
  </si>
  <si>
    <t>層級</t>
  </si>
  <si>
    <t>資料表</t>
  </si>
  <si>
    <t>資料項</t>
  </si>
  <si>
    <t>IQR</t>
  </si>
  <si>
    <t>isOutlier</t>
  </si>
  <si>
    <t>Multi-Dimension Analysis</t>
  </si>
  <si>
    <t>Model Analysis</t>
  </si>
  <si>
    <t>P.3.9.0: 材料成本管理</t>
  </si>
  <si>
    <t>Quartile in Term Len</t>
  </si>
  <si>
    <t>L Bound</t>
  </si>
  <si>
    <t>Dist with Term Len</t>
  </si>
  <si>
    <t>Outlier with Term Length</t>
  </si>
  <si>
    <t>Outlier detection</t>
  </si>
  <si>
    <t>Phase</t>
  </si>
  <si>
    <t>業務定義</t>
  </si>
  <si>
    <t>平均值 - lenTerms</t>
  </si>
  <si>
    <t>U Bound</t>
  </si>
  <si>
    <t>計數 - lenTerms</t>
  </si>
  <si>
    <t>P.2.2.0: RFQ 管理</t>
  </si>
  <si>
    <t>Outlier with Term Len</t>
  </si>
  <si>
    <t>P.2.1.0: 產品營收與銷量達成率</t>
  </si>
  <si>
    <t>P.3.10.0: Forecast管理</t>
  </si>
  <si>
    <t>P.3.5.0: DOI 管理</t>
  </si>
  <si>
    <t>P.3.13.0: 良率管理</t>
  </si>
  <si>
    <t>0002</t>
  </si>
  <si>
    <t>0003</t>
  </si>
  <si>
    <t>0004</t>
  </si>
  <si>
    <t>0005</t>
  </si>
  <si>
    <t>0006</t>
  </si>
  <si>
    <t>Standardization Trend by Domain</t>
  </si>
  <si>
    <t>0007</t>
  </si>
  <si>
    <t>0008</t>
  </si>
  <si>
    <t>0009</t>
  </si>
  <si>
    <t>0010</t>
  </si>
  <si>
    <t>P.3.13.0: 材料成本管理</t>
  </si>
  <si>
    <t>ErrorIndicator</t>
    <phoneticPr fontId="4" type="noConversion"/>
  </si>
  <si>
    <t>termSeq</t>
  </si>
  <si>
    <t>termID</t>
  </si>
  <si>
    <t>加總 - ErrCount</t>
  </si>
  <si>
    <t>0001</t>
  </si>
  <si>
    <t>glossary_term</t>
  </si>
  <si>
    <t>&amp;quot;&amp;quot;</t>
  </si>
  <si>
    <t>General</t>
  </si>
  <si>
    <t>代碼類</t>
  </si>
  <si>
    <t>文本類</t>
  </si>
  <si>
    <t>日期類</t>
  </si>
  <si>
    <t>Currency</t>
  </si>
  <si>
    <t>金額類</t>
  </si>
  <si>
    <t>數值類</t>
  </si>
  <si>
    <t>BU</t>
  </si>
  <si>
    <t>指定同義詞</t>
    <phoneticPr fontId="6" type="noConversion"/>
  </si>
  <si>
    <t>UDF04</t>
  </si>
  <si>
    <t>UDF05</t>
  </si>
  <si>
    <t>UDF06</t>
  </si>
  <si>
    <t>UDF07</t>
  </si>
  <si>
    <t>UDF08</t>
  </si>
  <si>
    <t>UDF09</t>
  </si>
  <si>
    <t>UDF10</t>
  </si>
  <si>
    <t>UDF11</t>
  </si>
  <si>
    <t>UDF12</t>
  </si>
  <si>
    <t>UDF13</t>
  </si>
  <si>
    <t>UDF14</t>
  </si>
  <si>
    <t>UDF15</t>
  </si>
  <si>
    <t>uniName</t>
  </si>
  <si>
    <t>Category</t>
    <phoneticPr fontId="4" type="noConversion"/>
  </si>
  <si>
    <t>Category-WKC</t>
    <phoneticPr fontId="4" type="noConversion"/>
  </si>
  <si>
    <t>TermNameMap</t>
    <phoneticPr fontId="4" type="noConversion"/>
  </si>
  <si>
    <t>Term Name</t>
    <phoneticPr fontId="4" type="noConversion"/>
  </si>
  <si>
    <t>Abbreviations</t>
    <phoneticPr fontId="4" type="noConversion"/>
  </si>
  <si>
    <t>Artifact Type</t>
    <phoneticPr fontId="4" type="noConversion"/>
  </si>
  <si>
    <t xml:space="preserve">Description </t>
    <phoneticPr fontId="4" type="noConversion"/>
  </si>
  <si>
    <t>Data Classes</t>
    <phoneticPr fontId="4" type="noConversion"/>
  </si>
  <si>
    <t>Classifications</t>
    <phoneticPr fontId="4" type="noConversion"/>
  </si>
  <si>
    <t>pk_POT</t>
    <phoneticPr fontId="6" type="noConversion"/>
  </si>
  <si>
    <t>idxTerms</t>
    <phoneticPr fontId="40" type="noConversion"/>
  </si>
  <si>
    <t>idxPart_Of_Terms</t>
    <phoneticPr fontId="40" type="noConversion"/>
  </si>
  <si>
    <t>idxRelated_Terms</t>
    <phoneticPr fontId="6" type="noConversion"/>
  </si>
  <si>
    <t>pkSynoyms</t>
  </si>
  <si>
    <t>cntPkSynoyms</t>
  </si>
  <si>
    <t>idxAltSynoyms</t>
    <phoneticPr fontId="6" type="noConversion"/>
  </si>
  <si>
    <t>idxSynoyms</t>
  </si>
  <si>
    <t>Part_Of_TermsMap</t>
    <phoneticPr fontId="40" type="noConversion"/>
  </si>
  <si>
    <t>Part_Of_Terms-WKC</t>
    <phoneticPr fontId="40" type="noConversion"/>
  </si>
  <si>
    <t>termIDpk</t>
    <phoneticPr fontId="6" type="noConversion"/>
  </si>
  <si>
    <t>termID</t>
    <phoneticPr fontId="6" type="noConversion"/>
  </si>
  <si>
    <t>custom_Formula</t>
    <phoneticPr fontId="6" type="noConversion"/>
  </si>
  <si>
    <t>custom_DataType</t>
    <phoneticPr fontId="6" type="noConversion"/>
  </si>
  <si>
    <t>custom_Relative</t>
    <phoneticPr fontId="6" type="noConversion"/>
  </si>
  <si>
    <t>Classifi-Category</t>
    <phoneticPr fontId="4" type="noConversion"/>
  </si>
  <si>
    <r>
      <rPr>
        <b/>
        <sz val="14"/>
        <color theme="0"/>
        <rFont val="Calibri"/>
        <family val="2"/>
      </rPr>
      <t>Classification Name</t>
    </r>
    <r>
      <rPr>
        <sz val="14"/>
        <color theme="0"/>
        <rFont val="Calibri"/>
        <family val="2"/>
        <charset val="136"/>
        <scheme val="minor"/>
      </rPr>
      <t xml:space="preserve">
</t>
    </r>
    <phoneticPr fontId="4" type="noConversion"/>
  </si>
  <si>
    <t>UniqueTermNameMap</t>
    <phoneticPr fontId="4" type="noConversion"/>
  </si>
  <si>
    <t>UniqueTermName</t>
    <phoneticPr fontId="4" type="noConversion"/>
  </si>
  <si>
    <t xml:space="preserve">Classifi-Description </t>
    <phoneticPr fontId="4" type="noConversion"/>
  </si>
  <si>
    <t>Parent Classification</t>
    <phoneticPr fontId="4" type="noConversion"/>
  </si>
  <si>
    <t>mapTableName</t>
  </si>
  <si>
    <t>mapColumnName</t>
  </si>
  <si>
    <t>TableName</t>
    <phoneticPr fontId="4" type="noConversion"/>
  </si>
  <si>
    <t>ColumnName</t>
    <phoneticPr fontId="4" type="noConversion"/>
  </si>
  <si>
    <t>idxTaskID</t>
  </si>
  <si>
    <t>DCpk</t>
    <phoneticPr fontId="4" type="noConversion"/>
  </si>
  <si>
    <t>DCpk-term</t>
    <phoneticPr fontId="4" type="noConversion"/>
  </si>
  <si>
    <t>DC-SEQ</t>
    <phoneticPr fontId="6" type="noConversion"/>
  </si>
  <si>
    <t>DC-ID</t>
    <phoneticPr fontId="6" type="noConversion"/>
  </si>
  <si>
    <t>DC-uniName</t>
    <phoneticPr fontId="4" type="noConversion"/>
  </si>
  <si>
    <t>DC-Type</t>
    <phoneticPr fontId="6" type="noConversion"/>
  </si>
  <si>
    <t>DC-Category</t>
    <phoneticPr fontId="4" type="noConversion"/>
  </si>
  <si>
    <t>DC-Business terms</t>
    <phoneticPr fontId="4" type="noConversion"/>
  </si>
  <si>
    <t>DC-Steward</t>
    <phoneticPr fontId="4" type="noConversion"/>
  </si>
  <si>
    <t>DC-Description</t>
    <phoneticPr fontId="4" type="noConversion"/>
  </si>
  <si>
    <t>DC-RegClean</t>
    <phoneticPr fontId="6" type="noConversion"/>
  </si>
  <si>
    <t>DC-RegUppper</t>
    <phoneticPr fontId="6" type="noConversion"/>
  </si>
  <si>
    <t>DC-RegEx</t>
    <phoneticPr fontId="6" type="noConversion"/>
  </si>
  <si>
    <t>DC-Term</t>
    <phoneticPr fontId="6" type="noConversion"/>
  </si>
  <si>
    <t>DC-UDFF1</t>
    <phoneticPr fontId="6" type="noConversion"/>
  </si>
  <si>
    <t>DC-Colpk</t>
    <phoneticPr fontId="6" type="noConversion"/>
  </si>
  <si>
    <t>DC-idxType</t>
    <phoneticPr fontId="6" type="noConversion"/>
  </si>
  <si>
    <t>isShow</t>
    <phoneticPr fontId="6" type="noConversion"/>
  </si>
  <si>
    <t>isPSG</t>
    <phoneticPr fontId="6" type="noConversion"/>
  </si>
  <si>
    <t>isTermUnique</t>
    <phoneticPr fontId="6" type="noConversion"/>
  </si>
  <si>
    <t>isDCUnique</t>
    <phoneticPr fontId="6" type="noConversion"/>
  </si>
  <si>
    <t>isDCcolUnique</t>
    <phoneticPr fontId="6" type="noConversion"/>
  </si>
  <si>
    <t>cntConcept</t>
  </si>
  <si>
    <t>Status</t>
    <phoneticPr fontId="6" type="noConversion"/>
  </si>
  <si>
    <t>warnStatus</t>
  </si>
  <si>
    <t>warnTerm-Naming</t>
  </si>
  <si>
    <t>warnSynoym-NotFound</t>
    <phoneticPr fontId="6" type="noConversion"/>
  </si>
  <si>
    <t>warnSynoym-Duplicate</t>
  </si>
  <si>
    <t>warnSynoym-chkTask</t>
  </si>
  <si>
    <t>errChkDataType-Prop-Relationship</t>
    <phoneticPr fontId="6" type="noConversion"/>
  </si>
  <si>
    <t>ErrCheck</t>
    <phoneticPr fontId="6" type="noConversion"/>
  </si>
  <si>
    <t>ErrMessage</t>
    <phoneticPr fontId="6" type="noConversion"/>
  </si>
  <si>
    <t>ErrCount</t>
    <phoneticPr fontId="6" type="noConversion"/>
  </si>
  <si>
    <t>lenTerms</t>
  </si>
  <si>
    <t>Sensitivity</t>
    <phoneticPr fontId="6" type="noConversion"/>
  </si>
  <si>
    <t>data_class</t>
  </si>
  <si>
    <t>CMN &gt;&gt; AutoAssign</t>
  </si>
  <si>
    <t>Date</t>
  </si>
  <si>
    <t>-01</t>
  </si>
  <si>
    <t>^()$</t>
  </si>
  <si>
    <t>-02</t>
  </si>
  <si>
    <t>-03</t>
  </si>
  <si>
    <t>-04</t>
  </si>
  <si>
    <t>-05</t>
  </si>
  <si>
    <t>-06</t>
  </si>
  <si>
    <t>-07</t>
  </si>
  <si>
    <t>-08</t>
  </si>
  <si>
    <t>-09</t>
  </si>
  <si>
    <t>-10</t>
  </si>
  <si>
    <t>比例類</t>
  </si>
  <si>
    <t>編碼類</t>
  </si>
  <si>
    <t>Month</t>
  </si>
  <si>
    <t>備註</t>
  </si>
  <si>
    <t>註記類</t>
  </si>
  <si>
    <t>日期時間類</t>
  </si>
  <si>
    <t>IEC_STD_V10 &gt;&gt; Common &gt;&gt; AutoMetaData</t>
  </si>
  <si>
    <t>:</t>
  </si>
  <si>
    <t xml:space="preserve">Description </t>
  </si>
  <si>
    <t>#N/A</t>
  </si>
  <si>
    <t>Classifi-Category</t>
  </si>
  <si>
    <t xml:space="preserve">Classification Name
</t>
  </si>
  <si>
    <t xml:space="preserve">Classifi-Description </t>
  </si>
  <si>
    <t>Parent Classification</t>
  </si>
  <si>
    <t>isDCUnique</t>
  </si>
  <si>
    <t>ParentDataClass</t>
  </si>
  <si>
    <t>DC-RegEx</t>
  </si>
  <si>
    <t>uniName</t>
    <phoneticPr fontId="4" type="noConversion"/>
  </si>
  <si>
    <t xml:space="preserve"> Category</t>
    <phoneticPr fontId="4" type="noConversion"/>
  </si>
  <si>
    <t>Steward</t>
    <phoneticPr fontId="4" type="noConversion"/>
  </si>
  <si>
    <t>Description</t>
    <phoneticPr fontId="4" type="noConversion"/>
  </si>
  <si>
    <t>Example</t>
    <phoneticPr fontId="4" type="noConversion"/>
  </si>
  <si>
    <t>Type</t>
    <phoneticPr fontId="4" type="noConversion"/>
  </si>
  <si>
    <t>ListedValue</t>
    <phoneticPr fontId="4" type="noConversion"/>
  </si>
  <si>
    <t>RefData</t>
    <phoneticPr fontId="4" type="noConversion"/>
  </si>
  <si>
    <t>Data_RegEx</t>
    <phoneticPr fontId="4" type="noConversion"/>
  </si>
  <si>
    <t>Threshold(%)</t>
    <phoneticPr fontId="4" type="noConversion"/>
  </si>
  <si>
    <t>CaseSensitive</t>
    <phoneticPr fontId="4" type="noConversion"/>
  </si>
  <si>
    <t>ExactSpacing</t>
    <phoneticPr fontId="4" type="noConversion"/>
  </si>
  <si>
    <t>WholeWords</t>
    <phoneticPr fontId="4" type="noConversion"/>
  </si>
  <si>
    <t>RegEx</t>
    <phoneticPr fontId="4" type="noConversion"/>
  </si>
  <si>
    <t>Date</t>
    <phoneticPr fontId="4" type="noConversion"/>
  </si>
  <si>
    <t>Number</t>
    <phoneticPr fontId="4" type="noConversion"/>
  </si>
  <si>
    <t>Text</t>
    <phoneticPr fontId="4" type="noConversion"/>
  </si>
  <si>
    <t>Time</t>
    <phoneticPr fontId="4" type="noConversion"/>
  </si>
  <si>
    <t>TimeStamp</t>
    <phoneticPr fontId="4" type="noConversion"/>
  </si>
  <si>
    <t>min</t>
    <phoneticPr fontId="4" type="noConversion"/>
  </si>
  <si>
    <t>Max</t>
    <phoneticPr fontId="4" type="noConversion"/>
  </si>
  <si>
    <t>P1</t>
    <phoneticPr fontId="4" type="noConversion"/>
  </si>
  <si>
    <t>P2</t>
    <phoneticPr fontId="4" type="noConversion"/>
  </si>
  <si>
    <t>P3</t>
    <phoneticPr fontId="4" type="noConversion"/>
  </si>
  <si>
    <t>P4</t>
    <phoneticPr fontId="4" type="noConversion"/>
  </si>
  <si>
    <t>T1</t>
    <phoneticPr fontId="4" type="noConversion"/>
  </si>
  <si>
    <t>T2</t>
  </si>
  <si>
    <t>T3</t>
  </si>
  <si>
    <t>T4</t>
  </si>
  <si>
    <t>Quantity</t>
  </si>
  <si>
    <t>ListedValue</t>
  </si>
  <si>
    <t>A,B,C,D</t>
    <phoneticPr fontId="4" type="noConversion"/>
  </si>
  <si>
    <t>V</t>
  </si>
  <si>
    <t xml:space="preserve"> &gt;&gt; DataClass_1</t>
  </si>
  <si>
    <t>Identifier</t>
  </si>
  <si>
    <t>Code</t>
    <phoneticPr fontId="4" type="noConversion"/>
  </si>
  <si>
    <t>Indicator</t>
  </si>
  <si>
    <t>Percentage</t>
  </si>
  <si>
    <t>時間類</t>
  </si>
  <si>
    <t>YN類</t>
    <phoneticPr fontId="4" type="noConversion"/>
  </si>
  <si>
    <t>TBD</t>
    <phoneticPr fontId="4" type="noConversion"/>
  </si>
  <si>
    <t>Business Start</t>
  </si>
  <si>
    <t>Business End</t>
  </si>
  <si>
    <t>Secondary Categories</t>
  </si>
  <si>
    <t>Parent Data Class</t>
  </si>
  <si>
    <t>Status</t>
    <phoneticPr fontId="40" type="noConversion"/>
  </si>
  <si>
    <t>Account Number</t>
  </si>
  <si>
    <t>A value representing an Account Number.</t>
  </si>
  <si>
    <t>Address  Line 3</t>
  </si>
  <si>
    <t>Address Line 3 of a multi-line address.</t>
  </si>
  <si>
    <t>Address Line 1</t>
  </si>
  <si>
    <t>Address Line 1 of a multi-line address.</t>
  </si>
  <si>
    <t>Address Line 2</t>
  </si>
  <si>
    <t>Address Line 2 of a multi-line address.</t>
  </si>
  <si>
    <t>Airport Code</t>
  </si>
  <si>
    <t>A string representing the IATA airport code.</t>
  </si>
  <si>
    <t>American Express Card</t>
  </si>
  <si>
    <t>A 16-18 character number that identifies an American Express credit card account.</t>
  </si>
  <si>
    <t>Credit Card Number</t>
  </si>
  <si>
    <t>BIC</t>
  </si>
  <si>
    <t>Bank Identifier Code.</t>
  </si>
  <si>
    <t>Boolean</t>
  </si>
  <si>
    <t>Numeric or alpha code for boolean values. Either 0 or 1, or True or False, Yes or No.</t>
  </si>
  <si>
    <t>Canada Post Code</t>
  </si>
  <si>
    <t>A system of postal codes that are used by Canada Post.</t>
  </si>
  <si>
    <t>Canada Province Code</t>
  </si>
  <si>
    <t>Two-letter alphabetic codes that are used to identify Canada provinces.</t>
  </si>
  <si>
    <t>Canada Province Name</t>
  </si>
  <si>
    <t>Specifies the name of Canada Provinces and territories.</t>
  </si>
  <si>
    <t>Canadian Social Insurance Number (SIN)</t>
  </si>
  <si>
    <t>A social insurance number (SIN) is a number issued in Canada to administer various government programs.</t>
  </si>
  <si>
    <t>City</t>
  </si>
  <si>
    <t>A place name such as a city or town.</t>
  </si>
  <si>
    <t>Code</t>
  </si>
  <si>
    <t xml:space="preserve">System-defined data values from a domain data value set, each of which has a specific meaning, for example, product status codes. </t>
  </si>
  <si>
    <t>Color</t>
  </si>
  <si>
    <t>A string representing color.</t>
  </si>
  <si>
    <t>Commercial and Government Entity Code</t>
  </si>
  <si>
    <t>A string of length five characters representing the CAGE code.</t>
  </si>
  <si>
    <t>Computer Host Name</t>
  </si>
  <si>
    <t>Hostname is a label that is assigned to a device connected to a computer network and is used to identify the device.</t>
  </si>
  <si>
    <t>Country Code</t>
  </si>
  <si>
    <t>A standard code defined for most of the countries and dependent areas in the world.</t>
  </si>
  <si>
    <t>Country Name</t>
  </si>
  <si>
    <t>Specifies the name of any country.</t>
  </si>
  <si>
    <t>Credit Card Expiration Date</t>
  </si>
  <si>
    <t>A date value in format month/year representing a credit card expiration date.</t>
  </si>
  <si>
    <t>Credit Card Number.</t>
  </si>
  <si>
    <t>TBD</t>
    <phoneticPr fontId="40" type="noConversion"/>
  </si>
  <si>
    <t>Credit Card Validation Number</t>
  </si>
  <si>
    <t>A 3 or 4 digits number representing a credit card validation number.</t>
  </si>
  <si>
    <t>A number followed or following a currency symbol.</t>
  </si>
  <si>
    <t>Y</t>
    <phoneticPr fontId="40" type="noConversion"/>
  </si>
  <si>
    <t>Current Procedural Terminology</t>
  </si>
  <si>
    <t>CPT medical code set.</t>
  </si>
  <si>
    <t>Customer Number</t>
  </si>
  <si>
    <t>A value representing a customer Number.</t>
  </si>
  <si>
    <t>datahub_class</t>
  </si>
  <si>
    <t>datahub_term</t>
  </si>
  <si>
    <t>Data values which are specific date, time, or duration references, for example, a product order date.</t>
  </si>
  <si>
    <t>Date of Birth</t>
  </si>
  <si>
    <t>Data values which are dates, and likely to represent a date of birth.</t>
  </si>
  <si>
    <t>Diners Club Card</t>
  </si>
  <si>
    <t>A 15-18 character number that identifies a Diners Club credit card account.</t>
  </si>
  <si>
    <t>Discover Card</t>
  </si>
  <si>
    <t>A 17-18 character number that identifies a Discover Card credit card account.</t>
  </si>
  <si>
    <t>Driver's License</t>
  </si>
  <si>
    <t>A string representing a driver license.</t>
  </si>
  <si>
    <t>DUNS Number</t>
  </si>
  <si>
    <t>A unique numeric identifier assigned by Dun &amp; Bradstreet (D&amp;B) to a business entity.</t>
  </si>
  <si>
    <t>An email address identifies an email box to which email messages are delivered.</t>
  </si>
  <si>
    <t>Employment Status</t>
  </si>
  <si>
    <t>A string representing employment status.</t>
  </si>
  <si>
    <t>Ethnicity</t>
  </si>
  <si>
    <t>A string representing ethnicity/ethnic group.</t>
  </si>
  <si>
    <t>Eye Color</t>
  </si>
  <si>
    <t>A string representing eye color.</t>
  </si>
  <si>
    <t>First Name of an individual.</t>
  </si>
  <si>
    <t>Fortune 1000 Company</t>
  </si>
  <si>
    <t>A string representing the name of a company from the Fortune 1000 list.</t>
  </si>
  <si>
    <t>Organization Name</t>
  </si>
  <si>
    <t>French INSEE Number</t>
  </si>
  <si>
    <t>The INSEE code is a numerical indexing code used by the French National Institute for Statistics and Economic Studies (INSEE) to identify various entities, including communes, d?穢partements.</t>
  </si>
  <si>
    <t>An alpha code setting for gender. Either M or F, or Male or Female.</t>
  </si>
  <si>
    <t>Geographic Coordinates</t>
  </si>
  <si>
    <t>A string representing the longitude and latitude in degrees.</t>
  </si>
  <si>
    <t>Germany Vehicle Registration Number</t>
  </si>
  <si>
    <t>A string representing a registration number for a German car.</t>
  </si>
  <si>
    <t>Hair Color</t>
  </si>
  <si>
    <t>A string representing hair color.</t>
  </si>
  <si>
    <t>Health Insurance Claim Number</t>
  </si>
  <si>
    <t>A code assigned by the Social Security Administration to an individual for the purpose of identifying him/her as a Medicare beneficiary.</t>
  </si>
  <si>
    <t>Hobby/Leisure Activity</t>
  </si>
  <si>
    <t>A string representing hobby, interest, enthusiasm or pastime of a person.</t>
  </si>
  <si>
    <t>Honorific</t>
  </si>
  <si>
    <t>Salutation of a person added before the first name (name prefix).</t>
  </si>
  <si>
    <t>IBAN</t>
  </si>
  <si>
    <t>A string representing an International Bank Account Number.</t>
  </si>
  <si>
    <t>ICD-10</t>
  </si>
  <si>
    <t>The 10th revision of the International Statistical Classification of Diseases and Related Health Problems, a medical classification list by the World Health Organization (WHO)</t>
  </si>
  <si>
    <t xml:space="preserve">Non-intelligent data values that are typically unique, and are used to reference a specific entity, for example, a product number. </t>
  </si>
  <si>
    <t>INCO Terms (International Commercial Terms)</t>
  </si>
  <si>
    <t>A three characters string representing INCO Terms.</t>
  </si>
  <si>
    <t>Code values that have only two mutually-exclusive values in the domain set, for example, a product Make/Buy indicator, that are often called Flags.</t>
  </si>
  <si>
    <t>Individual Taxpayer Identification Number (ITIN)</t>
  </si>
  <si>
    <t>Nine digit tax processing number issued by the Internal Revenue Service (IRS) to individuals who are required to have a U.S. taxpayer identification number but who do not have, and are not eligible to obtain a SSN.</t>
  </si>
  <si>
    <t>International Mobile Equipment Identity (IMEI)</t>
  </si>
  <si>
    <t>A Unique 15-digit serial number given to every mobile phone which can then be used to check information such as the phone's Country of Origin, the Manufacturer and its Model Number.</t>
  </si>
  <si>
    <t>International Securities Identification Number (ISIN)</t>
  </si>
  <si>
    <t>An International Securities Identification Number (ISIN) uniquely identifies a security.</t>
  </si>
  <si>
    <t>International Standard Book Number (ISBN)</t>
  </si>
  <si>
    <t>The International Standard Book Number (ISBN) is a 13-digit number assigned by standard book numbering agencies to control and facilitate activities within the publishing industry.</t>
  </si>
  <si>
    <t>International Standard Industrial Classification</t>
  </si>
  <si>
    <t>A string representing International Standard Industrial Classification of All Economic Activities.</t>
  </si>
  <si>
    <t>Internet Protocol Address</t>
  </si>
  <si>
    <t>An Internet Protocol address (IP address) is a numerical label assigned to each device (e.g., computer, printer) participating in a computer network that uses the Internet Protocol for communication.</t>
  </si>
  <si>
    <t>Internet Protocol Version 6 Address</t>
  </si>
  <si>
    <t>Internet Protocol version 6 (IPv6) is the latest version of the Internet Protocol.</t>
  </si>
  <si>
    <t>Ireland Eircode</t>
  </si>
  <si>
    <t>A system of postal codes that are used by An Post, Ireland's postal service.</t>
  </si>
  <si>
    <t>ISO 3166-2 Code</t>
  </si>
  <si>
    <t>A string representing ISO 3166-2 code of state/province of a country.</t>
  </si>
  <si>
    <t>Italian Fiscal Code</t>
  </si>
  <si>
    <t xml:space="preserve">The Italian fiscal code card, officially known as Italy's Codice Fiscale, is the tax code card in Italy, </t>
  </si>
  <si>
    <t>Japan Credit Bureau (JCB)</t>
  </si>
  <si>
    <t xml:space="preserve">A 17-18 character number that identifies a Japanese Credit Bureau (JCB) credit card account. </t>
  </si>
  <si>
    <t>Language Code or Name</t>
  </si>
  <si>
    <t>Language Code or Name as per ISO 639 specification (International Organization for Standardization)</t>
  </si>
  <si>
    <t>Last Name of an individual.</t>
  </si>
  <si>
    <t>Latitude</t>
  </si>
  <si>
    <t>A decimal number or a string representing the latitude in degrees.</t>
  </si>
  <si>
    <t>Legal Marital/Civil Status.</t>
  </si>
  <si>
    <t>A string representing marital/civil status.</t>
  </si>
  <si>
    <t>Longitude</t>
  </si>
  <si>
    <t>A decimal number or a string representing the longitude in degrees.</t>
  </si>
  <si>
    <t>Mac Address</t>
  </si>
  <si>
    <t>A media access control address (MAC address) of a computer is a unique identifier assigned to network interfaces for communications.</t>
  </si>
  <si>
    <t>Master Card</t>
  </si>
  <si>
    <t>A 17-18 character number that identifies a Master Card credit card account.</t>
  </si>
  <si>
    <t>Middle Name</t>
  </si>
  <si>
    <t>Middle Name of an individual.</t>
  </si>
  <si>
    <t>A string or integer value representing a month in a date.</t>
  </si>
  <si>
    <t>Name Suffix</t>
  </si>
  <si>
    <t>A string representing a Name Suffix</t>
  </si>
  <si>
    <t>NoClassDetected</t>
  </si>
  <si>
    <t>No Data Class was detected for the value(s) during analysis of the given column.</t>
  </si>
  <si>
    <t>A string representing the name of an Organization.</t>
  </si>
  <si>
    <t>Passport Number</t>
  </si>
  <si>
    <t>Passport number is the unique ID assigned to a travel document, usually issued by the government of a nation, that certifies the identity and nationality of its holder for the purpose of international travel.</t>
  </si>
  <si>
    <t>A number representing a percentage.</t>
  </si>
  <si>
    <t>Person Name</t>
  </si>
  <si>
    <t>Name of an individual.</t>
  </si>
  <si>
    <t>Political Party</t>
  </si>
  <si>
    <t>A string representing a Political Party.</t>
  </si>
  <si>
    <t>Numerical data values that could be used in a computation, for example, a product price.</t>
  </si>
  <si>
    <t>A String representing a relationship between two or more people.</t>
  </si>
  <si>
    <t>Religion</t>
  </si>
  <si>
    <t>String representing a religion.</t>
  </si>
  <si>
    <t>Routing Transit Number</t>
  </si>
  <si>
    <t>A nine digit code, used in the United States, identifying financial institutions.</t>
  </si>
  <si>
    <t>Spanish Fiscal Identification Number</t>
  </si>
  <si>
    <t>The NIF is the Spanish tax identification number.</t>
  </si>
  <si>
    <t>State/Province Name</t>
  </si>
  <si>
    <t>A string representing a state/province name of a country.</t>
  </si>
  <si>
    <t>Temperature</t>
  </si>
  <si>
    <t>A number representing a temperature.</t>
  </si>
  <si>
    <t>TestClass</t>
  </si>
  <si>
    <t>his is [an example](http://example.com/ "Title") inline link.
[This link](http://example.net/) has no title attribute.</t>
  </si>
  <si>
    <t>Free-form alphanumeric data values from an unlimited domain set, for example, a product description.</t>
  </si>
  <si>
    <t>UK National Insurance Number</t>
  </si>
  <si>
    <t>It is a number used in the United Kingdom (UK) in the administration of the National Insurance or Social Security System.</t>
  </si>
  <si>
    <t>UK Post Code</t>
  </si>
  <si>
    <t>A system of postal codes that are used by UK's Royal Mail.</t>
  </si>
  <si>
    <t>UK Province Code</t>
  </si>
  <si>
    <t>Two-letter alphabetic codes that are used to identify UK provinces.</t>
  </si>
  <si>
    <t>Uniform Resource Locator</t>
  </si>
  <si>
    <t>A URL is one type of Uniform Resource Identifier (URI); the generic term for all types of names and addresses that refer to objects on the World Wide Web.</t>
  </si>
  <si>
    <t>Universal Product Code (UPC)</t>
  </si>
  <si>
    <t>The Universal Product Code (UPC) is a barcode symbology that is widely used in many countries, for tracking trade items in stores.</t>
  </si>
  <si>
    <t>US County</t>
  </si>
  <si>
    <t>A string representing a United States county name.</t>
  </si>
  <si>
    <t>US Employer Identification Number</t>
  </si>
  <si>
    <t>Nine digit number to identify US employer, typically in nn-nnnnnnn format with dash (-) being optional. IRS lists valid two digit prefixes at their site.</t>
  </si>
  <si>
    <t>US National Drug Code</t>
  </si>
  <si>
    <t>10 digit code to identify US National Drug Code (NDC) represented either in 4-4-3, 5-3-2 or 5-4-1, often without dashes. UPC-A bar code of NDC coded product package embeds its NDC code.</t>
  </si>
  <si>
    <t>US Phone Number</t>
  </si>
  <si>
    <t>US Phone Number is a string of specific numbers that a telephone or cell phone user can dial to reach another telephone or mobile phone in the United States (US).</t>
  </si>
  <si>
    <t>US Social Security Number</t>
  </si>
  <si>
    <t>In the United States, a Social Security number (SSN) is a unique nine-digit number issued to U.S. citizens, permanent residents, and temporary (working) residents.</t>
  </si>
  <si>
    <t>US Social Security Number Last 4</t>
  </si>
  <si>
    <t>The last four digits of a United States Social Security Number (SSN).</t>
  </si>
  <si>
    <t>US Standard Industrial Classification</t>
  </si>
  <si>
    <t>A 4-digit number used to classify industries in the United States.</t>
  </si>
  <si>
    <t>US State Capital Name</t>
  </si>
  <si>
    <t>Specifies the name of U.S. states and territories Capitals.</t>
  </si>
  <si>
    <t>US State Code</t>
  </si>
  <si>
    <t>Two-letter alphabetic codes used to identify U.S. states and certain other associated areas.</t>
  </si>
  <si>
    <t>US State Name</t>
  </si>
  <si>
    <t>Specifies the name of U.S. states and territories.</t>
  </si>
  <si>
    <t>US Street Name</t>
  </si>
  <si>
    <t>A string representing a street name in the US.</t>
  </si>
  <si>
    <t>US Zip Code</t>
  </si>
  <si>
    <t>US ZIP codes are a system of postal codes used by the United States Postal Service (USPS) since 1963.</t>
  </si>
  <si>
    <t>Vehicle Identification Number (VIN)</t>
  </si>
  <si>
    <t>A vehicle identification number (VIN), also called a chassis number, is a unique code, including a serial number, used by the automotive industry to identify individual motor vehicles.</t>
  </si>
  <si>
    <t>VISA Card</t>
  </si>
  <si>
    <t>A 17-18 character number that identifies a VISA credit card account.</t>
  </si>
  <si>
    <t>Protection of Sensitive Information</t>
  </si>
  <si>
    <t>policy</t>
  </si>
  <si>
    <t>Data Privacy</t>
  </si>
  <si>
    <t xml:space="preserve">This policy governs data classified as sensitive information as defined by government and industry regulations as designated by the Office of Data Governance. </t>
    <phoneticPr fontId="40" type="noConversion"/>
  </si>
  <si>
    <t>Purpose</t>
    <phoneticPr fontId="40" type="noConversion"/>
  </si>
  <si>
    <t>Role</t>
    <phoneticPr fontId="40" type="noConversion"/>
  </si>
  <si>
    <t>Connection</t>
    <phoneticPr fontId="40" type="noConversion"/>
  </si>
  <si>
    <t>Source data connection</t>
    <phoneticPr fontId="40" type="noConversion"/>
  </si>
  <si>
    <t>User</t>
    <phoneticPr fontId="40" type="noConversion"/>
  </si>
  <si>
    <t>Finance</t>
  </si>
  <si>
    <t>Data Sterward</t>
    <phoneticPr fontId="40" type="noConversion"/>
  </si>
  <si>
    <t>Data Engineer</t>
    <phoneticPr fontId="40" type="noConversion"/>
  </si>
  <si>
    <t>User ID</t>
    <phoneticPr fontId="40" type="noConversion"/>
  </si>
  <si>
    <t>技術窗口</t>
  </si>
  <si>
    <t>HR</t>
    <phoneticPr fontId="4" type="noConversion"/>
  </si>
  <si>
    <t>DataZone</t>
    <phoneticPr fontId="40" type="noConversion"/>
  </si>
  <si>
    <t>PublishZone</t>
    <phoneticPr fontId="40" type="noConversion"/>
  </si>
  <si>
    <t>RD</t>
    <phoneticPr fontId="4" type="noConversion"/>
  </si>
  <si>
    <t>SCM</t>
    <phoneticPr fontId="4" type="noConversion"/>
  </si>
  <si>
    <t>HR</t>
    <phoneticPr fontId="40" type="noConversion"/>
  </si>
  <si>
    <t>Seq</t>
  </si>
  <si>
    <t>ChineseName</t>
  </si>
  <si>
    <t>LE</t>
  </si>
  <si>
    <t>Module</t>
  </si>
  <si>
    <t>MajorTeam</t>
  </si>
  <si>
    <t>Major Role</t>
  </si>
  <si>
    <t>Unique</t>
  </si>
  <si>
    <t>TEL-TW</t>
  </si>
  <si>
    <t>Ext</t>
  </si>
  <si>
    <t>E-mail</t>
  </si>
  <si>
    <t>Department</t>
  </si>
  <si>
    <t>LastUpd</t>
  </si>
  <si>
    <t>護照英文</t>
  </si>
  <si>
    <t>權限</t>
  </si>
  <si>
    <t>isRemote</t>
  </si>
  <si>
    <t>Group</t>
  </si>
  <si>
    <t>專案管理</t>
  </si>
  <si>
    <t>產品分析</t>
  </si>
  <si>
    <t>行銷分析</t>
  </si>
  <si>
    <t>系統分析</t>
  </si>
  <si>
    <t>UDF7</t>
  </si>
  <si>
    <t>UDF8</t>
  </si>
  <si>
    <t>Abe Yang</t>
    <phoneticPr fontId="46" type="noConversion"/>
  </si>
  <si>
    <t>楊長良</t>
    <phoneticPr fontId="46" type="noConversion"/>
  </si>
  <si>
    <t>Inventec</t>
    <phoneticPr fontId="46" type="noConversion"/>
  </si>
  <si>
    <t>SAP</t>
  </si>
  <si>
    <t>IT</t>
  </si>
  <si>
    <t>IT</t>
    <phoneticPr fontId="46" type="noConversion"/>
  </si>
  <si>
    <t>Yang.Abe@inventec.com</t>
  </si>
  <si>
    <t>Alan Yang</t>
    <phoneticPr fontId="46" type="noConversion"/>
  </si>
  <si>
    <r>
      <t>楊俊英</t>
    </r>
    <r>
      <rPr>
        <sz val="12"/>
        <color theme="1"/>
        <rFont val="Helvetica Neue"/>
        <family val="2"/>
      </rPr>
      <t> </t>
    </r>
  </si>
  <si>
    <t>PMO</t>
    <phoneticPr fontId="46" type="noConversion"/>
  </si>
  <si>
    <t>BA</t>
  </si>
  <si>
    <t>RD</t>
    <phoneticPr fontId="46" type="noConversion"/>
  </si>
  <si>
    <t>Yang.Alan@inventec.com</t>
  </si>
  <si>
    <t>Albert Chen</t>
  </si>
  <si>
    <t>陳彥呈</t>
  </si>
  <si>
    <t>DG</t>
  </si>
  <si>
    <t>數位中心</t>
  </si>
  <si>
    <t>chen.albertyc@inventec.com</t>
  </si>
  <si>
    <t>Alex Lee</t>
    <phoneticPr fontId="46" type="noConversion"/>
  </si>
  <si>
    <r>
      <t>李明倫</t>
    </r>
    <r>
      <rPr>
        <sz val="12"/>
        <color theme="1"/>
        <rFont val="Helvetica Neue"/>
        <family val="2"/>
      </rPr>
      <t> </t>
    </r>
  </si>
  <si>
    <t>BU1</t>
    <phoneticPr fontId="46" type="noConversion"/>
  </si>
  <si>
    <t>PM(HPE)</t>
    <phoneticPr fontId="46" type="noConversion"/>
  </si>
  <si>
    <t>Lee.AlexML@inventec.com</t>
  </si>
  <si>
    <t>Andy Hsu</t>
    <phoneticPr fontId="46" type="noConversion"/>
  </si>
  <si>
    <t>BU5</t>
    <phoneticPr fontId="46" type="noConversion"/>
  </si>
  <si>
    <t>BA</t>
    <phoneticPr fontId="46" type="noConversion"/>
  </si>
  <si>
    <t>BU5 業務五處</t>
    <phoneticPr fontId="46" type="noConversion"/>
  </si>
  <si>
    <t> hsu.andy@inventec.com</t>
  </si>
  <si>
    <t>Annie Yang</t>
    <phoneticPr fontId="46" type="noConversion"/>
  </si>
  <si>
    <t>IBM</t>
    <phoneticPr fontId="46" type="noConversion"/>
  </si>
  <si>
    <t>RPT</t>
    <phoneticPr fontId="46" type="noConversion"/>
  </si>
  <si>
    <t>iX-Package Consultant</t>
    <phoneticPr fontId="46" type="noConversion"/>
  </si>
  <si>
    <t>Annie.Yang@ibm.com</t>
    <phoneticPr fontId="46" type="noConversion"/>
  </si>
  <si>
    <t>儀表板技術顧問</t>
    <phoneticPr fontId="46" type="noConversion"/>
  </si>
  <si>
    <t>Confirmed</t>
  </si>
  <si>
    <t>iX</t>
    <phoneticPr fontId="46" type="noConversion"/>
  </si>
  <si>
    <t>Anting Teng</t>
    <phoneticPr fontId="6" type="noConversion"/>
  </si>
  <si>
    <t>IBM</t>
  </si>
  <si>
    <t>BA</t>
    <phoneticPr fontId="6" type="noConversion"/>
  </si>
  <si>
    <t>Business Consultant</t>
    <phoneticPr fontId="46" type="noConversion"/>
  </si>
  <si>
    <t>Anting.Teng@ibm.com</t>
    <phoneticPr fontId="46" type="noConversion"/>
  </si>
  <si>
    <t>策略顧問</t>
    <phoneticPr fontId="46" type="noConversion"/>
  </si>
  <si>
    <t>ES</t>
    <phoneticPr fontId="46" type="noConversion"/>
  </si>
  <si>
    <t>Arch Chen</t>
  </si>
  <si>
    <t>WWOC</t>
  </si>
  <si>
    <t>WWOC</t>
    <phoneticPr fontId="3" type="noConversion"/>
  </si>
  <si>
    <t> chen.arch@inventec.com</t>
  </si>
  <si>
    <t>Ario Chen</t>
    <phoneticPr fontId="46" type="noConversion"/>
  </si>
  <si>
    <t>DG</t>
    <phoneticPr fontId="6" type="noConversion"/>
  </si>
  <si>
    <t>DG Consultant</t>
    <phoneticPr fontId="46" type="noConversion"/>
  </si>
  <si>
    <t>Ario.Chen@ibm.com</t>
    <phoneticPr fontId="46" type="noConversion"/>
  </si>
  <si>
    <t>資料治理顧問</t>
  </si>
  <si>
    <t>CBDS</t>
  </si>
  <si>
    <t>Ashley Lai</t>
    <phoneticPr fontId="46" type="noConversion"/>
  </si>
  <si>
    <t>ashley.yh.lai@ibm.com</t>
  </si>
  <si>
    <t>Belle Lin</t>
    <phoneticPr fontId="46" type="noConversion"/>
  </si>
  <si>
    <t>RPT</t>
    <phoneticPr fontId="6" type="noConversion"/>
  </si>
  <si>
    <t>Belle.YJ.Lin@ibm.com</t>
    <phoneticPr fontId="46" type="noConversion"/>
  </si>
  <si>
    <t>Brian Yang</t>
    <phoneticPr fontId="46" type="noConversion"/>
  </si>
  <si>
    <t>楊士興</t>
    <phoneticPr fontId="46" type="noConversion"/>
  </si>
  <si>
    <t>Yang.Brian@inventec.com</t>
  </si>
  <si>
    <t>Bucky Lee</t>
    <phoneticPr fontId="46" type="noConversion"/>
  </si>
  <si>
    <t>DC</t>
    <phoneticPr fontId="6" type="noConversion"/>
  </si>
  <si>
    <t>Bucky.YH.Lee@ibm.com</t>
    <phoneticPr fontId="46" type="noConversion"/>
  </si>
  <si>
    <t>Carol Wang</t>
    <phoneticPr fontId="46" type="noConversion"/>
  </si>
  <si>
    <t>IT 工程系統開發部</t>
  </si>
  <si>
    <t>Wang.Carol@inventec.com</t>
  </si>
  <si>
    <t>Cathy Lin</t>
    <phoneticPr fontId="6" type="noConversion"/>
  </si>
  <si>
    <t>cathyl@tw.ibm.com</t>
    <phoneticPr fontId="46" type="noConversion"/>
  </si>
  <si>
    <t>CH Chen</t>
    <phoneticPr fontId="3" type="noConversion"/>
  </si>
  <si>
    <t>WWOC / 服務專案部</t>
    <phoneticPr fontId="3" type="noConversion"/>
  </si>
  <si>
    <t> chen.ch@inventec.com</t>
  </si>
  <si>
    <t>Charles</t>
  </si>
  <si>
    <t>WWOC 全球品質本部</t>
  </si>
  <si>
    <t>chiu.charles@inventec.com</t>
  </si>
  <si>
    <t>Chen.Chih-yuan</t>
  </si>
  <si>
    <t>陳志遠</t>
  </si>
  <si>
    <t>企業電腦事業群/全球營運中心</t>
  </si>
  <si>
    <t>Chen.Chih-yuan@inventec.com</t>
  </si>
  <si>
    <t>Chen-I Huang</t>
  </si>
  <si>
    <t>wu.gary@inventec.com</t>
    <phoneticPr fontId="46" type="noConversion"/>
  </si>
  <si>
    <t>Cynthia Chen</t>
    <phoneticPr fontId="3" type="noConversion"/>
  </si>
  <si>
    <t>SCM 策略採購處</t>
    <phoneticPr fontId="3" type="noConversion"/>
  </si>
  <si>
    <t> chen.cynthia-tao@inventec.com</t>
  </si>
  <si>
    <t>Daphne Chao</t>
    <phoneticPr fontId="46" type="noConversion"/>
  </si>
  <si>
    <t>趙彩秀</t>
    <phoneticPr fontId="46" type="noConversion"/>
  </si>
  <si>
    <t>SCM Head</t>
    <phoneticPr fontId="46" type="noConversion"/>
  </si>
  <si>
    <t>Chao.Daphne@inventec.com</t>
  </si>
  <si>
    <t>DF Qian</t>
    <phoneticPr fontId="46" type="noConversion"/>
  </si>
  <si>
    <t>BU6</t>
    <phoneticPr fontId="46" type="noConversion"/>
  </si>
  <si>
    <t>BU6 商務運籌處</t>
    <phoneticPr fontId="46" type="noConversion"/>
  </si>
  <si>
    <t> qian.danfeng@inventec.com.cn</t>
  </si>
  <si>
    <t>Eric Huang</t>
  </si>
  <si>
    <t>IPT / MFG</t>
    <phoneticPr fontId="3" type="noConversion"/>
  </si>
  <si>
    <t>huang.ericdc@inventec.com</t>
  </si>
  <si>
    <t>Evan Chien</t>
  </si>
  <si>
    <t>BU6 雲網方案事業部</t>
    <phoneticPr fontId="46" type="noConversion"/>
  </si>
  <si>
    <t> chien.evan@inventec.com</t>
    <phoneticPr fontId="46" type="noConversion"/>
  </si>
  <si>
    <t>Fan.Gang</t>
    <phoneticPr fontId="46" type="noConversion"/>
  </si>
  <si>
    <r>
      <t>范剛</t>
    </r>
    <r>
      <rPr>
        <sz val="12"/>
        <color theme="1"/>
        <rFont val="Helvetica Neue"/>
        <family val="2"/>
      </rPr>
      <t> </t>
    </r>
  </si>
  <si>
    <t>MFG</t>
    <phoneticPr fontId="46" type="noConversion"/>
  </si>
  <si>
    <t>Fan.Gang@inventec.com</t>
  </si>
  <si>
    <t>Felice Peng</t>
    <phoneticPr fontId="3" type="noConversion"/>
  </si>
  <si>
    <t>SCM 策略採購五部</t>
    <phoneticPr fontId="3" type="noConversion"/>
  </si>
  <si>
    <t> peng.felice@inventec.com</t>
  </si>
  <si>
    <t>Flora Po</t>
    <phoneticPr fontId="46" type="noConversion"/>
  </si>
  <si>
    <t>Flora.Po@ibm.com</t>
  </si>
  <si>
    <t>Flora Yu</t>
    <phoneticPr fontId="46" type="noConversion"/>
  </si>
  <si>
    <t>游惠茹</t>
    <phoneticPr fontId="46" type="noConversion"/>
  </si>
  <si>
    <t>BPM</t>
    <phoneticPr fontId="46" type="noConversion"/>
  </si>
  <si>
    <t>Yu.FloraHJ@inventec.com</t>
  </si>
  <si>
    <t>Foster Yo</t>
    <phoneticPr fontId="46" type="noConversion"/>
  </si>
  <si>
    <t>PMO</t>
    <phoneticPr fontId="6" type="noConversion"/>
  </si>
  <si>
    <t>Foster.Yo@ibm.com</t>
    <phoneticPr fontId="46" type="noConversion"/>
  </si>
  <si>
    <t>首席策略顧問</t>
    <phoneticPr fontId="46" type="noConversion"/>
  </si>
  <si>
    <t>Frank Hsieh</t>
  </si>
  <si>
    <t>Inventec</t>
  </si>
  <si>
    <t>huang.joe-win@inventec.com</t>
  </si>
  <si>
    <t>Gang Fan</t>
  </si>
  <si>
    <t>WWOC 天津研發本部,Service Head</t>
    <phoneticPr fontId="46" type="noConversion"/>
  </si>
  <si>
    <t>fan.gang@inventec.com</t>
  </si>
  <si>
    <t>Gary Wu</t>
  </si>
  <si>
    <t>George Lin</t>
  </si>
  <si>
    <t>林宏州</t>
  </si>
  <si>
    <t>BU6 Head</t>
  </si>
  <si>
    <t>lin.george@inventec.com</t>
  </si>
  <si>
    <t>GL Guo</t>
  </si>
  <si>
    <t>WWOC 產品一處</t>
  </si>
  <si>
    <t>guo.gui-long@inventec.com</t>
  </si>
  <si>
    <t>Hank Chen</t>
    <phoneticPr fontId="46" type="noConversion"/>
  </si>
  <si>
    <t>iX-Architect/Developer</t>
    <phoneticPr fontId="46" type="noConversion"/>
  </si>
  <si>
    <t>chenhank@tw.ibm.com</t>
  </si>
  <si>
    <t>Hendry Huang</t>
    <phoneticPr fontId="46" type="noConversion"/>
  </si>
  <si>
    <t>黃英哲</t>
    <phoneticPr fontId="46" type="noConversion"/>
  </si>
  <si>
    <t>EBG IT Head</t>
    <phoneticPr fontId="46" type="noConversion"/>
  </si>
  <si>
    <t>Huang.Hendry@inventec.com</t>
  </si>
  <si>
    <t>Ian Wang</t>
    <phoneticPr fontId="46" type="noConversion"/>
  </si>
  <si>
    <r>
      <t>王一安</t>
    </r>
    <r>
      <rPr>
        <sz val="12"/>
        <color theme="1"/>
        <rFont val="Helvetica Neue"/>
        <family val="2"/>
      </rPr>
      <t> </t>
    </r>
  </si>
  <si>
    <t>EBG IT 副主管</t>
    <phoneticPr fontId="46" type="noConversion"/>
  </si>
  <si>
    <t>Wang.Ian@Inventec.com</t>
  </si>
  <si>
    <t>IT 伺服器資訊開發中心</t>
  </si>
  <si>
    <t>wang.ian@inventec.com</t>
  </si>
  <si>
    <t>Irene Lin</t>
    <phoneticPr fontId="46" type="noConversion"/>
  </si>
  <si>
    <t>Irene.Lin@ibm.com</t>
  </si>
  <si>
    <t>Iris Chiou</t>
  </si>
  <si>
    <t>SCM 供需部</t>
    <phoneticPr fontId="3" type="noConversion"/>
  </si>
  <si>
    <t> chiou.iris@inventec.com</t>
  </si>
  <si>
    <t>Ivan Wu</t>
  </si>
  <si>
    <t xml:space="preserve">吳家銘 </t>
  </si>
  <si>
    <t>BU2 Head</t>
  </si>
  <si>
    <t>wu.ivan@inventec.com</t>
  </si>
  <si>
    <t>Jack Tsai</t>
    <phoneticPr fontId="46" type="noConversion"/>
  </si>
  <si>
    <t>蔡枝安</t>
    <phoneticPr fontId="46" type="noConversion"/>
  </si>
  <si>
    <t>EBG Head</t>
    <phoneticPr fontId="46" type="noConversion"/>
  </si>
  <si>
    <t>Tsai.Jack@inventec.com</t>
  </si>
  <si>
    <t>Jacky Lin</t>
    <phoneticPr fontId="46" type="noConversion"/>
  </si>
  <si>
    <t>林嘉麒</t>
    <phoneticPr fontId="46" type="noConversion"/>
  </si>
  <si>
    <t>Lin.Jacky@inventec.com</t>
  </si>
  <si>
    <t>Jacob Lee</t>
    <phoneticPr fontId="46" type="noConversion"/>
  </si>
  <si>
    <t>jacob.lee@ibm.com</t>
  </si>
  <si>
    <t>James Yu</t>
    <phoneticPr fontId="46" type="noConversion"/>
  </si>
  <si>
    <t>俞國華</t>
    <phoneticPr fontId="46" type="noConversion"/>
  </si>
  <si>
    <t>Yu.JamesKH@inventec.com</t>
  </si>
  <si>
    <t>Janet Lin</t>
    <phoneticPr fontId="46" type="noConversion"/>
  </si>
  <si>
    <t>林姿佑</t>
    <phoneticPr fontId="46" type="noConversion"/>
  </si>
  <si>
    <t>Lin.JanetT.Y@inventec.com</t>
  </si>
  <si>
    <t>Jasmine Yang</t>
    <phoneticPr fontId="46" type="noConversion"/>
  </si>
  <si>
    <t>BU5 專案管理五處</t>
    <phoneticPr fontId="46" type="noConversion"/>
  </si>
  <si>
    <t> yang.jasmine@inventec.com</t>
  </si>
  <si>
    <t>Jeff Lee</t>
    <phoneticPr fontId="46" type="noConversion"/>
  </si>
  <si>
    <t>BU2</t>
    <phoneticPr fontId="46" type="noConversion"/>
  </si>
  <si>
    <t>BU2 專案管理二B處</t>
    <phoneticPr fontId="46" type="noConversion"/>
  </si>
  <si>
    <t> lee.jeffjc@inventec.com</t>
  </si>
  <si>
    <t>Jennifer Chen</t>
    <phoneticPr fontId="46" type="noConversion"/>
  </si>
  <si>
    <t>jennchen@tw.ibm.com</t>
    <phoneticPr fontId="46" type="noConversion"/>
  </si>
  <si>
    <t>Jenny Chen</t>
    <phoneticPr fontId="46" type="noConversion"/>
  </si>
  <si>
    <t>jennyc@tw.ibm.com</t>
    <phoneticPr fontId="46" type="noConversion"/>
  </si>
  <si>
    <t>Jenny Lee</t>
    <phoneticPr fontId="46" type="noConversion"/>
  </si>
  <si>
    <t>李雪菁</t>
    <phoneticPr fontId="46" type="noConversion"/>
  </si>
  <si>
    <t>Lee.JennyHC@inventec.com</t>
  </si>
  <si>
    <t>Jeremy Chiang</t>
    <phoneticPr fontId="6" type="noConversion"/>
  </si>
  <si>
    <t>Jeremy.Chiang@ibm.com</t>
    <phoneticPr fontId="6" type="noConversion"/>
  </si>
  <si>
    <t>Jerry Yen</t>
    <phoneticPr fontId="46" type="noConversion"/>
  </si>
  <si>
    <t>閻承隆</t>
    <phoneticPr fontId="46" type="noConversion"/>
  </si>
  <si>
    <t>MFG Head</t>
    <phoneticPr fontId="46" type="noConversion"/>
  </si>
  <si>
    <t>Yen.Jerry@inventec.com</t>
  </si>
  <si>
    <t>Jerry Yen</t>
  </si>
  <si>
    <t>yen.jerry@inventec.com</t>
  </si>
  <si>
    <t>Jesse Wei</t>
    <phoneticPr fontId="6" type="noConversion"/>
  </si>
  <si>
    <t>魏鴻雄</t>
    <phoneticPr fontId="6" type="noConversion"/>
  </si>
  <si>
    <t>web.jesse@gmail.com</t>
    <phoneticPr fontId="46" type="noConversion"/>
  </si>
  <si>
    <t>jessewei@tw.ibm.com</t>
    <phoneticPr fontId="46" type="noConversion"/>
  </si>
  <si>
    <t>Jimmy Wu</t>
    <phoneticPr fontId="3" type="noConversion"/>
  </si>
  <si>
    <t>WWOC / 品質改善工程課</t>
    <phoneticPr fontId="3" type="noConversion"/>
  </si>
  <si>
    <t> wu.jimmy@inventec.com</t>
  </si>
  <si>
    <t>Joanne Tu</t>
    <phoneticPr fontId="46" type="noConversion"/>
  </si>
  <si>
    <t>塗蕓緁</t>
    <phoneticPr fontId="46" type="noConversion"/>
  </si>
  <si>
    <t>EBG助理</t>
    <phoneticPr fontId="46" type="noConversion"/>
  </si>
  <si>
    <t>Tu.Joanne@inventec.com</t>
  </si>
  <si>
    <t>Joe-win Huang</t>
    <phoneticPr fontId="46" type="noConversion"/>
  </si>
  <si>
    <t>Joe-Win Huang</t>
  </si>
  <si>
    <t>John Busby</t>
  </si>
  <si>
    <t>busby.john@inventec.com</t>
  </si>
  <si>
    <t>Johnny Kao</t>
    <phoneticPr fontId="46" type="noConversion"/>
  </si>
  <si>
    <t>iX-Architect</t>
    <phoneticPr fontId="46" type="noConversion"/>
  </si>
  <si>
    <t>johnnyym@tw.ibm.com</t>
    <phoneticPr fontId="46" type="noConversion"/>
  </si>
  <si>
    <t>Joseph Li</t>
    <phoneticPr fontId="46" type="noConversion"/>
  </si>
  <si>
    <t>李進源</t>
    <phoneticPr fontId="46" type="noConversion"/>
  </si>
  <si>
    <t>Li.Joseph@inventec.com</t>
  </si>
  <si>
    <t>Joyce Chen</t>
    <phoneticPr fontId="46" type="noConversion"/>
  </si>
  <si>
    <t>陳斐文</t>
    <phoneticPr fontId="46" type="noConversion"/>
  </si>
  <si>
    <t>BU2 專案管理二A處</t>
  </si>
  <si>
    <t> chen.joycefw@inventec.com</t>
    <phoneticPr fontId="46" type="noConversion"/>
  </si>
  <si>
    <t>Joyce Wang</t>
    <phoneticPr fontId="46" type="noConversion"/>
  </si>
  <si>
    <t>汪靜怡</t>
    <phoneticPr fontId="46" type="noConversion"/>
  </si>
  <si>
    <t>BPM 營運企劃部</t>
  </si>
  <si>
    <t>Wang.JoyceCY@inventec.com</t>
  </si>
  <si>
    <t>Justen Chen</t>
  </si>
  <si>
    <t>BU6 專案管理處</t>
    <phoneticPr fontId="46" type="noConversion"/>
  </si>
  <si>
    <t> chen.justen@inventec.com</t>
  </si>
  <si>
    <t>Kelly Tsou</t>
    <phoneticPr fontId="3" type="noConversion"/>
  </si>
  <si>
    <t> tsou.kelly@inventec.com</t>
  </si>
  <si>
    <t>Kenneth Yang</t>
  </si>
  <si>
    <t>WWOC TAO/ IE營運管理部</t>
  </si>
  <si>
    <t> yang.kenneth@inventec.com</t>
  </si>
  <si>
    <t>Kevin Liang</t>
  </si>
  <si>
    <t>WWOC 全球營運中心</t>
  </si>
  <si>
    <t> liang.kevin@inventec.com</t>
  </si>
  <si>
    <t>KY Peng</t>
    <phoneticPr fontId="46" type="noConversion"/>
  </si>
  <si>
    <t>彭光裕</t>
    <phoneticPr fontId="46" type="noConversion"/>
  </si>
  <si>
    <t>Peng.KY@inventec.com</t>
  </si>
  <si>
    <t>Kyle Wei</t>
    <phoneticPr fontId="46" type="noConversion"/>
  </si>
  <si>
    <t>iX-Developer</t>
    <phoneticPr fontId="46" type="noConversion"/>
  </si>
  <si>
    <t>kyle.wei@ibm.com</t>
    <phoneticPr fontId="46" type="noConversion"/>
  </si>
  <si>
    <t>Lien Ku</t>
    <phoneticPr fontId="46" type="noConversion"/>
  </si>
  <si>
    <t>Lien.CL.Ku@ibm.com</t>
  </si>
  <si>
    <t>Lillian Chiu</t>
  </si>
  <si>
    <t>BPM 成本分析二部</t>
    <phoneticPr fontId="3" type="noConversion"/>
  </si>
  <si>
    <t> chiu.lillian@inventec.com</t>
  </si>
  <si>
    <t>Lily  Liao</t>
    <phoneticPr fontId="46" type="noConversion"/>
  </si>
  <si>
    <t>廖笠婷</t>
    <phoneticPr fontId="46" type="noConversion"/>
  </si>
  <si>
    <t>SCM</t>
    <phoneticPr fontId="46" type="noConversion"/>
  </si>
  <si>
    <t>Liao.Lily@inventec.com</t>
  </si>
  <si>
    <t>Lin.Lewie</t>
    <phoneticPr fontId="46" type="noConversion"/>
  </si>
  <si>
    <t>林鈺淵</t>
    <phoneticPr fontId="46" type="noConversion"/>
  </si>
  <si>
    <t>lin.lewie@inventec.com</t>
  </si>
  <si>
    <t>Linda An</t>
    <phoneticPr fontId="46" type="noConversion"/>
  </si>
  <si>
    <t>anlinda@tw.ibm.com</t>
    <phoneticPr fontId="46" type="noConversion"/>
  </si>
  <si>
    <t>Lino Li</t>
  </si>
  <si>
    <t>李瑞進</t>
    <phoneticPr fontId="46" type="noConversion"/>
  </si>
  <si>
    <t>BU1 Head</t>
    <phoneticPr fontId="46" type="noConversion"/>
  </si>
  <si>
    <t>Li.Lino@inventec.com</t>
  </si>
  <si>
    <t>LM Huang</t>
    <phoneticPr fontId="46" type="noConversion"/>
  </si>
  <si>
    <t>黃立孟</t>
    <phoneticPr fontId="46" type="noConversion"/>
  </si>
  <si>
    <t>MFG Ｈead</t>
    <phoneticPr fontId="46" type="noConversion"/>
  </si>
  <si>
    <t>Huang.LM@inventec.com</t>
  </si>
  <si>
    <t>Louis Lai</t>
  </si>
  <si>
    <t>SCM SCM系統部</t>
  </si>
  <si>
    <t> lai.louis@inventec.com</t>
  </si>
  <si>
    <t>Louis Lai</t>
    <phoneticPr fontId="46" type="noConversion"/>
  </si>
  <si>
    <t>Lai.Louis@inventec.com</t>
  </si>
  <si>
    <t>Maurice WU</t>
  </si>
  <si>
    <t>巫永財</t>
    <phoneticPr fontId="46" type="noConversion"/>
  </si>
  <si>
    <t>總經理</t>
    <phoneticPr fontId="46" type="noConversion"/>
  </si>
  <si>
    <t>Wu.Maurice@inventec.com</t>
  </si>
  <si>
    <t xml:space="preserve">Maxine Chen </t>
    <phoneticPr fontId="46" type="noConversion"/>
  </si>
  <si>
    <t>陳芷伶</t>
    <phoneticPr fontId="46" type="noConversion"/>
  </si>
  <si>
    <t>英業達總部助理</t>
    <phoneticPr fontId="46" type="noConversion"/>
  </si>
  <si>
    <t>chen.maxine@inventec.com</t>
  </si>
  <si>
    <t>Michael Chen</t>
    <phoneticPr fontId="46" type="noConversion"/>
  </si>
  <si>
    <t>BU2 業務二處</t>
    <phoneticPr fontId="46" type="noConversion"/>
  </si>
  <si>
    <t> chen.michaeltw@inventec.com</t>
  </si>
  <si>
    <t>Miles Lee</t>
    <phoneticPr fontId="3" type="noConversion"/>
  </si>
  <si>
    <t>SCM 供需/庫存管理部</t>
    <phoneticPr fontId="3" type="noConversion"/>
  </si>
  <si>
    <t> lee.miles@inventec.com</t>
  </si>
  <si>
    <t>Milly Yang</t>
    <phoneticPr fontId="46" type="noConversion"/>
  </si>
  <si>
    <t>楊千慧</t>
    <phoneticPr fontId="46" type="noConversion"/>
  </si>
  <si>
    <t>Yang.Milly@inventec.com</t>
  </si>
  <si>
    <t>MJ Hsieh</t>
    <phoneticPr fontId="46" type="noConversion"/>
  </si>
  <si>
    <t>hsiehmj@tw.ibm.com</t>
    <phoneticPr fontId="46" type="noConversion"/>
  </si>
  <si>
    <t>首席資料科學家</t>
    <phoneticPr fontId="46" type="noConversion"/>
  </si>
  <si>
    <t>Nicole</t>
  </si>
  <si>
    <t>SCM 供需/庫存管理部</t>
  </si>
  <si>
    <t>feng.nicole@inventec.com</t>
  </si>
  <si>
    <t>Nicole Feng</t>
    <phoneticPr fontId="46" type="noConversion"/>
  </si>
  <si>
    <r>
      <t>馮家芳</t>
    </r>
    <r>
      <rPr>
        <sz val="12"/>
        <color theme="1"/>
        <rFont val="Helvetica Neue"/>
        <family val="2"/>
      </rPr>
      <t> </t>
    </r>
  </si>
  <si>
    <t>Feng.Nicole@inventec.com</t>
  </si>
  <si>
    <t>Nydia Hsieh</t>
  </si>
  <si>
    <t>hsieh.nydia@inventec.com</t>
    <phoneticPr fontId="46" type="noConversion"/>
  </si>
  <si>
    <t>Partrick Huang</t>
    <phoneticPr fontId="46" type="noConversion"/>
  </si>
  <si>
    <t>黃丕佑</t>
    <phoneticPr fontId="46" type="noConversion"/>
  </si>
  <si>
    <t>PM(AME)</t>
    <phoneticPr fontId="46" type="noConversion"/>
  </si>
  <si>
    <t>Huang.Patrick@Inventec.com</t>
  </si>
  <si>
    <t>Peggy Yeh</t>
    <phoneticPr fontId="3" type="noConversion"/>
  </si>
  <si>
    <t> yeh.peggy@inventec.com</t>
  </si>
  <si>
    <t>Peter Lin</t>
  </si>
  <si>
    <r>
      <t>林倍揚</t>
    </r>
    <r>
      <rPr>
        <sz val="12"/>
        <color theme="1"/>
        <rFont val="Helvetica Neue"/>
        <family val="2"/>
      </rPr>
      <t> </t>
    </r>
  </si>
  <si>
    <t>Lin.Peter-Tao@inventec.com</t>
  </si>
  <si>
    <t>Pin Yu</t>
    <phoneticPr fontId="46" type="noConversion"/>
  </si>
  <si>
    <t>Consultant</t>
  </si>
  <si>
    <t>yuyunpin@gmail.com</t>
  </si>
  <si>
    <t>yunpinyu@ibm.com</t>
    <phoneticPr fontId="46" type="noConversion"/>
  </si>
  <si>
    <t>Rex Chen</t>
  </si>
  <si>
    <t>TBD</t>
  </si>
  <si>
    <t>chen.rex@inventec.com</t>
    <phoneticPr fontId="46" type="noConversion"/>
  </si>
  <si>
    <t>Richard Huang</t>
    <phoneticPr fontId="3" type="noConversion"/>
  </si>
  <si>
    <t>WWOC / 項目管理處</t>
    <phoneticPr fontId="3" type="noConversion"/>
  </si>
  <si>
    <t> huang.richard@inventec.com</t>
  </si>
  <si>
    <t>Rocky Qiu</t>
    <phoneticPr fontId="3" type="noConversion"/>
  </si>
  <si>
    <t> qiu.rocky@inventec.com</t>
  </si>
  <si>
    <t>Roger Cheng</t>
    <phoneticPr fontId="46" type="noConversion"/>
  </si>
  <si>
    <t> cheng.roger@inventec.com</t>
    <phoneticPr fontId="46" type="noConversion"/>
  </si>
  <si>
    <t> cheng.roger@inventec.com</t>
  </si>
  <si>
    <t>Sam Yeh</t>
    <phoneticPr fontId="46" type="noConversion"/>
  </si>
  <si>
    <t>葉力誠</t>
    <phoneticPr fontId="46" type="noConversion"/>
  </si>
  <si>
    <t>董事長辦公室負責人</t>
    <phoneticPr fontId="46" type="noConversion"/>
  </si>
  <si>
    <t>yeh.lc.sam@inventec.com</t>
  </si>
  <si>
    <t>Sammy Tseng</t>
    <phoneticPr fontId="46" type="noConversion"/>
  </si>
  <si>
    <t>BU5 第二事業部</t>
    <phoneticPr fontId="46" type="noConversion"/>
  </si>
  <si>
    <t> tseng.sammy@inventec.com</t>
  </si>
  <si>
    <t>Sharon Liang</t>
    <phoneticPr fontId="46" type="noConversion"/>
  </si>
  <si>
    <t>sharon Liang</t>
  </si>
  <si>
    <t>liang.sharon@inventec.com</t>
    <phoneticPr fontId="46" type="noConversion"/>
  </si>
  <si>
    <t>Stephen Wei</t>
    <phoneticPr fontId="46" type="noConversion"/>
  </si>
  <si>
    <t>魏智斌</t>
    <phoneticPr fontId="46" type="noConversion"/>
  </si>
  <si>
    <t>Wei.Stephen@inventec.com</t>
  </si>
  <si>
    <t>Susan Huang</t>
    <phoneticPr fontId="46" type="noConversion"/>
  </si>
  <si>
    <t>susanh@tw.ibm.com</t>
    <phoneticPr fontId="46" type="noConversion"/>
  </si>
  <si>
    <t>Tang.TomYW</t>
  </si>
  <si>
    <t>湯盈萬</t>
  </si>
  <si>
    <t>全球營運中心/全球客戶服務本部,WWOC Head</t>
    <phoneticPr fontId="46" type="noConversion"/>
  </si>
  <si>
    <t>Tang.TomYW@inventec.com</t>
  </si>
  <si>
    <t>PMO</t>
  </si>
  <si>
    <t>Terry Chen</t>
  </si>
  <si>
    <t> chen.chih-yuan@inventec.com</t>
  </si>
  <si>
    <t>Tom Cho</t>
    <phoneticPr fontId="46" type="noConversion"/>
  </si>
  <si>
    <t>卓桐華</t>
    <phoneticPr fontId="46" type="noConversion"/>
  </si>
  <si>
    <t>董事長</t>
    <phoneticPr fontId="46" type="noConversion"/>
  </si>
  <si>
    <t>Cho.Tom@inventec.com</t>
  </si>
  <si>
    <t>Tom Tang</t>
    <phoneticPr fontId="3" type="noConversion"/>
  </si>
  <si>
    <t>WWOC / 全球客戶服務本部</t>
    <phoneticPr fontId="3" type="noConversion"/>
  </si>
  <si>
    <t> tang.tomyw@inventec.com</t>
  </si>
  <si>
    <t>Tom Wu</t>
    <phoneticPr fontId="46" type="noConversion"/>
  </si>
  <si>
    <r>
      <t>吳勉輝</t>
    </r>
    <r>
      <rPr>
        <sz val="12"/>
        <color theme="1"/>
        <rFont val="Helvetica Neue"/>
        <family val="2"/>
      </rPr>
      <t> </t>
    </r>
  </si>
  <si>
    <t>Wu.Tom@inventec.com</t>
  </si>
  <si>
    <t>Troy Chen</t>
    <phoneticPr fontId="46" type="noConversion"/>
  </si>
  <si>
    <t>BU5 專案管理處</t>
    <phoneticPr fontId="46" type="noConversion"/>
  </si>
  <si>
    <t> chen.troy@inventec.com</t>
  </si>
  <si>
    <t>Una Lin</t>
    <phoneticPr fontId="46" type="noConversion"/>
  </si>
  <si>
    <r>
      <t>林榆虹</t>
    </r>
    <r>
      <rPr>
        <sz val="12"/>
        <color theme="1"/>
        <rFont val="Helvetica Neue"/>
        <family val="2"/>
      </rPr>
      <t> </t>
    </r>
  </si>
  <si>
    <t> Lin.Una@inventec.com</t>
  </si>
  <si>
    <t>Vincent Lin</t>
  </si>
  <si>
    <t>林書如</t>
  </si>
  <si>
    <t>BU5</t>
  </si>
  <si>
    <t>BU5 Head</t>
  </si>
  <si>
    <t>lin.vincent@inventec.com</t>
  </si>
  <si>
    <t>Vivian Ju</t>
  </si>
  <si>
    <t>朱惠琴</t>
    <phoneticPr fontId="46" type="noConversion"/>
  </si>
  <si>
    <t>BPM Head</t>
    <phoneticPr fontId="46" type="noConversion"/>
  </si>
  <si>
    <t>Ju.Vivian@inventec.com</t>
  </si>
  <si>
    <t>Vivian Ma</t>
  </si>
  <si>
    <t>策略中心</t>
  </si>
  <si>
    <t>Weichao Chen</t>
    <phoneticPr fontId="46" type="noConversion"/>
  </si>
  <si>
    <t>陳維超</t>
    <phoneticPr fontId="46" type="noConversion"/>
  </si>
  <si>
    <t>CDO</t>
    <phoneticPr fontId="46" type="noConversion"/>
  </si>
  <si>
    <t>chen.wei-chao@inventec.com</t>
  </si>
  <si>
    <t>Winnie Lo</t>
    <phoneticPr fontId="6" type="noConversion"/>
  </si>
  <si>
    <t>PM</t>
  </si>
  <si>
    <t>winnielo@tw.ibm.com</t>
    <phoneticPr fontId="46" type="noConversion"/>
  </si>
  <si>
    <t>York Kuo</t>
    <phoneticPr fontId="46" type="noConversion"/>
  </si>
  <si>
    <t>York.HE.Kuo@ibm.com</t>
    <phoneticPr fontId="46" type="noConversion"/>
  </si>
  <si>
    <t>Yu.Chin-Pao</t>
    <phoneticPr fontId="46" type="noConversion"/>
  </si>
  <si>
    <t>游進寶</t>
    <phoneticPr fontId="46" type="noConversion"/>
  </si>
  <si>
    <t>財務長</t>
    <phoneticPr fontId="46" type="noConversion"/>
  </si>
  <si>
    <t>Yu.Chin-Pao@inventec.com</t>
  </si>
  <si>
    <t>Yvonne Chiu</t>
    <phoneticPr fontId="46" type="noConversion"/>
  </si>
  <si>
    <t>iX-Designer</t>
    <phoneticPr fontId="46" type="noConversion"/>
  </si>
  <si>
    <t>yvonne.yf.chiu@ibm.com</t>
    <phoneticPr fontId="46" type="noConversion"/>
  </si>
  <si>
    <t>Zuro Chang</t>
    <phoneticPr fontId="46" type="noConversion"/>
  </si>
  <si>
    <t>張明淇 IEC1</t>
  </si>
  <si>
    <t>IT</t>
    <phoneticPr fontId="6" type="noConversion"/>
  </si>
  <si>
    <t>數位中心</t>
    <phoneticPr fontId="46" type="noConversion"/>
  </si>
  <si>
    <t>chang.zuro@inventec.com</t>
  </si>
  <si>
    <t>Shang Ju Tsai</t>
    <phoneticPr fontId="46" type="noConversion"/>
  </si>
  <si>
    <t>蔡尚儒</t>
  </si>
  <si>
    <t>FIN</t>
    <phoneticPr fontId="6" type="noConversion"/>
  </si>
  <si>
    <t>FIN</t>
    <phoneticPr fontId="46" type="noConversion"/>
  </si>
  <si>
    <t>Becky Tseng</t>
    <phoneticPr fontId="46" type="noConversion"/>
  </si>
  <si>
    <t>曾于珊</t>
  </si>
  <si>
    <t>工程系統開發部</t>
    <phoneticPr fontId="46" type="noConversion"/>
  </si>
  <si>
    <t>tseng.becky@inventec.com</t>
  </si>
  <si>
    <t>Peter Hsieh</t>
    <phoneticPr fontId="46" type="noConversion"/>
  </si>
  <si>
    <t>謝志偉</t>
  </si>
  <si>
    <t>工程資訊部</t>
    <phoneticPr fontId="46" type="noConversion"/>
  </si>
  <si>
    <t>hsieh.peterc.w@inventec.com</t>
  </si>
  <si>
    <t>MergeFile-Version</t>
  </si>
  <si>
    <t>Running Model</t>
    <phoneticPr fontId="37" type="noConversion"/>
  </si>
  <si>
    <t>Gen FileList</t>
    <phoneticPr fontId="37" type="noConversion"/>
  </si>
  <si>
    <t>Map:PK</t>
    <phoneticPr fontId="37" type="noConversion"/>
  </si>
  <si>
    <t>Map:RowCnt</t>
    <phoneticPr fontId="37" type="noConversion"/>
  </si>
  <si>
    <t>TargetSheetList</t>
    <phoneticPr fontId="37" type="noConversion"/>
  </si>
  <si>
    <t>Column Num</t>
    <phoneticPr fontId="37" type="noConversion"/>
  </si>
  <si>
    <t>Head Num</t>
    <phoneticPr fontId="37" type="noConversion"/>
  </si>
  <si>
    <t>Pattern</t>
    <phoneticPr fontId="37" type="noConversion"/>
  </si>
  <si>
    <t>Update Range</t>
    <phoneticPr fontId="27" type="noConversion"/>
  </si>
  <si>
    <t>QueryModel</t>
    <phoneticPr fontId="27" type="noConversion"/>
  </si>
  <si>
    <t>Attribute!Source Table</t>
    <phoneticPr fontId="27" type="noConversion"/>
  </si>
  <si>
    <t>Parameter LOV</t>
    <phoneticPr fontId="40" type="noConversion"/>
  </si>
  <si>
    <t>1.2</t>
    <phoneticPr fontId="40" type="noConversion"/>
  </si>
  <si>
    <t>1-Merge</t>
    <phoneticPr fontId="40" type="noConversion"/>
  </si>
  <si>
    <t>2-Sub Dir</t>
  </si>
  <si>
    <t>1</t>
  </si>
  <si>
    <t>2</t>
    <phoneticPr fontId="40" type="noConversion"/>
  </si>
  <si>
    <t>40</t>
  </si>
  <si>
    <t xml:space="preserve"> </t>
    <phoneticPr fontId="37" type="noConversion"/>
  </si>
  <si>
    <t>C:\tools\xls\SKL_EDW_TableDetail_v1.2e.xls!Data Inventory Detail!4!$A$2:$O$30000</t>
    <phoneticPr fontId="27" type="noConversion"/>
  </si>
  <si>
    <t>Gen FileList</t>
  </si>
  <si>
    <t>Model to generate file list</t>
    <phoneticPr fontId="40" type="noConversion"/>
  </si>
  <si>
    <t>The way generate source file  list</t>
    <phoneticPr fontId="40" type="noConversion"/>
  </si>
  <si>
    <t>1-Auto Same Dir, 2-Auto Sub Dir, 3-Auto Select Dir ,4-Manual,5-File</t>
  </si>
  <si>
    <t>ActionControl</t>
    <phoneticPr fontId="40" type="noConversion"/>
  </si>
  <si>
    <t>Merge, Compare, Update</t>
    <phoneticPr fontId="27" type="noConversion"/>
  </si>
  <si>
    <t>Last Message</t>
    <phoneticPr fontId="27" type="noConversion"/>
  </si>
  <si>
    <t>Value Only</t>
  </si>
  <si>
    <t>Attribute!SRC  Name</t>
    <phoneticPr fontId="27" type="noConversion"/>
  </si>
  <si>
    <t>Copy model when merge or split</t>
    <phoneticPr fontId="40" type="noConversion"/>
  </si>
  <si>
    <t>Set True to speed up or contain reference formula, false will copy all incl. format, formula..</t>
    <phoneticPr fontId="40" type="noConversion"/>
  </si>
  <si>
    <t>Boolean</t>
    <phoneticPr fontId="40" type="noConversion"/>
  </si>
  <si>
    <t>CopyFormat</t>
    <phoneticPr fontId="40" type="noConversion"/>
  </si>
  <si>
    <t>Merge, Compare,  Update, Split</t>
    <phoneticPr fontId="27" type="noConversion"/>
  </si>
  <si>
    <t>C:\Tools\xls\SKL_SAS_EDW_v1.1b.xlsx!DDS!2!$A$2:$O$30000</t>
    <phoneticPr fontId="27" type="noConversion"/>
  </si>
  <si>
    <t>Copy Header</t>
  </si>
  <si>
    <t>Copy worksheet from 1st src or not</t>
    <phoneticPr fontId="40" type="noConversion"/>
  </si>
  <si>
    <t>When start from blank sheet you may like set to True, to save template time</t>
    <phoneticPr fontId="40" type="noConversion"/>
  </si>
  <si>
    <t>Merge, Update, Split</t>
    <phoneticPr fontId="27" type="noConversion"/>
  </si>
  <si>
    <t>FileName</t>
    <phoneticPr fontId="37" type="noConversion"/>
  </si>
  <si>
    <t>DirSelect</t>
  </si>
  <si>
    <t>Clear Formula</t>
  </si>
  <si>
    <t>Clear then fill formula area</t>
    <phoneticPr fontId="40" type="noConversion"/>
  </si>
  <si>
    <t>When formula are column based and vary in row length</t>
    <phoneticPr fontId="40" type="noConversion"/>
  </si>
  <si>
    <t>Integer(True, False,1)</t>
    <phoneticPr fontId="40" type="noConversion"/>
  </si>
  <si>
    <t>Range</t>
    <phoneticPr fontId="40" type="noConversion"/>
  </si>
  <si>
    <t>MultipleSheet</t>
  </si>
  <si>
    <t>Target sheet map to many src sheet</t>
    <phoneticPr fontId="40" type="noConversion"/>
  </si>
  <si>
    <t>Merge, Compare,  Update</t>
    <phoneticPr fontId="27" type="noConversion"/>
  </si>
  <si>
    <t>DirSelect</t>
    <phoneticPr fontId="37" type="noConversion"/>
  </si>
  <si>
    <t>Prompt to select directory</t>
    <phoneticPr fontId="37" type="noConversion"/>
  </si>
  <si>
    <t>True/false</t>
    <phoneticPr fontId="37" type="noConversion"/>
  </si>
  <si>
    <t>1</t>
    <phoneticPr fontId="4" type="noConversion"/>
  </si>
  <si>
    <t>wsSkipHidden</t>
    <phoneticPr fontId="40" type="noConversion"/>
  </si>
  <si>
    <t>Skip hidden worksheet</t>
    <phoneticPr fontId="37" type="noConversion"/>
  </si>
  <si>
    <t>MetaData</t>
    <phoneticPr fontId="4" type="noConversion"/>
  </si>
  <si>
    <t>PostFunction</t>
  </si>
  <si>
    <t>wbSkipMe</t>
  </si>
  <si>
    <t xml:space="preserve">Skip this workbook </t>
    <phoneticPr fontId="37" type="noConversion"/>
  </si>
  <si>
    <t>ref</t>
    <phoneticPr fontId="4" type="noConversion"/>
  </si>
  <si>
    <t>TrackRow</t>
  </si>
  <si>
    <t>Track column incl. source row#</t>
    <phoneticPr fontId="40" type="noConversion"/>
  </si>
  <si>
    <t>ALL</t>
    <phoneticPr fontId="27" type="noConversion"/>
  </si>
  <si>
    <t>1. Project Management</t>
  </si>
  <si>
    <t>Key</t>
  </si>
  <si>
    <t>Key column</t>
    <phoneticPr fontId="40" type="noConversion"/>
  </si>
  <si>
    <t>Number</t>
    <phoneticPr fontId="40" type="noConversion"/>
  </si>
  <si>
    <t>Compare</t>
    <phoneticPr fontId="27" type="noConversion"/>
  </si>
  <si>
    <t>Updating Param</t>
  </si>
  <si>
    <t>Param sheet for update process</t>
    <phoneticPr fontId="40" type="noConversion"/>
  </si>
  <si>
    <t>Ex: Map param sheet ! Reduce param sheet</t>
    <phoneticPr fontId="40" type="noConversion"/>
  </si>
  <si>
    <t>String: ParamSheet!ParamSheet</t>
    <phoneticPr fontId="40" type="noConversion"/>
  </si>
  <si>
    <t>ControlFlow</t>
    <phoneticPr fontId="40" type="noConversion"/>
  </si>
  <si>
    <t>Update</t>
    <phoneticPr fontId="27" type="noConversion"/>
  </si>
  <si>
    <t>D:\OneDrive - Inventec Corp\Operational\2000_Standard\PSG\MFG\PSG_MFG_Datastandard_QAM_v1.1.xlsx</t>
    <phoneticPr fontId="4" type="noConversion"/>
  </si>
  <si>
    <t>PreAction</t>
  </si>
  <si>
    <t>Param sheet before this process</t>
    <phoneticPr fontId="40" type="noConversion"/>
  </si>
  <si>
    <t>ex. Collect data dictionary before PDM mapping</t>
    <phoneticPr fontId="40" type="noConversion"/>
  </si>
  <si>
    <t>String: ParamSheet[!ParamSheet]*</t>
    <phoneticPr fontId="40" type="noConversion"/>
  </si>
  <si>
    <t>D:\OneDrive - Inventec Corp\Operational\2000_Standard\PSG\PNC\PSG_PNC_Datastandard_v1.0.xlsx</t>
    <phoneticPr fontId="4" type="noConversion"/>
  </si>
  <si>
    <t>PostAction</t>
  </si>
  <si>
    <t>Param sheet after this process</t>
    <phoneticPr fontId="40" type="noConversion"/>
  </si>
  <si>
    <t>ex. Split to different subject area after map PDM</t>
    <phoneticPr fontId="40" type="noConversion"/>
  </si>
  <si>
    <t>D:\OneDrive - Inventec Corp\Operational\2000_Standard\PSG\PNC\PSG_PNC_MultiDim_v1.1.xlsx</t>
    <phoneticPr fontId="4" type="noConversion"/>
  </si>
  <si>
    <t>PreFunction</t>
  </si>
  <si>
    <t>Excel macro before this process</t>
    <phoneticPr fontId="40" type="noConversion"/>
  </si>
  <si>
    <t>ex. Refersh pivot table after collect data dictionary</t>
    <phoneticPr fontId="40" type="noConversion"/>
  </si>
  <si>
    <t>String: WorkbookName!MacroName</t>
    <phoneticPr fontId="40" type="noConversion"/>
  </si>
  <si>
    <t>D:\OneDrive - Inventec Corp\Operational\2000_Standard\PSG\PRO\PSG_PRO_MultiDim_v1.1.xlsx</t>
    <phoneticPr fontId="4" type="noConversion"/>
  </si>
  <si>
    <t>Excel macro after this process</t>
    <phoneticPr fontId="40" type="noConversion"/>
  </si>
  <si>
    <t>ex. Add standard who column before split process</t>
    <phoneticPr fontId="40" type="noConversion"/>
  </si>
  <si>
    <t>D:\OneDrive - Inventec Corp\Operational\2000_Standard\PSG\PRO\PSG_PRO_Standard_v1.1.xlsx</t>
    <phoneticPr fontId="4" type="noConversion"/>
  </si>
  <si>
    <t xml:space="preserve">Keep CalcOption </t>
  </si>
  <si>
    <t xml:space="preserve">Set Calcoption back </t>
    <phoneticPr fontId="40" type="noConversion"/>
  </si>
  <si>
    <t>Merge, Split</t>
    <phoneticPr fontId="27" type="noConversion"/>
  </si>
  <si>
    <t>D:\OneDrive - Inventec Corp\Operational\2000_Standard\PSG\QAM\PSG_QAM_Datastandard_v1.5.xlsx</t>
    <phoneticPr fontId="4" type="noConversion"/>
  </si>
  <si>
    <t>Allow Cascade</t>
  </si>
  <si>
    <t>Cascade process start up or not</t>
    <phoneticPr fontId="40" type="noConversion"/>
  </si>
  <si>
    <t>D:\OneDrive - Inventec Corp\Operational\2000_Standard\PSG\QAM\PSG_QAM_MultiDim_v1.5.xlsx</t>
    <phoneticPr fontId="4" type="noConversion"/>
  </si>
  <si>
    <t>SplitOneHeader</t>
  </si>
  <si>
    <t>Split in one header, ignore src header #</t>
    <phoneticPr fontId="40" type="noConversion"/>
  </si>
  <si>
    <t>ex. Used when split from pivot table</t>
    <phoneticPr fontId="40" type="noConversion"/>
  </si>
  <si>
    <t>Split</t>
    <phoneticPr fontId="27" type="noConversion"/>
  </si>
  <si>
    <t>D:\OneDrive - Inventec Corp\Operational\2000_Standard\PSG\SAL\PSG_COS_Datastandard_LOG_v1.0.xlsx</t>
    <phoneticPr fontId="4" type="noConversion"/>
  </si>
  <si>
    <t>SplitTemplate</t>
  </si>
  <si>
    <t>Split template when target workbook not exist</t>
  </si>
  <si>
    <t>String: FullPathWorkbookName</t>
    <phoneticPr fontId="40" type="noConversion"/>
  </si>
  <si>
    <t>D:\OneDrive - Inventec Corp\Operational\2000_Standard\PSG\SAL\PSG_COS_Datastandard_QAM_v1.1.xlsx</t>
    <phoneticPr fontId="4" type="noConversion"/>
  </si>
  <si>
    <t>GenFileListOnly</t>
  </si>
  <si>
    <t>Process stop after generate file list</t>
    <phoneticPr fontId="40" type="noConversion"/>
  </si>
  <si>
    <t>D:\OneDrive - Inventec Corp\Operational\2000_Standard\PSG\SAL\PSG_COS_Datastandard_SAL_v1.0.xlsx</t>
    <phoneticPr fontId="4" type="noConversion"/>
  </si>
  <si>
    <t>Compare Param</t>
    <phoneticPr fontId="27" type="noConversion"/>
  </si>
  <si>
    <t>Param sheet for compare process</t>
    <phoneticPr fontId="40" type="noConversion"/>
  </si>
  <si>
    <t>Ex: CompareSrcParam</t>
    <phoneticPr fontId="40" type="noConversion"/>
  </si>
  <si>
    <t>String: ParamSheet</t>
    <phoneticPr fontId="40" type="noConversion"/>
  </si>
  <si>
    <t>D:\OneDrive - Inventec Corp\Operational\2000_Standard\PSG\SAL\PSG_SAL_Datastandard_v1.0.xlsx</t>
    <phoneticPr fontId="4" type="noConversion"/>
  </si>
  <si>
    <t>Compare Pivot</t>
    <phoneticPr fontId="27" type="noConversion"/>
  </si>
  <si>
    <t>Generate Pivot for compare result</t>
    <phoneticPr fontId="27" type="noConversion"/>
  </si>
  <si>
    <t>String: Worksheet</t>
    <phoneticPr fontId="40" type="noConversion"/>
  </si>
  <si>
    <t>_VT_COMP_PV</t>
  </si>
  <si>
    <t>D:\OneDrive - Inventec Corp\Operational\2000_Standard\PSG\SAL\PSG_SAL_MultiDim_v1.0.xlsx</t>
    <phoneticPr fontId="4" type="noConversion"/>
  </si>
  <si>
    <t>vtLogger</t>
    <phoneticPr fontId="27" type="noConversion"/>
  </si>
  <si>
    <t xml:space="preserve">Predefined logger, or user defined log function </t>
    <phoneticPr fontId="27" type="noConversion"/>
  </si>
  <si>
    <t>Ex. "Worksheet"</t>
    <phoneticPr fontId="27" type="noConversion"/>
  </si>
  <si>
    <t>String: "Worksheet", or WorkbookName!MacroName</t>
    <phoneticPr fontId="40" type="noConversion"/>
  </si>
  <si>
    <t>Worksheet</t>
  </si>
  <si>
    <t>D:\Operational\2000_Standard\PSG\SAL\PSG_COS_Datastandard_SAL_v1.0.xlsx</t>
    <phoneticPr fontId="4" type="noConversion"/>
  </si>
  <si>
    <t>vtLogLevel</t>
    <phoneticPr fontId="27" type="noConversion"/>
  </si>
  <si>
    <t xml:space="preserve">Log level </t>
    <phoneticPr fontId="27" type="noConversion"/>
  </si>
  <si>
    <t>Ex. 127, tracking all message</t>
    <phoneticPr fontId="27" type="noConversion"/>
  </si>
  <si>
    <t>Integer: SYS=1 | ERROR=2 | TRACE=4 | DEBUG=8 | FLOW=16</t>
    <phoneticPr fontId="27" type="noConversion"/>
  </si>
  <si>
    <t>1+2+4</t>
    <phoneticPr fontId="27" type="noConversion"/>
  </si>
  <si>
    <t>D:\Operational\2000_Standard\PSG\SAL\PSG_SAL_Datastandard_v1.0.xlsx</t>
    <phoneticPr fontId="4" type="noConversion"/>
  </si>
  <si>
    <t>vtLogParam</t>
    <phoneticPr fontId="27" type="noConversion"/>
  </si>
  <si>
    <t>Sheetname used by vtLogger="Worksheet"</t>
    <phoneticPr fontId="27" type="noConversion"/>
  </si>
  <si>
    <t>Ex: DQC_Compare@0228.xlsm!Log</t>
    <phoneticPr fontId="27" type="noConversion"/>
  </si>
  <si>
    <t>String: [WB]!Sheetname, _NONE_</t>
    <phoneticPr fontId="40" type="noConversion"/>
  </si>
  <si>
    <t>D:\Operational\2000_Standard\PSG\SAL\PSG_SAL_MultiDim_v1.0.xlsx</t>
    <phoneticPr fontId="4" type="noConversion"/>
  </si>
  <si>
    <t>DataList</t>
    <phoneticPr fontId="4" type="noConversion"/>
  </si>
  <si>
    <t>CategoryRoot</t>
    <phoneticPr fontId="4" type="noConversion"/>
  </si>
  <si>
    <t>DGP_Template</t>
  </si>
  <si>
    <t>=TEXTJOIN(",",FALSE, F3:F13)</t>
    <phoneticPr fontId="4" type="noConversion"/>
  </si>
  <si>
    <t>Default Contact</t>
  </si>
  <si>
    <r>
      <rPr>
        <b/>
        <sz val="14"/>
        <color indexed="8"/>
        <rFont val="Calibri"/>
        <family val="2"/>
      </rPr>
      <t>Classification Name</t>
    </r>
    <r>
      <rPr>
        <b/>
        <sz val="14"/>
        <color theme="1"/>
        <rFont val="Calibri"/>
        <family val="2"/>
        <charset val="136"/>
        <scheme val="minor"/>
      </rPr>
      <t xml:space="preserve">
</t>
    </r>
    <phoneticPr fontId="4" type="noConversion"/>
  </si>
  <si>
    <t>TermType</t>
    <phoneticPr fontId="4" type="noConversion"/>
  </si>
  <si>
    <t>Standard_v10</t>
  </si>
  <si>
    <t>=udfMergeRange( F3:F30)</t>
    <phoneticPr fontId="4" type="noConversion"/>
  </si>
  <si>
    <t>Sensitive</t>
    <phoneticPr fontId="4" type="noConversion"/>
  </si>
  <si>
    <t>HRM,SCM,BPM,BU,MFG,RND,SAL,SCM,SVC,PRO,PLN,FIN,STG,QAM,LOG,COS,PNC</t>
    <phoneticPr fontId="4" type="noConversion"/>
  </si>
  <si>
    <t>HRM</t>
    <phoneticPr fontId="4" type="noConversion"/>
  </si>
  <si>
    <t>Confidential</t>
    <phoneticPr fontId="4" type="noConversion"/>
  </si>
  <si>
    <t>General</t>
    <phoneticPr fontId="4" type="noConversion"/>
  </si>
  <si>
    <r>
      <t>P</t>
    </r>
    <r>
      <rPr>
        <sz val="12"/>
        <color theme="1"/>
        <rFont val="微軟正黑體"/>
        <family val="2"/>
        <charset val="136"/>
      </rPr>
      <t>RO</t>
    </r>
    <phoneticPr fontId="4" type="noConversion"/>
  </si>
  <si>
    <r>
      <t>P</t>
    </r>
    <r>
      <rPr>
        <sz val="12"/>
        <color theme="1"/>
        <rFont val="微軟正黑體"/>
        <family val="2"/>
        <charset val="136"/>
      </rPr>
      <t>LN</t>
    </r>
    <phoneticPr fontId="4" type="noConversion"/>
  </si>
  <si>
    <r>
      <t>Q</t>
    </r>
    <r>
      <rPr>
        <sz val="12"/>
        <color theme="1"/>
        <rFont val="微軟正黑體"/>
        <family val="2"/>
        <charset val="136"/>
      </rPr>
      <t>AM</t>
    </r>
    <phoneticPr fontId="4" type="noConversion"/>
  </si>
  <si>
    <r>
      <t>L</t>
    </r>
    <r>
      <rPr>
        <sz val="12"/>
        <color theme="1"/>
        <rFont val="微軟正黑體"/>
        <family val="2"/>
        <charset val="136"/>
      </rPr>
      <t>OG</t>
    </r>
    <phoneticPr fontId="4" type="noConversion"/>
  </si>
  <si>
    <t>COS</t>
    <phoneticPr fontId="4" type="noConversion"/>
  </si>
  <si>
    <r>
      <t>P</t>
    </r>
    <r>
      <rPr>
        <sz val="12"/>
        <color theme="1"/>
        <rFont val="微軟正黑體"/>
        <family val="2"/>
        <charset val="136"/>
      </rPr>
      <t>NC</t>
    </r>
    <phoneticPr fontId="4" type="noConversion"/>
  </si>
  <si>
    <t>Uni Name</t>
    <phoneticPr fontId="4" type="noConversion"/>
  </si>
  <si>
    <t>Abs Policies</t>
    <phoneticPr fontId="4" type="noConversion"/>
  </si>
  <si>
    <t>Information Governance Domain</t>
    <phoneticPr fontId="4" type="noConversion"/>
  </si>
  <si>
    <t>IG Domains</t>
    <phoneticPr fontId="4" type="noConversion"/>
  </si>
  <si>
    <t>Collection of all immediate Line of Business Policies pertaining to the Customer data domain</t>
    <phoneticPr fontId="4" type="noConversion"/>
  </si>
  <si>
    <t>Customer Data</t>
    <phoneticPr fontId="4" type="noConversion"/>
  </si>
  <si>
    <t xml:space="preserve">Policies define those policies that cover the basic information governance domains and are not delegated from other governance focus areas and domains. </t>
    <phoneticPr fontId="4" type="noConversion"/>
  </si>
  <si>
    <t>IG Domains</t>
  </si>
  <si>
    <t>Product and Service Data</t>
    <phoneticPr fontId="4" type="noConversion"/>
  </si>
  <si>
    <t xml:space="preserve">Collection of all immediate Line of Business Policies pertaining to the Product and Service data domain. </t>
  </si>
  <si>
    <t xml:space="preserve">Know Your Customer (KYC) </t>
  </si>
  <si>
    <t>KYC</t>
    <phoneticPr fontId="4" type="noConversion"/>
  </si>
  <si>
    <t>Here Know Your Customer (KYC) represents a set of policies and rules used to verify the identity of the customer, provide a comprehensive trusted view of a customer, customer relationships and groupings</t>
    <phoneticPr fontId="4" type="noConversion"/>
  </si>
  <si>
    <t>Customer Data</t>
  </si>
  <si>
    <t xml:space="preserve">Customer Marketing Information Utilization </t>
  </si>
  <si>
    <t xml:space="preserve">Cust. Marketing Info. Ut. </t>
    <phoneticPr fontId="4" type="noConversion"/>
  </si>
  <si>
    <t xml:space="preserve">Customer Marketing requires customer information to be current and of sufficient value to support marketing campaigns with minimal cost </t>
  </si>
  <si>
    <t>Worker</t>
  </si>
  <si>
    <t>Expertise Taxonomy Group</t>
  </si>
  <si>
    <t>Enterprise Structure</t>
  </si>
  <si>
    <t>Human Resources Group</t>
  </si>
  <si>
    <t>Organizational Management</t>
  </si>
  <si>
    <t>Personnel Data</t>
  </si>
  <si>
    <t>Business Defination</t>
    <phoneticPr fontId="4" type="noConversion"/>
  </si>
  <si>
    <t>Operator</t>
    <phoneticPr fontId="4" type="noConversion"/>
  </si>
  <si>
    <t>Contain?</t>
    <phoneticPr fontId="4" type="noConversion"/>
  </si>
  <si>
    <t>EntityName</t>
    <phoneticPr fontId="4" type="noConversion"/>
  </si>
  <si>
    <t>Action</t>
    <phoneticPr fontId="4" type="noConversion"/>
  </si>
  <si>
    <t>mask data if term name matched</t>
    <phoneticPr fontId="4" type="noConversion"/>
  </si>
  <si>
    <t>Term</t>
  </si>
  <si>
    <t>contain any</t>
  </si>
  <si>
    <t>BG_1</t>
    <phoneticPr fontId="4" type="noConversion"/>
  </si>
  <si>
    <t>mask data</t>
  </si>
  <si>
    <t>deney access to data</t>
  </si>
  <si>
    <t>INDEX::**********</t>
  </si>
  <si>
    <t>C:\Users\jesse\Inventec Corp\IEC1 PSG 資料治理 - Operational\2000_Standard\CORP\FIN\DG_FIN_MultiDim_v4.0.xlsx</t>
  </si>
  <si>
    <t>C:\Users\jesse\Inventec Corp\IEC1 PSG 資料治理 - Operational\2000_Standard\CORP\STG\DG_STG_DataStandard_EBO.xlsx</t>
  </si>
  <si>
    <t>C:\Users\jesse\Inventec Corp\IEC1 PSG 資料治理 - Operational\2000_Standard\CORP\STG\DG_STG_DataStandard_v4.0.xlsx</t>
  </si>
  <si>
    <t>C:\Users\jesse\Inventec Corp\IEC1 PSG 資料治理 - Operational\2000_Standard\CORP\STG\DG_STG_MultiDim_EBO.xlsx</t>
  </si>
  <si>
    <t>C:\Users\jesse\Inventec Corp\IEC1 PSG 資料治理 - Operational\2000_Standard\CORP\STG\DG_STG_MultiDim_v4.0.xlsx</t>
  </si>
  <si>
    <t>C:\Users\jesse\Inventec Corp\IEC1 PSG 資料治理 - Operational\2000_Standard\PSG\LOG\PSG_LOG_DataStandard_P.3.10.0 Forecast管理_v1.0.xlsx</t>
  </si>
  <si>
    <t>C:\Users\jesse\Inventec Corp\IEC1 PSG 資料治理 - Operational\2000_Standard\PSG\LOG\PSG_LOG_DataStandard_P.3.5.0 DOI 管理_v1.0.xlsx</t>
  </si>
  <si>
    <t>C:\Users\jesse\Inventec Corp\IEC1 PSG 資料治理 - Operational\2000_Standard\PSG\LOG\PSG_LOG_MultiDim_P.3.10.0 Forecast管理_v1.0.xlsx</t>
  </si>
  <si>
    <t>C:\Users\jesse\Inventec Corp\IEC1 PSG 資料治理 - Operational\2000_Standard\PSG\LOG\PSG_LOG_MultiDim_P.3.5.0 DOI 管理_v1.0.xlsx</t>
  </si>
  <si>
    <t>SrcSheet</t>
  </si>
  <si>
    <t>MTD_TOP</t>
  </si>
  <si>
    <t>MTD_ROOT</t>
  </si>
  <si>
    <t>Operational_</t>
  </si>
  <si>
    <t>Analytical_</t>
  </si>
  <si>
    <t>v1.1.0</t>
  </si>
  <si>
    <t>v1.1.1</t>
  </si>
  <si>
    <t>v1.1.2</t>
  </si>
  <si>
    <t>v1.1.3</t>
  </si>
  <si>
    <t>v1.1.4</t>
  </si>
  <si>
    <t>v1.1.5</t>
  </si>
  <si>
    <t>v1.1.6</t>
  </si>
  <si>
    <t>v1.2.0</t>
  </si>
  <si>
    <t>v1.2.1</t>
  </si>
  <si>
    <t>v1.2.2</t>
  </si>
  <si>
    <t>v1.2.3</t>
  </si>
  <si>
    <t>v1.2.4</t>
  </si>
  <si>
    <t>v1.4.0</t>
  </si>
  <si>
    <t>v1.4.1</t>
  </si>
  <si>
    <t>v1.4.2</t>
  </si>
  <si>
    <t>v1.4.3</t>
  </si>
  <si>
    <t>v1.4.4</t>
  </si>
  <si>
    <t>v1.4.5</t>
  </si>
  <si>
    <t>v1.4.6</t>
  </si>
  <si>
    <t>v1.4.7</t>
  </si>
  <si>
    <t>v1.4.8</t>
  </si>
  <si>
    <t>v1.4.9</t>
  </si>
  <si>
    <t>https://docs.gitlab.com/ee/user/markdown.html</t>
  </si>
  <si>
    <t>DG_BPM_DataStandard_PRO_v4.0.xlsx</t>
  </si>
  <si>
    <t>C:\Proj\saastoolset\datapca\docs\DG\Data_Specification\2000_Standard\CORP\BPM\DG_BPM_DataStandard_PRO_v4.0.xlsx</t>
  </si>
  <si>
    <t>DG_BPM_DataStandard_v4.0.xlsx</t>
  </si>
  <si>
    <t>C:\Proj\saastoolset\datapca\docs\DG\Data_Specification\2000_Standard\EBG\BPM\DG_BPM_DataStandard_v4.0.xlsx</t>
  </si>
  <si>
    <t>Lin.Una@inventec.com</t>
  </si>
  <si>
    <t>事業群代碼</t>
  </si>
  <si>
    <t>BG Code</t>
  </si>
  <si>
    <t>例如,  EBG, PSG</t>
  </si>
  <si>
    <t>EBG,PSG</t>
  </si>
  <si>
    <t>事業部</t>
  </si>
  <si>
    <t>Line Of Business</t>
  </si>
  <si>
    <t>LOB</t>
  </si>
  <si>
    <t>Huang.Joe-Win@inventec.com</t>
  </si>
  <si>
    <t>INT_LOB</t>
  </si>
  <si>
    <t>事業部代碼</t>
  </si>
  <si>
    <t>LOB Code</t>
  </si>
  <si>
    <t>ex.BU1的 AME, HPE, BU2的A1,S1,C1,ZT</t>
  </si>
  <si>
    <t>事業處代碼</t>
  </si>
  <si>
    <t>BU Code</t>
  </si>
  <si>
    <t>事業單位</t>
  </si>
  <si>
    <t>ex: BU1, BU2, BU5, BU6, NIDC</t>
  </si>
  <si>
    <t>BU1, BU2, BU5, BU6, NIDC</t>
  </si>
  <si>
    <t>終端客戶</t>
  </si>
  <si>
    <t>End Customer</t>
  </si>
  <si>
    <t>ex. HPE, AUO, Ali</t>
  </si>
  <si>
    <t>事業部代碼生效開始日期</t>
  </si>
  <si>
    <t>LOB vailble Date from</t>
  </si>
  <si>
    <t>ex:202201,202202</t>
  </si>
  <si>
    <t>事業部代碼生效與否</t>
  </si>
  <si>
    <t>LOB Code used flag</t>
  </si>
  <si>
    <t>是否使用</t>
  </si>
  <si>
    <t>Y/N</t>
  </si>
  <si>
    <t>事業處</t>
  </si>
  <si>
    <t>INT_BU</t>
  </si>
  <si>
    <t>事業處名稱</t>
  </si>
  <si>
    <t>BU Name</t>
  </si>
  <si>
    <t>例如, EBG BU1(第一電腦事業處), EBG BU2(第二電腦事業處) …</t>
  </si>
  <si>
    <t>EBG: BU1, BU2, BU5, BU6, NIDC</t>
  </si>
  <si>
    <t>IEC_STD_V10 &gt;&gt; Data Standard &gt;&gt; BPM</t>
  </si>
  <si>
    <t>BPM:</t>
  </si>
  <si>
    <t>BPM:230421_0002</t>
  </si>
  <si>
    <t>IEC_STD_V10 &gt;&gt; Data Standard &gt;&gt; BPM &gt;&gt; BG Code</t>
  </si>
  <si>
    <t>&amp;quot;BG Code&amp;quot;</t>
  </si>
  <si>
    <t>&amp;quot;事業群代碼&amp;quot;</t>
  </si>
  <si>
    <t>IEC_STD_V10 &gt;&gt; Common &gt;&gt; AutoMetaDataBG Code</t>
  </si>
  <si>
    <t>BPM:230421_0003</t>
  </si>
  <si>
    <t>&amp;quot;例如,  EBG, PSG&amp;quot;</t>
  </si>
  <si>
    <t>&amp;quot;EBG,PSG&amp;quot;</t>
  </si>
  <si>
    <t>IEC_STD_V10 &gt;&gt; Data Standard &gt;&gt; BPM &gt;&gt; Line Of Business</t>
  </si>
  <si>
    <t>&amp;quot;Line Of Business&amp;quot;</t>
  </si>
  <si>
    <t>&amp;quot;LOB&amp;quot;</t>
  </si>
  <si>
    <t>&amp;quot;事業部&amp;quot;</t>
  </si>
  <si>
    <t>BPM:230421_0004</t>
  </si>
  <si>
    <t>IEC_STD_V10 &gt;&gt; Data Standard &gt;&gt; BPM &gt;&gt; LOB Code</t>
  </si>
  <si>
    <t>&amp;quot;LOB Code&amp;quot;</t>
  </si>
  <si>
    <t>&amp;quot;事業部代碼&amp;quot;</t>
  </si>
  <si>
    <t>IEC_STD_V10 &gt;&gt; Common &gt;&gt; AutoMetaDataLOB Code</t>
  </si>
  <si>
    <t>事業部代碼Property</t>
  </si>
  <si>
    <t>BPM:230421_0005</t>
  </si>
  <si>
    <t>&amp;quot;ex.BU1的 AME, HPE, BU2的A1,S1,C1,ZT&amp;quot;</t>
  </si>
  <si>
    <t>Line Of Business_LOB Code</t>
  </si>
  <si>
    <t>&amp;quot;Line Of Business_LOB Code&amp;quot;</t>
  </si>
  <si>
    <t>IEC_STD_V10 &gt;&gt; Data Standard &gt;&gt; BPM &gt;&gt; BU Code</t>
  </si>
  <si>
    <t>&amp;quot;BU Code&amp;quot;</t>
  </si>
  <si>
    <t>&amp;quot;事業單位&amp;quot;</t>
  </si>
  <si>
    <t>IEC_STD_V10 &gt;&gt; Common &gt;&gt; AutoMetaDataBU Code</t>
  </si>
  <si>
    <t>事業處代碼Relationship</t>
  </si>
  <si>
    <t>&amp;quot;Business Unit_BU Code&amp;quot;</t>
  </si>
  <si>
    <t>BPM:230421_0006</t>
  </si>
  <si>
    <t>&amp;quot;ex: BU1, BU2, BU5, BU6, NIDC&amp;quot;</t>
  </si>
  <si>
    <t>&amp;quot;BU1, BU2, BU5, BU6, NIDC&amp;quot;</t>
  </si>
  <si>
    <t>Line Of Business_BU Code</t>
  </si>
  <si>
    <t>&amp;quot;Line Of Business_BU Code&amp;quot;</t>
  </si>
  <si>
    <t>IEC_STD_V10 &gt;&gt; Data Standard &gt;&gt; BPM &gt;&gt; End Customer</t>
  </si>
  <si>
    <t>&amp;quot;End Customer&amp;quot;</t>
  </si>
  <si>
    <t>&amp;quot;終端客戶&amp;quot;</t>
  </si>
  <si>
    <t>IEC_STD_V10 &gt;&gt; Common &gt;&gt; AutoMetaDataEnd Customer</t>
  </si>
  <si>
    <t>終端客戶Property</t>
  </si>
  <si>
    <t>BPM:230421_0007</t>
  </si>
  <si>
    <t>&amp;quot;ex. HPE, AUO, Ali&amp;quot;</t>
  </si>
  <si>
    <t>Line Of Business_End Customer</t>
  </si>
  <si>
    <t>&amp;quot;Line Of Business_End Customer&amp;quot;</t>
  </si>
  <si>
    <t>IEC_STD_V10 &gt;&gt; Data Standard &gt;&gt; BPM &gt;&gt; LOB vailble Date from</t>
  </si>
  <si>
    <t>&amp;quot;LOB vailble Date from&amp;quot;</t>
  </si>
  <si>
    <t>&amp;quot;事業部代碼生效開始日期&amp;quot;</t>
  </si>
  <si>
    <t>IEC_STD_V10 &gt;&gt; Common &gt;&gt; AutoMetaDataLOB vailble Date from</t>
  </si>
  <si>
    <t>事業部代碼生效開始日期Property</t>
  </si>
  <si>
    <t>BPM:230421_0008</t>
  </si>
  <si>
    <t>&amp;quot;ex:202201,202202&amp;quot;</t>
  </si>
  <si>
    <t>Line Of Business_LOB vailble Date from</t>
  </si>
  <si>
    <t>&amp;quot;Line Of Business_LOB vailble Date from&amp;quot;</t>
  </si>
  <si>
    <t>IEC_STD_V10 &gt;&gt; Data Standard &gt;&gt; BPM &gt;&gt; LOB Code used flag</t>
  </si>
  <si>
    <t>&amp;quot;LOB Code used flag&amp;quot;</t>
  </si>
  <si>
    <t>&amp;quot;是否使用&amp;quot;</t>
  </si>
  <si>
    <t>IEC_STD_V10 &gt;&gt; Common &gt;&gt; AutoMetaDataLOB Code used flag</t>
  </si>
  <si>
    <t>事業部代碼生效與否Property</t>
  </si>
  <si>
    <t>BPM:230421_0009</t>
  </si>
  <si>
    <t>&amp;quot;Y/N&amp;quot;</t>
  </si>
  <si>
    <t>Line Of Business_LOB Code used flag</t>
  </si>
  <si>
    <t>&amp;quot;Line Of Business_LOB Code used flag&amp;quot;</t>
  </si>
  <si>
    <t>IEC_STD_V10 &gt;&gt; Data Standard &gt;&gt; BPM &gt;&gt; Business Unit</t>
  </si>
  <si>
    <t>&amp;quot;Business Unit&amp;quot;</t>
  </si>
  <si>
    <t>&amp;quot;BU&amp;quot;</t>
  </si>
  <si>
    <t>&amp;quot;事業處&amp;quot;</t>
  </si>
  <si>
    <t>IEC_STD_V10 &gt;&gt; Common &gt;&gt; AutoMetaDataBusiness Unit</t>
  </si>
  <si>
    <t>事業處Concept</t>
  </si>
  <si>
    <t>BPM:230421_0010</t>
  </si>
  <si>
    <t>IEC_STD_V10 &gt;&gt; Data Standard &gt;&gt; BPM &gt;&gt; BU Name</t>
  </si>
  <si>
    <t>&amp;quot;BU Name&amp;quot;</t>
  </si>
  <si>
    <t>&amp;quot;事業處名稱&amp;quot;</t>
  </si>
  <si>
    <t>IEC_STD_V10 &gt;&gt; Common &gt;&gt; AutoMetaDataBU Name</t>
  </si>
  <si>
    <t>事業處名稱Property</t>
  </si>
  <si>
    <t>&amp;quot;例如, EBG BU1(第一電腦事業處), EBG BU2(第二電腦事業處) …&amp;quot;</t>
  </si>
  <si>
    <t>Business Unit_BU Name</t>
  </si>
  <si>
    <t>&amp;quot;Business Unit_BU Name&amp;quot;</t>
  </si>
  <si>
    <t>&amp;quot;事業處代碼&amp;quot;</t>
  </si>
  <si>
    <t>事業處代碼Property</t>
  </si>
  <si>
    <t>&amp;quot;EBG: BU1, BU2, BU5, BU6, NIDC&amp;quot;</t>
  </si>
  <si>
    <t>Business Unit_BU Code</t>
  </si>
  <si>
    <t>事業群代碼Relationship</t>
  </si>
  <si>
    <t>Business Unit_BG Code</t>
  </si>
  <si>
    <t>&amp;quot;Business Unit_BG Code&amp;quot;</t>
  </si>
  <si>
    <t>:230421_0001</t>
  </si>
  <si>
    <t>errChkRequred,</t>
  </si>
  <si>
    <t>(多重項目)</t>
  </si>
  <si>
    <t>7-16</t>
  </si>
  <si>
    <t>17-26</t>
  </si>
  <si>
    <t>BPM 合計</t>
  </si>
  <si>
    <t>BPM:230421_0001</t>
  </si>
  <si>
    <t>pot_Concept</t>
  </si>
  <si>
    <t>Business Unit_</t>
  </si>
  <si>
    <t>&amp;quot;Business Unit_&amp;quot;</t>
  </si>
  <si>
    <t>INT_BG_CODE</t>
  </si>
  <si>
    <t>INT_END_CUSTOMER</t>
  </si>
  <si>
    <t>INT_LOB_VAILBLE_DATE_FROM</t>
  </si>
  <si>
    <t>INT_BU_NAME</t>
  </si>
  <si>
    <t>INT_BU_CODE</t>
  </si>
  <si>
    <t>VERSION: 02-0516-02</t>
  </si>
  <si>
    <t>11:28:55.00![TRACE]!cmd /c copy  /Y  C:\temp\dgp\DGP\Terms\錯誤 2015 C:\temp\dgp\</t>
  </si>
  <si>
    <t>11:28:56.00![TRACE]!cmd /c copy  /Y  C:\temp\dgp\DGP\MtdMatch\錯誤 2015 C:\temp\dgp\</t>
  </si>
  <si>
    <t>11:28:58.00![SYS]![LOGEND]!0!&lt;&lt;&lt;&lt;&lt;&lt;&lt;&lt;&lt;&lt;&lt;&lt;&lt;&lt;&lt;[2023-04-21]@[11:28:58]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</si>
</sst>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
    <numFmt numFmtId="165" formatCode="0_ "/>
    <numFmt numFmtId="166" formatCode="[$-409]d\-mmm\-yy;@"/>
    <numFmt numFmtId="167" formatCode="m/d;@"/>
    <numFmt numFmtId="168" formatCode="mm/dd/yy;@"/>
    <numFmt numFmtId="169" formatCode="g/&quot;通&quot;&quot;用&quot;&quot;格&quot;&quot;式&quot;"/>
    <numFmt numFmtId="170" formatCode="yyyy\-mm\-dd;@"/>
    <numFmt numFmtId="171" formatCode="yyyy/m/d;@"/>
    <numFmt numFmtId="172" formatCode="0.0"/>
  </numFmts>
  <fonts count="100">
    <font>
      <sz val="12"/>
      <color theme="1"/>
      <name val="微軟正黑體"/>
      <family val="2"/>
      <charset val="136"/>
    </font>
    <font>
      <sz val="11"/>
      <color theme="1"/>
      <name val="Calibri"/>
      <family val="2"/>
      <scheme val="minor"/>
    </font>
    <font>
      <sz val="11"/>
      <color theme="1"/>
      <name val="Calibri"/>
      <family val="2"/>
      <scheme val="minor"/>
    </font>
    <font>
      <sz val="12"/>
      <color theme="1"/>
      <name val="微軟正黑體"/>
      <family val="2"/>
      <charset val="136"/>
    </font>
    <font>
      <sz val="9"/>
      <name val="Calibri"/>
      <family val="2"/>
      <charset val="136"/>
      <scheme val="minor"/>
    </font>
    <font>
      <sz val="12"/>
      <name val="微軟正黑體"/>
      <family val="2"/>
      <charset val="136"/>
    </font>
    <font>
      <sz val="9"/>
      <name val="宋体"/>
      <family val="3"/>
      <charset val="136"/>
    </font>
    <font>
      <u/>
      <sz val="11"/>
      <color theme="10"/>
      <name val="Calibri"/>
      <family val="1"/>
      <charset val="136"/>
      <scheme val="minor"/>
    </font>
    <font>
      <b/>
      <sz val="12"/>
      <name val="微軟正黑體"/>
      <family val="2"/>
      <charset val="136"/>
    </font>
    <font>
      <b/>
      <sz val="12"/>
      <color theme="0"/>
      <name val="微軟正黑體"/>
      <family val="2"/>
      <charset val="136"/>
    </font>
    <font>
      <sz val="9"/>
      <name val="宋体"/>
    </font>
    <font>
      <sz val="11"/>
      <name val="微軟正黑體"/>
      <family val="2"/>
      <charset val="136"/>
    </font>
    <font>
      <sz val="11"/>
      <color theme="1"/>
      <name val="微軟正黑體"/>
      <family val="2"/>
      <charset val="136"/>
    </font>
    <font>
      <sz val="10"/>
      <color theme="1"/>
      <name val="微軟正黑體"/>
      <family val="2"/>
      <charset val="136"/>
    </font>
    <font>
      <b/>
      <sz val="11"/>
      <color indexed="9"/>
      <name val="微軟正黑體"/>
      <family val="2"/>
      <charset val="136"/>
    </font>
    <font>
      <b/>
      <sz val="11"/>
      <color rgb="FFFFFFFF"/>
      <name val="微軟正黑體"/>
      <family val="2"/>
      <charset val="136"/>
    </font>
    <font>
      <b/>
      <sz val="10"/>
      <color theme="1"/>
      <name val="微軟正黑體"/>
      <family val="2"/>
      <charset val="136"/>
    </font>
    <font>
      <b/>
      <sz val="11"/>
      <color theme="1"/>
      <name val="微軟正黑體"/>
      <family val="2"/>
      <charset val="136"/>
    </font>
    <font>
      <sz val="9"/>
      <name val="Calibri"/>
      <family val="3"/>
      <charset val="136"/>
      <scheme val="minor"/>
    </font>
    <font>
      <sz val="11"/>
      <color indexed="8"/>
      <name val="Calibri"/>
      <family val="2"/>
    </font>
    <font>
      <sz val="12"/>
      <color indexed="8"/>
      <name val="Calibri"/>
      <family val="2"/>
    </font>
    <font>
      <b/>
      <sz val="14"/>
      <color indexed="8"/>
      <name val="Calibri"/>
      <family val="2"/>
    </font>
    <font>
      <b/>
      <sz val="14"/>
      <color indexed="8"/>
      <name val="細明體"/>
      <family val="3"/>
      <charset val="136"/>
    </font>
    <font>
      <sz val="14"/>
      <color indexed="8"/>
      <name val="Calibri"/>
      <family val="2"/>
    </font>
    <font>
      <sz val="12"/>
      <color theme="0"/>
      <name val="Calibri"/>
      <family val="2"/>
    </font>
    <font>
      <sz val="10"/>
      <color indexed="8"/>
      <name val="Calibri"/>
      <family val="2"/>
    </font>
    <font>
      <sz val="10"/>
      <name val="微軟正黑體"/>
      <family val="2"/>
      <charset val="136"/>
    </font>
    <font>
      <sz val="9"/>
      <name val="細明體"/>
      <family val="3"/>
      <charset val="136"/>
    </font>
    <font>
      <sz val="12"/>
      <color indexed="8"/>
      <name val="微軟正黑體"/>
      <family val="2"/>
      <charset val="136"/>
    </font>
    <font>
      <b/>
      <sz val="12"/>
      <color indexed="8"/>
      <name val="微軟正黑體"/>
      <family val="2"/>
      <charset val="136"/>
    </font>
    <font>
      <sz val="12"/>
      <color theme="0"/>
      <name val="微軟正黑體"/>
      <family val="2"/>
      <charset val="136"/>
    </font>
    <font>
      <b/>
      <sz val="14"/>
      <color indexed="8"/>
      <name val="Microsoft JhengHei Light"/>
      <family val="2"/>
      <charset val="136"/>
    </font>
    <font>
      <sz val="14"/>
      <color theme="1"/>
      <name val="Microsoft JhengHei Light"/>
      <family val="2"/>
      <charset val="136"/>
    </font>
    <font>
      <sz val="10"/>
      <color indexed="8"/>
      <name val="Microsoft JhengHei Light"/>
      <family val="2"/>
      <charset val="136"/>
    </font>
    <font>
      <sz val="12"/>
      <color theme="1"/>
      <name val="Microsoft JhengHei Light"/>
      <family val="2"/>
      <charset val="136"/>
    </font>
    <font>
      <sz val="12"/>
      <color indexed="8"/>
      <name val="Microsoft JhengHei Light"/>
      <family val="2"/>
      <charset val="136"/>
    </font>
    <font>
      <sz val="11"/>
      <color rgb="FF000000"/>
      <name val="微軟正黑體"/>
      <family val="2"/>
      <charset val="136"/>
    </font>
    <font>
      <sz val="9"/>
      <name val="新細明體"/>
      <family val="1"/>
      <charset val="136"/>
    </font>
    <font>
      <sz val="11"/>
      <color indexed="8"/>
      <name val="微軟正黑體"/>
      <family val="2"/>
      <charset val="136"/>
    </font>
    <font>
      <sz val="11"/>
      <color indexed="8"/>
      <name val="Courier New"/>
      <family val="3"/>
    </font>
    <font>
      <sz val="9"/>
      <name val="微軟正黑體"/>
      <family val="2"/>
      <charset val="136"/>
    </font>
    <font>
      <b/>
      <sz val="12"/>
      <color theme="1"/>
      <name val="微軟正黑體"/>
      <family val="2"/>
      <charset val="136"/>
    </font>
    <font>
      <b/>
      <sz val="9"/>
      <color indexed="81"/>
      <name val="Tahoma"/>
      <family val="2"/>
    </font>
    <font>
      <sz val="9"/>
      <color indexed="81"/>
      <name val="Tahoma"/>
      <family val="2"/>
    </font>
    <font>
      <b/>
      <sz val="12"/>
      <color rgb="FFFF0000"/>
      <name val="微軟正黑體"/>
      <family val="2"/>
      <charset val="136"/>
    </font>
    <font>
      <b/>
      <sz val="14"/>
      <color theme="0"/>
      <name val="Calibri"/>
      <family val="2"/>
    </font>
    <font>
      <sz val="14"/>
      <color theme="0"/>
      <name val="Calibri"/>
      <family val="2"/>
      <charset val="136"/>
      <scheme val="minor"/>
    </font>
    <font>
      <sz val="12"/>
      <name val="Arial"/>
      <family val="2"/>
    </font>
    <font>
      <sz val="11"/>
      <color rgb="FF000000"/>
      <name val="Arial"/>
      <family val="2"/>
    </font>
    <font>
      <sz val="12"/>
      <name val="Microsoft JhengHei Light"/>
      <family val="2"/>
      <charset val="136"/>
    </font>
    <font>
      <sz val="12"/>
      <color rgb="FF000000"/>
      <name val="Microsoft JhengHei Light"/>
      <family val="2"/>
      <charset val="136"/>
    </font>
    <font>
      <b/>
      <sz val="12"/>
      <color theme="1"/>
      <name val="Microsoft JhengHei Light"/>
      <family val="2"/>
      <charset val="136"/>
    </font>
    <font>
      <u/>
      <sz val="12"/>
      <color theme="10"/>
      <name val="微軟正黑體"/>
      <family val="2"/>
      <charset val="136"/>
    </font>
    <font>
      <b/>
      <sz val="11"/>
      <name val="微軟正黑體"/>
      <family val="2"/>
      <charset val="136"/>
    </font>
    <font>
      <sz val="11"/>
      <color indexed="10"/>
      <name val="微軟正黑體"/>
      <family val="2"/>
      <charset val="136"/>
    </font>
    <font>
      <sz val="11"/>
      <color rgb="FF3F3F76"/>
      <name val="Calibri"/>
      <family val="2"/>
      <charset val="136"/>
      <scheme val="minor"/>
    </font>
    <font>
      <sz val="9"/>
      <color indexed="81"/>
      <name val="細明體"/>
      <family val="3"/>
      <charset val="136"/>
    </font>
    <font>
      <b/>
      <sz val="9"/>
      <color indexed="81"/>
      <name val="新細明體"/>
      <family val="1"/>
      <charset val="136"/>
    </font>
    <font>
      <b/>
      <sz val="8"/>
      <color indexed="81"/>
      <name val="Tahoma"/>
      <family val="2"/>
    </font>
    <font>
      <sz val="8"/>
      <color indexed="81"/>
      <name val="Tahoma"/>
      <family val="2"/>
    </font>
    <font>
      <b/>
      <sz val="8"/>
      <color indexed="81"/>
      <name val="細明體"/>
      <family val="3"/>
      <charset val="136"/>
    </font>
    <font>
      <sz val="8"/>
      <color indexed="81"/>
      <name val="細明體"/>
      <family val="3"/>
      <charset val="136"/>
    </font>
    <font>
      <sz val="9"/>
      <color indexed="81"/>
      <name val="新細明體"/>
      <family val="1"/>
      <charset val="136"/>
    </font>
    <font>
      <b/>
      <sz val="12"/>
      <color indexed="8"/>
      <name val="Calibri"/>
      <family val="2"/>
    </font>
    <font>
      <sz val="12"/>
      <color rgb="FFFF0000"/>
      <name val="微軟正黑體"/>
      <family val="2"/>
      <charset val="136"/>
    </font>
    <font>
      <sz val="11"/>
      <color theme="1"/>
      <name val="Calibri"/>
      <family val="1"/>
      <charset val="136"/>
      <scheme val="minor"/>
    </font>
    <font>
      <b/>
      <sz val="10"/>
      <color theme="0"/>
      <name val="微軟正黑體"/>
      <family val="2"/>
      <charset val="136"/>
    </font>
    <font>
      <b/>
      <sz val="10"/>
      <color rgb="FF000000"/>
      <name val="微軟正黑體"/>
      <family val="2"/>
      <charset val="136"/>
    </font>
    <font>
      <sz val="9"/>
      <color rgb="FF1D1C1D"/>
      <name val="Arial"/>
      <family val="2"/>
    </font>
    <font>
      <sz val="12"/>
      <name val="宋体"/>
    </font>
    <font>
      <sz val="12"/>
      <color theme="1"/>
      <name val="Calibri"/>
      <family val="2"/>
      <charset val="136"/>
      <scheme val="minor"/>
    </font>
    <font>
      <sz val="11"/>
      <color rgb="FF0070C0"/>
      <name val="微軟正黑體"/>
      <family val="2"/>
      <charset val="136"/>
    </font>
    <font>
      <sz val="11"/>
      <color rgb="FF0000CC"/>
      <name val="微軟正黑體"/>
      <family val="2"/>
      <charset val="136"/>
    </font>
    <font>
      <sz val="11"/>
      <color theme="1"/>
      <name val="Calibri"/>
      <family val="2"/>
    </font>
    <font>
      <b/>
      <sz val="11"/>
      <color rgb="FF0070C0"/>
      <name val="微軟正黑體"/>
      <family val="2"/>
      <charset val="136"/>
    </font>
    <font>
      <sz val="12"/>
      <color rgb="FF0070C0"/>
      <name val="微軟正黑體"/>
      <family val="2"/>
      <charset val="136"/>
    </font>
    <font>
      <sz val="11"/>
      <color theme="0"/>
      <name val="微軟正黑體"/>
      <family val="2"/>
      <charset val="136"/>
    </font>
    <font>
      <b/>
      <sz val="11"/>
      <color theme="0"/>
      <name val="微軟正黑體"/>
      <family val="2"/>
      <charset val="136"/>
    </font>
    <font>
      <sz val="10"/>
      <color rgb="FF000000"/>
      <name val="Arial"/>
      <family val="2"/>
    </font>
    <font>
      <sz val="12"/>
      <color theme="1"/>
      <name val="微軟正黑體"/>
      <family val="2"/>
      <charset val="136"/>
    </font>
    <font>
      <sz val="12"/>
      <color theme="1"/>
      <name val="Helvetica Neue"/>
      <family val="2"/>
    </font>
    <font>
      <sz val="12"/>
      <color rgb="FF000000"/>
      <name val="Arial"/>
      <family val="2"/>
    </font>
    <font>
      <sz val="14"/>
      <color theme="1"/>
      <name val="微軟正黑體"/>
      <family val="2"/>
      <charset val="136"/>
    </font>
    <font>
      <u/>
      <sz val="12"/>
      <color theme="10"/>
      <name val="Calibri"/>
      <family val="2"/>
      <charset val="136"/>
      <scheme val="minor"/>
    </font>
    <font>
      <sz val="12"/>
      <color rgb="FF000000"/>
      <name val="Microsoft JhengHei Light"/>
      <family val="2"/>
    </font>
    <font>
      <sz val="10"/>
      <color theme="1"/>
      <name val="Arial"/>
      <family val="2"/>
    </font>
    <font>
      <u/>
      <sz val="12"/>
      <color rgb="FF0000FF"/>
      <name val="Arial"/>
      <family val="2"/>
    </font>
    <font>
      <sz val="11"/>
      <color rgb="FF000000"/>
      <name val="Segoe UI"/>
      <family val="2"/>
    </font>
    <font>
      <sz val="12"/>
      <name val="Microsoft JhengHei Light"/>
      <family val="2"/>
    </font>
    <font>
      <sz val="12"/>
      <color rgb="FF000000"/>
      <name val="微軟正黑體"/>
      <family val="2"/>
      <charset val="136"/>
    </font>
    <font>
      <sz val="14"/>
      <color theme="1"/>
      <name val="Calibri"/>
      <family val="2"/>
    </font>
    <font>
      <sz val="11"/>
      <name val="Calibri"/>
      <family val="2"/>
      <scheme val="minor"/>
    </font>
    <font>
      <sz val="12"/>
      <name val="微軟正黑體"/>
      <family val="2"/>
      <charset val="136"/>
    </font>
    <font>
      <sz val="12"/>
      <color theme="1"/>
      <name val="微軟正黑體"/>
      <family val="2"/>
      <charset val="136"/>
    </font>
    <font>
      <sz val="11"/>
      <name val="微軟正黑體"/>
      <family val="2"/>
    </font>
    <font>
      <b/>
      <sz val="14"/>
      <color theme="1"/>
      <name val="Calibri"/>
      <family val="2"/>
      <charset val="136"/>
      <scheme val="minor"/>
    </font>
    <font>
      <sz val="11"/>
      <color theme="5"/>
      <name val="微軟正黑體"/>
      <family val="2"/>
      <charset val="136"/>
    </font>
    <font>
      <sz val="12"/>
      <name val="Microsoft JhengHei UI"/>
      <family val="2"/>
      <charset val="136"/>
    </font>
    <font>
      <sz val="12"/>
      <name val="MS Gothic"/>
      <family val="3"/>
      <charset val="128"/>
    </font>
    <font>
      <sz val="12"/>
      <color theme="1"/>
      <name val="MS Gothic"/>
      <family val="3"/>
      <charset val="128"/>
    </font>
  </fonts>
  <fills count="41">
    <fill>
      <patternFill patternType="none"/>
    </fill>
    <fill>
      <patternFill patternType="gray125"/>
    </fill>
    <fill>
      <patternFill patternType="solid">
        <fgColor indexed="22"/>
        <bgColor indexed="64"/>
      </patternFill>
    </fill>
    <fill>
      <patternFill patternType="solid">
        <fgColor theme="0" tint="-0.499984740745262"/>
        <bgColor indexed="64"/>
      </patternFill>
    </fill>
    <fill>
      <patternFill patternType="solid">
        <fgColor theme="4"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rgb="FFFFFF00"/>
        <bgColor theme="6" tint="0.79998168889431442"/>
      </patternFill>
    </fill>
    <fill>
      <patternFill patternType="solid">
        <fgColor theme="5" tint="0.79998168889431442"/>
        <bgColor theme="5" tint="0.79998168889431442"/>
      </patternFill>
    </fill>
    <fill>
      <patternFill patternType="solid">
        <fgColor theme="0" tint="-0.14999847407452621"/>
        <bgColor theme="0" tint="-0.14999847407452621"/>
      </patternFill>
    </fill>
    <fill>
      <patternFill patternType="solid">
        <fgColor theme="6" tint="0.79998168889431442"/>
        <bgColor theme="6" tint="0.79998168889431442"/>
      </patternFill>
    </fill>
    <fill>
      <patternFill patternType="solid">
        <fgColor theme="5" tint="0.39997558519241921"/>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0" tint="-0.14999847407452621"/>
        <bgColor indexed="64"/>
      </patternFill>
    </fill>
    <fill>
      <patternFill patternType="solid">
        <fgColor rgb="FFFFFFFF"/>
        <bgColor indexed="64"/>
      </patternFill>
    </fill>
    <fill>
      <patternFill patternType="solid">
        <fgColor rgb="FFD8D8D8"/>
        <bgColor rgb="FFD8D8D8"/>
      </patternFill>
    </fill>
    <fill>
      <patternFill patternType="solid">
        <fgColor theme="4" tint="0.59999389629810485"/>
        <bgColor indexed="64"/>
      </patternFill>
    </fill>
    <fill>
      <patternFill patternType="solid">
        <fgColor theme="2"/>
        <bgColor indexed="64"/>
      </patternFill>
    </fill>
    <fill>
      <patternFill patternType="solid">
        <fgColor theme="5" tint="0.79998168889431442"/>
        <bgColor indexed="64"/>
      </patternFill>
    </fill>
    <fill>
      <patternFill patternType="solid">
        <fgColor rgb="FFFFCC99"/>
      </patternFill>
    </fill>
    <fill>
      <patternFill patternType="solid">
        <fgColor theme="0"/>
        <bgColor indexed="64"/>
      </patternFill>
    </fill>
    <fill>
      <patternFill patternType="solid">
        <fgColor rgb="FFFF0000"/>
        <bgColor indexed="64"/>
      </patternFill>
    </fill>
    <fill>
      <patternFill patternType="solid">
        <fgColor indexed="43"/>
        <bgColor indexed="64"/>
      </patternFill>
    </fill>
    <fill>
      <patternFill patternType="solid">
        <fgColor indexed="50"/>
        <bgColor indexed="64"/>
      </patternFill>
    </fill>
    <fill>
      <patternFill patternType="solid">
        <fgColor indexed="44"/>
        <bgColor indexed="64"/>
      </patternFill>
    </fill>
    <fill>
      <patternFill patternType="solid">
        <fgColor indexed="46"/>
        <bgColor indexed="64"/>
      </patternFill>
    </fill>
    <fill>
      <patternFill patternType="solid">
        <fgColor rgb="FFFFC000"/>
        <bgColor indexed="64"/>
      </patternFill>
    </fill>
    <fill>
      <patternFill patternType="solid">
        <fgColor rgb="FFD8D8D8"/>
        <bgColor rgb="FF000000"/>
      </patternFill>
    </fill>
    <fill>
      <patternFill patternType="solid">
        <fgColor theme="4" tint="0.39997558519241921"/>
        <bgColor indexed="64"/>
      </patternFill>
    </fill>
    <fill>
      <patternFill patternType="solid">
        <fgColor theme="9" tint="0.39997558519241921"/>
        <bgColor indexed="64"/>
      </patternFill>
    </fill>
    <fill>
      <patternFill patternType="solid">
        <fgColor theme="6"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right>
      <top style="thin">
        <color theme="0"/>
      </top>
      <bottom style="thin">
        <color theme="0"/>
      </bottom>
      <diagonal/>
    </border>
    <border>
      <left style="thin">
        <color theme="6"/>
      </left>
      <right style="thin">
        <color theme="6"/>
      </right>
      <top style="thin">
        <color theme="6"/>
      </top>
      <bottom/>
      <diagonal/>
    </border>
    <border>
      <left style="thin">
        <color theme="5"/>
      </left>
      <right/>
      <top style="thin">
        <color theme="5"/>
      </top>
      <bottom/>
      <diagonal/>
    </border>
    <border>
      <left style="thin">
        <color theme="5"/>
      </left>
      <right style="thin">
        <color theme="5"/>
      </right>
      <top style="thin">
        <color theme="5"/>
      </top>
      <bottom/>
      <diagonal/>
    </border>
    <border>
      <left style="thin">
        <color theme="1"/>
      </left>
      <right/>
      <top style="thin">
        <color theme="1"/>
      </top>
      <bottom/>
      <diagonal/>
    </border>
    <border>
      <left style="thin">
        <color theme="4"/>
      </left>
      <right style="thin">
        <color theme="1"/>
      </right>
      <top style="thin">
        <color theme="4"/>
      </top>
      <bottom/>
      <diagonal/>
    </border>
    <border>
      <left style="thin">
        <color theme="6"/>
      </left>
      <right style="thin">
        <color theme="6"/>
      </right>
      <top style="medium">
        <color theme="6"/>
      </top>
      <bottom/>
      <diagonal/>
    </border>
    <border>
      <left style="thin">
        <color theme="5"/>
      </left>
      <right/>
      <top style="medium">
        <color theme="5"/>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6"/>
      </left>
      <right style="thin">
        <color theme="6"/>
      </right>
      <top style="thin">
        <color theme="6"/>
      </top>
      <bottom style="thin">
        <color theme="6"/>
      </bottom>
      <diagonal/>
    </border>
    <border>
      <left/>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indexed="64"/>
      </left>
      <right/>
      <top/>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right/>
      <top/>
      <bottom style="thin">
        <color indexed="64"/>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style="thin">
        <color theme="0"/>
      </right>
      <top style="thin">
        <color theme="0"/>
      </top>
      <bottom/>
      <diagonal/>
    </border>
    <border>
      <left style="medium">
        <color rgb="FF000000"/>
      </left>
      <right style="medium">
        <color rgb="FF000000"/>
      </right>
      <top style="medium">
        <color rgb="FF000000"/>
      </top>
      <bottom style="medium">
        <color rgb="FF000000"/>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top style="thin">
        <color theme="8" tint="0.79998168889431442"/>
      </top>
      <bottom style="thin">
        <color theme="8" tint="0.79998168889431442"/>
      </bottom>
      <diagonal/>
    </border>
    <border>
      <left/>
      <right/>
      <top style="thin">
        <color theme="8" tint="-0.249977111117893"/>
      </top>
      <bottom style="thin">
        <color theme="8" tint="0.39997558519241921"/>
      </bottom>
      <diagonal/>
    </border>
    <border>
      <left/>
      <right/>
      <top style="thin">
        <color theme="8" tint="-0.249977111117893"/>
      </top>
      <bottom style="thin">
        <color theme="8" tint="-0.249977111117893"/>
      </bottom>
      <diagonal/>
    </border>
    <border>
      <left/>
      <right/>
      <top style="thin">
        <color theme="8" tint="0.39997558519241921"/>
      </top>
      <bottom style="thin">
        <color theme="8" tint="0.79998168889431442"/>
      </bottom>
      <diagonal/>
    </border>
    <border>
      <left/>
      <right/>
      <top style="thin">
        <color theme="8" tint="0.39997558519241921"/>
      </top>
      <bottom style="thin">
        <color theme="8" tint="0.39997558519241921"/>
      </bottom>
      <diagonal/>
    </border>
    <border>
      <left/>
      <right/>
      <top style="thin">
        <color theme="8" tint="0.79998168889431442"/>
      </top>
      <bottom style="thin">
        <color theme="8" tint="0.39997558519241921"/>
      </bottom>
      <diagonal/>
    </border>
    <border>
      <left/>
      <right/>
      <top style="thin">
        <color theme="8" tint="0.39997558519241921"/>
      </top>
      <bottom/>
      <diagonal/>
    </border>
    <border>
      <left/>
      <right/>
      <top style="thin">
        <color theme="8" tint="-0.249977111117893"/>
      </top>
      <bottom/>
      <diagonal/>
    </border>
    <border>
      <left/>
      <right/>
      <top style="thin">
        <color theme="8" tint="0.79998168889431442"/>
      </top>
      <bottom/>
      <diagonal/>
    </border>
    <border>
      <left style="thin">
        <color indexed="64"/>
      </left>
      <right style="thin">
        <color theme="6"/>
      </right>
      <top style="thin">
        <color theme="6"/>
      </top>
      <bottom style="thin">
        <color theme="6"/>
      </bottom>
      <diagonal/>
    </border>
    <border>
      <left style="thin">
        <color indexed="64"/>
      </left>
      <right style="thin">
        <color theme="6"/>
      </right>
      <top style="thin">
        <color theme="6"/>
      </top>
      <bottom/>
      <diagonal/>
    </border>
  </borders>
  <cellStyleXfs count="14">
    <xf numFmtId="0" fontId="0" fillId="0" borderId="0">
      <alignment vertical="center"/>
    </xf>
    <xf numFmtId="0" fontId="7" fillId="0" borderId="0" applyNumberFormat="0" applyFill="0" applyBorder="0" applyAlignment="0" applyProtection="0">
      <alignment vertical="center"/>
    </xf>
    <xf numFmtId="0" fontId="19" fillId="0" borderId="0"/>
    <xf numFmtId="168" fontId="3" fillId="0" borderId="0">
      <alignment vertical="center"/>
    </xf>
    <xf numFmtId="0" fontId="52" fillId="0" borderId="0" applyNumberFormat="0" applyFill="0" applyBorder="0" applyAlignment="0" applyProtection="0">
      <alignment vertical="center"/>
    </xf>
    <xf numFmtId="166" fontId="55" fillId="29" borderId="23" applyNumberFormat="0" applyAlignment="0" applyProtection="0">
      <alignment vertical="center"/>
    </xf>
    <xf numFmtId="0" fontId="65" fillId="0" borderId="0">
      <alignment vertical="center"/>
    </xf>
    <xf numFmtId="0" fontId="65" fillId="0" borderId="0"/>
    <xf numFmtId="0" fontId="69" fillId="0" borderId="0"/>
    <xf numFmtId="0" fontId="65" fillId="0" borderId="0"/>
    <xf numFmtId="0" fontId="70" fillId="0" borderId="0">
      <alignment vertical="center"/>
    </xf>
    <xf numFmtId="0" fontId="65" fillId="0" borderId="0">
      <alignment vertical="center"/>
    </xf>
    <xf numFmtId="0" fontId="52" fillId="0" borderId="0" applyNumberFormat="0" applyFill="0" applyBorder="0" applyAlignment="0" applyProtection="0">
      <alignment vertical="center"/>
    </xf>
    <xf numFmtId="0" fontId="2" fillId="0" borderId="0"/>
  </cellStyleXfs>
  <cellXfs count="477">
    <xf numFmtId="0" fontId="0" fillId="0" borderId="0" xfId="0">
      <alignment vertical="center"/>
    </xf>
    <xf numFmtId="0" fontId="3" fillId="0" borderId="0" xfId="0" applyFont="1" applyAlignment="1">
      <alignment vertical="top"/>
    </xf>
    <xf numFmtId="164" fontId="3" fillId="0" borderId="0" xfId="0" applyNumberFormat="1" applyFont="1" applyAlignment="1">
      <alignment vertical="top"/>
    </xf>
    <xf numFmtId="0" fontId="8" fillId="0" borderId="0" xfId="0" applyFont="1" applyAlignment="1">
      <alignment vertical="top" wrapText="1"/>
    </xf>
    <xf numFmtId="49" fontId="5" fillId="0" borderId="0" xfId="0" applyNumberFormat="1" applyFont="1" applyAlignment="1">
      <alignment vertical="top" wrapText="1"/>
    </xf>
    <xf numFmtId="0" fontId="9" fillId="0" borderId="0" xfId="0" applyFont="1" applyAlignment="1">
      <alignment vertical="top"/>
    </xf>
    <xf numFmtId="0" fontId="5" fillId="0" borderId="0" xfId="0" applyFont="1" applyAlignment="1">
      <alignment vertical="top"/>
    </xf>
    <xf numFmtId="0" fontId="14" fillId="3" borderId="1" xfId="0" applyFont="1" applyFill="1" applyBorder="1" applyAlignment="1">
      <alignment horizontal="center" vertical="center" wrapText="1"/>
    </xf>
    <xf numFmtId="0" fontId="15" fillId="3" borderId="1" xfId="0" applyFont="1" applyFill="1" applyBorder="1" applyAlignment="1">
      <alignment horizontal="center" vertical="center" wrapText="1"/>
    </xf>
    <xf numFmtId="0" fontId="16" fillId="0" borderId="0" xfId="0" applyFont="1" applyAlignment="1">
      <alignment horizontal="center"/>
    </xf>
    <xf numFmtId="14" fontId="13" fillId="0" borderId="1" xfId="0" applyNumberFormat="1" applyFont="1" applyBorder="1" applyAlignment="1">
      <alignment horizontal="left" vertical="top" wrapText="1"/>
    </xf>
    <xf numFmtId="0" fontId="13" fillId="0" borderId="1" xfId="0" applyFont="1" applyBorder="1" applyAlignment="1">
      <alignment vertical="top" wrapText="1"/>
    </xf>
    <xf numFmtId="0" fontId="13" fillId="0" borderId="0" xfId="0" applyFont="1">
      <alignment vertical="center"/>
    </xf>
    <xf numFmtId="0" fontId="13" fillId="0" borderId="0" xfId="0" applyFont="1" applyAlignment="1">
      <alignment horizontal="left"/>
    </xf>
    <xf numFmtId="0" fontId="13" fillId="0" borderId="0" xfId="0" applyFont="1" applyAlignment="1">
      <alignment wrapText="1"/>
    </xf>
    <xf numFmtId="0" fontId="20" fillId="0" borderId="0" xfId="2" applyFont="1"/>
    <xf numFmtId="0" fontId="21" fillId="2" borderId="1" xfId="2" applyFont="1" applyFill="1" applyBorder="1" applyAlignment="1">
      <alignment vertical="top" wrapText="1"/>
    </xf>
    <xf numFmtId="0" fontId="23" fillId="0" borderId="1" xfId="2" applyFont="1" applyBorder="1" applyAlignment="1" applyProtection="1">
      <alignment horizontal="left" vertical="center" wrapText="1"/>
      <protection locked="0"/>
    </xf>
    <xf numFmtId="0" fontId="21" fillId="7" borderId="1" xfId="2" applyFont="1" applyFill="1" applyBorder="1" applyAlignment="1">
      <alignment vertical="top" wrapText="1"/>
    </xf>
    <xf numFmtId="0" fontId="20" fillId="7" borderId="1" xfId="2" applyFont="1" applyFill="1" applyBorder="1"/>
    <xf numFmtId="0" fontId="21" fillId="7" borderId="1" xfId="2" applyFont="1" applyFill="1" applyBorder="1" applyAlignment="1" applyProtection="1">
      <alignment horizontal="center" vertical="top" wrapText="1"/>
      <protection locked="0"/>
    </xf>
    <xf numFmtId="0" fontId="25" fillId="0" borderId="1" xfId="2" applyFont="1" applyBorder="1" applyAlignment="1" applyProtection="1">
      <alignment horizontal="left" vertical="center"/>
      <protection locked="0"/>
    </xf>
    <xf numFmtId="0" fontId="20" fillId="0" borderId="1" xfId="2" applyFont="1" applyBorder="1" applyAlignment="1" applyProtection="1">
      <alignment vertical="center"/>
      <protection locked="0"/>
    </xf>
    <xf numFmtId="0" fontId="20" fillId="0" borderId="1" xfId="2" applyFont="1" applyBorder="1" applyAlignment="1" applyProtection="1">
      <alignment vertical="center" wrapText="1"/>
      <protection locked="0"/>
    </xf>
    <xf numFmtId="0" fontId="24" fillId="10" borderId="1" xfId="2" applyFont="1" applyFill="1" applyBorder="1" applyAlignment="1" applyProtection="1">
      <alignment vertical="center"/>
      <protection locked="0"/>
    </xf>
    <xf numFmtId="0" fontId="23" fillId="0" borderId="0" xfId="2" applyFont="1" applyAlignment="1">
      <alignment wrapText="1"/>
    </xf>
    <xf numFmtId="0" fontId="3" fillId="7" borderId="1" xfId="0" applyFont="1" applyFill="1" applyBorder="1" applyAlignment="1"/>
    <xf numFmtId="0" fontId="13" fillId="7" borderId="1" xfId="0" applyFont="1" applyFill="1" applyBorder="1" applyAlignment="1"/>
    <xf numFmtId="0" fontId="26" fillId="7" borderId="1" xfId="0" applyFont="1" applyFill="1" applyBorder="1" applyAlignment="1"/>
    <xf numFmtId="0" fontId="12" fillId="12" borderId="5" xfId="0" applyFont="1" applyFill="1" applyBorder="1" applyAlignment="1"/>
    <xf numFmtId="0" fontId="3" fillId="0" borderId="0" xfId="0" applyFont="1">
      <alignment vertical="center"/>
    </xf>
    <xf numFmtId="0" fontId="28" fillId="0" borderId="0" xfId="2" applyFont="1"/>
    <xf numFmtId="0" fontId="28" fillId="0" borderId="1" xfId="2" applyFont="1" applyBorder="1" applyAlignment="1" applyProtection="1">
      <alignment vertical="center" wrapText="1"/>
      <protection locked="0"/>
    </xf>
    <xf numFmtId="0" fontId="3" fillId="0" borderId="1" xfId="0" applyFont="1" applyBorder="1">
      <alignment vertical="center"/>
    </xf>
    <xf numFmtId="0" fontId="3" fillId="0" borderId="1" xfId="0" applyFont="1" applyBorder="1" applyAlignment="1">
      <alignment horizontal="center" vertical="center"/>
    </xf>
    <xf numFmtId="9" fontId="3" fillId="0" borderId="1" xfId="0" applyNumberFormat="1" applyFont="1" applyBorder="1" applyAlignment="1">
      <alignment horizontal="center" vertical="center"/>
    </xf>
    <xf numFmtId="165" fontId="3" fillId="0" borderId="1" xfId="0" applyNumberFormat="1" applyFont="1" applyBorder="1" applyAlignment="1">
      <alignment horizontal="center" vertical="center"/>
    </xf>
    <xf numFmtId="9" fontId="3" fillId="0" borderId="1" xfId="0" applyNumberFormat="1" applyFont="1" applyBorder="1">
      <alignment vertical="center"/>
    </xf>
    <xf numFmtId="0" fontId="28" fillId="0" borderId="1" xfId="2" applyFont="1" applyBorder="1" applyAlignment="1" applyProtection="1">
      <alignment vertical="center"/>
      <protection locked="0"/>
    </xf>
    <xf numFmtId="0" fontId="3" fillId="0" borderId="0" xfId="0" applyFont="1" applyAlignment="1">
      <alignment horizontal="center" vertical="center"/>
    </xf>
    <xf numFmtId="0" fontId="28" fillId="2" borderId="1" xfId="2" applyFont="1" applyFill="1" applyBorder="1" applyAlignment="1">
      <alignment vertical="top" wrapText="1"/>
    </xf>
    <xf numFmtId="0" fontId="29" fillId="2" borderId="1" xfId="2" applyFont="1" applyFill="1" applyBorder="1" applyAlignment="1">
      <alignment vertical="top" wrapText="1"/>
    </xf>
    <xf numFmtId="0" fontId="29" fillId="7" borderId="1" xfId="2" applyFont="1" applyFill="1" applyBorder="1" applyAlignment="1">
      <alignment vertical="top" wrapText="1"/>
    </xf>
    <xf numFmtId="0" fontId="29" fillId="7" borderId="1" xfId="2" applyFont="1" applyFill="1" applyBorder="1" applyAlignment="1">
      <alignment horizontal="center" vertical="top" wrapText="1"/>
    </xf>
    <xf numFmtId="0" fontId="29" fillId="11" borderId="1" xfId="2" applyFont="1" applyFill="1" applyBorder="1" applyAlignment="1">
      <alignment vertical="top" wrapText="1"/>
    </xf>
    <xf numFmtId="0" fontId="29" fillId="7" borderId="1" xfId="2" applyFont="1" applyFill="1" applyBorder="1" applyAlignment="1" applyProtection="1">
      <alignment horizontal="center" vertical="top" wrapText="1"/>
      <protection locked="0"/>
    </xf>
    <xf numFmtId="0" fontId="30" fillId="10" borderId="1" xfId="2" applyFont="1" applyFill="1" applyBorder="1" applyAlignment="1" applyProtection="1">
      <alignment horizontal="left" vertical="center" wrapText="1"/>
      <protection locked="0"/>
    </xf>
    <xf numFmtId="0" fontId="28" fillId="0" borderId="1" xfId="2" applyFont="1" applyBorder="1" applyAlignment="1" applyProtection="1">
      <alignment horizontal="left" vertical="center"/>
      <protection locked="0"/>
    </xf>
    <xf numFmtId="0" fontId="28" fillId="0" borderId="1" xfId="2" applyFont="1" applyBorder="1" applyAlignment="1" applyProtection="1">
      <alignment horizontal="left" vertical="center" wrapText="1"/>
      <protection locked="0"/>
    </xf>
    <xf numFmtId="0" fontId="3" fillId="0" borderId="1" xfId="0" applyFont="1" applyBorder="1" applyAlignment="1"/>
    <xf numFmtId="0" fontId="28" fillId="0" borderId="0" xfId="2" applyFont="1" applyAlignment="1">
      <alignment wrapText="1"/>
    </xf>
    <xf numFmtId="0" fontId="31" fillId="2" borderId="1" xfId="2" applyFont="1" applyFill="1" applyBorder="1" applyAlignment="1">
      <alignment vertical="top"/>
    </xf>
    <xf numFmtId="0" fontId="31" fillId="2" borderId="1" xfId="2" applyFont="1" applyFill="1" applyBorder="1" applyAlignment="1">
      <alignment vertical="top" wrapText="1"/>
    </xf>
    <xf numFmtId="0" fontId="32" fillId="0" borderId="0" xfId="0" applyFont="1">
      <alignment vertical="center"/>
    </xf>
    <xf numFmtId="0" fontId="33" fillId="0" borderId="2" xfId="2" applyFont="1" applyBorder="1" applyAlignment="1" applyProtection="1">
      <alignment horizontal="left" vertical="center"/>
      <protection locked="0"/>
    </xf>
    <xf numFmtId="0" fontId="32" fillId="0" borderId="1" xfId="0" applyFont="1" applyBorder="1">
      <alignment vertical="center"/>
    </xf>
    <xf numFmtId="0" fontId="34" fillId="0" borderId="3" xfId="0" applyFont="1" applyBorder="1" applyAlignment="1">
      <alignment horizontal="left" vertical="center"/>
    </xf>
    <xf numFmtId="0" fontId="34" fillId="0" borderId="4" xfId="0" applyFont="1" applyBorder="1" applyAlignment="1">
      <alignment horizontal="left" vertical="center"/>
    </xf>
    <xf numFmtId="0" fontId="35" fillId="0" borderId="0" xfId="2" applyFont="1"/>
    <xf numFmtId="0" fontId="33" fillId="0" borderId="1" xfId="2" applyFont="1" applyBorder="1" applyAlignment="1" applyProtection="1">
      <alignment horizontal="left" vertical="center"/>
      <protection locked="0"/>
    </xf>
    <xf numFmtId="0" fontId="34" fillId="0" borderId="1" xfId="0" applyFont="1" applyBorder="1" applyAlignment="1">
      <alignment horizontal="left" vertical="center"/>
    </xf>
    <xf numFmtId="0" fontId="21" fillId="2" borderId="1" xfId="2" applyFont="1" applyFill="1" applyBorder="1" applyAlignment="1">
      <alignment vertical="top" shrinkToFit="1"/>
    </xf>
    <xf numFmtId="0" fontId="23" fillId="0" borderId="1" xfId="2" applyFont="1" applyBorder="1" applyAlignment="1" applyProtection="1">
      <alignment horizontal="left" vertical="center" shrinkToFit="1"/>
      <protection locked="0"/>
    </xf>
    <xf numFmtId="0" fontId="9" fillId="13" borderId="1" xfId="0" applyFont="1" applyFill="1" applyBorder="1" applyAlignment="1">
      <alignment horizontal="left" vertical="top" wrapText="1"/>
    </xf>
    <xf numFmtId="0" fontId="21" fillId="2" borderId="2" xfId="2" applyFont="1" applyFill="1" applyBorder="1" applyAlignment="1">
      <alignment vertical="top" wrapText="1"/>
    </xf>
    <xf numFmtId="166" fontId="5" fillId="0" borderId="0" xfId="0" applyNumberFormat="1" applyFont="1" applyAlignment="1">
      <alignment horizontal="center" vertical="top" wrapText="1"/>
    </xf>
    <xf numFmtId="166" fontId="29" fillId="0" borderId="6" xfId="0" applyNumberFormat="1" applyFont="1" applyBorder="1" applyAlignment="1">
      <alignment horizontal="center" vertical="top" wrapText="1"/>
    </xf>
    <xf numFmtId="166" fontId="29" fillId="0" borderId="7" xfId="0" applyNumberFormat="1" applyFont="1" applyBorder="1" applyAlignment="1">
      <alignment horizontal="center" vertical="top" wrapText="1"/>
    </xf>
    <xf numFmtId="166" fontId="29" fillId="0" borderId="8" xfId="0" applyNumberFormat="1" applyFont="1" applyBorder="1" applyAlignment="1">
      <alignment horizontal="center" vertical="top" wrapText="1"/>
    </xf>
    <xf numFmtId="166" fontId="38" fillId="0" borderId="0" xfId="0" applyNumberFormat="1" applyFont="1">
      <alignment vertical="center"/>
    </xf>
    <xf numFmtId="166" fontId="39" fillId="0" borderId="0" xfId="0" applyNumberFormat="1" applyFont="1" applyProtection="1">
      <alignment vertical="center"/>
      <protection locked="0"/>
    </xf>
    <xf numFmtId="166" fontId="29" fillId="0" borderId="9" xfId="0" applyNumberFormat="1" applyFont="1" applyBorder="1" applyAlignment="1">
      <alignment vertical="top"/>
    </xf>
    <xf numFmtId="166" fontId="29" fillId="0" borderId="10" xfId="0" applyNumberFormat="1" applyFont="1" applyBorder="1" applyAlignment="1">
      <alignment horizontal="center" vertical="top"/>
    </xf>
    <xf numFmtId="166" fontId="28" fillId="0" borderId="0" xfId="0" applyNumberFormat="1" applyFont="1" applyProtection="1">
      <alignment vertical="center"/>
      <protection locked="0"/>
    </xf>
    <xf numFmtId="166" fontId="30" fillId="0" borderId="0" xfId="0" applyNumberFormat="1" applyFont="1" applyProtection="1">
      <alignment vertical="center"/>
      <protection locked="0"/>
    </xf>
    <xf numFmtId="166" fontId="5" fillId="0" borderId="0" xfId="0" quotePrefix="1" applyNumberFormat="1" applyFont="1" applyAlignment="1" applyProtection="1">
      <alignment horizontal="left" vertical="center"/>
      <protection locked="0"/>
    </xf>
    <xf numFmtId="166" fontId="5" fillId="0" borderId="0" xfId="0" applyNumberFormat="1" applyFont="1" applyProtection="1">
      <alignment vertical="center"/>
      <protection locked="0"/>
    </xf>
    <xf numFmtId="166" fontId="28" fillId="14" borderId="11" xfId="0" applyNumberFormat="1" applyFont="1" applyFill="1" applyBorder="1" applyAlignment="1">
      <alignment horizontal="center" vertical="center"/>
    </xf>
    <xf numFmtId="166" fontId="28" fillId="15" borderId="12" xfId="0" quotePrefix="1" applyNumberFormat="1" applyFont="1" applyFill="1" applyBorder="1">
      <alignment vertical="center"/>
    </xf>
    <xf numFmtId="166" fontId="28" fillId="15" borderId="12" xfId="0" applyNumberFormat="1" applyFont="1" applyFill="1" applyBorder="1">
      <alignment vertical="center"/>
    </xf>
    <xf numFmtId="166" fontId="28" fillId="16" borderId="13" xfId="0" applyNumberFormat="1" applyFont="1" applyFill="1" applyBorder="1" applyAlignment="1">
      <alignment vertical="top"/>
    </xf>
    <xf numFmtId="166" fontId="28" fillId="16" borderId="14" xfId="0" applyNumberFormat="1" applyFont="1" applyFill="1" applyBorder="1" applyAlignment="1">
      <alignment vertical="top"/>
    </xf>
    <xf numFmtId="166" fontId="28" fillId="0" borderId="0" xfId="0" applyNumberFormat="1" applyFont="1" applyAlignment="1" applyProtection="1">
      <alignment horizontal="center" vertical="center"/>
      <protection locked="0"/>
    </xf>
    <xf numFmtId="166" fontId="28" fillId="0" borderId="6" xfId="0" applyNumberFormat="1" applyFont="1" applyBorder="1">
      <alignment vertical="center"/>
    </xf>
    <xf numFmtId="166" fontId="28" fillId="0" borderId="7" xfId="0" applyNumberFormat="1" applyFont="1" applyBorder="1" applyProtection="1">
      <alignment vertical="center"/>
      <protection locked="0"/>
    </xf>
    <xf numFmtId="166" fontId="0" fillId="0" borderId="0" xfId="0" applyNumberFormat="1" applyProtection="1">
      <alignment vertical="center"/>
      <protection locked="0"/>
    </xf>
    <xf numFmtId="166" fontId="28" fillId="0" borderId="9" xfId="0" applyNumberFormat="1" applyFont="1" applyBorder="1" applyAlignment="1">
      <alignment vertical="top"/>
    </xf>
    <xf numFmtId="166" fontId="41" fillId="10" borderId="10" xfId="0" applyNumberFormat="1" applyFont="1" applyFill="1" applyBorder="1" applyAlignment="1">
      <alignment horizontal="center" vertical="top"/>
    </xf>
    <xf numFmtId="166" fontId="5" fillId="0" borderId="0" xfId="0" applyNumberFormat="1" applyFont="1" applyAlignment="1" applyProtection="1">
      <alignment vertical="center" wrapText="1"/>
      <protection locked="0"/>
    </xf>
    <xf numFmtId="166" fontId="28" fillId="17" borderId="6" xfId="0" applyNumberFormat="1" applyFont="1" applyFill="1" applyBorder="1">
      <alignment vertical="center"/>
    </xf>
    <xf numFmtId="166" fontId="28" fillId="15" borderId="7" xfId="0" applyNumberFormat="1" applyFont="1" applyFill="1" applyBorder="1" applyProtection="1">
      <alignment vertical="center"/>
      <protection locked="0"/>
    </xf>
    <xf numFmtId="166" fontId="28" fillId="15" borderId="8" xfId="0" applyNumberFormat="1" applyFont="1" applyFill="1" applyBorder="1" applyProtection="1">
      <alignment vertical="center"/>
      <protection locked="0"/>
    </xf>
    <xf numFmtId="166" fontId="28" fillId="16" borderId="9" xfId="0" applyNumberFormat="1" applyFont="1" applyFill="1" applyBorder="1" applyAlignment="1">
      <alignment vertical="top"/>
    </xf>
    <xf numFmtId="166" fontId="28" fillId="16" borderId="15" xfId="0" applyNumberFormat="1" applyFont="1" applyFill="1" applyBorder="1" applyAlignment="1">
      <alignment vertical="top"/>
    </xf>
    <xf numFmtId="166" fontId="28" fillId="0" borderId="8" xfId="0" applyNumberFormat="1" applyFont="1" applyBorder="1" applyProtection="1">
      <alignment vertical="center"/>
      <protection locked="0"/>
    </xf>
    <xf numFmtId="166" fontId="28" fillId="0" borderId="9" xfId="0" applyNumberFormat="1" applyFont="1" applyBorder="1">
      <alignment vertical="center"/>
    </xf>
    <xf numFmtId="166" fontId="28" fillId="0" borderId="15" xfId="0" applyNumberFormat="1" applyFont="1" applyBorder="1">
      <alignment vertical="center"/>
    </xf>
    <xf numFmtId="166" fontId="28" fillId="16" borderId="9" xfId="0" applyNumberFormat="1" applyFont="1" applyFill="1" applyBorder="1">
      <alignment vertical="center"/>
    </xf>
    <xf numFmtId="166" fontId="28" fillId="16" borderId="15" xfId="0" applyNumberFormat="1" applyFont="1" applyFill="1" applyBorder="1">
      <alignment vertical="center"/>
    </xf>
    <xf numFmtId="0" fontId="28" fillId="17" borderId="6" xfId="0" quotePrefix="1" applyFont="1" applyFill="1" applyBorder="1">
      <alignment vertical="center"/>
    </xf>
    <xf numFmtId="166" fontId="0" fillId="0" borderId="0" xfId="0" applyNumberFormat="1">
      <alignment vertical="center"/>
    </xf>
    <xf numFmtId="166" fontId="28" fillId="17" borderId="6" xfId="0" applyNumberFormat="1" applyFont="1" applyFill="1" applyBorder="1" applyAlignment="1">
      <alignment horizontal="center" vertical="center"/>
    </xf>
    <xf numFmtId="166" fontId="28" fillId="0" borderId="16" xfId="0" applyNumberFormat="1" applyFont="1" applyBorder="1">
      <alignment vertical="center"/>
    </xf>
    <xf numFmtId="166" fontId="28" fillId="0" borderId="17" xfId="0" applyNumberFormat="1" applyFont="1" applyBorder="1">
      <alignment vertical="center"/>
    </xf>
    <xf numFmtId="166" fontId="38" fillId="0" borderId="0" xfId="0" applyNumberFormat="1" applyFont="1" applyProtection="1">
      <alignment vertical="center"/>
      <protection locked="0"/>
    </xf>
    <xf numFmtId="166" fontId="28" fillId="17" borderId="18" xfId="0" applyNumberFormat="1" applyFont="1" applyFill="1" applyBorder="1" applyAlignment="1">
      <alignment horizontal="center" vertical="center"/>
    </xf>
    <xf numFmtId="166" fontId="28" fillId="0" borderId="7" xfId="0" quotePrefix="1" applyNumberFormat="1" applyFont="1" applyBorder="1" applyProtection="1">
      <alignment vertical="center"/>
      <protection locked="0"/>
    </xf>
    <xf numFmtId="166" fontId="0" fillId="0" borderId="0" xfId="0" quotePrefix="1" applyNumberFormat="1" applyProtection="1">
      <alignment vertical="center"/>
      <protection locked="0"/>
    </xf>
    <xf numFmtId="49" fontId="0" fillId="0" borderId="0" xfId="0" applyNumberFormat="1">
      <alignment vertical="center"/>
    </xf>
    <xf numFmtId="0" fontId="0" fillId="0" borderId="0" xfId="0" applyAlignment="1">
      <alignment vertical="center" wrapText="1"/>
    </xf>
    <xf numFmtId="0" fontId="44" fillId="0" borderId="0" xfId="0" applyFont="1" applyAlignment="1">
      <alignment vertical="top"/>
    </xf>
    <xf numFmtId="0" fontId="8" fillId="0" borderId="0" xfId="0" applyFont="1" applyAlignment="1">
      <alignment vertical="top"/>
    </xf>
    <xf numFmtId="0" fontId="0" fillId="0" borderId="0" xfId="0" pivotButton="1">
      <alignment vertical="center"/>
    </xf>
    <xf numFmtId="0" fontId="28" fillId="0" borderId="0" xfId="0" applyFont="1" applyProtection="1">
      <alignment vertical="center"/>
      <protection locked="0"/>
    </xf>
    <xf numFmtId="0" fontId="28" fillId="7" borderId="1" xfId="2" applyFont="1" applyFill="1" applyBorder="1" applyAlignment="1">
      <alignment vertical="top" wrapText="1"/>
    </xf>
    <xf numFmtId="0" fontId="8" fillId="18" borderId="1" xfId="0" applyFont="1" applyFill="1" applyBorder="1" applyAlignment="1">
      <alignment vertical="top"/>
    </xf>
    <xf numFmtId="0" fontId="29" fillId="7" borderId="0" xfId="2" applyFont="1" applyFill="1" applyAlignment="1">
      <alignment vertical="top" wrapText="1"/>
    </xf>
    <xf numFmtId="0" fontId="29" fillId="19" borderId="0" xfId="2" applyFont="1" applyFill="1" applyAlignment="1">
      <alignment vertical="top" wrapText="1"/>
    </xf>
    <xf numFmtId="0" fontId="8" fillId="18" borderId="0" xfId="0" applyFont="1" applyFill="1" applyAlignment="1">
      <alignment vertical="top"/>
    </xf>
    <xf numFmtId="0" fontId="3" fillId="7" borderId="0" xfId="0" applyFont="1" applyFill="1" applyAlignment="1">
      <alignment vertical="top"/>
    </xf>
    <xf numFmtId="0" fontId="41" fillId="16" borderId="0" xfId="0" applyFont="1" applyFill="1">
      <alignment vertical="center"/>
    </xf>
    <xf numFmtId="0" fontId="0" fillId="20" borderId="0" xfId="0" applyFill="1">
      <alignment vertical="center"/>
    </xf>
    <xf numFmtId="167" fontId="0" fillId="0" borderId="0" xfId="0" applyNumberFormat="1">
      <alignment vertical="center"/>
    </xf>
    <xf numFmtId="167" fontId="0" fillId="0" borderId="0" xfId="0" applyNumberFormat="1" applyAlignment="1">
      <alignment horizontal="left" vertical="center"/>
    </xf>
    <xf numFmtId="0" fontId="0" fillId="21" borderId="20" xfId="0" applyFill="1" applyBorder="1">
      <alignment vertical="center"/>
    </xf>
    <xf numFmtId="0" fontId="21" fillId="2" borderId="21" xfId="2" applyFont="1" applyFill="1" applyBorder="1" applyAlignment="1">
      <alignment vertical="top" wrapText="1"/>
    </xf>
    <xf numFmtId="0" fontId="9" fillId="22" borderId="22" xfId="0" applyFont="1" applyFill="1" applyBorder="1">
      <alignment vertical="center"/>
    </xf>
    <xf numFmtId="0" fontId="0" fillId="21" borderId="22" xfId="0" applyFill="1" applyBorder="1">
      <alignment vertical="center"/>
    </xf>
    <xf numFmtId="0" fontId="0" fillId="0" borderId="22" xfId="0" applyBorder="1">
      <alignment vertical="center"/>
    </xf>
    <xf numFmtId="0" fontId="41" fillId="0" borderId="0" xfId="0" applyFont="1">
      <alignment vertical="center"/>
    </xf>
    <xf numFmtId="0" fontId="0" fillId="0" borderId="0" xfId="0" applyAlignment="1">
      <alignment vertical="top"/>
    </xf>
    <xf numFmtId="0" fontId="28" fillId="23" borderId="1" xfId="2" applyFont="1" applyFill="1" applyBorder="1" applyAlignment="1">
      <alignment vertical="top" wrapText="1"/>
    </xf>
    <xf numFmtId="0" fontId="47" fillId="24" borderId="0" xfId="0" applyFont="1" applyFill="1" applyAlignment="1">
      <alignment horizontal="center" vertical="center"/>
    </xf>
    <xf numFmtId="0" fontId="47" fillId="24" borderId="0" xfId="0" applyFont="1" applyFill="1">
      <alignment vertical="center"/>
    </xf>
    <xf numFmtId="0" fontId="47" fillId="0" borderId="0" xfId="0" applyFont="1">
      <alignment vertical="center"/>
    </xf>
    <xf numFmtId="0" fontId="47" fillId="0" borderId="0" xfId="0" applyFont="1" applyAlignment="1">
      <alignment vertical="center" wrapText="1"/>
    </xf>
    <xf numFmtId="0" fontId="48" fillId="0" borderId="0" xfId="0" applyFont="1">
      <alignment vertical="center"/>
    </xf>
    <xf numFmtId="0" fontId="49" fillId="0" borderId="0" xfId="0" applyFont="1">
      <alignment vertical="center"/>
    </xf>
    <xf numFmtId="0" fontId="34" fillId="0" borderId="0" xfId="0" applyFont="1">
      <alignment vertical="center"/>
    </xf>
    <xf numFmtId="0" fontId="34" fillId="0" borderId="0" xfId="0" applyFont="1" applyAlignment="1">
      <alignment horizontal="left" vertical="center"/>
    </xf>
    <xf numFmtId="0" fontId="51" fillId="26" borderId="0" xfId="0" applyFont="1" applyFill="1">
      <alignment vertical="center"/>
    </xf>
    <xf numFmtId="0" fontId="34" fillId="0" borderId="0" xfId="0" applyFont="1" applyAlignment="1">
      <alignment vertical="center" wrapText="1"/>
    </xf>
    <xf numFmtId="0" fontId="50" fillId="0" borderId="0" xfId="0" applyFont="1" applyAlignment="1">
      <alignment vertical="center" wrapText="1"/>
    </xf>
    <xf numFmtId="0" fontId="50" fillId="0" borderId="0" xfId="0" applyFont="1" applyAlignment="1">
      <alignment horizontal="right" vertical="center" wrapText="1"/>
    </xf>
    <xf numFmtId="0" fontId="50" fillId="0" borderId="0" xfId="0" applyFont="1" applyAlignment="1">
      <alignment horizontal="left" vertical="center" wrapText="1"/>
    </xf>
    <xf numFmtId="0" fontId="49" fillId="7" borderId="0" xfId="0" applyFont="1" applyFill="1">
      <alignment vertical="center"/>
    </xf>
    <xf numFmtId="0" fontId="49" fillId="0" borderId="0" xfId="0" applyFont="1" applyAlignment="1">
      <alignment vertical="center" wrapText="1"/>
    </xf>
    <xf numFmtId="14" fontId="34" fillId="0" borderId="0" xfId="3" applyNumberFormat="1" applyFont="1">
      <alignment vertical="center"/>
    </xf>
    <xf numFmtId="0" fontId="11" fillId="0" borderId="24" xfId="0" applyFont="1" applyBorder="1" applyAlignment="1"/>
    <xf numFmtId="0" fontId="11" fillId="0" borderId="3" xfId="0" applyFont="1" applyBorder="1" applyAlignment="1">
      <alignment horizontal="center"/>
    </xf>
    <xf numFmtId="0" fontId="11" fillId="0" borderId="0" xfId="0" applyFont="1" applyAlignment="1">
      <alignment horizontal="center"/>
    </xf>
    <xf numFmtId="0" fontId="11" fillId="0" borderId="25" xfId="0" applyFont="1" applyBorder="1" applyAlignment="1"/>
    <xf numFmtId="0" fontId="11" fillId="0" borderId="0" xfId="0" applyFont="1" applyAlignment="1"/>
    <xf numFmtId="0" fontId="11" fillId="9" borderId="0" xfId="0" applyFont="1" applyFill="1" applyAlignment="1"/>
    <xf numFmtId="0" fontId="11" fillId="7" borderId="0" xfId="0" applyFont="1" applyFill="1" applyAlignment="1"/>
    <xf numFmtId="166" fontId="0" fillId="0" borderId="0" xfId="0" applyNumberFormat="1" applyAlignment="1"/>
    <xf numFmtId="166" fontId="53" fillId="0" borderId="26" xfId="0" applyNumberFormat="1" applyFont="1" applyBorder="1">
      <alignment vertical="center"/>
    </xf>
    <xf numFmtId="166" fontId="53" fillId="0" borderId="26" xfId="0" applyNumberFormat="1" applyFont="1" applyBorder="1" applyAlignment="1">
      <alignment horizontal="left" vertical="top"/>
    </xf>
    <xf numFmtId="166" fontId="53" fillId="0" borderId="27" xfId="0" applyNumberFormat="1" applyFont="1" applyBorder="1" applyAlignment="1">
      <alignment horizontal="left" vertical="center"/>
    </xf>
    <xf numFmtId="166" fontId="53" fillId="0" borderId="0" xfId="0" applyNumberFormat="1" applyFont="1">
      <alignment vertical="center"/>
    </xf>
    <xf numFmtId="166" fontId="53" fillId="0" borderId="28" xfId="0" applyNumberFormat="1" applyFont="1" applyBorder="1">
      <alignment vertical="center"/>
    </xf>
    <xf numFmtId="0" fontId="12" fillId="21" borderId="5" xfId="0" applyFont="1" applyFill="1" applyBorder="1" applyAlignment="1"/>
    <xf numFmtId="0" fontId="12" fillId="12" borderId="29" xfId="0" applyFont="1" applyFill="1" applyBorder="1" applyAlignment="1"/>
    <xf numFmtId="166" fontId="12" fillId="12" borderId="0" xfId="0" applyNumberFormat="1" applyFont="1" applyFill="1" applyAlignment="1"/>
    <xf numFmtId="0" fontId="12" fillId="12" borderId="0" xfId="0" applyFont="1" applyFill="1" applyAlignment="1"/>
    <xf numFmtId="169" fontId="36" fillId="7" borderId="30" xfId="0" applyNumberFormat="1" applyFont="1" applyFill="1" applyBorder="1" applyAlignment="1">
      <alignment horizontal="left" vertical="center" wrapText="1"/>
    </xf>
    <xf numFmtId="0" fontId="11" fillId="10" borderId="0" xfId="0" applyFont="1" applyFill="1" applyAlignment="1"/>
    <xf numFmtId="166" fontId="11" fillId="10" borderId="0" xfId="0" applyNumberFormat="1" applyFont="1" applyFill="1" applyAlignment="1"/>
    <xf numFmtId="166" fontId="26" fillId="0" borderId="0" xfId="0" applyNumberFormat="1" applyFont="1" applyAlignment="1">
      <alignment horizontal="right"/>
    </xf>
    <xf numFmtId="166" fontId="38" fillId="0" borderId="31" xfId="0" applyNumberFormat="1" applyFont="1" applyBorder="1" applyAlignment="1">
      <alignment horizontal="left" vertical="center"/>
    </xf>
    <xf numFmtId="166" fontId="38" fillId="0" borderId="0" xfId="0" applyNumberFormat="1" applyFont="1" applyAlignment="1">
      <alignment horizontal="left" vertical="center"/>
    </xf>
    <xf numFmtId="169" fontId="36" fillId="0" borderId="30" xfId="0" applyNumberFormat="1" applyFont="1" applyBorder="1" applyAlignment="1">
      <alignment horizontal="left" vertical="center" wrapText="1" indent="1" readingOrder="1"/>
    </xf>
    <xf numFmtId="0" fontId="11" fillId="10" borderId="0" xfId="0" quotePrefix="1" applyFont="1" applyFill="1" applyAlignment="1">
      <alignment horizontal="left"/>
    </xf>
    <xf numFmtId="166" fontId="12" fillId="10" borderId="0" xfId="0" applyNumberFormat="1" applyFont="1" applyFill="1" applyAlignment="1"/>
    <xf numFmtId="0" fontId="11" fillId="0" borderId="0" xfId="0" applyFont="1" applyAlignment="1">
      <alignment horizontal="left"/>
    </xf>
    <xf numFmtId="0" fontId="54" fillId="0" borderId="0" xfId="0" applyFont="1" applyAlignment="1">
      <alignment horizontal="left"/>
    </xf>
    <xf numFmtId="0" fontId="0" fillId="0" borderId="0" xfId="0" applyAlignment="1"/>
    <xf numFmtId="166" fontId="12" fillId="0" borderId="0" xfId="0" applyNumberFormat="1" applyFont="1" applyAlignment="1">
      <alignment horizontal="left"/>
    </xf>
    <xf numFmtId="166" fontId="11" fillId="27" borderId="0" xfId="0" applyNumberFormat="1" applyFont="1" applyFill="1" applyAlignment="1">
      <alignment horizontal="left"/>
    </xf>
    <xf numFmtId="170" fontId="11" fillId="0" borderId="18" xfId="0" quotePrefix="1" applyNumberFormat="1" applyFont="1" applyBorder="1" applyAlignment="1">
      <alignment horizontal="left"/>
    </xf>
    <xf numFmtId="0" fontId="12" fillId="0" borderId="0" xfId="0" applyFont="1" applyAlignment="1"/>
    <xf numFmtId="14" fontId="11" fillId="0" borderId="0" xfId="0" applyNumberFormat="1" applyFont="1" applyAlignment="1">
      <alignment horizontal="left"/>
    </xf>
    <xf numFmtId="14" fontId="11" fillId="0" borderId="0" xfId="0" quotePrefix="1" applyNumberFormat="1" applyFont="1" applyAlignment="1">
      <alignment horizontal="left"/>
    </xf>
    <xf numFmtId="171" fontId="11" fillId="0" borderId="6" xfId="0" quotePrefix="1" applyNumberFormat="1" applyFont="1" applyBorder="1" applyAlignment="1">
      <alignment horizontal="left"/>
    </xf>
    <xf numFmtId="166" fontId="11" fillId="0" borderId="0" xfId="0" applyNumberFormat="1" applyFont="1" applyAlignment="1"/>
    <xf numFmtId="166" fontId="11" fillId="0" borderId="0" xfId="0" applyNumberFormat="1" applyFont="1" applyAlignment="1">
      <alignment horizontal="left"/>
    </xf>
    <xf numFmtId="171" fontId="11" fillId="0" borderId="0" xfId="0" applyNumberFormat="1" applyFont="1" applyAlignment="1">
      <alignment horizontal="right"/>
    </xf>
    <xf numFmtId="166" fontId="11" fillId="0" borderId="24" xfId="0" applyNumberFormat="1" applyFont="1" applyBorder="1" applyAlignment="1"/>
    <xf numFmtId="171" fontId="11" fillId="0" borderId="0" xfId="0" quotePrefix="1" applyNumberFormat="1" applyFont="1" applyAlignment="1">
      <alignment horizontal="right"/>
    </xf>
    <xf numFmtId="0" fontId="0" fillId="0" borderId="0" xfId="0" applyAlignment="1">
      <alignment horizontal="left" vertical="top"/>
    </xf>
    <xf numFmtId="171" fontId="11" fillId="0" borderId="0" xfId="0" applyNumberFormat="1" applyFont="1" applyAlignment="1"/>
    <xf numFmtId="171" fontId="11" fillId="0" borderId="0" xfId="0" applyNumberFormat="1" applyFont="1" applyAlignment="1">
      <alignment vertical="top" wrapText="1"/>
    </xf>
    <xf numFmtId="0" fontId="11" fillId="0" borderId="0" xfId="0" applyFont="1" applyAlignment="1">
      <alignment vertical="top" wrapText="1"/>
    </xf>
    <xf numFmtId="0" fontId="11" fillId="0" borderId="0" xfId="0" applyFont="1" applyAlignment="1">
      <alignment horizontal="right"/>
    </xf>
    <xf numFmtId="0" fontId="11" fillId="30" borderId="0" xfId="0" applyFont="1" applyFill="1" applyAlignment="1">
      <alignment horizontal="center" vertical="top" wrapText="1"/>
    </xf>
    <xf numFmtId="15" fontId="53" fillId="30" borderId="2" xfId="0" applyNumberFormat="1" applyFont="1" applyFill="1" applyBorder="1" applyAlignment="1">
      <alignment horizontal="center" vertical="top" wrapText="1"/>
    </xf>
    <xf numFmtId="15" fontId="53" fillId="31" borderId="2" xfId="0" applyNumberFormat="1" applyFont="1" applyFill="1" applyBorder="1" applyAlignment="1">
      <alignment horizontal="center" vertical="top" wrapText="1"/>
    </xf>
    <xf numFmtId="0" fontId="53" fillId="30" borderId="35" xfId="0" applyFont="1" applyFill="1" applyBorder="1" applyAlignment="1">
      <alignment horizontal="center" vertical="top" wrapText="1"/>
    </xf>
    <xf numFmtId="0" fontId="53" fillId="30" borderId="2" xfId="0" applyFont="1" applyFill="1" applyBorder="1" applyAlignment="1">
      <alignment horizontal="center" vertical="top" wrapText="1"/>
    </xf>
    <xf numFmtId="0" fontId="11" fillId="23" borderId="1" xfId="0" applyFont="1" applyFill="1" applyBorder="1" applyAlignment="1">
      <alignment horizontal="center" vertical="top"/>
    </xf>
    <xf numFmtId="0" fontId="26" fillId="23" borderId="1" xfId="0" applyFont="1" applyFill="1" applyBorder="1" applyAlignment="1">
      <alignment vertical="top"/>
    </xf>
    <xf numFmtId="0" fontId="11" fillId="0" borderId="0" xfId="0" applyFont="1" applyAlignment="1">
      <alignment horizontal="left" vertical="top" wrapText="1"/>
    </xf>
    <xf numFmtId="0" fontId="3" fillId="0" borderId="0" xfId="0" applyFont="1" applyAlignment="1">
      <alignment horizontal="left" vertical="top"/>
    </xf>
    <xf numFmtId="0" fontId="11" fillId="0" borderId="0" xfId="0" applyFont="1" applyAlignment="1">
      <alignment horizontal="center" vertical="top" wrapText="1"/>
    </xf>
    <xf numFmtId="14" fontId="11" fillId="0" borderId="0" xfId="0" applyNumberFormat="1" applyFont="1" applyAlignment="1">
      <alignment vertical="top" wrapText="1"/>
    </xf>
    <xf numFmtId="0" fontId="11" fillId="7" borderId="36" xfId="0" applyFont="1" applyFill="1" applyBorder="1" applyAlignment="1">
      <alignment horizontal="center" vertical="top" wrapText="1"/>
    </xf>
    <xf numFmtId="49" fontId="11" fillId="0" borderId="0" xfId="0" applyNumberFormat="1" applyFont="1" applyAlignment="1">
      <alignment vertical="top" wrapText="1"/>
    </xf>
    <xf numFmtId="0" fontId="5" fillId="0" borderId="0" xfId="0" applyFont="1" applyAlignment="1">
      <alignment vertical="top" wrapText="1"/>
    </xf>
    <xf numFmtId="0" fontId="12" fillId="0" borderId="0" xfId="0" applyFont="1" applyAlignment="1">
      <alignment horizontal="left" vertical="center"/>
    </xf>
    <xf numFmtId="166" fontId="5" fillId="0" borderId="0" xfId="0" applyNumberFormat="1" applyFont="1" applyAlignment="1">
      <alignment horizontal="center" vertical="top"/>
    </xf>
    <xf numFmtId="0" fontId="5" fillId="0" borderId="0" xfId="0" applyFont="1" applyAlignment="1">
      <alignment horizontal="center" vertical="top"/>
    </xf>
    <xf numFmtId="0" fontId="12" fillId="0" borderId="0" xfId="0" applyFont="1" applyAlignment="1">
      <alignment horizontal="center" vertical="top" wrapText="1"/>
    </xf>
    <xf numFmtId="0" fontId="12" fillId="0" borderId="0" xfId="0" applyFont="1">
      <alignment vertical="center"/>
    </xf>
    <xf numFmtId="14" fontId="12" fillId="0" borderId="0" xfId="0" applyNumberFormat="1" applyFont="1" applyAlignment="1">
      <alignment horizontal="left" vertical="center"/>
    </xf>
    <xf numFmtId="0" fontId="36" fillId="0" borderId="0" xfId="0" applyFont="1" applyAlignment="1"/>
    <xf numFmtId="0" fontId="36" fillId="0" borderId="0" xfId="0" quotePrefix="1" applyFont="1" applyAlignment="1"/>
    <xf numFmtId="0" fontId="11" fillId="7" borderId="0" xfId="0" applyFont="1" applyFill="1" applyAlignment="1">
      <alignment horizontal="center" vertical="top" wrapText="1"/>
    </xf>
    <xf numFmtId="0" fontId="11" fillId="0" borderId="0" xfId="0" applyFont="1" applyAlignment="1">
      <alignment horizontal="left" vertical="center" wrapText="1"/>
    </xf>
    <xf numFmtId="0" fontId="3" fillId="7" borderId="0" xfId="0" applyFont="1" applyFill="1">
      <alignment vertical="center"/>
    </xf>
    <xf numFmtId="0" fontId="41" fillId="0" borderId="19" xfId="0" applyFont="1" applyBorder="1">
      <alignment vertical="center"/>
    </xf>
    <xf numFmtId="0" fontId="5" fillId="7" borderId="0" xfId="0" applyFont="1" applyFill="1" applyAlignment="1">
      <alignment vertical="top"/>
    </xf>
    <xf numFmtId="166" fontId="5" fillId="7" borderId="0" xfId="0" applyNumberFormat="1" applyFont="1" applyFill="1" applyAlignment="1">
      <alignment horizontal="center" vertical="top"/>
    </xf>
    <xf numFmtId="0" fontId="5" fillId="7" borderId="0" xfId="0" applyFont="1" applyFill="1" applyAlignment="1">
      <alignment vertical="top" wrapText="1"/>
    </xf>
    <xf numFmtId="0" fontId="41" fillId="7" borderId="19" xfId="0" applyFont="1" applyFill="1" applyBorder="1">
      <alignment vertical="center"/>
    </xf>
    <xf numFmtId="0" fontId="5" fillId="7" borderId="0" xfId="0" applyFont="1" applyFill="1" applyAlignment="1">
      <alignment horizontal="center" vertical="top"/>
    </xf>
    <xf numFmtId="0" fontId="5" fillId="32" borderId="2" xfId="0" applyFont="1" applyFill="1" applyBorder="1" applyAlignment="1">
      <alignment horizontal="center" vertical="top" wrapText="1"/>
    </xf>
    <xf numFmtId="0" fontId="5" fillId="33" borderId="2" xfId="0" applyFont="1" applyFill="1" applyBorder="1" applyAlignment="1">
      <alignment horizontal="center" vertical="top" wrapText="1"/>
    </xf>
    <xf numFmtId="0" fontId="5" fillId="34" borderId="2" xfId="0" applyFont="1" applyFill="1" applyBorder="1" applyAlignment="1">
      <alignment horizontal="center" vertical="top" wrapText="1"/>
    </xf>
    <xf numFmtId="0" fontId="5" fillId="35" borderId="2" xfId="0" applyFont="1" applyFill="1" applyBorder="1" applyAlignment="1">
      <alignment horizontal="center" vertical="top" wrapText="1"/>
    </xf>
    <xf numFmtId="0" fontId="5" fillId="0" borderId="2" xfId="0" applyFont="1" applyBorder="1" applyAlignment="1">
      <alignment vertical="top"/>
    </xf>
    <xf numFmtId="0" fontId="5" fillId="0" borderId="0" xfId="0" applyFont="1" applyAlignment="1">
      <alignment horizontal="center" vertical="top" wrapText="1"/>
    </xf>
    <xf numFmtId="0" fontId="3" fillId="0" borderId="0" xfId="0" applyFont="1" applyAlignment="1">
      <alignment horizontal="left" vertical="center"/>
    </xf>
    <xf numFmtId="0" fontId="63" fillId="0" borderId="0" xfId="2" applyFont="1" applyAlignment="1">
      <alignment vertical="top" wrapText="1"/>
    </xf>
    <xf numFmtId="0" fontId="3" fillId="7" borderId="0" xfId="0" applyFont="1" applyFill="1" applyAlignment="1">
      <alignment horizontal="left" vertical="center"/>
    </xf>
    <xf numFmtId="0" fontId="3" fillId="7" borderId="19" xfId="0" applyFont="1" applyFill="1" applyBorder="1">
      <alignment vertical="center"/>
    </xf>
    <xf numFmtId="0" fontId="3" fillId="0" borderId="19" xfId="0" applyFont="1" applyBorder="1">
      <alignment vertical="center"/>
    </xf>
    <xf numFmtId="0" fontId="64" fillId="0" borderId="0" xfId="0" applyFont="1">
      <alignment vertical="center"/>
    </xf>
    <xf numFmtId="0" fontId="63" fillId="0" borderId="1" xfId="2" applyFont="1" applyBorder="1" applyAlignment="1">
      <alignment vertical="top" wrapText="1"/>
    </xf>
    <xf numFmtId="0" fontId="0" fillId="7" borderId="0" xfId="0" applyFill="1">
      <alignment vertical="center"/>
    </xf>
    <xf numFmtId="0" fontId="11" fillId="0" borderId="0" xfId="0" applyFont="1" applyAlignment="1">
      <alignment vertical="top"/>
    </xf>
    <xf numFmtId="0" fontId="8" fillId="0" borderId="1" xfId="0" applyFont="1" applyBorder="1" applyAlignment="1">
      <alignment vertical="top"/>
    </xf>
    <xf numFmtId="22" fontId="0" fillId="0" borderId="0" xfId="0" applyNumberFormat="1" applyAlignment="1">
      <alignment vertical="center" wrapText="1"/>
    </xf>
    <xf numFmtId="0" fontId="29" fillId="0" borderId="0" xfId="2" applyFont="1" applyAlignment="1">
      <alignment vertical="top" wrapText="1"/>
    </xf>
    <xf numFmtId="0" fontId="0" fillId="21" borderId="39" xfId="0" applyFill="1" applyBorder="1">
      <alignment vertical="center"/>
    </xf>
    <xf numFmtId="0" fontId="0" fillId="0" borderId="0" xfId="0" applyAlignment="1">
      <alignment horizontal="left" vertical="center"/>
    </xf>
    <xf numFmtId="0" fontId="0" fillId="0" borderId="0" xfId="0" applyAlignment="1">
      <alignment horizontal="left" vertical="center" indent="1"/>
    </xf>
    <xf numFmtId="0" fontId="9" fillId="22" borderId="20" xfId="0" applyFont="1" applyFill="1" applyBorder="1" applyAlignment="1">
      <alignment horizontal="center" vertical="center"/>
    </xf>
    <xf numFmtId="0" fontId="0" fillId="0" borderId="0" xfId="0" applyAlignment="1">
      <alignment horizontal="center" vertical="center"/>
    </xf>
    <xf numFmtId="0" fontId="0" fillId="31" borderId="0" xfId="0" applyFill="1" applyAlignment="1">
      <alignment horizontal="center" vertical="center"/>
    </xf>
    <xf numFmtId="166" fontId="12" fillId="0" borderId="6" xfId="0" applyNumberFormat="1" applyFont="1" applyBorder="1" applyAlignment="1"/>
    <xf numFmtId="0" fontId="20" fillId="0" borderId="0" xfId="2" quotePrefix="1" applyFont="1"/>
    <xf numFmtId="0" fontId="67" fillId="0" borderId="0" xfId="0" applyFont="1" applyAlignment="1">
      <alignment vertical="top"/>
    </xf>
    <xf numFmtId="0" fontId="68" fillId="0" borderId="0" xfId="0" applyFont="1">
      <alignment vertical="center"/>
    </xf>
    <xf numFmtId="0" fontId="0" fillId="0" borderId="1" xfId="0" applyBorder="1">
      <alignment vertical="center"/>
    </xf>
    <xf numFmtId="0" fontId="50" fillId="0" borderId="0" xfId="0" applyFont="1">
      <alignment vertical="center"/>
    </xf>
    <xf numFmtId="0" fontId="66" fillId="13" borderId="2" xfId="6" applyFont="1" applyFill="1" applyBorder="1" applyAlignment="1">
      <alignment horizontal="left" vertical="top" wrapText="1"/>
    </xf>
    <xf numFmtId="0" fontId="66" fillId="6" borderId="2" xfId="6" applyFont="1" applyFill="1" applyBorder="1" applyAlignment="1">
      <alignment horizontal="left" vertical="top" wrapText="1"/>
    </xf>
    <xf numFmtId="0" fontId="66" fillId="4" borderId="2" xfId="6" applyFont="1" applyFill="1" applyBorder="1" applyAlignment="1">
      <alignment horizontal="left" vertical="top" wrapText="1"/>
    </xf>
    <xf numFmtId="0" fontId="66" fillId="6" borderId="35" xfId="6" applyFont="1" applyFill="1" applyBorder="1" applyAlignment="1">
      <alignment horizontal="left" vertical="top" wrapText="1"/>
    </xf>
    <xf numFmtId="0" fontId="66" fillId="5" borderId="35" xfId="6" applyFont="1" applyFill="1" applyBorder="1" applyAlignment="1">
      <alignment horizontal="left" vertical="top" wrapText="1"/>
    </xf>
    <xf numFmtId="0" fontId="66" fillId="5" borderId="2" xfId="6" applyFont="1" applyFill="1" applyBorder="1" applyAlignment="1">
      <alignment horizontal="left" vertical="top" wrapText="1"/>
    </xf>
    <xf numFmtId="0" fontId="53" fillId="0" borderId="0" xfId="8" applyFont="1" applyAlignment="1">
      <alignment horizontal="left" vertical="top" wrapText="1"/>
    </xf>
    <xf numFmtId="0" fontId="5" fillId="0" borderId="0" xfId="9" applyFont="1" applyAlignment="1">
      <alignment horizontal="left" vertical="top" readingOrder="1"/>
    </xf>
    <xf numFmtId="0" fontId="53" fillId="0" borderId="0" xfId="10" applyFont="1" applyAlignment="1">
      <alignment horizontal="left" vertical="top" wrapText="1"/>
    </xf>
    <xf numFmtId="0" fontId="11" fillId="0" borderId="0" xfId="8" applyFont="1" applyAlignment="1">
      <alignment horizontal="left" vertical="top" wrapText="1"/>
    </xf>
    <xf numFmtId="0" fontId="11" fillId="0" borderId="0" xfId="10" applyFont="1" applyAlignment="1">
      <alignment horizontal="left" vertical="top" wrapText="1"/>
    </xf>
    <xf numFmtId="0" fontId="11" fillId="0" borderId="0" xfId="11" applyFont="1" applyAlignment="1">
      <alignment horizontal="left" vertical="top" wrapText="1" readingOrder="1"/>
    </xf>
    <xf numFmtId="0" fontId="71" fillId="0" borderId="0" xfId="11" applyFont="1" applyAlignment="1">
      <alignment horizontal="left" vertical="top" wrapText="1" readingOrder="1"/>
    </xf>
    <xf numFmtId="0" fontId="71" fillId="0" borderId="0" xfId="9" applyFont="1" applyAlignment="1">
      <alignment horizontal="left" vertical="top" wrapText="1" readingOrder="1"/>
    </xf>
    <xf numFmtId="0" fontId="12" fillId="0" borderId="0" xfId="9" applyFont="1" applyAlignment="1">
      <alignment horizontal="left" vertical="top" readingOrder="1"/>
    </xf>
    <xf numFmtId="0" fontId="12" fillId="0" borderId="0" xfId="11" applyFont="1" applyAlignment="1">
      <alignment horizontal="left" vertical="top" wrapText="1" readingOrder="1"/>
    </xf>
    <xf numFmtId="0" fontId="3" fillId="0" borderId="0" xfId="9" applyFont="1" applyAlignment="1">
      <alignment horizontal="left" vertical="top" readingOrder="1"/>
    </xf>
    <xf numFmtId="0" fontId="11" fillId="0" borderId="0" xfId="9" applyFont="1" applyAlignment="1">
      <alignment horizontal="left" vertical="top" readingOrder="1"/>
    </xf>
    <xf numFmtId="0" fontId="11" fillId="0" borderId="0" xfId="9" applyFont="1" applyAlignment="1">
      <alignment horizontal="left" vertical="top" wrapText="1" readingOrder="1"/>
    </xf>
    <xf numFmtId="0" fontId="17" fillId="0" borderId="0" xfId="10" applyFont="1" applyAlignment="1">
      <alignment horizontal="left" vertical="top" wrapText="1"/>
    </xf>
    <xf numFmtId="0" fontId="11" fillId="0" borderId="0" xfId="7" applyFont="1" applyAlignment="1">
      <alignment vertical="top" wrapText="1" readingOrder="1"/>
    </xf>
    <xf numFmtId="0" fontId="74" fillId="0" borderId="0" xfId="10" applyFont="1" applyAlignment="1">
      <alignment horizontal="left" vertical="top" wrapText="1"/>
    </xf>
    <xf numFmtId="0" fontId="53" fillId="0" borderId="0" xfId="6" applyFont="1" applyAlignment="1">
      <alignment horizontal="left" vertical="top" wrapText="1"/>
    </xf>
    <xf numFmtId="0" fontId="5" fillId="0" borderId="0" xfId="11" applyFont="1" applyAlignment="1">
      <alignment horizontal="left" vertical="top" wrapText="1" readingOrder="1"/>
    </xf>
    <xf numFmtId="0" fontId="5" fillId="0" borderId="1" xfId="11" applyFont="1" applyBorder="1" applyAlignment="1">
      <alignment horizontal="left" vertical="top" wrapText="1" readingOrder="1"/>
    </xf>
    <xf numFmtId="0" fontId="5" fillId="0" borderId="0" xfId="9" applyFont="1" applyAlignment="1">
      <alignment horizontal="left" vertical="top" wrapText="1" readingOrder="1"/>
    </xf>
    <xf numFmtId="0" fontId="12" fillId="0" borderId="0" xfId="9" applyFont="1" applyAlignment="1">
      <alignment vertical="top" readingOrder="1"/>
    </xf>
    <xf numFmtId="0" fontId="53" fillId="0" borderId="0" xfId="9" applyFont="1" applyAlignment="1">
      <alignment vertical="top" readingOrder="1"/>
    </xf>
    <xf numFmtId="0" fontId="53" fillId="0" borderId="0" xfId="9" applyFont="1" applyAlignment="1">
      <alignment vertical="top" wrapText="1" readingOrder="1"/>
    </xf>
    <xf numFmtId="0" fontId="71" fillId="0" borderId="0" xfId="8" applyFont="1" applyAlignment="1">
      <alignment horizontal="left" vertical="top" wrapText="1"/>
    </xf>
    <xf numFmtId="0" fontId="17" fillId="0" borderId="0" xfId="6" applyFont="1" applyAlignment="1">
      <alignment horizontal="left" vertical="top" wrapText="1"/>
    </xf>
    <xf numFmtId="0" fontId="11" fillId="0" borderId="0" xfId="9" applyFont="1" applyAlignment="1">
      <alignment vertical="top" readingOrder="1"/>
    </xf>
    <xf numFmtId="0" fontId="12" fillId="0" borderId="0" xfId="8" applyFont="1" applyAlignment="1">
      <alignment horizontal="left" vertical="top" wrapText="1"/>
    </xf>
    <xf numFmtId="0" fontId="8" fillId="0" borderId="0" xfId="9" applyFont="1" applyAlignment="1">
      <alignment horizontal="left" vertical="top" readingOrder="1"/>
    </xf>
    <xf numFmtId="0" fontId="75" fillId="0" borderId="0" xfId="11" applyFont="1" applyAlignment="1">
      <alignment horizontal="left" vertical="top" wrapText="1" readingOrder="1"/>
    </xf>
    <xf numFmtId="0" fontId="76" fillId="0" borderId="0" xfId="11" applyFont="1" applyAlignment="1">
      <alignment horizontal="left" vertical="top" wrapText="1" readingOrder="1"/>
    </xf>
    <xf numFmtId="0" fontId="76" fillId="0" borderId="0" xfId="11" applyFont="1" applyAlignment="1">
      <alignment vertical="top" wrapText="1" readingOrder="1"/>
    </xf>
    <xf numFmtId="0" fontId="77" fillId="0" borderId="0" xfId="10" applyFont="1" applyAlignment="1">
      <alignment horizontal="left" vertical="top" wrapText="1"/>
    </xf>
    <xf numFmtId="0" fontId="3" fillId="0" borderId="0" xfId="9" applyFont="1" applyAlignment="1">
      <alignment horizontal="left" vertical="top" wrapText="1" readingOrder="1"/>
    </xf>
    <xf numFmtId="0" fontId="79" fillId="0" borderId="0" xfId="0" applyFont="1" applyAlignment="1">
      <alignment horizontal="center" vertical="center"/>
    </xf>
    <xf numFmtId="0" fontId="79" fillId="0" borderId="0" xfId="0" applyFont="1" applyAlignment="1">
      <alignment vertical="top"/>
    </xf>
    <xf numFmtId="0" fontId="79" fillId="0" borderId="0" xfId="0" applyFont="1">
      <alignment vertical="center"/>
    </xf>
    <xf numFmtId="0" fontId="45" fillId="13" borderId="1" xfId="0" applyFont="1" applyFill="1" applyBorder="1" applyAlignment="1">
      <alignment horizontal="left" vertical="top" wrapText="1"/>
    </xf>
    <xf numFmtId="0" fontId="49" fillId="0" borderId="1" xfId="0" applyFont="1" applyBorder="1">
      <alignment vertical="center"/>
    </xf>
    <xf numFmtId="0" fontId="49" fillId="0" borderId="1" xfId="0" applyFont="1" applyBorder="1" applyAlignment="1">
      <alignment horizontal="left" vertical="center"/>
    </xf>
    <xf numFmtId="0" fontId="34" fillId="0" borderId="1" xfId="0" applyFont="1" applyBorder="1">
      <alignment vertical="center"/>
    </xf>
    <xf numFmtId="0" fontId="50" fillId="25" borderId="0" xfId="0" applyFont="1" applyFill="1">
      <alignment vertical="center"/>
    </xf>
    <xf numFmtId="0" fontId="50" fillId="0" borderId="1" xfId="0" applyFont="1" applyBorder="1" applyAlignment="1">
      <alignment horizontal="left" vertical="center" wrapText="1"/>
    </xf>
    <xf numFmtId="0" fontId="34" fillId="0" borderId="1" xfId="0" applyFont="1" applyBorder="1" applyAlignment="1">
      <alignment vertical="center" wrapText="1"/>
    </xf>
    <xf numFmtId="0" fontId="80" fillId="0" borderId="1" xfId="0" applyFont="1" applyBorder="1" applyAlignment="1"/>
    <xf numFmtId="15" fontId="81" fillId="0" borderId="0" xfId="0" applyNumberFormat="1" applyFont="1">
      <alignment vertical="center"/>
    </xf>
    <xf numFmtId="0" fontId="47" fillId="0" borderId="0" xfId="0" applyFont="1" applyAlignment="1">
      <alignment wrapText="1"/>
    </xf>
    <xf numFmtId="0" fontId="81" fillId="0" borderId="0" xfId="0" applyFont="1" applyAlignment="1">
      <alignment wrapText="1"/>
    </xf>
    <xf numFmtId="0" fontId="82" fillId="0" borderId="1" xfId="0" applyFont="1" applyBorder="1">
      <alignment vertical="center"/>
    </xf>
    <xf numFmtId="49" fontId="3" fillId="0" borderId="1" xfId="0" applyNumberFormat="1" applyFont="1" applyBorder="1">
      <alignment vertical="center"/>
    </xf>
    <xf numFmtId="0" fontId="83" fillId="0" borderId="1" xfId="12" applyFont="1" applyBorder="1" applyAlignment="1">
      <alignment vertical="center"/>
    </xf>
    <xf numFmtId="15" fontId="81" fillId="25" borderId="0" xfId="0" applyNumberFormat="1" applyFont="1" applyFill="1">
      <alignment vertical="center"/>
    </xf>
    <xf numFmtId="0" fontId="36" fillId="0" borderId="1" xfId="0" applyFont="1" applyBorder="1">
      <alignment vertical="center"/>
    </xf>
    <xf numFmtId="0" fontId="52" fillId="0" borderId="1" xfId="12" applyBorder="1" applyAlignment="1">
      <alignment vertical="center"/>
    </xf>
    <xf numFmtId="0" fontId="52" fillId="0" borderId="1" xfId="12" applyBorder="1" applyAlignment="1">
      <alignment horizontal="left" vertical="center"/>
    </xf>
    <xf numFmtId="0" fontId="81" fillId="0" borderId="1" xfId="0" applyFont="1" applyBorder="1" applyAlignment="1">
      <alignment wrapText="1"/>
    </xf>
    <xf numFmtId="166" fontId="0" fillId="0" borderId="1" xfId="0" applyNumberFormat="1" applyBorder="1" applyAlignment="1"/>
    <xf numFmtId="166" fontId="50" fillId="0" borderId="1" xfId="0" applyNumberFormat="1" applyFont="1" applyBorder="1" applyAlignment="1">
      <alignment horizontal="left" vertical="center" wrapText="1"/>
    </xf>
    <xf numFmtId="0" fontId="49" fillId="7" borderId="1" xfId="0" applyFont="1" applyFill="1" applyBorder="1" applyAlignment="1">
      <alignment horizontal="left" vertical="center"/>
    </xf>
    <xf numFmtId="0" fontId="3" fillId="0" borderId="1" xfId="0" applyFont="1" applyBorder="1" applyAlignment="1">
      <alignment horizontal="left" vertical="center"/>
    </xf>
    <xf numFmtId="0" fontId="84" fillId="0" borderId="1" xfId="0" applyFont="1" applyBorder="1" applyAlignment="1"/>
    <xf numFmtId="0" fontId="85" fillId="0" borderId="1" xfId="0" applyFont="1" applyBorder="1" applyAlignment="1"/>
    <xf numFmtId="0" fontId="86" fillId="0" borderId="1" xfId="0" applyFont="1" applyBorder="1" applyAlignment="1"/>
    <xf numFmtId="0" fontId="85" fillId="0" borderId="0" xfId="0" applyFont="1" applyAlignment="1"/>
    <xf numFmtId="0" fontId="36" fillId="7" borderId="1" xfId="0" applyFont="1" applyFill="1" applyBorder="1">
      <alignment vertical="center"/>
    </xf>
    <xf numFmtId="0" fontId="3" fillId="7" borderId="1" xfId="0" applyFont="1" applyFill="1" applyBorder="1">
      <alignment vertical="center"/>
    </xf>
    <xf numFmtId="0" fontId="52" fillId="0" borderId="1" xfId="12" applyBorder="1" applyAlignment="1"/>
    <xf numFmtId="0" fontId="50" fillId="0" borderId="0" xfId="0" applyFont="1" applyAlignment="1">
      <alignment wrapText="1"/>
    </xf>
    <xf numFmtId="14" fontId="81" fillId="0" borderId="0" xfId="0" applyNumberFormat="1" applyFont="1" applyAlignment="1">
      <alignment horizontal="right" wrapText="1"/>
    </xf>
    <xf numFmtId="0" fontId="85" fillId="0" borderId="0" xfId="0" applyFont="1" applyAlignment="1">
      <alignment wrapText="1"/>
    </xf>
    <xf numFmtId="0" fontId="34" fillId="0" borderId="0" xfId="0" applyFont="1" applyAlignment="1">
      <alignment wrapText="1"/>
    </xf>
    <xf numFmtId="0" fontId="0" fillId="0" borderId="1" xfId="0" applyBorder="1" applyAlignment="1"/>
    <xf numFmtId="0" fontId="87" fillId="0" borderId="1" xfId="0" applyFont="1" applyBorder="1" applyAlignment="1">
      <alignment wrapText="1"/>
    </xf>
    <xf numFmtId="14" fontId="34" fillId="0" borderId="0" xfId="0" applyNumberFormat="1" applyFont="1">
      <alignment vertical="center"/>
    </xf>
    <xf numFmtId="0" fontId="88" fillId="0" borderId="1" xfId="0" applyFont="1" applyBorder="1">
      <alignment vertical="center"/>
    </xf>
    <xf numFmtId="0" fontId="52" fillId="0" borderId="0" xfId="12" applyAlignment="1">
      <alignment vertical="center"/>
    </xf>
    <xf numFmtId="0" fontId="78" fillId="0" borderId="0" xfId="0" applyFont="1">
      <alignment vertical="center"/>
    </xf>
    <xf numFmtId="0" fontId="89" fillId="0" borderId="0" xfId="0" applyFont="1">
      <alignment vertical="center"/>
    </xf>
    <xf numFmtId="0" fontId="81" fillId="37" borderId="0" xfId="0" applyFont="1" applyFill="1">
      <alignment vertical="center"/>
    </xf>
    <xf numFmtId="0" fontId="81" fillId="0" borderId="0" xfId="0" applyFont="1">
      <alignment vertical="center"/>
    </xf>
    <xf numFmtId="0" fontId="81" fillId="0" borderId="0" xfId="0" applyFont="1" applyAlignment="1">
      <alignment vertical="center" wrapText="1"/>
    </xf>
    <xf numFmtId="0" fontId="67" fillId="7" borderId="0" xfId="0" applyFont="1" applyFill="1" applyAlignment="1">
      <alignment vertical="top"/>
    </xf>
    <xf numFmtId="0" fontId="90" fillId="2" borderId="1" xfId="2" applyFont="1" applyFill="1" applyBorder="1" applyAlignment="1">
      <alignment horizontal="center" vertical="top" wrapText="1"/>
    </xf>
    <xf numFmtId="0" fontId="23" fillId="2" borderId="1" xfId="2" applyFont="1" applyFill="1" applyBorder="1" applyAlignment="1">
      <alignment horizontal="center" vertical="top" wrapText="1"/>
    </xf>
    <xf numFmtId="0" fontId="3" fillId="38" borderId="0" xfId="0" applyFont="1" applyFill="1">
      <alignment vertical="center"/>
    </xf>
    <xf numFmtId="0" fontId="2" fillId="7" borderId="0" xfId="13" applyFill="1" applyAlignment="1">
      <alignment vertical="center"/>
    </xf>
    <xf numFmtId="0" fontId="2" fillId="9" borderId="0" xfId="13" applyFill="1" applyAlignment="1">
      <alignment vertical="top"/>
    </xf>
    <xf numFmtId="0" fontId="2" fillId="0" borderId="0" xfId="13"/>
    <xf numFmtId="0" fontId="2" fillId="28" borderId="0" xfId="13" applyFill="1" applyAlignment="1">
      <alignment vertical="top"/>
    </xf>
    <xf numFmtId="0" fontId="2" fillId="7" borderId="0" xfId="13" applyFill="1" applyAlignment="1">
      <alignment vertical="top"/>
    </xf>
    <xf numFmtId="0" fontId="2" fillId="0" borderId="0" xfId="13" applyAlignment="1">
      <alignment vertical="top"/>
    </xf>
    <xf numFmtId="0" fontId="3" fillId="0" borderId="0" xfId="0" quotePrefix="1" applyFont="1" applyAlignment="1">
      <alignment vertical="top"/>
    </xf>
    <xf numFmtId="0" fontId="0" fillId="9" borderId="1" xfId="0" applyFill="1" applyBorder="1" applyAlignment="1">
      <alignment vertical="top"/>
    </xf>
    <xf numFmtId="0" fontId="9" fillId="6" borderId="0" xfId="6" applyFont="1" applyFill="1" applyAlignment="1">
      <alignment horizontal="left" vertical="top" wrapText="1"/>
    </xf>
    <xf numFmtId="0" fontId="0" fillId="9" borderId="0" xfId="0" applyFill="1" applyAlignment="1">
      <alignment vertical="top"/>
    </xf>
    <xf numFmtId="0" fontId="0" fillId="28" borderId="0" xfId="0" applyFill="1" applyAlignment="1">
      <alignment vertical="top"/>
    </xf>
    <xf numFmtId="0" fontId="91" fillId="0" borderId="0" xfId="13" applyFont="1"/>
    <xf numFmtId="0" fontId="0" fillId="0" borderId="1" xfId="0" pivotButton="1" applyBorder="1" applyAlignment="1">
      <alignment vertical="center" wrapText="1"/>
    </xf>
    <xf numFmtId="0" fontId="0" fillId="0" borderId="1" xfId="0" applyBorder="1" applyAlignment="1">
      <alignment vertical="center" wrapText="1"/>
    </xf>
    <xf numFmtId="0" fontId="3" fillId="0" borderId="0" xfId="0" applyFont="1" applyAlignment="1">
      <alignment vertical="top" wrapText="1"/>
    </xf>
    <xf numFmtId="0" fontId="3" fillId="39" borderId="0" xfId="0" applyFont="1" applyFill="1" applyAlignment="1">
      <alignment vertical="top"/>
    </xf>
    <xf numFmtId="0" fontId="1" fillId="0" borderId="0" xfId="13" applyFont="1"/>
    <xf numFmtId="0" fontId="92" fillId="0" borderId="0" xfId="0" applyFont="1" applyAlignment="1">
      <alignment vertical="top" wrapText="1"/>
    </xf>
    <xf numFmtId="0" fontId="92" fillId="0" borderId="0" xfId="0" applyFont="1" applyAlignment="1">
      <alignment horizontal="center" vertical="top" wrapText="1"/>
    </xf>
    <xf numFmtId="0" fontId="93" fillId="0" borderId="0" xfId="0" applyFont="1" applyAlignment="1">
      <alignment horizontal="left" vertical="center"/>
    </xf>
    <xf numFmtId="0" fontId="93" fillId="7" borderId="0" xfId="0" applyFont="1" applyFill="1" applyAlignment="1">
      <alignment horizontal="left" vertical="center"/>
    </xf>
    <xf numFmtId="166" fontId="92" fillId="0" borderId="0" xfId="0" applyNumberFormat="1" applyFont="1" applyAlignment="1">
      <alignment horizontal="center" vertical="top"/>
    </xf>
    <xf numFmtId="0" fontId="92" fillId="0" borderId="0" xfId="0" applyFont="1" applyAlignment="1">
      <alignment vertical="top"/>
    </xf>
    <xf numFmtId="0" fontId="92" fillId="0" borderId="0" xfId="0" applyFont="1" applyAlignment="1">
      <alignment horizontal="center" vertical="top"/>
    </xf>
    <xf numFmtId="0" fontId="92" fillId="7" borderId="0" xfId="0" applyFont="1" applyFill="1" applyAlignment="1">
      <alignment vertical="top"/>
    </xf>
    <xf numFmtId="0" fontId="0" fillId="7" borderId="0" xfId="0" applyFill="1" applyAlignment="1">
      <alignment horizontal="left" vertical="center"/>
    </xf>
    <xf numFmtId="0" fontId="41" fillId="8" borderId="1" xfId="0" applyFont="1" applyFill="1" applyBorder="1" applyAlignment="1">
      <alignment horizontal="center" vertical="top"/>
    </xf>
    <xf numFmtId="0" fontId="41" fillId="8" borderId="36" xfId="0" applyFont="1" applyFill="1" applyBorder="1" applyAlignment="1">
      <alignment horizontal="center" vertical="top"/>
    </xf>
    <xf numFmtId="0" fontId="41" fillId="36" borderId="0" xfId="0" applyFont="1" applyFill="1" applyAlignment="1">
      <alignment horizontal="center" vertical="top"/>
    </xf>
    <xf numFmtId="0" fontId="41" fillId="0" borderId="0" xfId="0" applyFont="1" applyAlignment="1">
      <alignment horizontal="center" vertical="top" wrapText="1"/>
    </xf>
    <xf numFmtId="0" fontId="3" fillId="0" borderId="0" xfId="0" applyFont="1" applyAlignment="1">
      <alignment horizontal="center" vertical="top"/>
    </xf>
    <xf numFmtId="0" fontId="3" fillId="0" borderId="36" xfId="0" applyFont="1" applyBorder="1" applyAlignment="1">
      <alignment vertical="top"/>
    </xf>
    <xf numFmtId="0" fontId="3" fillId="28" borderId="0" xfId="0" applyFont="1" applyFill="1" applyAlignment="1">
      <alignment vertical="top"/>
    </xf>
    <xf numFmtId="0" fontId="9" fillId="13" borderId="0" xfId="0" applyFont="1" applyFill="1" applyAlignment="1">
      <alignment horizontal="left" vertical="top" wrapText="1"/>
    </xf>
    <xf numFmtId="0" fontId="3" fillId="9" borderId="1" xfId="0" applyFont="1" applyFill="1" applyBorder="1" applyAlignment="1">
      <alignment vertical="top"/>
    </xf>
    <xf numFmtId="164" fontId="9" fillId="6" borderId="0" xfId="0" applyNumberFormat="1" applyFont="1" applyFill="1" applyAlignment="1">
      <alignment horizontal="left" vertical="top" wrapText="1"/>
    </xf>
    <xf numFmtId="0" fontId="3" fillId="9" borderId="0" xfId="0" applyFont="1" applyFill="1" applyAlignment="1">
      <alignment vertical="top"/>
    </xf>
    <xf numFmtId="0" fontId="9" fillId="6" borderId="0" xfId="0" applyFont="1" applyFill="1" applyAlignment="1">
      <alignment horizontal="left" vertical="top" wrapText="1"/>
    </xf>
    <xf numFmtId="0" fontId="9" fillId="13" borderId="0" xfId="6" applyFont="1" applyFill="1" applyAlignment="1">
      <alignment horizontal="left" vertical="top" wrapText="1"/>
    </xf>
    <xf numFmtId="0" fontId="9" fillId="4" borderId="1" xfId="0" applyFont="1" applyFill="1" applyBorder="1" applyAlignment="1">
      <alignment horizontal="left" vertical="top" wrapText="1"/>
    </xf>
    <xf numFmtId="0" fontId="9" fillId="4" borderId="0" xfId="0" applyFont="1" applyFill="1" applyAlignment="1">
      <alignment horizontal="left" vertical="top" wrapText="1"/>
    </xf>
    <xf numFmtId="0" fontId="3" fillId="0" borderId="36" xfId="0" applyFont="1" applyBorder="1" applyAlignment="1">
      <alignment vertical="top" wrapText="1"/>
    </xf>
    <xf numFmtId="0" fontId="3" fillId="0" borderId="1" xfId="0" applyFont="1" applyBorder="1" applyAlignment="1">
      <alignment vertical="top"/>
    </xf>
    <xf numFmtId="0" fontId="3" fillId="10" borderId="4" xfId="0" applyFont="1" applyFill="1" applyBorder="1" applyAlignment="1">
      <alignment vertical="top"/>
    </xf>
    <xf numFmtId="0" fontId="3" fillId="0" borderId="4" xfId="0" applyFont="1" applyBorder="1" applyAlignment="1">
      <alignment vertical="top" wrapText="1"/>
    </xf>
    <xf numFmtId="0" fontId="3" fillId="0" borderId="1" xfId="0" applyFont="1" applyBorder="1" applyAlignment="1">
      <alignment vertical="top" wrapText="1"/>
    </xf>
    <xf numFmtId="0" fontId="3" fillId="10" borderId="1" xfId="0" applyFont="1" applyFill="1" applyBorder="1" applyAlignment="1">
      <alignment vertical="top"/>
    </xf>
    <xf numFmtId="0" fontId="3" fillId="10" borderId="1" xfId="0" applyFont="1" applyFill="1" applyBorder="1" applyAlignment="1">
      <alignment vertical="top" wrapText="1"/>
    </xf>
    <xf numFmtId="0" fontId="94" fillId="0" borderId="0" xfId="0" applyFont="1" applyAlignment="1">
      <alignment horizontal="left"/>
    </xf>
    <xf numFmtId="0" fontId="0" fillId="40" borderId="0" xfId="0" applyFill="1" applyAlignment="1">
      <alignment vertical="top"/>
    </xf>
    <xf numFmtId="0" fontId="0" fillId="0" borderId="20" xfId="0" applyBorder="1">
      <alignment vertical="center"/>
    </xf>
    <xf numFmtId="0" fontId="1" fillId="0" borderId="0" xfId="13" quotePrefix="1" applyFont="1"/>
    <xf numFmtId="0" fontId="1" fillId="28" borderId="0" xfId="13" applyFont="1" applyFill="1" applyAlignment="1">
      <alignment vertical="top"/>
    </xf>
    <xf numFmtId="0" fontId="13" fillId="0" borderId="1" xfId="0" applyFont="1" applyBorder="1">
      <alignment vertical="center"/>
    </xf>
    <xf numFmtId="0" fontId="28" fillId="0" borderId="6" xfId="0" applyFont="1" applyBorder="1" applyAlignment="1">
      <alignment horizontal="left" vertical="center"/>
    </xf>
    <xf numFmtId="0" fontId="41" fillId="0" borderId="0" xfId="0" applyFont="1" applyAlignment="1">
      <alignment horizontal="left" vertical="top" wrapText="1"/>
    </xf>
    <xf numFmtId="0" fontId="11" fillId="0" borderId="40" xfId="11" applyFont="1" applyBorder="1" applyAlignment="1">
      <alignment horizontal="left" vertical="top" wrapText="1" readingOrder="1"/>
    </xf>
    <xf numFmtId="0" fontId="11" fillId="17" borderId="40" xfId="11" applyFont="1" applyFill="1" applyBorder="1" applyAlignment="1">
      <alignment horizontal="left" vertical="top" wrapText="1" readingOrder="1"/>
    </xf>
    <xf numFmtId="0" fontId="11" fillId="0" borderId="41" xfId="7" applyFont="1" applyBorder="1" applyAlignment="1">
      <alignment vertical="top" wrapText="1" readingOrder="1"/>
    </xf>
    <xf numFmtId="0" fontId="8" fillId="0" borderId="42" xfId="9" applyFont="1" applyBorder="1" applyAlignment="1">
      <alignment horizontal="left" vertical="top" readingOrder="1"/>
    </xf>
    <xf numFmtId="0" fontId="8" fillId="17" borderId="42" xfId="9" applyFont="1" applyFill="1" applyBorder="1" applyAlignment="1">
      <alignment horizontal="left" vertical="top" readingOrder="1"/>
    </xf>
    <xf numFmtId="0" fontId="8" fillId="0" borderId="43" xfId="9" applyFont="1" applyBorder="1" applyAlignment="1">
      <alignment horizontal="left" vertical="top" readingOrder="1"/>
    </xf>
    <xf numFmtId="0" fontId="11" fillId="0" borderId="44" xfId="11" applyFont="1" applyBorder="1" applyAlignment="1">
      <alignment horizontal="left" vertical="top" wrapText="1" readingOrder="1"/>
    </xf>
    <xf numFmtId="0" fontId="0" fillId="21" borderId="0" xfId="0" applyFill="1">
      <alignment vertical="center"/>
    </xf>
    <xf numFmtId="0" fontId="96" fillId="0" borderId="0" xfId="8" applyFont="1" applyAlignment="1">
      <alignment horizontal="left" vertical="top" wrapText="1"/>
    </xf>
    <xf numFmtId="0" fontId="96" fillId="0" borderId="0" xfId="0" applyFont="1" applyAlignment="1">
      <alignment horizontal="left" vertical="top" wrapText="1"/>
    </xf>
    <xf numFmtId="0" fontId="96" fillId="0" borderId="0" xfId="11" applyFont="1" applyAlignment="1">
      <alignment horizontal="left" vertical="top" wrapText="1" readingOrder="1"/>
    </xf>
    <xf numFmtId="0" fontId="96" fillId="0" borderId="0" xfId="11" applyFont="1" applyAlignment="1">
      <alignment vertical="top" wrapText="1" readingOrder="1"/>
    </xf>
    <xf numFmtId="0" fontId="0" fillId="7" borderId="0" xfId="0" applyFill="1" applyAlignment="1">
      <alignment vertical="top"/>
    </xf>
    <xf numFmtId="0" fontId="97" fillId="0" borderId="0" xfId="0" applyFont="1" applyAlignment="1">
      <alignment horizontal="left" vertical="center" wrapText="1"/>
    </xf>
    <xf numFmtId="0" fontId="0" fillId="0" borderId="0" xfId="0" applyAlignment="1">
      <alignment horizontal="right" vertical="center"/>
    </xf>
    <xf numFmtId="14" fontId="0" fillId="0" borderId="0" xfId="0" applyNumberFormat="1">
      <alignment vertical="center"/>
    </xf>
    <xf numFmtId="0" fontId="0" fillId="0" borderId="0" xfId="0" pivotButton="1" applyAlignment="1">
      <alignment vertical="top"/>
    </xf>
    <xf numFmtId="0" fontId="0" fillId="0" borderId="0" xfId="0" applyAlignment="1">
      <alignment horizontal="right" vertical="top"/>
    </xf>
    <xf numFmtId="0" fontId="0" fillId="0" borderId="46" xfId="0" applyBorder="1">
      <alignment vertical="center"/>
    </xf>
    <xf numFmtId="0" fontId="0" fillId="0" borderId="47" xfId="0" applyBorder="1">
      <alignment vertical="center"/>
    </xf>
    <xf numFmtId="0" fontId="0" fillId="0" borderId="48" xfId="0" applyBorder="1">
      <alignment vertical="center"/>
    </xf>
    <xf numFmtId="0" fontId="0" fillId="0" borderId="45" xfId="0"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171" fontId="0" fillId="0" borderId="0" xfId="0" applyNumberFormat="1" applyAlignment="1">
      <alignment horizontal="left" vertical="center"/>
    </xf>
    <xf numFmtId="14" fontId="0" fillId="0" borderId="0" xfId="0" applyNumberFormat="1" applyAlignment="1">
      <alignment horizontal="left" vertical="center"/>
    </xf>
    <xf numFmtId="0" fontId="11" fillId="0" borderId="54" xfId="0" applyFont="1" applyBorder="1" applyAlignment="1">
      <alignment wrapText="1"/>
    </xf>
    <xf numFmtId="0" fontId="12" fillId="0" borderId="0" xfId="0" applyFont="1" applyAlignment="1">
      <alignment vertical="top"/>
    </xf>
    <xf numFmtId="0" fontId="0" fillId="0" borderId="0" xfId="9" applyFont="1" applyAlignment="1">
      <alignment horizontal="left" vertical="top" readingOrder="1"/>
    </xf>
    <xf numFmtId="0" fontId="0" fillId="0" borderId="0" xfId="9" applyFont="1" applyAlignment="1">
      <alignment horizontal="left" vertical="top" wrapText="1" readingOrder="1"/>
    </xf>
    <xf numFmtId="0" fontId="8" fillId="26" borderId="0" xfId="0" applyFont="1" applyFill="1" applyAlignment="1">
      <alignment vertical="top"/>
    </xf>
    <xf numFmtId="172" fontId="0" fillId="0" borderId="0" xfId="0" applyNumberFormat="1" applyAlignment="1">
      <alignment vertical="top"/>
    </xf>
    <xf numFmtId="14" fontId="3" fillId="0" borderId="0" xfId="0" applyNumberFormat="1" applyFont="1">
      <alignment vertical="center"/>
    </xf>
    <xf numFmtId="0" fontId="3" fillId="0" borderId="46" xfId="0" applyFont="1" applyBorder="1">
      <alignment vertical="center"/>
    </xf>
    <xf numFmtId="0" fontId="3" fillId="0" borderId="47" xfId="0" applyFont="1" applyBorder="1">
      <alignment vertical="center"/>
    </xf>
    <xf numFmtId="0" fontId="3" fillId="0" borderId="48" xfId="0" applyFont="1" applyBorder="1">
      <alignment vertical="center"/>
    </xf>
    <xf numFmtId="0" fontId="3" fillId="0" borderId="45" xfId="0" applyFont="1" applyBorder="1">
      <alignment vertical="center"/>
    </xf>
    <xf numFmtId="0" fontId="3" fillId="0" borderId="49" xfId="0" applyFont="1" applyBorder="1">
      <alignment vertical="center"/>
    </xf>
    <xf numFmtId="0" fontId="3" fillId="0" borderId="50" xfId="0" applyFont="1" applyBorder="1">
      <alignment vertical="center"/>
    </xf>
    <xf numFmtId="0" fontId="3" fillId="0" borderId="53" xfId="0" applyFont="1" applyBorder="1">
      <alignment vertical="center"/>
    </xf>
    <xf numFmtId="0" fontId="13" fillId="0" borderId="1" xfId="0" applyFont="1" applyBorder="1" applyAlignment="1">
      <alignment wrapText="1"/>
    </xf>
    <xf numFmtId="14" fontId="13" fillId="0" borderId="2" xfId="0" applyNumberFormat="1" applyFont="1" applyBorder="1" applyAlignment="1">
      <alignment horizontal="left" vertical="top" wrapText="1"/>
    </xf>
    <xf numFmtId="0" fontId="13" fillId="0" borderId="2" xfId="0" applyFont="1" applyBorder="1" applyAlignment="1">
      <alignment vertical="top" wrapText="1"/>
    </xf>
    <xf numFmtId="0" fontId="11" fillId="0" borderId="55" xfId="0" applyFont="1" applyBorder="1" applyAlignment="1">
      <alignment wrapText="1"/>
    </xf>
    <xf numFmtId="0" fontId="13" fillId="0" borderId="2" xfId="0" applyFont="1" applyBorder="1">
      <alignment vertical="center"/>
    </xf>
    <xf numFmtId="14" fontId="13" fillId="0" borderId="1" xfId="0" applyNumberFormat="1" applyFont="1" applyBorder="1" applyAlignment="1">
      <alignment horizontal="left" vertical="center"/>
    </xf>
    <xf numFmtId="0" fontId="13" fillId="0" borderId="1" xfId="0" applyFont="1" applyBorder="1" applyAlignment="1">
      <alignment vertical="center" wrapText="1"/>
    </xf>
    <xf numFmtId="0" fontId="30" fillId="0" borderId="0" xfId="0" applyFont="1" applyAlignment="1">
      <alignment vertical="top"/>
    </xf>
    <xf numFmtId="166" fontId="11" fillId="30" borderId="1" xfId="0" applyNumberFormat="1" applyFont="1" applyFill="1" applyBorder="1" applyAlignment="1">
      <alignment horizontal="center" vertical="top" wrapText="1"/>
    </xf>
    <xf numFmtId="166" fontId="11" fillId="30" borderId="2" xfId="0" applyNumberFormat="1" applyFont="1" applyFill="1" applyBorder="1" applyAlignment="1">
      <alignment horizontal="center" vertical="top" wrapText="1"/>
    </xf>
    <xf numFmtId="0" fontId="12" fillId="30" borderId="2" xfId="0" applyFont="1" applyFill="1" applyBorder="1" applyAlignment="1">
      <alignment horizontal="center" vertical="top" wrapText="1"/>
    </xf>
    <xf numFmtId="0" fontId="12" fillId="30" borderId="32" xfId="0" applyFont="1" applyFill="1" applyBorder="1" applyAlignment="1">
      <alignment horizontal="center" vertical="top" wrapText="1"/>
    </xf>
    <xf numFmtId="0" fontId="53" fillId="30" borderId="33" xfId="0" applyFont="1" applyFill="1" applyBorder="1" applyAlignment="1">
      <alignment horizontal="center" vertical="top" wrapText="1"/>
    </xf>
    <xf numFmtId="0" fontId="53" fillId="30" borderId="25" xfId="0" applyFont="1" applyFill="1" applyBorder="1" applyAlignment="1">
      <alignment horizontal="center" vertical="top" wrapText="1"/>
    </xf>
    <xf numFmtId="0" fontId="53" fillId="30" borderId="34" xfId="0" applyFont="1" applyFill="1" applyBorder="1" applyAlignment="1">
      <alignment horizontal="center" vertical="top" wrapText="1"/>
    </xf>
    <xf numFmtId="0" fontId="53" fillId="30" borderId="1" xfId="0" applyFont="1" applyFill="1" applyBorder="1" applyAlignment="1">
      <alignment horizontal="center" vertical="top" wrapText="1"/>
    </xf>
    <xf numFmtId="0" fontId="5" fillId="32" borderId="36" xfId="0" applyFont="1" applyFill="1" applyBorder="1" applyAlignment="1">
      <alignment horizontal="center" vertical="top" wrapText="1"/>
    </xf>
    <xf numFmtId="0" fontId="5" fillId="32"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3" borderId="36" xfId="0" applyFont="1" applyFill="1" applyBorder="1" applyAlignment="1">
      <alignment horizontal="center" vertical="top" wrapText="1"/>
    </xf>
    <xf numFmtId="0" fontId="5" fillId="33" borderId="37" xfId="0" applyFont="1" applyFill="1" applyBorder="1" applyAlignment="1">
      <alignment horizontal="center" vertical="top" wrapText="1"/>
    </xf>
    <xf numFmtId="0" fontId="5" fillId="0" borderId="38" xfId="0" applyFont="1" applyBorder="1" applyAlignment="1">
      <alignment horizontal="center" vertical="top" wrapText="1"/>
    </xf>
    <xf numFmtId="0" fontId="5" fillId="34" borderId="36" xfId="0" applyFont="1" applyFill="1" applyBorder="1" applyAlignment="1">
      <alignment horizontal="center" vertical="top" wrapText="1"/>
    </xf>
    <xf numFmtId="0" fontId="5" fillId="34" borderId="37" xfId="0" applyFont="1" applyFill="1" applyBorder="1" applyAlignment="1">
      <alignment horizontal="center" vertical="top" wrapText="1"/>
    </xf>
    <xf numFmtId="0" fontId="5" fillId="35" borderId="33" xfId="0" applyFont="1" applyFill="1" applyBorder="1" applyAlignment="1">
      <alignment horizontal="center" vertical="top" wrapText="1"/>
    </xf>
    <xf numFmtId="0" fontId="5" fillId="35" borderId="25" xfId="0" applyFont="1" applyFill="1" applyBorder="1" applyAlignment="1">
      <alignment horizontal="center" vertical="top" wrapText="1"/>
    </xf>
    <xf numFmtId="0" fontId="5" fillId="0" borderId="1" xfId="0" applyFont="1" applyBorder="1" applyAlignment="1">
      <alignment horizontal="center" vertical="top" wrapText="1"/>
    </xf>
    <xf numFmtId="0" fontId="0" fillId="0" borderId="0" xfId="0" applyNumberFormat="1">
      <alignment vertical="center"/>
    </xf>
    <xf numFmtId="0" fontId="0" fillId="0" borderId="0" xfId="0" pivotButton="1" applyAlignment="1">
      <alignment vertical="center"/>
    </xf>
    <xf numFmtId="0" fontId="0" fillId="0" borderId="0" xfId="0" applyAlignment="1">
      <alignment vertical="center"/>
    </xf>
    <xf numFmtId="0" fontId="0" fillId="0" borderId="0" xfId="0" applyNumberFormat="1" applyAlignment="1">
      <alignment vertical="center"/>
    </xf>
    <xf numFmtId="0" fontId="0" fillId="0" borderId="0" xfId="0" applyNumberFormat="1" applyAlignment="1">
      <alignment vertical="top"/>
    </xf>
    <xf numFmtId="0" fontId="0" fillId="0" borderId="1" xfId="0" applyNumberFormat="1" applyBorder="1" applyAlignment="1">
      <alignment vertical="center" wrapText="1"/>
    </xf>
    <xf numFmtId="0" fontId="0" fillId="0" borderId="1" xfId="0" applyFill="1" applyBorder="1" applyAlignment="1">
      <alignment vertical="center" wrapText="1"/>
    </xf>
  </cellXfs>
  <cellStyles count="14">
    <cellStyle name="Hyperlink" xfId="4" hidden="1" xr:uid="{00000000-0005-0000-0000-000000000000}"/>
    <cellStyle name="Normal 2" xfId="10" xr:uid="{00000000-0005-0000-0000-000001000000}"/>
    <cellStyle name="Normal 3" xfId="13" xr:uid="{00000000-0005-0000-0000-000002000000}"/>
    <cellStyle name="shortDate" xfId="3" xr:uid="{00000000-0005-0000-0000-000003000000}"/>
    <cellStyle name="一般" xfId="0" builtinId="0" customBuiltin="1"/>
    <cellStyle name="一般 2" xfId="7" xr:uid="{00000000-0005-0000-0000-000005000000}"/>
    <cellStyle name="一般 2 2" xfId="2" xr:uid="{00000000-0005-0000-0000-000006000000}"/>
    <cellStyle name="常规 10" xfId="8" xr:uid="{00000000-0005-0000-0000-000007000000}"/>
    <cellStyle name="常规 13 2" xfId="11" xr:uid="{00000000-0005-0000-0000-000008000000}"/>
    <cellStyle name="常规 2" xfId="6" xr:uid="{00000000-0005-0000-0000-000009000000}"/>
    <cellStyle name="常规 3 3" xfId="9" xr:uid="{00000000-0005-0000-0000-00000A000000}"/>
    <cellStyle name="超連結" xfId="12" builtinId="8"/>
    <cellStyle name="超連結 2" xfId="1" xr:uid="{00000000-0005-0000-0000-00000C000000}"/>
    <cellStyle name="輸入 2" xfId="5" xr:uid="{00000000-0005-0000-0000-00000D000000}"/>
  </cellStyles>
  <dxfs count="350">
    <dxf>
      <font>
        <color rgb="FFFF0000"/>
      </font>
      <fill>
        <patternFill patternType="solid">
          <fgColor rgb="FFFFFF00"/>
          <bgColor rgb="FFFFFF00"/>
        </patternFill>
      </fill>
      <border>
        <left/>
        <right/>
        <top/>
        <bottom/>
      </border>
    </dxf>
    <dxf>
      <fill>
        <patternFill patternType="solid">
          <fgColor rgb="FFFF0000"/>
          <bgColor rgb="FFFF0000"/>
        </patternFill>
      </fill>
      <border>
        <left/>
        <right/>
        <top/>
        <bottom/>
      </border>
    </dxf>
    <dxf>
      <fill>
        <patternFill patternType="solid">
          <fgColor rgb="FF00FF00"/>
          <bgColor rgb="FF00FF00"/>
        </patternFill>
      </fill>
      <border>
        <left/>
        <right/>
        <top/>
        <bottom/>
      </border>
    </dxf>
    <dxf>
      <fill>
        <patternFill patternType="solid">
          <fgColor rgb="FFFFFF00"/>
          <bgColor rgb="FFFFFF00"/>
        </patternFill>
      </fill>
      <border>
        <left/>
        <right/>
        <top/>
        <bottom/>
      </border>
    </dxf>
    <dxf>
      <fill>
        <patternFill patternType="solid">
          <fgColor rgb="FFB7B7B7"/>
          <bgColor rgb="FFB7B7B7"/>
        </patternFill>
      </fill>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theme="1"/>
        <name val="微軟正黑體"/>
        <scheme val="none"/>
      </font>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indexed="8"/>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0"/>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auto="1"/>
        <name val="微軟正黑體"/>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2"/>
        <color auto="1"/>
        <name val="Arial"/>
        <scheme val="none"/>
      </font>
      <fill>
        <patternFill patternType="solid">
          <fgColor indexed="64"/>
          <bgColor rgb="FFFFFFFF"/>
        </patternFill>
      </fill>
    </dxf>
    <dxf>
      <font>
        <b val="0"/>
        <i val="0"/>
        <strike val="0"/>
        <condense val="0"/>
        <extend val="0"/>
        <outline val="0"/>
        <shadow val="0"/>
        <u val="none"/>
        <vertAlign val="baseline"/>
        <sz val="12"/>
        <color auto="1"/>
        <name val="Arial"/>
        <scheme val="none"/>
      </font>
      <fill>
        <patternFill patternType="solid">
          <fgColor indexed="64"/>
          <bgColor rgb="FFFFFFFF"/>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font>
        <color theme="0"/>
      </font>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right"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border diagonalUp="0" diagonalDown="0">
        <left/>
        <right/>
        <top style="thin">
          <color theme="8" tint="-0.249977111117893"/>
        </top>
        <bottom style="thin">
          <color theme="8" tint="-0.249977111117893"/>
        </bottom>
        <vertical/>
        <horizontal/>
      </border>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numFmt numFmtId="19" formatCode="yyyy/m/d"/>
      <fill>
        <patternFill patternType="none">
          <fgColor indexed="64"/>
          <bgColor indexed="65"/>
        </patternFill>
      </fill>
      <alignment textRotation="0" wrapText="0" indent="0" justifyLastLine="0" shrinkToFit="0" readingOrder="0"/>
    </dxf>
    <dxf>
      <font>
        <b val="0"/>
        <i val="0"/>
        <strike val="0"/>
        <condense val="0"/>
        <extend val="0"/>
        <outline val="0"/>
        <shadow val="0"/>
        <u val="none"/>
        <vertAlign val="baseline"/>
        <sz val="12"/>
        <color theme="1"/>
        <name val="微軟正黑體"/>
        <scheme val="none"/>
      </font>
      <fill>
        <patternFill patternType="none">
          <fgColor indexed="64"/>
          <bgColor indexed="65"/>
        </patternFill>
      </fill>
      <alignment textRotation="0" wrapText="0" indent="0" justifyLastLine="0" shrinkToFit="0" readingOrder="0"/>
    </dxf>
    <dxf>
      <numFmt numFmtId="172" formatCode="0.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horizontal="right"/>
    </dxf>
    <dxf>
      <alignment vertical="top"/>
    </dxf>
    <dxf>
      <alignment vertical="top"/>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19" formatCode="yyyy/m/d"/>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vertical="top"/>
    </dxf>
    <dxf>
      <alignment vertical="top"/>
    </dxf>
    <dxf>
      <alignment vertical="top"/>
    </dxf>
    <dxf>
      <alignment vertical="top"/>
    </dxf>
    <dxf>
      <alignment vertical="top"/>
    </dxf>
    <dxf>
      <alignment vertical="top"/>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numFmt numFmtId="0" formatCode="General"/>
    </dxf>
    <dxf>
      <numFmt numFmtId="0" formatCode="General"/>
    </dxf>
    <dxf>
      <numFmt numFmtId="167" formatCode="m/d;@"/>
    </dxf>
    <dxf>
      <alignment horizontal="center" vertical="center" textRotation="0" wrapText="0" indent="0" justifyLastLine="0" shrinkToFit="0" readingOrder="0"/>
    </dxf>
    <dxf>
      <numFmt numFmtId="167" formatCode="m/d;@"/>
    </dxf>
    <dxf>
      <numFmt numFmtId="167" formatCode="m/d;@"/>
    </dxf>
    <dxf>
      <font>
        <b/>
        <i val="0"/>
        <strike val="0"/>
        <condense val="0"/>
        <extend val="0"/>
        <outline val="0"/>
        <shadow val="0"/>
        <u val="none"/>
        <vertAlign val="baseline"/>
        <sz val="11"/>
        <color auto="1"/>
        <name val="微軟正黑體"/>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微軟正黑體"/>
        <scheme val="none"/>
      </font>
      <alignment horizontal="general" vertical="bottom" textRotation="0" wrapText="0" indent="0" justifyLastLine="0" shrinkToFit="0" readingOrder="0"/>
    </dxf>
    <dxf>
      <font>
        <strike val="0"/>
        <outline val="0"/>
        <shadow val="0"/>
        <u val="none"/>
        <vertAlign val="baseline"/>
        <sz val="11"/>
        <name val="微軟正黑體"/>
        <scheme val="none"/>
      </font>
      <numFmt numFmtId="0" formatCode="General"/>
      <fill>
        <patternFill patternType="none">
          <fgColor indexed="64"/>
          <bgColor indexed="65"/>
        </patternFill>
      </fill>
    </dxf>
    <dxf>
      <font>
        <strike val="0"/>
        <outline val="0"/>
        <shadow val="0"/>
        <u val="none"/>
        <vertAlign val="baseline"/>
        <sz val="11"/>
        <color auto="1"/>
        <name val="微軟正黑體"/>
        <scheme val="none"/>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name val="微軟正黑體"/>
        <scheme val="none"/>
      </font>
      <fill>
        <patternFill patternType="none">
          <fgColor indexed="64"/>
          <bgColor indexed="65"/>
        </patternFill>
      </fill>
      <alignment horizontal="general" vertical="bottom" textRotation="0" wrapText="0" indent="0" justifyLastLine="0" shrinkToFit="0" readingOrder="0"/>
    </dxf>
    <dxf>
      <border outline="0">
        <left style="thin">
          <color indexed="64"/>
        </left>
        <top style="thin">
          <color indexed="64"/>
        </top>
      </border>
    </dxf>
    <dxf>
      <border outline="0">
        <bottom style="thin">
          <color indexed="64"/>
        </bottom>
      </border>
    </dxf>
    <dxf>
      <font>
        <strike val="0"/>
        <outline val="0"/>
        <shadow val="0"/>
        <u val="none"/>
        <vertAlign val="baseline"/>
        <sz val="11"/>
        <name val="微軟正黑體"/>
        <scheme val="none"/>
      </font>
      <fill>
        <patternFill patternType="none">
          <fgColor indexed="64"/>
          <bgColor indexed="65"/>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2"/>
        <color auto="1"/>
        <name val="微軟正黑體"/>
        <scheme val="none"/>
      </font>
      <fill>
        <patternFill patternType="none">
          <fgColor indexed="64"/>
          <bgColor auto="1"/>
        </patternFill>
      </fill>
      <alignment horizontal="left" vertical="top" textRotation="0" wrapText="0"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val="0"/>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1"/>
    </dxf>
    <dxf>
      <font>
        <b/>
        <i val="0"/>
        <strike val="0"/>
        <condense val="0"/>
        <extend val="0"/>
        <outline val="0"/>
        <shadow val="0"/>
        <u val="none"/>
        <vertAlign val="baseline"/>
        <sz val="11"/>
        <color auto="1"/>
        <name val="微軟正黑體"/>
        <scheme val="none"/>
      </font>
      <fill>
        <patternFill patternType="none">
          <fgColor indexed="64"/>
          <bgColor indexed="65"/>
        </patternFill>
      </fill>
      <alignment horizontal="left" vertical="top" textRotation="0" wrapText="1" indent="0" justifyLastLine="0" shrinkToFit="0" readingOrder="0"/>
    </dxf>
  </dxfs>
  <tableStyles count="0" defaultTableStyle="TableStyleMedium2" defaultPivotStyle="PivotStyleLight16"/>
  <colors>
    <mruColors>
      <color rgb="FF6666FF"/>
      <color rgb="FFFFFF99"/>
      <color rgb="FF00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aredStrings" Target="sharedString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pivotCacheDefinition" Target="pivotCache/pivotCacheDefinition1.xml"/><Relationship Id="rId45" Type="http://schemas.openxmlformats.org/officeDocument/2006/relationships/theme" Target="theme/theme1.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5.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4.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[IBM-DG-MTD-v2.0.0.xlsm]pvtDGC!樞紐分析表3</c:name>
    <c:fmtId val="18"/>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pvtDGC!$R$6</c:f>
              <c:strCache>
                <c:ptCount val="1"/>
                <c:pt idx="0">
                  <c:v>加總 - 資料表</c:v>
                </c:pt>
              </c:strCache>
            </c:strRef>
          </c:tx>
          <c:spPr>
            <a:solidFill>
              <a:schemeClr val="accent2"/>
            </a:solidFill>
            <a:ln w="28575" cap="rnd">
              <a:solidFill>
                <a:schemeClr val="accent2"/>
              </a:solidFill>
              <a:round/>
            </a:ln>
            <a:effectLst/>
          </c:spPr>
          <c:invertIfNegative val="0"/>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pvtDGC!$R$7:$R$47</c:f>
              <c:numCache>
                <c:formatCode>General</c:formatCode>
                <c:ptCount val="40"/>
                <c:pt idx="0">
                  <c:v>52</c:v>
                </c:pt>
                <c:pt idx="1">
                  <c:v>54</c:v>
                </c:pt>
                <c:pt idx="2">
                  <c:v>62</c:v>
                </c:pt>
                <c:pt idx="3">
                  <c:v>63</c:v>
                </c:pt>
                <c:pt idx="4">
                  <c:v>69</c:v>
                </c:pt>
                <c:pt idx="5">
                  <c:v>67</c:v>
                </c:pt>
                <c:pt idx="6">
                  <c:v>60</c:v>
                </c:pt>
                <c:pt idx="7">
                  <c:v>62</c:v>
                </c:pt>
                <c:pt idx="8">
                  <c:v>59</c:v>
                </c:pt>
                <c:pt idx="9">
                  <c:v>63</c:v>
                </c:pt>
                <c:pt idx="10">
                  <c:v>63</c:v>
                </c:pt>
                <c:pt idx="11">
                  <c:v>62</c:v>
                </c:pt>
                <c:pt idx="12">
                  <c:v>65</c:v>
                </c:pt>
                <c:pt idx="13">
                  <c:v>65</c:v>
                </c:pt>
                <c:pt idx="14">
                  <c:v>65</c:v>
                </c:pt>
                <c:pt idx="15">
                  <c:v>66</c:v>
                </c:pt>
                <c:pt idx="16">
                  <c:v>67</c:v>
                </c:pt>
                <c:pt idx="17">
                  <c:v>68</c:v>
                </c:pt>
                <c:pt idx="18">
                  <c:v>69</c:v>
                </c:pt>
                <c:pt idx="19">
                  <c:v>69</c:v>
                </c:pt>
                <c:pt idx="20">
                  <c:v>74</c:v>
                </c:pt>
                <c:pt idx="21">
                  <c:v>77</c:v>
                </c:pt>
                <c:pt idx="22">
                  <c:v>77</c:v>
                </c:pt>
                <c:pt idx="23">
                  <c:v>77</c:v>
                </c:pt>
                <c:pt idx="24">
                  <c:v>77</c:v>
                </c:pt>
                <c:pt idx="25">
                  <c:v>77</c:v>
                </c:pt>
                <c:pt idx="26">
                  <c:v>77</c:v>
                </c:pt>
                <c:pt idx="27">
                  <c:v>81</c:v>
                </c:pt>
                <c:pt idx="28">
                  <c:v>81</c:v>
                </c:pt>
                <c:pt idx="29">
                  <c:v>82</c:v>
                </c:pt>
                <c:pt idx="30">
                  <c:v>85</c:v>
                </c:pt>
                <c:pt idx="31">
                  <c:v>83</c:v>
                </c:pt>
                <c:pt idx="32">
                  <c:v>84</c:v>
                </c:pt>
                <c:pt idx="33">
                  <c:v>85</c:v>
                </c:pt>
                <c:pt idx="34">
                  <c:v>84</c:v>
                </c:pt>
                <c:pt idx="35">
                  <c:v>84</c:v>
                </c:pt>
                <c:pt idx="36">
                  <c:v>84</c:v>
                </c:pt>
                <c:pt idx="37">
                  <c:v>84</c:v>
                </c:pt>
                <c:pt idx="38">
                  <c:v>84</c:v>
                </c:pt>
                <c:pt idx="39">
                  <c:v>84</c:v>
                </c:pt>
              </c:numCache>
            </c:numRef>
          </c:val>
          <c:extLst>
            <c:ext xmlns:c16="http://schemas.microsoft.com/office/drawing/2014/chart" uri="{C3380CC4-5D6E-409C-BE32-E72D297353CC}">
              <c16:uniqueId val="{00000001-8EFE-45FF-BA9B-D5FA01F338F4}"/>
            </c:ext>
          </c:extLst>
        </c:ser>
        <c:dLbls>
          <c:showLegendKey val="0"/>
          <c:showVal val="0"/>
          <c:showCatName val="0"/>
          <c:showSerName val="0"/>
          <c:showPercent val="0"/>
          <c:showBubbleSize val="0"/>
        </c:dLbls>
        <c:gapWidth val="150"/>
        <c:axId val="419796536"/>
        <c:axId val="419802416"/>
      </c:barChart>
      <c:lineChart>
        <c:grouping val="standard"/>
        <c:varyColors val="0"/>
        <c:ser>
          <c:idx val="0"/>
          <c:order val="0"/>
          <c:tx>
            <c:strRef>
              <c:f>pvtDGC!$Q$6</c:f>
              <c:strCache>
                <c:ptCount val="1"/>
                <c:pt idx="0">
                  <c:v>加總 - 資料項</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pvtDGC!$P$7:$P$47</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pvtDGC!$Q$7:$Q$47</c:f>
              <c:numCache>
                <c:formatCode>General</c:formatCode>
                <c:ptCount val="40"/>
                <c:pt idx="0">
                  <c:v>512</c:v>
                </c:pt>
                <c:pt idx="1">
                  <c:v>516</c:v>
                </c:pt>
                <c:pt idx="2">
                  <c:v>637</c:v>
                </c:pt>
                <c:pt idx="3">
                  <c:v>625</c:v>
                </c:pt>
                <c:pt idx="4">
                  <c:v>695</c:v>
                </c:pt>
                <c:pt idx="5">
                  <c:v>667</c:v>
                </c:pt>
                <c:pt idx="6">
                  <c:v>650</c:v>
                </c:pt>
                <c:pt idx="7">
                  <c:v>657</c:v>
                </c:pt>
                <c:pt idx="8">
                  <c:v>652</c:v>
                </c:pt>
                <c:pt idx="9">
                  <c:v>663</c:v>
                </c:pt>
                <c:pt idx="10">
                  <c:v>678</c:v>
                </c:pt>
                <c:pt idx="11">
                  <c:v>680</c:v>
                </c:pt>
                <c:pt idx="12">
                  <c:v>688</c:v>
                </c:pt>
                <c:pt idx="13">
                  <c:v>698</c:v>
                </c:pt>
                <c:pt idx="14">
                  <c:v>670</c:v>
                </c:pt>
                <c:pt idx="15">
                  <c:v>665</c:v>
                </c:pt>
                <c:pt idx="16">
                  <c:v>666</c:v>
                </c:pt>
                <c:pt idx="17">
                  <c:v>671</c:v>
                </c:pt>
                <c:pt idx="18">
                  <c:v>674</c:v>
                </c:pt>
                <c:pt idx="19">
                  <c:v>678</c:v>
                </c:pt>
                <c:pt idx="20">
                  <c:v>651</c:v>
                </c:pt>
                <c:pt idx="21">
                  <c:v>676</c:v>
                </c:pt>
                <c:pt idx="22">
                  <c:v>676</c:v>
                </c:pt>
                <c:pt idx="23">
                  <c:v>685</c:v>
                </c:pt>
                <c:pt idx="24">
                  <c:v>689</c:v>
                </c:pt>
                <c:pt idx="25">
                  <c:v>695</c:v>
                </c:pt>
                <c:pt idx="26">
                  <c:v>698</c:v>
                </c:pt>
                <c:pt idx="27">
                  <c:v>719</c:v>
                </c:pt>
                <c:pt idx="28">
                  <c:v>725</c:v>
                </c:pt>
                <c:pt idx="29">
                  <c:v>737</c:v>
                </c:pt>
                <c:pt idx="30">
                  <c:v>751</c:v>
                </c:pt>
                <c:pt idx="31">
                  <c:v>747</c:v>
                </c:pt>
                <c:pt idx="32">
                  <c:v>755</c:v>
                </c:pt>
                <c:pt idx="33">
                  <c:v>765</c:v>
                </c:pt>
                <c:pt idx="34">
                  <c:v>773</c:v>
                </c:pt>
                <c:pt idx="35">
                  <c:v>773</c:v>
                </c:pt>
                <c:pt idx="36">
                  <c:v>775</c:v>
                </c:pt>
                <c:pt idx="37">
                  <c:v>776</c:v>
                </c:pt>
                <c:pt idx="38">
                  <c:v>776</c:v>
                </c:pt>
                <c:pt idx="39">
                  <c:v>776</c:v>
                </c:pt>
              </c:numCache>
            </c:numRef>
          </c:val>
          <c:smooth val="0"/>
          <c:extLst>
            <c:ext xmlns:c16="http://schemas.microsoft.com/office/drawing/2014/chart" uri="{C3380CC4-5D6E-409C-BE32-E72D297353CC}">
              <c16:uniqueId val="{00000000-8EFE-45FF-BA9B-D5FA01F338F4}"/>
            </c:ext>
          </c:extLst>
        </c:ser>
        <c:dLbls>
          <c:showLegendKey val="0"/>
          <c:showVal val="0"/>
          <c:showCatName val="0"/>
          <c:showSerName val="0"/>
          <c:showPercent val="0"/>
          <c:showBubbleSize val="0"/>
        </c:dLbls>
        <c:marker val="1"/>
        <c:smooth val="0"/>
        <c:axId val="419798496"/>
        <c:axId val="419798104"/>
      </c:lineChart>
      <c:catAx>
        <c:axId val="419796536"/>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02416"/>
        <c:crosses val="autoZero"/>
        <c:auto val="1"/>
        <c:lblAlgn val="ctr"/>
        <c:lblOffset val="100"/>
        <c:noMultiLvlLbl val="0"/>
      </c:catAx>
      <c:valAx>
        <c:axId val="41980241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6536"/>
        <c:crosses val="autoZero"/>
        <c:crossBetween val="between"/>
      </c:valAx>
      <c:valAx>
        <c:axId val="419798104"/>
        <c:scaling>
          <c:orientation val="minMax"/>
          <c:min val="5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8496"/>
        <c:crosses val="max"/>
        <c:crossBetween val="between"/>
      </c:valAx>
      <c:catAx>
        <c:axId val="419798496"/>
        <c:scaling>
          <c:orientation val="minMax"/>
        </c:scaling>
        <c:delete val="1"/>
        <c:axPos val="b"/>
        <c:numFmt formatCode="General" sourceLinked="1"/>
        <c:majorTickMark val="out"/>
        <c:minorTickMark val="none"/>
        <c:tickLblPos val="nextTo"/>
        <c:crossAx val="4197981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[IBM-DG-MTD-v2.0.0.xlsm]pvtDGC!樞紐分析表6</c:name>
    <c:fmtId val="4"/>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pvtDGC!$G$43:$G$44</c:f>
              <c:strCache>
                <c:ptCount val="1"/>
                <c:pt idx="0">
                  <c:v>COS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pvtDGC!$G$45:$G$84</c:f>
              <c:numCache>
                <c:formatCode>General</c:formatCode>
                <c:ptCount val="40"/>
                <c:pt idx="5">
                  <c:v>21</c:v>
                </c:pt>
                <c:pt idx="6">
                  <c:v>15</c:v>
                </c:pt>
                <c:pt idx="7">
                  <c:v>18</c:v>
                </c:pt>
                <c:pt idx="8">
                  <c:v>18</c:v>
                </c:pt>
                <c:pt idx="9">
                  <c:v>16</c:v>
                </c:pt>
                <c:pt idx="10">
                  <c:v>16</c:v>
                </c:pt>
                <c:pt idx="11">
                  <c:v>16</c:v>
                </c:pt>
                <c:pt idx="12">
                  <c:v>16</c:v>
                </c:pt>
                <c:pt idx="13">
                  <c:v>15</c:v>
                </c:pt>
                <c:pt idx="14">
                  <c:v>33</c:v>
                </c:pt>
                <c:pt idx="15">
                  <c:v>33</c:v>
                </c:pt>
                <c:pt idx="16">
                  <c:v>33</c:v>
                </c:pt>
                <c:pt idx="17">
                  <c:v>33</c:v>
                </c:pt>
                <c:pt idx="18">
                  <c:v>33</c:v>
                </c:pt>
                <c:pt idx="19">
                  <c:v>33</c:v>
                </c:pt>
                <c:pt idx="20">
                  <c:v>33</c:v>
                </c:pt>
                <c:pt idx="21">
                  <c:v>33</c:v>
                </c:pt>
                <c:pt idx="22">
                  <c:v>33</c:v>
                </c:pt>
                <c:pt idx="23">
                  <c:v>33</c:v>
                </c:pt>
                <c:pt idx="24">
                  <c:v>33</c:v>
                </c:pt>
                <c:pt idx="25">
                  <c:v>33</c:v>
                </c:pt>
                <c:pt idx="26">
                  <c:v>33</c:v>
                </c:pt>
                <c:pt idx="27">
                  <c:v>43</c:v>
                </c:pt>
                <c:pt idx="28">
                  <c:v>39</c:v>
                </c:pt>
                <c:pt idx="29">
                  <c:v>42</c:v>
                </c:pt>
                <c:pt idx="30">
                  <c:v>42</c:v>
                </c:pt>
                <c:pt idx="31">
                  <c:v>42</c:v>
                </c:pt>
                <c:pt idx="32">
                  <c:v>42</c:v>
                </c:pt>
                <c:pt idx="33">
                  <c:v>44</c:v>
                </c:pt>
                <c:pt idx="34">
                  <c:v>43</c:v>
                </c:pt>
                <c:pt idx="35">
                  <c:v>43</c:v>
                </c:pt>
                <c:pt idx="36">
                  <c:v>43</c:v>
                </c:pt>
                <c:pt idx="37">
                  <c:v>44</c:v>
                </c:pt>
                <c:pt idx="38">
                  <c:v>44</c:v>
                </c:pt>
                <c:pt idx="39">
                  <c:v>44</c:v>
                </c:pt>
              </c:numCache>
            </c:numRef>
          </c:val>
          <c:smooth val="0"/>
          <c:extLst>
            <c:ext xmlns:c16="http://schemas.microsoft.com/office/drawing/2014/chart" uri="{C3380CC4-5D6E-409C-BE32-E72D297353CC}">
              <c16:uniqueId val="{00000000-B0A3-47C4-B8F5-13CA3970C3A6}"/>
            </c:ext>
          </c:extLst>
        </c:ser>
        <c:ser>
          <c:idx val="1"/>
          <c:order val="1"/>
          <c:tx>
            <c:strRef>
              <c:f>pvtDGC!$H$43:$H$44</c:f>
              <c:strCache>
                <c:ptCount val="1"/>
                <c:pt idx="0">
                  <c:v>LOG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pvtDGC!$H$45:$H$84</c:f>
              <c:numCache>
                <c:formatCode>General</c:formatCode>
                <c:ptCount val="40"/>
                <c:pt idx="0">
                  <c:v>103</c:v>
                </c:pt>
                <c:pt idx="1">
                  <c:v>107</c:v>
                </c:pt>
                <c:pt idx="2">
                  <c:v>110</c:v>
                </c:pt>
                <c:pt idx="3">
                  <c:v>110</c:v>
                </c:pt>
                <c:pt idx="4">
                  <c:v>111</c:v>
                </c:pt>
                <c:pt idx="5">
                  <c:v>110</c:v>
                </c:pt>
                <c:pt idx="6">
                  <c:v>110</c:v>
                </c:pt>
                <c:pt idx="7">
                  <c:v>113</c:v>
                </c:pt>
                <c:pt idx="8">
                  <c:v>113</c:v>
                </c:pt>
                <c:pt idx="9">
                  <c:v>88</c:v>
                </c:pt>
                <c:pt idx="10">
                  <c:v>89</c:v>
                </c:pt>
                <c:pt idx="11">
                  <c:v>89</c:v>
                </c:pt>
                <c:pt idx="12">
                  <c:v>89</c:v>
                </c:pt>
                <c:pt idx="13">
                  <c:v>83</c:v>
                </c:pt>
                <c:pt idx="14">
                  <c:v>79</c:v>
                </c:pt>
                <c:pt idx="15">
                  <c:v>87</c:v>
                </c:pt>
                <c:pt idx="16">
                  <c:v>92</c:v>
                </c:pt>
                <c:pt idx="17">
                  <c:v>97</c:v>
                </c:pt>
                <c:pt idx="18">
                  <c:v>102</c:v>
                </c:pt>
                <c:pt idx="19">
                  <c:v>103</c:v>
                </c:pt>
                <c:pt idx="20">
                  <c:v>103</c:v>
                </c:pt>
                <c:pt idx="21">
                  <c:v>104</c:v>
                </c:pt>
                <c:pt idx="22">
                  <c:v>104</c:v>
                </c:pt>
                <c:pt idx="23">
                  <c:v>104</c:v>
                </c:pt>
                <c:pt idx="24">
                  <c:v>104</c:v>
                </c:pt>
                <c:pt idx="25">
                  <c:v>104</c:v>
                </c:pt>
                <c:pt idx="26">
                  <c:v>104</c:v>
                </c:pt>
                <c:pt idx="27">
                  <c:v>115</c:v>
                </c:pt>
                <c:pt idx="28">
                  <c:v>119</c:v>
                </c:pt>
                <c:pt idx="29">
                  <c:v>119</c:v>
                </c:pt>
                <c:pt idx="30">
                  <c:v>119</c:v>
                </c:pt>
                <c:pt idx="31">
                  <c:v>119</c:v>
                </c:pt>
                <c:pt idx="32">
                  <c:v>119</c:v>
                </c:pt>
                <c:pt idx="33">
                  <c:v>119</c:v>
                </c:pt>
                <c:pt idx="34">
                  <c:v>119</c:v>
                </c:pt>
                <c:pt idx="35">
                  <c:v>119</c:v>
                </c:pt>
                <c:pt idx="36">
                  <c:v>119</c:v>
                </c:pt>
                <c:pt idx="37">
                  <c:v>119</c:v>
                </c:pt>
                <c:pt idx="38">
                  <c:v>119</c:v>
                </c:pt>
                <c:pt idx="39">
                  <c:v>119</c:v>
                </c:pt>
              </c:numCache>
            </c:numRef>
          </c:val>
          <c:smooth val="0"/>
          <c:extLst>
            <c:ext xmlns:c16="http://schemas.microsoft.com/office/drawing/2014/chart" uri="{C3380CC4-5D6E-409C-BE32-E72D297353CC}">
              <c16:uniqueId val="{00000000-7A63-42DA-83CE-54DE4F17DC30}"/>
            </c:ext>
          </c:extLst>
        </c:ser>
        <c:ser>
          <c:idx val="2"/>
          <c:order val="2"/>
          <c:tx>
            <c:strRef>
              <c:f>pvtDGC!$I$43:$I$44</c:f>
              <c:strCache>
                <c:ptCount val="1"/>
                <c:pt idx="0">
                  <c:v>MFG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pvtDGC!$I$45:$I$84</c:f>
              <c:numCache>
                <c:formatCode>General</c:formatCode>
                <c:ptCount val="40"/>
                <c:pt idx="9">
                  <c:v>3</c:v>
                </c:pt>
                <c:pt idx="10">
                  <c:v>3</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10</c:v>
                </c:pt>
                <c:pt idx="31">
                  <c:v>5</c:v>
                </c:pt>
                <c:pt idx="32">
                  <c:v>5</c:v>
                </c:pt>
                <c:pt idx="33">
                  <c:v>5</c:v>
                </c:pt>
                <c:pt idx="34">
                  <c:v>5</c:v>
                </c:pt>
                <c:pt idx="35">
                  <c:v>5</c:v>
                </c:pt>
                <c:pt idx="36">
                  <c:v>5</c:v>
                </c:pt>
                <c:pt idx="37">
                  <c:v>5</c:v>
                </c:pt>
                <c:pt idx="38">
                  <c:v>5</c:v>
                </c:pt>
                <c:pt idx="39">
                  <c:v>5</c:v>
                </c:pt>
              </c:numCache>
            </c:numRef>
          </c:val>
          <c:smooth val="0"/>
          <c:extLst>
            <c:ext xmlns:c16="http://schemas.microsoft.com/office/drawing/2014/chart" uri="{C3380CC4-5D6E-409C-BE32-E72D297353CC}">
              <c16:uniqueId val="{00000001-7A63-42DA-83CE-54DE4F17DC30}"/>
            </c:ext>
          </c:extLst>
        </c:ser>
        <c:ser>
          <c:idx val="3"/>
          <c:order val="3"/>
          <c:tx>
            <c:strRef>
              <c:f>pvtDGC!$J$43:$J$44</c:f>
              <c:strCache>
                <c:ptCount val="1"/>
                <c:pt idx="0">
                  <c:v>PNC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pvtDGC!$J$45:$J$84</c:f>
              <c:numCache>
                <c:formatCode>General</c:formatCode>
                <c:ptCount val="40"/>
                <c:pt idx="0">
                  <c:v>222</c:v>
                </c:pt>
                <c:pt idx="1">
                  <c:v>221</c:v>
                </c:pt>
                <c:pt idx="2">
                  <c:v>210</c:v>
                </c:pt>
                <c:pt idx="3">
                  <c:v>210</c:v>
                </c:pt>
                <c:pt idx="4">
                  <c:v>235</c:v>
                </c:pt>
                <c:pt idx="5">
                  <c:v>242</c:v>
                </c:pt>
                <c:pt idx="6">
                  <c:v>206</c:v>
                </c:pt>
                <c:pt idx="7">
                  <c:v>203</c:v>
                </c:pt>
                <c:pt idx="8">
                  <c:v>217</c:v>
                </c:pt>
                <c:pt idx="9">
                  <c:v>217</c:v>
                </c:pt>
                <c:pt idx="10">
                  <c:v>217</c:v>
                </c:pt>
                <c:pt idx="11">
                  <c:v>217</c:v>
                </c:pt>
                <c:pt idx="12">
                  <c:v>217</c:v>
                </c:pt>
                <c:pt idx="13">
                  <c:v>217</c:v>
                </c:pt>
                <c:pt idx="14">
                  <c:v>233</c:v>
                </c:pt>
                <c:pt idx="15">
                  <c:v>220</c:v>
                </c:pt>
                <c:pt idx="16">
                  <c:v>216</c:v>
                </c:pt>
                <c:pt idx="17">
                  <c:v>216</c:v>
                </c:pt>
                <c:pt idx="18">
                  <c:v>214</c:v>
                </c:pt>
                <c:pt idx="19">
                  <c:v>217</c:v>
                </c:pt>
                <c:pt idx="20">
                  <c:v>217</c:v>
                </c:pt>
                <c:pt idx="21">
                  <c:v>217</c:v>
                </c:pt>
                <c:pt idx="22">
                  <c:v>217</c:v>
                </c:pt>
                <c:pt idx="23">
                  <c:v>217</c:v>
                </c:pt>
                <c:pt idx="24">
                  <c:v>221</c:v>
                </c:pt>
                <c:pt idx="25">
                  <c:v>221</c:v>
                </c:pt>
                <c:pt idx="26">
                  <c:v>221</c:v>
                </c:pt>
                <c:pt idx="27">
                  <c:v>221</c:v>
                </c:pt>
                <c:pt idx="28">
                  <c:v>221</c:v>
                </c:pt>
                <c:pt idx="29">
                  <c:v>221</c:v>
                </c:pt>
                <c:pt idx="30">
                  <c:v>221</c:v>
                </c:pt>
                <c:pt idx="31">
                  <c:v>221</c:v>
                </c:pt>
                <c:pt idx="32">
                  <c:v>221</c:v>
                </c:pt>
                <c:pt idx="33">
                  <c:v>222</c:v>
                </c:pt>
                <c:pt idx="34">
                  <c:v>226</c:v>
                </c:pt>
                <c:pt idx="35">
                  <c:v>226</c:v>
                </c:pt>
                <c:pt idx="36">
                  <c:v>226</c:v>
                </c:pt>
                <c:pt idx="37">
                  <c:v>226</c:v>
                </c:pt>
                <c:pt idx="38">
                  <c:v>226</c:v>
                </c:pt>
                <c:pt idx="39">
                  <c:v>226</c:v>
                </c:pt>
              </c:numCache>
            </c:numRef>
          </c:val>
          <c:smooth val="0"/>
          <c:extLst>
            <c:ext xmlns:c16="http://schemas.microsoft.com/office/drawing/2014/chart" uri="{C3380CC4-5D6E-409C-BE32-E72D297353CC}">
              <c16:uniqueId val="{00000002-7A63-42DA-83CE-54DE4F17DC30}"/>
            </c:ext>
          </c:extLst>
        </c:ser>
        <c:ser>
          <c:idx val="4"/>
          <c:order val="4"/>
          <c:tx>
            <c:strRef>
              <c:f>pvtDGC!$K$43:$K$44</c:f>
              <c:strCache>
                <c:ptCount val="1"/>
                <c:pt idx="0">
                  <c:v>PRO</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pvtDGC!$K$45:$K$84</c:f>
              <c:numCache>
                <c:formatCode>General</c:formatCode>
                <c:ptCount val="40"/>
                <c:pt idx="0">
                  <c:v>77</c:v>
                </c:pt>
                <c:pt idx="1">
                  <c:v>77</c:v>
                </c:pt>
                <c:pt idx="2">
                  <c:v>163</c:v>
                </c:pt>
                <c:pt idx="3">
                  <c:v>151</c:v>
                </c:pt>
                <c:pt idx="4">
                  <c:v>151</c:v>
                </c:pt>
                <c:pt idx="5">
                  <c:v>146</c:v>
                </c:pt>
                <c:pt idx="6">
                  <c:v>150</c:v>
                </c:pt>
                <c:pt idx="7">
                  <c:v>150</c:v>
                </c:pt>
                <c:pt idx="8">
                  <c:v>150</c:v>
                </c:pt>
                <c:pt idx="9">
                  <c:v>150</c:v>
                </c:pt>
                <c:pt idx="10">
                  <c:v>150</c:v>
                </c:pt>
                <c:pt idx="11">
                  <c:v>150</c:v>
                </c:pt>
                <c:pt idx="12">
                  <c:v>150</c:v>
                </c:pt>
                <c:pt idx="13">
                  <c:v>150</c:v>
                </c:pt>
                <c:pt idx="14">
                  <c:v>150</c:v>
                </c:pt>
                <c:pt idx="15">
                  <c:v>150</c:v>
                </c:pt>
                <c:pt idx="16">
                  <c:v>150</c:v>
                </c:pt>
                <c:pt idx="17">
                  <c:v>150</c:v>
                </c:pt>
                <c:pt idx="18">
                  <c:v>150</c:v>
                </c:pt>
                <c:pt idx="19">
                  <c:v>150</c:v>
                </c:pt>
                <c:pt idx="20">
                  <c:v>123</c:v>
                </c:pt>
                <c:pt idx="21">
                  <c:v>147</c:v>
                </c:pt>
                <c:pt idx="22">
                  <c:v>147</c:v>
                </c:pt>
                <c:pt idx="23">
                  <c:v>147</c:v>
                </c:pt>
                <c:pt idx="24">
                  <c:v>147</c:v>
                </c:pt>
                <c:pt idx="25">
                  <c:v>153</c:v>
                </c:pt>
                <c:pt idx="26">
                  <c:v>155</c:v>
                </c:pt>
                <c:pt idx="27">
                  <c:v>155</c:v>
                </c:pt>
                <c:pt idx="28">
                  <c:v>155</c:v>
                </c:pt>
                <c:pt idx="29">
                  <c:v>162</c:v>
                </c:pt>
                <c:pt idx="30">
                  <c:v>162</c:v>
                </c:pt>
                <c:pt idx="31">
                  <c:v>162</c:v>
                </c:pt>
                <c:pt idx="32">
                  <c:v>168</c:v>
                </c:pt>
                <c:pt idx="33">
                  <c:v>175</c:v>
                </c:pt>
                <c:pt idx="34">
                  <c:v>175</c:v>
                </c:pt>
                <c:pt idx="35">
                  <c:v>175</c:v>
                </c:pt>
                <c:pt idx="36">
                  <c:v>177</c:v>
                </c:pt>
                <c:pt idx="37">
                  <c:v>177</c:v>
                </c:pt>
                <c:pt idx="38">
                  <c:v>177</c:v>
                </c:pt>
                <c:pt idx="39">
                  <c:v>177</c:v>
                </c:pt>
              </c:numCache>
            </c:numRef>
          </c:val>
          <c:smooth val="0"/>
          <c:extLst>
            <c:ext xmlns:c16="http://schemas.microsoft.com/office/drawing/2014/chart" uri="{C3380CC4-5D6E-409C-BE32-E72D297353CC}">
              <c16:uniqueId val="{00000003-7A63-42DA-83CE-54DE4F17DC30}"/>
            </c:ext>
          </c:extLst>
        </c:ser>
        <c:ser>
          <c:idx val="5"/>
          <c:order val="5"/>
          <c:tx>
            <c:strRef>
              <c:f>pvtDGC!$L$43:$L$44</c:f>
              <c:strCache>
                <c:ptCount val="1"/>
                <c:pt idx="0">
                  <c:v>QAM</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pvtDGC!$L$45:$L$84</c:f>
              <c:numCache>
                <c:formatCode>General</c:formatCode>
                <c:ptCount val="40"/>
                <c:pt idx="0">
                  <c:v>51</c:v>
                </c:pt>
                <c:pt idx="1">
                  <c:v>51</c:v>
                </c:pt>
                <c:pt idx="2">
                  <c:v>51</c:v>
                </c:pt>
                <c:pt idx="3">
                  <c:v>51</c:v>
                </c:pt>
                <c:pt idx="4">
                  <c:v>51</c:v>
                </c:pt>
                <c:pt idx="5">
                  <c:v>51</c:v>
                </c:pt>
                <c:pt idx="6">
                  <c:v>50</c:v>
                </c:pt>
                <c:pt idx="7">
                  <c:v>50</c:v>
                </c:pt>
                <c:pt idx="8">
                  <c:v>50</c:v>
                </c:pt>
                <c:pt idx="9">
                  <c:v>50</c:v>
                </c:pt>
                <c:pt idx="10">
                  <c:v>56</c:v>
                </c:pt>
                <c:pt idx="11">
                  <c:v>68</c:v>
                </c:pt>
                <c:pt idx="12">
                  <c:v>76</c:v>
                </c:pt>
                <c:pt idx="13">
                  <c:v>76</c:v>
                </c:pt>
                <c:pt idx="14">
                  <c:v>75</c:v>
                </c:pt>
                <c:pt idx="15">
                  <c:v>75</c:v>
                </c:pt>
                <c:pt idx="16">
                  <c:v>75</c:v>
                </c:pt>
                <c:pt idx="17">
                  <c:v>75</c:v>
                </c:pt>
                <c:pt idx="18">
                  <c:v>75</c:v>
                </c:pt>
                <c:pt idx="19">
                  <c:v>75</c:v>
                </c:pt>
                <c:pt idx="20">
                  <c:v>75</c:v>
                </c:pt>
                <c:pt idx="21">
                  <c:v>75</c:v>
                </c:pt>
                <c:pt idx="22">
                  <c:v>75</c:v>
                </c:pt>
                <c:pt idx="23">
                  <c:v>84</c:v>
                </c:pt>
                <c:pt idx="24">
                  <c:v>84</c:v>
                </c:pt>
                <c:pt idx="25">
                  <c:v>84</c:v>
                </c:pt>
                <c:pt idx="26">
                  <c:v>84</c:v>
                </c:pt>
                <c:pt idx="27">
                  <c:v>84</c:v>
                </c:pt>
                <c:pt idx="28">
                  <c:v>90</c:v>
                </c:pt>
                <c:pt idx="29">
                  <c:v>92</c:v>
                </c:pt>
                <c:pt idx="30">
                  <c:v>99</c:v>
                </c:pt>
                <c:pt idx="31">
                  <c:v>100</c:v>
                </c:pt>
                <c:pt idx="32">
                  <c:v>100</c:v>
                </c:pt>
                <c:pt idx="33">
                  <c:v>100</c:v>
                </c:pt>
                <c:pt idx="34">
                  <c:v>100</c:v>
                </c:pt>
                <c:pt idx="35">
                  <c:v>100</c:v>
                </c:pt>
                <c:pt idx="36">
                  <c:v>100</c:v>
                </c:pt>
                <c:pt idx="37">
                  <c:v>100</c:v>
                </c:pt>
                <c:pt idx="38">
                  <c:v>100</c:v>
                </c:pt>
                <c:pt idx="39">
                  <c:v>100</c:v>
                </c:pt>
              </c:numCache>
            </c:numRef>
          </c:val>
          <c:smooth val="0"/>
          <c:extLst>
            <c:ext xmlns:c16="http://schemas.microsoft.com/office/drawing/2014/chart" uri="{C3380CC4-5D6E-409C-BE32-E72D297353CC}">
              <c16:uniqueId val="{00000004-7A63-42DA-83CE-54DE4F17DC30}"/>
            </c:ext>
          </c:extLst>
        </c:ser>
        <c:ser>
          <c:idx val="6"/>
          <c:order val="6"/>
          <c:tx>
            <c:strRef>
              <c:f>pvtDGC!$M$43:$M$44</c:f>
              <c:strCache>
                <c:ptCount val="1"/>
                <c:pt idx="0">
                  <c:v>SAL</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pvtDGC!$F$45:$F$84</c:f>
              <c:strCache>
                <c:ptCount val="40"/>
                <c:pt idx="0">
                  <c:v>2022/4/26</c:v>
                </c:pt>
                <c:pt idx="1">
                  <c:v>2022/4/27</c:v>
                </c:pt>
                <c:pt idx="2">
                  <c:v>2022/4/29</c:v>
                </c:pt>
                <c:pt idx="3">
                  <c:v>2022/4/30</c:v>
                </c:pt>
                <c:pt idx="4">
                  <c:v>2022/5/4</c:v>
                </c:pt>
                <c:pt idx="5">
                  <c:v>2022/5/6</c:v>
                </c:pt>
                <c:pt idx="6">
                  <c:v>2022/5/11</c:v>
                </c:pt>
                <c:pt idx="7">
                  <c:v>2022/5/12</c:v>
                </c:pt>
                <c:pt idx="8">
                  <c:v>2022/5/13</c:v>
                </c:pt>
                <c:pt idx="9">
                  <c:v>2022/5/18</c:v>
                </c:pt>
                <c:pt idx="10">
                  <c:v>2022/5/20</c:v>
                </c:pt>
                <c:pt idx="11">
                  <c:v>2022/5/23</c:v>
                </c:pt>
                <c:pt idx="12">
                  <c:v>2022/5/24</c:v>
                </c:pt>
                <c:pt idx="13">
                  <c:v>2022/5/27</c:v>
                </c:pt>
                <c:pt idx="14">
                  <c:v>2022/6/1</c:v>
                </c:pt>
                <c:pt idx="15">
                  <c:v>2022/6/8</c:v>
                </c:pt>
                <c:pt idx="16">
                  <c:v>2022/6/9</c:v>
                </c:pt>
                <c:pt idx="17">
                  <c:v>2022/6/13</c:v>
                </c:pt>
                <c:pt idx="18">
                  <c:v>2022/6/15</c:v>
                </c:pt>
                <c:pt idx="19">
                  <c:v>2022/6/21</c:v>
                </c:pt>
                <c:pt idx="20">
                  <c:v>2022/6/24</c:v>
                </c:pt>
                <c:pt idx="21">
                  <c:v>2022/6/28</c:v>
                </c:pt>
                <c:pt idx="22">
                  <c:v>2022/6/30</c:v>
                </c:pt>
                <c:pt idx="23">
                  <c:v>2022/7/8</c:v>
                </c:pt>
                <c:pt idx="24">
                  <c:v>2022/7/11</c:v>
                </c:pt>
                <c:pt idx="25">
                  <c:v>2022/7/16</c:v>
                </c:pt>
                <c:pt idx="26">
                  <c:v>2022/7/28</c:v>
                </c:pt>
                <c:pt idx="27">
                  <c:v>2022/8/4</c:v>
                </c:pt>
                <c:pt idx="28">
                  <c:v>2022/8/12</c:v>
                </c:pt>
                <c:pt idx="29">
                  <c:v>2022/8/19</c:v>
                </c:pt>
                <c:pt idx="30">
                  <c:v>2022/8/26</c:v>
                </c:pt>
                <c:pt idx="31">
                  <c:v>2022/9/2</c:v>
                </c:pt>
                <c:pt idx="32">
                  <c:v>2022/9/8</c:v>
                </c:pt>
                <c:pt idx="33">
                  <c:v>2022/9/16</c:v>
                </c:pt>
                <c:pt idx="34">
                  <c:v>2022/9/23</c:v>
                </c:pt>
                <c:pt idx="35">
                  <c:v>2022/9/26</c:v>
                </c:pt>
                <c:pt idx="36">
                  <c:v>2022/10/7</c:v>
                </c:pt>
                <c:pt idx="37">
                  <c:v>2022/10/14</c:v>
                </c:pt>
                <c:pt idx="38">
                  <c:v>2022/10/21</c:v>
                </c:pt>
                <c:pt idx="39">
                  <c:v>2022/10/28</c:v>
                </c:pt>
              </c:strCache>
            </c:strRef>
          </c:cat>
          <c:val>
            <c:numRef>
              <c:f>pvtDGC!$M$45:$M$84</c:f>
              <c:numCache>
                <c:formatCode>General</c:formatCode>
                <c:ptCount val="40"/>
                <c:pt idx="0">
                  <c:v>59</c:v>
                </c:pt>
                <c:pt idx="1">
                  <c:v>60</c:v>
                </c:pt>
                <c:pt idx="2">
                  <c:v>103</c:v>
                </c:pt>
                <c:pt idx="3">
                  <c:v>103</c:v>
                </c:pt>
                <c:pt idx="4">
                  <c:v>147</c:v>
                </c:pt>
                <c:pt idx="5">
                  <c:v>97</c:v>
                </c:pt>
                <c:pt idx="6">
                  <c:v>119</c:v>
                </c:pt>
                <c:pt idx="7">
                  <c:v>123</c:v>
                </c:pt>
                <c:pt idx="8">
                  <c:v>104</c:v>
                </c:pt>
                <c:pt idx="9">
                  <c:v>139</c:v>
                </c:pt>
                <c:pt idx="10">
                  <c:v>147</c:v>
                </c:pt>
                <c:pt idx="11">
                  <c:v>136</c:v>
                </c:pt>
                <c:pt idx="12">
                  <c:v>136</c:v>
                </c:pt>
                <c:pt idx="13">
                  <c:v>153</c:v>
                </c:pt>
                <c:pt idx="14">
                  <c:v>96</c:v>
                </c:pt>
                <c:pt idx="15">
                  <c:v>96</c:v>
                </c:pt>
                <c:pt idx="16">
                  <c:v>96</c:v>
                </c:pt>
                <c:pt idx="17">
                  <c:v>96</c:v>
                </c:pt>
                <c:pt idx="18">
                  <c:v>96</c:v>
                </c:pt>
                <c:pt idx="19">
                  <c:v>96</c:v>
                </c:pt>
                <c:pt idx="20">
                  <c:v>96</c:v>
                </c:pt>
                <c:pt idx="21">
                  <c:v>96</c:v>
                </c:pt>
                <c:pt idx="22">
                  <c:v>96</c:v>
                </c:pt>
                <c:pt idx="23">
                  <c:v>96</c:v>
                </c:pt>
                <c:pt idx="24">
                  <c:v>96</c:v>
                </c:pt>
                <c:pt idx="25">
                  <c:v>96</c:v>
                </c:pt>
                <c:pt idx="26">
                  <c:v>97</c:v>
                </c:pt>
                <c:pt idx="27">
                  <c:v>97</c:v>
                </c:pt>
                <c:pt idx="28">
                  <c:v>97</c:v>
                </c:pt>
                <c:pt idx="29">
                  <c:v>97</c:v>
                </c:pt>
                <c:pt idx="30">
                  <c:v>98</c:v>
                </c:pt>
                <c:pt idx="31">
                  <c:v>98</c:v>
                </c:pt>
                <c:pt idx="32">
                  <c:v>100</c:v>
                </c:pt>
                <c:pt idx="33">
                  <c:v>100</c:v>
                </c:pt>
                <c:pt idx="34">
                  <c:v>105</c:v>
                </c:pt>
                <c:pt idx="35">
                  <c:v>105</c:v>
                </c:pt>
                <c:pt idx="36">
                  <c:v>105</c:v>
                </c:pt>
                <c:pt idx="37">
                  <c:v>105</c:v>
                </c:pt>
                <c:pt idx="38">
                  <c:v>105</c:v>
                </c:pt>
                <c:pt idx="39">
                  <c:v>105</c:v>
                </c:pt>
              </c:numCache>
            </c:numRef>
          </c:val>
          <c:smooth val="0"/>
          <c:extLst>
            <c:ext xmlns:c16="http://schemas.microsoft.com/office/drawing/2014/chart" uri="{C3380CC4-5D6E-409C-BE32-E72D297353CC}">
              <c16:uniqueId val="{00000005-7A63-42DA-83CE-54DE4F17DC30}"/>
            </c:ext>
          </c:extLst>
        </c:ser>
        <c:dLbls>
          <c:showLegendKey val="0"/>
          <c:showVal val="0"/>
          <c:showCatName val="0"/>
          <c:showSerName val="0"/>
          <c:showPercent val="0"/>
          <c:showBubbleSize val="0"/>
        </c:dLbls>
        <c:marker val="1"/>
        <c:smooth val="0"/>
        <c:axId val="419793792"/>
        <c:axId val="419794576"/>
      </c:lineChart>
      <c:catAx>
        <c:axId val="41979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4576"/>
        <c:crosses val="autoZero"/>
        <c:auto val="1"/>
        <c:lblAlgn val="ctr"/>
        <c:lblOffset val="100"/>
        <c:noMultiLvlLbl val="0"/>
      </c:catAx>
      <c:valAx>
        <c:axId val="419794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7937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[IBM-DG-MTD-v2.0.0.xlsm]pvtDGC!樞紐分析表8</c:name>
    <c:fmtId val="5"/>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showLegendKey val="0"/>
          <c:showVal val="0"/>
          <c:showCatName val="0"/>
          <c:showSerName val="0"/>
          <c:showPercent val="0"/>
          <c:showBubbleSize val="0"/>
        </c:dLbls>
        <c:gapWidth val="0"/>
        <c:overlap val="100"/>
        <c:axId val="419799280"/>
        <c:axId val="419799672"/>
      </c:barChart>
      <c:catAx>
        <c:axId val="41979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672"/>
        <c:crosses val="autoZero"/>
        <c:auto val="1"/>
        <c:lblAlgn val="ctr"/>
        <c:lblOffset val="100"/>
        <c:noMultiLvlLbl val="0"/>
      </c:catAx>
      <c:valAx>
        <c:axId val="41979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19799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[IBM-DG-MTD-v2.0.0.xlsm]pvtDGC!樞紐分析表9</c:name>
    <c:fmtId val="19"/>
  </c:pivotSource>
  <c:chart>
    <c:title>
      <c:tx>
        <c:strRef>
          <c:f>pvtDGC!$BN$7</c:f>
          <c:strCache>
            <c:ptCount val="1"/>
            <c:pt idx="0">
              <c:v>Outlier with Term Length</c:v>
            </c:pt>
          </c:strCache>
        </c:strRef>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pvtDGC!$BN$7</c:f>
              <c:strCache>
                <c:ptCount val="1"/>
                <c:pt idx="0">
                  <c:v>合計</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644A-4DC8-893E-BD6E991D92C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44A-4DC8-893E-BD6E991D9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pvtDGC!$BN$7</c:f>
              <c:strCache>
                <c:ptCount val="1"/>
                <c:pt idx="0">
                  <c:v>FALSE</c:v>
                </c:pt>
              </c:strCache>
            </c:strRef>
          </c:cat>
          <c:val>
            <c:numRef>
              <c:f>pvtDGC!$BN$7</c:f>
              <c:numCache>
                <c:formatCode>General</c:formatCode>
                <c:ptCount val="1"/>
                <c:pt idx="0">
                  <c:v>10</c:v>
                </c:pt>
              </c:numCache>
            </c:numRef>
          </c:val>
          <c:extLst>
            <c:ext xmlns:c16="http://schemas.microsoft.com/office/drawing/2014/chart" uri="{C3380CC4-5D6E-409C-BE32-E72D297353CC}">
              <c16:uniqueId val="{00000000-644A-4DC8-893E-BD6E991D92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152400</xdr:colOff>
          <xdr:row>0</xdr:row>
          <xdr:rowOff>190500</xdr:rowOff>
        </xdr:from>
        <xdr:to>
          <xdr:col>4</xdr:col>
          <xdr:colOff>1143000</xdr:colOff>
          <xdr:row>2</xdr:row>
          <xdr:rowOff>152400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153227</xdr:colOff>
      <xdr:row>12</xdr:row>
      <xdr:rowOff>78441</xdr:rowOff>
    </xdr:from>
    <xdr:to>
      <xdr:col>20</xdr:col>
      <xdr:colOff>62118</xdr:colOff>
      <xdr:row>31</xdr:row>
      <xdr:rowOff>78442</xdr:rowOff>
    </xdr:to>
    <xdr:graphicFrame macro="">
      <xdr:nvGraphicFramePr>
        <xdr:cNvPr id="4" name="圖表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179293</xdr:colOff>
      <xdr:row>31</xdr:row>
      <xdr:rowOff>168087</xdr:rowOff>
    </xdr:from>
    <xdr:to>
      <xdr:col>20</xdr:col>
      <xdr:colOff>112057</xdr:colOff>
      <xdr:row>50</xdr:row>
      <xdr:rowOff>179294</xdr:rowOff>
    </xdr:to>
    <xdr:graphicFrame macro="">
      <xdr:nvGraphicFramePr>
        <xdr:cNvPr id="2" name="圖表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53</xdr:col>
      <xdr:colOff>1193426</xdr:colOff>
      <xdr:row>9</xdr:row>
      <xdr:rowOff>68355</xdr:rowOff>
    </xdr:from>
    <xdr:to>
      <xdr:col>58</xdr:col>
      <xdr:colOff>336176</xdr:colOff>
      <xdr:row>24</xdr:row>
      <xdr:rowOff>33618</xdr:rowOff>
    </xdr:to>
    <xdr:graphicFrame macro="">
      <xdr:nvGraphicFramePr>
        <xdr:cNvPr id="3" name="圖表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xdr:col>
      <xdr:colOff>846044</xdr:colOff>
      <xdr:row>13</xdr:row>
      <xdr:rowOff>158003</xdr:rowOff>
    </xdr:from>
    <xdr:to>
      <xdr:col>64</xdr:col>
      <xdr:colOff>268942</xdr:colOff>
      <xdr:row>29</xdr:row>
      <xdr:rowOff>179294</xdr:rowOff>
    </xdr:to>
    <xdr:graphicFrame macro="">
      <xdr:nvGraphicFramePr>
        <xdr:cNvPr id="5" name="圖表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venteccorp.sharepoint.com/NTS01/jhc/unzipped/Eastern%20Airline%20FE/Spares/FILES/SMCTS2/SMCTSSP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wistron.sharepoint.com/C:/C:/C:/NTS01/jhc/unzipped/Eastern%20Airline%20FE/Spares/FILES/SMCTS2/SMCTSSP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wistron.sharepoint.com/C:/C:/C:/C:/C:/NTS01/jhc/unzipped/Eastern%20Airline%20FE/Spares/FILES/SMCTS2/SMCTSSP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wistron.sharepoint.com/C:/C:/C:/C:/NTS01/jhc/unzipped/Eastern%20Airline%20FE/Spares/FILES/SMCTS2/SMCTSS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pmad2"/>
      <sheetName val="確認原則評分表"/>
    </sheetNames>
    <sheetDataSet>
      <sheetData sheetId="0" refreshError="1"/>
      <sheetData sheetId="1"/>
    </sheetDataSet>
  </externalBook>
</externalLink>
</file>

<file path=xl/persons/person.xml><?xml version="1.0" encoding="utf-8"?>
<personList xmlns="http://schemas.microsoft.com/office/spreadsheetml/2018/threadedcomments" xmlns:x="http://schemas.openxmlformats.org/spreadsheetml/2006/main">
  <person displayName="彭珮瑜" id="{9B53D3D6-D43F-4669-BEE5-855603E9E2AF}" userId="S::Albee_Peng@wistron.com::307ed4ff-07fe-4be3-84ad-1fcc74fc562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6" refreshedVersion="6" minRefreshableVersion="3" recordCount="890" xr:uid="{00000000-000A-0000-FFFF-FFFF00000000}">
  <cacheSource type="worksheet">
    <worksheetSource name="表格11"/>
  </cacheSource>
  <cacheFields count="5">
    <cacheField name="Domain" numFmtId="0">
      <sharedItems count="1">
        <s v="HRM"/>
      </sharedItems>
    </cacheField>
    <cacheField name="Object" numFmtId="0">
      <sharedItems count="3">
        <s v="Terms"/>
        <s v="DataClasses"/>
        <s v="Categories"/>
      </sharedItems>
    </cacheField>
    <cacheField name="Item" numFmtId="0">
      <sharedItems count="276">
        <s v="Absence Code"/>
        <s v="Absence Duration"/>
        <s v="Absence Name"/>
        <s v="Absense Reason"/>
        <s v="Action Code"/>
        <s v="Action Code Description (CN)"/>
        <s v="Action Code Description (EN)"/>
        <s v="Action Date"/>
        <s v="Address"/>
        <s v="Age"/>
        <s v="Applicant ID"/>
        <s v="Applicant Source"/>
        <s v="Application Name"/>
        <s v="As of Date"/>
        <s v="Authorization Date"/>
        <s v="Available Job Opening"/>
        <s v="Average Onboarding Days"/>
        <s v="Average Recruitment Days"/>
        <s v="Baseline Date"/>
        <s v="Batch ID"/>
        <s v="Begin Date"/>
        <s v="BG"/>
        <s v="Birth Date"/>
        <s v="Budget Type"/>
        <s v="Building"/>
        <s v="Business Unit"/>
        <s v="Business Unit/BG"/>
        <s v="Chinese Name"/>
        <s v="City Code"/>
        <s v="City Code Description"/>
        <s v="Close Date"/>
        <s v="Cohead"/>
        <s v="Company Code"/>
        <s v="Country"/>
        <s v="Cross Department Relationship"/>
        <s v="Data Source"/>
        <s v="Data Status"/>
        <s v="Department Decription (EN)"/>
        <s v="Department Effective Status"/>
        <s v="Department ID"/>
        <s v="Department ID (Lvl_01)"/>
        <s v="Department ID (Lvl_02)"/>
        <s v="Department ID (Lvl_03)"/>
        <s v="Department ID (Lvl_04)"/>
        <s v="Department ID (Lvl_05)"/>
        <s v="Department ID (Lvl_06)"/>
        <s v="Department ID (Lvl_07)"/>
        <s v="Department ID (Lvl_08)"/>
        <s v="Department ID (Lvl_09)"/>
        <s v="Department ID (Lvl_10)"/>
        <s v="Department ID (Lvl_11)"/>
        <s v="Department_Key"/>
        <s v="Description"/>
        <s v="Domain Address"/>
        <s v="Duration"/>
        <s v="Education Level"/>
        <s v="Education Level Code"/>
        <s v="Effective Date"/>
        <s v="Effective Sequence"/>
        <s v="Effective Status"/>
        <s v="Email Address"/>
        <s v="Employee Class"/>
        <s v="Employee ID"/>
        <s v="Employee Record"/>
        <s v="Employer"/>
        <s v="End Date"/>
        <s v="End Time"/>
        <s v="Ending Title"/>
        <s v="English Name"/>
        <s v="Expect Onboarding Date"/>
        <s v="Expiration Date"/>
        <s v="Extension Number"/>
        <s v="Fill Rate"/>
        <s v="First Name"/>
        <s v="Floor"/>
        <s v="Full/ Part Time"/>
        <s v="Gender"/>
        <s v="Graduate Status"/>
        <s v="Graduate Status Description (CN)"/>
        <s v="Graduate Status Description (EN)"/>
        <s v="Graduation Date"/>
        <s v="Grantor"/>
        <s v="Grantor Description (CN)"/>
        <s v="Grantor Description (EN)"/>
        <s v="Hightest Graduate Level"/>
        <s v="Hire Date"/>
        <s v="Hiring Dep."/>
        <s v="Hiring Status"/>
        <s v="Holiday Schedule"/>
        <s v="Honor/ Award Code"/>
        <s v="Honor/ Award Description (CN)"/>
        <s v="Honor/ Award Description (EN)"/>
        <s v="HR Status"/>
        <s v="Information"/>
        <s v="Issue Date"/>
        <s v="Issued By"/>
        <s v="Job Code"/>
        <s v="Job Code Entry Date"/>
        <s v="Job Family"/>
        <s v="Job Function"/>
        <s v="Job Grade"/>
        <s v="Job Grade Entry Date"/>
        <s v="Job ID"/>
        <s v="Job Indicator"/>
        <s v="Job Opening Days"/>
        <s v="Job Status"/>
        <s v="Job Sub Function"/>
        <s v="Job Title"/>
        <s v="Job Title Code"/>
        <s v="Job Title Descrption"/>
        <s v="Labor Type"/>
        <s v="Language Code"/>
        <s v="Last Name"/>
        <s v="Last Update Date"/>
        <s v="Last Working Date"/>
        <s v="License/Certification Code"/>
        <s v="License/Certification Description (CN)"/>
        <s v="License/Certification Description (EN)"/>
        <s v="License/Certification Number"/>
        <s v="Location Code"/>
        <s v="Location of Recruitment"/>
        <s v="Major Code"/>
        <s v="Major Code Description (CN)"/>
        <s v="Major Code Description (EN)"/>
        <s v="Manager Approved"/>
        <s v="Manager ID"/>
        <s v="Manager Level"/>
        <s v="Manager Name"/>
        <s v="Meal Hour"/>
        <s v="Name"/>
        <s v="Number of Hiring"/>
        <s v="Number of Interview"/>
        <s v="Number of Making Offer"/>
        <s v="Number of Offering"/>
        <s v="Number of Pending Off"/>
        <s v="Number of People Who Are Waiting for Interview"/>
        <s v="Open Date"/>
        <s v="Opening Target Number"/>
        <s v="Organizational Relationship"/>
        <s v="Overtime Belong Date"/>
        <s v="Overtime Compensation Category"/>
        <s v="Overtime Duration"/>
        <s v="Overtime Reason"/>
        <s v="Overtime Type"/>
        <s v="Parent Department ID"/>
        <s v="Parent Set ID"/>
        <s v="Pay Group"/>
        <s v="Plant ID"/>
        <s v="Position Number"/>
        <s v="Postal"/>
        <s v="Punch In Date"/>
        <s v="Punch In Time"/>
        <s v="Punch Out Date"/>
        <s v="Punch Out Time"/>
        <s v="Reason Code"/>
        <s v="Recuriter"/>
        <s v="Regulatory Region"/>
        <s v="Relevant Work Experience"/>
        <s v="Salary Admin Plan"/>
        <s v="Salary Location"/>
        <s v="Salary Location Indicator"/>
        <s v="School Code"/>
        <s v="School Code Description (CN)"/>
        <s v="School Code Description (EN)"/>
        <s v="Score"/>
        <s v="Set ID"/>
        <s v="Set ID (Lvl_01)"/>
        <s v="Set ID (Lvl_02)"/>
        <s v="Set ID (Lvl_03)"/>
        <s v="Set ID (Lvl_04)"/>
        <s v="Set ID (Lvl_05)"/>
        <s v="Set ID (Lvl_06)"/>
        <s v="Set ID (Lvl_07)"/>
        <s v="Set ID (Lvl_08)"/>
        <s v="Set ID (Lvl_09)"/>
        <s v="Set ID (Lvl_10)"/>
        <s v="Set ID (Lvl_11)"/>
        <s v="Shift End Time"/>
        <s v="Shift Start Time"/>
        <s v="Short Description"/>
        <s v="Site ID"/>
        <s v="Standard Hours"/>
        <s v="Start Date"/>
        <s v="Start Time"/>
        <s v="State"/>
        <s v="Supervisor ID"/>
        <s v="Supervisor Level"/>
        <s v="Supervisor Level Entry Date"/>
        <s v="Termination Date"/>
        <s v="Test Code"/>
        <s v="Test Code Description (CN)"/>
        <s v="Test Code Description (EN)"/>
        <s v="Tree Level"/>
        <s v="Work Experience"/>
        <s v="Workflow Status"/>
        <s v="SetID"/>
        <s v="Address-01"/>
        <s v="Address-02"/>
        <s v="Address-03"/>
        <s v="Address-04"/>
        <s v="Address-05"/>
        <s v="BG-01"/>
        <s v="Business Unit-01"/>
        <s v="Country-01"/>
        <s v="Description-01"/>
        <s v="Effective Status-01"/>
        <s v="Extension Number-01"/>
        <s v="Hightest Graduate Level-01"/>
        <s v="HR Status-01"/>
        <s v="Job Family-01"/>
        <s v="Job Function-01"/>
        <s v="Job Grade-01"/>
        <s v="Job Title Code-01"/>
        <s v="Labor Type-01"/>
        <s v="Last Name-01"/>
        <s v="Last Working Date-01"/>
        <s v="Location Code-01"/>
        <s v="Location Code-02"/>
        <s v="Manager ID-01"/>
        <s v="Manager Name-01"/>
        <s v="Parent Department ID-01"/>
        <s v="Parent Department ID-02"/>
        <s v="Salary Location-01"/>
        <s v="HRM"/>
        <s v="1. Workforce Administrator"/>
        <s v="1.1. Job Data"/>
        <s v="1.1.1. Job Current Data "/>
        <s v="1.1.2. Job History Data "/>
        <s v="1.1.3. Set up Table (Mapping Table)"/>
        <s v="1.2. Organization Data"/>
        <s v="1.2.1. Organization Chart"/>
        <s v="1.2.2. Direct Line Report"/>
        <s v="1.3. Personal Data"/>
        <s v="1.3.1. Person Profile"/>
        <s v="2. Absence Management"/>
        <s v="2.1. Leave Application"/>
        <s v="2.2. Overtime Application"/>
        <s v="3.Time and Labor"/>
        <s v="3.1. Attendence Record"/>
        <s v="3.1.1. Work Schedule"/>
        <s v="3.1.2. Work Schedule Definition"/>
        <s v="3.1.3. Manager Schedule Assignment"/>
        <s v="4. Recruiting"/>
        <s v="4.1 New Employee Application"/>
        <s v="4.2 Recruiting Dashboard"/>
        <s v="4.3 Applicant Data"/>
        <s v="5. Data Management"/>
        <s v="5.1 Control Information"/>
        <s v="5.2 Management Information"/>
        <s v="Language Score"/>
        <s v="Action Code-01"/>
        <s v="BG-02"/>
        <s v="Business Unit-02"/>
        <s v="Data Source-01"/>
        <s v="Data Status-01"/>
        <s v="Department ID-01"/>
        <s v="Description-02"/>
        <s v="Effective Date-01"/>
        <s v="Effective Status-02"/>
        <s v="Full/ Part Time-01"/>
        <s v="Holiday Schedule-01"/>
        <s v="HR Status-02"/>
        <s v="Job Code-01"/>
        <s v="Job Family-02"/>
        <s v="Job Grade-02"/>
        <s v="Last Update Date-01"/>
        <s v="Location Code-03"/>
        <s v="Organizational Relationship-01"/>
        <s v="Plant ID-01"/>
        <s v="Reason Code-01"/>
        <s v="Regulatory Region-01"/>
        <s v="Salary Location-02"/>
        <s v="Set ID-01"/>
        <s v="Site ID-01"/>
        <s v="Supervisor ID-01"/>
        <s v="Tree Level-01"/>
      </sharedItems>
    </cacheField>
    <cacheField name="LastUpdate" numFmtId="167">
      <sharedItems containsSemiMixedTypes="0" containsNonDate="0" containsDate="1" containsString="0" minDate="2021-03-31T00:00:00" maxDate="2021-04-09T00:00:00" count="2">
        <d v="2021-03-31T00:00:00"/>
        <d v="2021-04-08T00:00:00"/>
      </sharedItems>
    </cacheField>
    <cacheField name="CurrentMatchFlag" numFmtId="0">
      <sharedItems count="2">
        <b v="1"/>
        <b v="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509258" createdVersion="7" refreshedVersion="6" minRefreshableVersion="3" recordCount="145" xr:uid="{00000000-000A-0000-FFFF-FFFF01000000}">
  <cacheSource type="worksheet">
    <worksheetSource name="Category"/>
  </cacheSource>
  <cacheFields count="19">
    <cacheField name="Domain" numFmtId="0">
      <sharedItems count="6">
        <s v="IEC_STD_V10"/>
        <s v="Sensitivity" u="1"/>
        <s v="SCM" u="1"/>
        <s v="HRM" u="1"/>
        <s v="CMN" u="1"/>
        <s v="00-IV-EDP" u="1"/>
      </sharedItems>
    </cacheField>
    <cacheField name="Name" numFmtId="0">
      <sharedItems/>
    </cacheField>
    <cacheField name="Uni Name( must unique)" numFmtId="0">
      <sharedItems/>
    </cacheField>
    <cacheField name="Parent UniName" numFmtId="0">
      <sharedItems containsBlank="1"/>
    </cacheField>
    <cacheField name="Stewards" numFmtId="0">
      <sharedItems containsNonDate="0" containsString="0" containsBlank="1"/>
    </cacheField>
    <cacheField name="Tags(自行勾稽)" numFmtId="0">
      <sharedItems containsNonDate="0" containsString="0" containsBlank="1"/>
    </cacheField>
    <cacheField name="Description (Up to 255 Characters)" numFmtId="0">
      <sharedItems containsBlank="1"/>
    </cacheField>
    <cacheField name="Abs Category" numFmtId="0">
      <sharedItems containsBlank="1"/>
    </cacheField>
    <cacheField name="SrcSheet" numFmtId="49">
      <sharedItems/>
    </cacheField>
    <cacheField name="SrcWorkbook" numFmtId="0">
      <sharedItems/>
    </cacheField>
    <cacheField name="SrcRowNum" numFmtId="0">
      <sharedItems containsSemiMixedTypes="0" containsString="0" containsNumber="1" containsInteger="1" minValue="2" maxValue="71"/>
    </cacheField>
    <cacheField name="CateDomain" numFmtId="0">
      <sharedItems containsBlank="1" count="7">
        <s v="IEC_STD_V10"/>
        <m u="1"/>
        <s v="Sensitivity" u="1"/>
        <s v="SCM" u="1"/>
        <s v="HRM" u="1"/>
        <s v="CMN" u="1"/>
        <s v="00-IV-EDP" u="1"/>
      </sharedItems>
    </cacheField>
    <cacheField name="CateName" numFmtId="0">
      <sharedItems containsBlank="1" count="134">
        <s v="IEC_STD_V10"/>
        <s v="Process Standard"/>
        <s v="Regulation"/>
        <s v="GDPR"/>
        <s v="IFRS"/>
        <s v="存貨之會計處理準則"/>
        <s v="Common"/>
        <s v="AutoMetaData"/>
        <s v="Sensitivity"/>
        <s v="RefData"/>
        <s v="TermType"/>
        <s v="Data Standard"/>
        <s v="INV"/>
        <s v="PUR"/>
        <s v="PLN"/>
        <s v="RND"/>
        <s v="MFG"/>
        <s v="SCM"/>
        <s v="BPM"/>
        <s v="FIN"/>
        <s v="STG"/>
        <s v="SVC"/>
        <s v="HRM"/>
        <s v="CUS"/>
        <s v="CMN"/>
        <s v="Analytics "/>
        <s v="Dashboard"/>
        <s v="1：事業發展"/>
        <s v="1.1：新事業發展"/>
        <s v="1.1.1：新事業營收現況"/>
        <s v="1.1.2：新事業發展進程"/>
        <s v="1.2：投資併購"/>
        <s v="1.2.1：投資併購預算與獲利達成狀況"/>
        <s v="1.2.2：投資併購各標的貢獻狀況&amp;amp;投資組合ROI"/>
        <s v="2：客戶關係管理"/>
        <s v="2.1：管理客戶"/>
        <s v="2.1.1：管理客戶增長–客戶營收及毛利分析"/>
        <s v="2.1.2：管理客戶增長–新客戶/新產品專案獲取現況"/>
        <s v="2.2：管理RFQ"/>
        <s v="2.3：營收與獲利"/>
        <s v="2.3.1：管理營收與獲利–營收與銷量達成狀況"/>
        <s v="2.3.2：管理營收與獲利–預估營收與銷量"/>
        <s v="2.4：管理客戶滿意度"/>
        <s v="3：作業管理"/>
        <s v="3.1：管理RD"/>
        <s v="3.1.1：管理RD –新產品開發專案時程管理(TTM)"/>
        <s v="3.1.2：管理RD –新產品開發專案獲利管理(TTP)"/>
        <s v="3.1.3：管理RD –NRE 管理"/>
        <s v="3.1.4：管理RD –Design Quality 管理"/>
        <s v="3.2：管理MFG"/>
        <s v="3.2.1：管理MFG –製造管理費用分析(MVA Gap、MCU、CPP、CPH)"/>
        <s v="3.2.2：管理MFG –L6&amp;amp;L10 OEE分析"/>
        <s v="3.3：管理品質"/>
        <s v="3.3.1：管理品質–退貨管理(Line/Field Return)"/>
        <s v="3.3.2：L6&amp;amp;L10 OEE 分析"/>
        <s v="3.4: 管理採購-材料成本管理"/>
        <s v="3.4.1：年度採購節省費用管理"/>
        <s v="3.4.2：VMI 比率管理"/>
        <s v="3.4.3：供應商表現(OTD、IQC) 管理"/>
        <s v="3.5：管理資材"/>
        <s v="3.5.1：L6 Fulfillment &amp;amp; MTD 目標達成狀況"/>
        <s v="3.5.2：CTS 達標狀況"/>
        <s v="3.5.3：庫齡及DOI 管理"/>
        <s v="3.5.4：庫存價值分析"/>
        <s v="3.5.5：需求預測準確率"/>
        <s v="3.5.6：整體報廢金額分析"/>
        <s v="4：資源管理"/>
        <s v="4.1：管理營業規劃"/>
        <s v="4.2：管理PNL"/>
        <s v="4.3：管理資產負債"/>
        <s v="Management Report"/>
        <s v="作業及報表"/>
        <s v=" LCM-存貨之評價與表達"/>
        <s v="3.4：管理採購"/>
        <m u="1"/>
        <s v="3.1.1. Work Schedule" u="1"/>
        <s v="1.1. Job Data" u="1"/>
        <s v="1. Workforce Administrator" u="1"/>
        <s v="3.3.2：L6&amp;L10 OEE 分析" u="1"/>
        <s v="2.50 Order Management" u="1"/>
        <s v="2.20 MPSP &amp;amp; Capacity Planning " u="1"/>
        <s v="5.30.3 Hub stock by aging and EOL w Goal" u="1"/>
        <s v="5.1 Control Information" u="1"/>
        <s v="1.1.2. Job History Data " u="1"/>
        <s v="2. Sales and Operation Plan" u="1"/>
        <s v="4.2 Recruiting Dashboard" u="1"/>
        <s v="2.50.1 Order Fulfillment Hit Rate" u="1"/>
        <s v="2.50.3 Open SO Demand date Overdue Aging Report" u="1"/>
        <s v="2.1. Leave Application" u="1"/>
        <s v="4.1 New Employee Application" u="1"/>
        <s v="2.50.8 OTD 2 " u="1"/>
        <s v="3.Time and Labor" u="1"/>
        <s v="3.1.3. Manager Schedule Assignment" u="1"/>
        <s v="5.2 Management Information" u="1"/>
        <s v="1.1.3. Set up Table (Mapping Table)" u="1"/>
        <s v="2.50.4 Open PO/STO ETA Overdue Aging Report" u="1"/>
        <s v="1.3.1. Person Profile" u="1"/>
        <s v="5. Inventory Mangement" u="1"/>
        <s v="5.20.4 Summary Report of Grey/Inactive Inv." u="1"/>
        <s v="1.1.1 SCM Common Dimensions (Base Data)" u="1"/>
        <s v="2.50.2 Open SO First Confirm KPI Report" u="1"/>
        <s v="5.30 Cus.Hub Inventory Mgmt." u="1"/>
        <s v="3.1.2. Work Schedule Definition" u="1"/>
        <s v="1.2.2. Direct Line Report" u="1"/>
        <s v="5.20.1 Plant E2E Historical DOI" u="1"/>
        <s v="1. Demand Forecast" u="1"/>
        <s v="2.2. Overtime Application" u="1"/>
        <s v="5. Data Management" u="1"/>
        <s v="5.30.2 Hub stock by aging&amp;amp;Goal" u="1"/>
        <s v="1.2.1. Organization Chart" u="1"/>
        <s v="2.20 MPSP &amp; Capacity Planning " u="1"/>
        <s v="2.50.7 OTD 1 " u="1"/>
        <s v="5.20 In House Inventory " u="1"/>
        <s v="1.2.2：投資併購各標的貢獻狀況&amp;投資組合ROI" u="1"/>
        <s v="1.2. Organization Data" u="1"/>
        <s v="3.2.2：管理MFG –L6&amp;L10 OEE分析" u="1"/>
        <s v="5.20.3 Active RM Historical DOI by SM&amp;amp;ST" u="1"/>
        <s v="3.5.1：L6 Fulfillment &amp; MTD 目標達成狀況" u="1"/>
        <s v="00-IV-EDP" u="1"/>
        <s v="5.20.2 Active RM Historical DOI by SM" u="1"/>
        <s v="AutoAssign" u="1"/>
        <s v="1.3. Personal Data" u="1"/>
        <s v="2. Absence Management" u="1"/>
        <s v="2.50.5 Sales Through Revenue Hit Rate" u="1"/>
        <s v="1.1. Common Dimensions" u="1"/>
        <s v="3.1. Attendence Record" u="1"/>
        <s v="4. Recruiting" u="1"/>
        <s v="4.3 Applicant Data" u="1"/>
        <s v="2.20.1 MPSP Variance" u="1"/>
        <s v="5.30.1 Hub stock by aging" u="1"/>
        <s v="5.30.2 Hub stock by aging&amp;Goal" u="1"/>
        <s v="5.20.3 Active RM Historical DOI by SM&amp;ST" u="1"/>
        <s v="1.1.1. Job Current Data " u="1"/>
        <s v="2.50.6 Manufacturing Site Shipment Hit Rate" u="1"/>
      </sharedItems>
    </cacheField>
    <cacheField name="Artifact_Type" numFmtId="0">
      <sharedItems containsBlank="1" count="2">
        <s v="category"/>
        <m u="1"/>
      </sharedItems>
    </cacheField>
    <cacheField name="Category" numFmtId="0">
      <sharedItems containsMixedTypes="1" containsNumber="1" containsInteger="1" minValue="0" maxValue="0" count="23">
        <s v=""/>
        <s v="IEC_STD_V10"/>
        <s v="IEC_STD_V10 &gt;&gt; Regulation"/>
        <s v="IEC_STD_V10 &gt;&gt; Regulation &gt;&gt; IFRS"/>
        <s v="IEC_STD_V10 &gt;&gt; Common"/>
        <s v="IEC_STD_V10 &gt;&gt; Data Standard"/>
        <s v="IEC_STD_V10 &gt;&gt; Analytics"/>
        <s v="IEC_STD_V10 &gt;&gt; Analytics &gt;&gt; Dashboard"/>
        <s v="IEC_STD_V10 &gt;&gt; Analytics &gt;&gt; Dashboard &gt;&gt; 1：事業發展"/>
        <s v="IEC_STD_V10 &gt;&gt; Analytics &gt;&gt; Dashboard &gt;&gt; 1：事業發展 &gt;&gt; 1.1：新事業發展"/>
        <s v="IEC_STD_V10 &gt;&gt; Analytics &gt;&gt; Dashboard &gt;&gt; 1：事業發展 &gt;&gt; 1.2：投資併購"/>
        <s v="IEC_STD_V10 &gt;&gt; Analytics &gt;&gt; Dashboard &gt;&gt; 2：客戶關係管理"/>
        <s v="IEC_STD_V10 &gt;&gt; Analytics &gt;&gt; Dashboard &gt;&gt; 2：客戶關係管理 &gt;&gt; 2.1：管理客戶"/>
        <s v="IEC_STD_V10 &gt;&gt; Analytics &gt;&gt; Dashboard &gt;&gt; 2：客戶關係管理 &gt;&gt; 2.3：營收與獲利"/>
        <s v="IEC_STD_V10 &gt;&gt; Analytics &gt;&gt; Dashboard &gt;&gt; 3：作業管理"/>
        <s v="IEC_STD_V10 &gt;&gt; Analytics &gt;&gt; Dashboard &gt;&gt; 3：作業管理 &gt;&gt; 3.1：管理RD"/>
        <s v="IEC_STD_V10 &gt;&gt; Analytics &gt;&gt; Dashboard &gt;&gt; 3：作業管理 &gt;&gt; 3.2：管理MFG"/>
        <s v="IEC_STD_V10 &gt;&gt; Analytics &gt;&gt; Dashboard &gt;&gt; 3：作業管理 &gt;&gt; 3.3：管理品質"/>
        <s v="IEC_STD_V10 &gt;&gt; Analytics &gt;&gt; Dashboard &gt;&gt; 3：作業管理 &gt;&gt; 3.4：管理採購"/>
        <s v="IEC_STD_V10 &gt;&gt; Analytics &gt;&gt; Dashboard &gt;&gt; 3：作業管理 &gt;&gt; 3.5：管理資材"/>
        <s v="IEC_STD_V10 &gt;&gt; Analytics &gt;&gt; Dashboard &gt;&gt; 4：資源管理"/>
        <s v="IEC_STD_V10 &gt;&gt; Analytics &gt;&gt; 作業及報表"/>
        <n v="0" u="1"/>
      </sharedItems>
    </cacheField>
    <cacheField name="Description" numFmtId="0">
      <sharedItems containsMixedTypes="1" containsNumber="1" containsInteger="1" minValue="0" maxValue="0" count="3">
        <s v="IEC_STD_V10"/>
        <s v=""/>
        <n v="0" u="1"/>
      </sharedItems>
    </cacheField>
    <cacheField name="Tags" numFmtId="0">
      <sharedItems containsBlank="1" count="2">
        <s v="IntLoad"/>
        <m u="1"/>
      </sharedItems>
    </cacheField>
    <cacheField name="CateStewards" numFmtId="0">
      <sharedItems containsBlank="1" count="2">
        <s v=""/>
        <m u="1"/>
      </sharedItems>
    </cacheField>
    <cacheField name="CateID" numFmtId="0">
      <sharedItems containsSemiMixedTypes="0" containsString="0" containsNumber="1" containsInteger="1" minValue="1" maxValue="140" count="14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ang.Joe-Win 黃禎文 TAO" refreshedDate="44602.757540625003" createdVersion="6" refreshedVersion="6" minRefreshableVersion="3" recordCount="39" xr:uid="{00000000-000A-0000-FFFF-FFFF02000000}">
  <cacheSource type="worksheet">
    <worksheetSource name="Status"/>
  </cacheSource>
  <cacheFields count="5">
    <cacheField name="Domain" numFmtId="167">
      <sharedItems containsBlank="1" count="5">
        <s v="FIN"/>
        <m/>
        <s v="MFG" u="1"/>
        <s v="SCM" u="1"/>
        <s v="HRM" u="1"/>
      </sharedItems>
    </cacheField>
    <cacheField name="Status-Lastupd" numFmtId="167">
      <sharedItems containsNonDate="0" containsDate="1" containsString="0" containsBlank="1" minDate="2021-03-05T00:00:00" maxDate="2029-03-31T00:00:00" count="18">
        <d v="2022-01-14T00:00:00"/>
        <m/>
        <d v="2021-04-19T00:00:00" u="1"/>
        <d v="2021-03-19T00:00:00" u="1"/>
        <d v="2021-03-05T00:00:00" u="1"/>
        <d v="2021-03-10T00:00:00" u="1"/>
        <d v="2021-03-22T00:00:00" u="1"/>
        <d v="2021-03-15T00:00:00" u="1"/>
        <d v="2021-04-20T00:00:00" u="1"/>
        <d v="2029-03-29T00:00:00" u="1"/>
        <d v="2021-03-08T00:00:00" u="1"/>
        <d v="2021-04-13T00:00:00" u="1"/>
        <d v="2021-04-06T00:00:00" u="1"/>
        <d v="2021-03-11T00:00:00" u="1"/>
        <d v="2021-03-30T00:00:00" u="1"/>
        <d v="2021-04-09T00:00:00" u="1"/>
        <d v="2021-03-23T00:00:00" u="1"/>
        <d v="2029-03-30T00:00:00" u="1"/>
      </sharedItems>
    </cacheField>
    <cacheField name="ErrMessage" numFmtId="0">
      <sharedItems containsNonDate="0" containsBlank="1" count="29">
        <m/>
        <s v="errTerm-N/A," u="1"/>
        <s v="errCol-dup," u="1"/>
        <s v="Status,errTerm-N/A," u="1"/>
        <s v="errTerm-Category," u="1"/>
        <s v="errTerm-N/A,errCol-dup," u="1"/>
        <s v="errStatus,errCol-miss," u="1"/>
        <s v="Status," u="1"/>
        <s v="N/A" u="1"/>
        <s v="errStatus,errTerm-Category," u="1"/>
        <s v="errTerm-CateDiff," u="1"/>
        <s v="errTerm,errTerm-Category," u="1"/>
        <s v="errTerm-Char," u="1"/>
        <s v="errStatus,errTerm-Category,errTerm-Char," u="1"/>
        <s v="errStatus,errCol-miss,errCol-dup," u="1"/>
        <s v="errTerm," u="1"/>
        <s v="Status,errTerm-Category," u="1"/>
        <s v="errTerm-Category,errTerm-Char," u="1"/>
        <s v="errTerm-N/A,errTerm-Category," u="1"/>
        <s v="errStatus,errTerm-Char,errCol-miss,errCol-dup," u="1"/>
        <s v="Status,errTerm," u="1"/>
        <s v="errStatus,errTerm-N/A," u="1"/>
        <s v="errStatus,errTerm-CateDiff,errCol-miss,errCol-dup," u="1"/>
        <s v="errStatus,errTerm-Category,errCol-miss,errCol-dup," u="1"/>
        <s v="errStatus," u="1"/>
        <s v="errStatus,errTerm-Char," u="1"/>
        <s v="errTerm-CateDiff,errCol-dup," u="1"/>
        <s v="errStatus,errCol-dup," u="1"/>
        <s v="errStatus,errTerm-CateDiff," u="1"/>
      </sharedItems>
    </cacheField>
    <cacheField name="資料備註" numFmtId="0">
      <sharedItems containsNonDate="0" containsString="0" containsBlank="1"/>
    </cacheField>
    <cacheField name="合計"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sse" refreshedDate="44863.343090509261" createdVersion="5" refreshedVersion="8" minRefreshableVersion="3" recordCount="504" xr:uid="{00000000-000A-0000-FFFF-FFFF03000000}">
  <cacheSource type="worksheet">
    <worksheetSource name="表格15"/>
  </cacheSource>
  <cacheFields count="5">
    <cacheField name="SNAPDATE" numFmtId="14">
      <sharedItems containsSemiMixedTypes="0" containsNonDate="0" containsDate="1" containsString="0" minDate="2022-04-26T00:00:00" maxDate="2022-10-29T00:00:00" count="41">
        <d v="2022-04-26T00:00:00"/>
        <d v="2022-04-27T00:00:00"/>
        <d v="2022-04-29T00:00:00"/>
        <d v="2022-04-30T00:00:00"/>
        <d v="2022-05-04T00:00:00"/>
        <d v="2022-05-06T00:00:00"/>
        <d v="2022-05-11T00:00:00"/>
        <d v="2022-05-12T00:00:00"/>
        <d v="2022-05-13T00:00:00"/>
        <d v="2022-05-18T00:00:00"/>
        <d v="2022-05-20T00:00:00"/>
        <d v="2022-05-23T00:00:00"/>
        <d v="2022-05-24T00:00:00"/>
        <d v="2022-05-27T00:00:00"/>
        <d v="2022-06-01T00:00:00"/>
        <d v="2022-06-08T00:00:00"/>
        <d v="2022-06-09T00:00:00"/>
        <d v="2022-06-13T00:00:00"/>
        <d v="2022-06-15T00:00:00"/>
        <d v="2022-06-21T00:00:00"/>
        <d v="2022-06-24T00:00:00"/>
        <d v="2022-06-28T00:00:00"/>
        <d v="2022-06-30T00:00:00"/>
        <d v="2022-07-08T00:00:00"/>
        <d v="2022-07-11T00:00:00"/>
        <d v="2022-07-16T00:00:00"/>
        <d v="2022-07-28T00:00:00"/>
        <d v="2022-08-04T00:00:00"/>
        <d v="2022-08-12T00:00:00"/>
        <d v="2022-08-19T00:00:00"/>
        <d v="2022-08-26T00:00:00"/>
        <d v="2022-09-02T00:00:00"/>
        <d v="2022-09-08T00:00:00"/>
        <d v="2022-09-16T00:00:00"/>
        <d v="2022-09-23T00:00:00"/>
        <d v="2022-09-26T00:00:00"/>
        <d v="2022-10-07T00:00:00"/>
        <d v="2022-10-14T00:00:00"/>
        <d v="2022-10-21T00:00:00"/>
        <d v="2022-10-28T00:00:00"/>
        <d v="2022-04-28T00:00:00" u="1"/>
      </sharedItems>
    </cacheField>
    <cacheField name="負責領域1" numFmtId="0">
      <sharedItems count="8">
        <s v="PRO"/>
        <s v="SAL"/>
        <s v="PNC"/>
        <s v="LOG"/>
        <s v="QAM"/>
        <s v="COS"/>
        <s v="MFG"/>
        <s v="BPM" u="1"/>
      </sharedItems>
    </cacheField>
    <cacheField name="層級" numFmtId="0">
      <sharedItems/>
    </cacheField>
    <cacheField name="資料表" numFmtId="0">
      <sharedItems containsSemiMixedTypes="0" containsString="0" containsNumber="1" containsInteger="1" minValue="1" maxValue="16"/>
    </cacheField>
    <cacheField name="資料項" numFmtId="0">
      <sharedItems containsSemiMixedTypes="0" containsString="0" containsNumber="1" containsInteger="1" minValue="3" maxValue="18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jesse" refreshedDate="45037.478122685185" createdVersion="6" refreshedVersion="8" minRefreshableVersion="3" recordCount="10" xr:uid="{00000000-000A-0000-FFFF-FFFF98030000}">
  <cacheSource type="worksheet">
    <worksheetSource name="DataList"/>
  </cacheSource>
  <cacheFields count="144">
    <cacheField name="標準編號" numFmtId="0">
      <sharedItems containsNonDate="0" containsString="0" containsBlank="1"/>
    </cacheField>
    <cacheField name="https://docs.gitlab.com/ee/user/markdown.html" numFmtId="0">
      <sharedItems/>
    </cacheField>
    <cacheField name="層級" numFmtId="0">
      <sharedItems count="21">
        <s v="BPM"/>
        <s v="MFG" u="1"/>
        <s v="P.3.9.0: 材料成本管理" u="1"/>
        <s v="SAL" u="1"/>
        <s v="MTD" u="1"/>
        <s v="P.3.10.0: Forecast管理" u="1"/>
        <s v="QAM" u="1"/>
        <s v="LOG" u="1"/>
        <s v="PNC" u="1"/>
        <s v="P.3.5.0: DOI 管理" u="1"/>
        <s v="C.1.1.0: 新事業發展進程" u="1"/>
        <s v="P.2.1.0: 產品營收與銷量達成率" u="1"/>
        <s v="C.4.2.0: 生產力" u="1"/>
        <s v="P.3.13.0: 良率管理" u="1"/>
        <s v="PRO" u="1"/>
        <s v="COS" u="1"/>
        <s v="FIN" u="1"/>
        <s v="P.2.2.0: RFQ 管理" u="1"/>
        <s v="C.4.3.0: 財務分析" u="1"/>
        <s v="STG" u="1"/>
        <s v="C.1.2.0: 投資併購管理" u="1"/>
      </sharedItems>
    </cacheField>
    <cacheField name="中文名稱" numFmtId="0">
      <sharedItems count="679">
        <s v="事業部"/>
        <s v="事業部代碼"/>
        <s v="事業處代碼"/>
        <s v="終端客戶"/>
        <s v="事業部代碼生效開始日期"/>
        <s v="事業部代碼生效與否"/>
        <s v="事業處"/>
        <s v="事業處名稱"/>
        <s v="事業群代碼"/>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特殊取值規則"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技術備註"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標準定義部門"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權威系統" u="1"/>
        <s v="層級" u="1"/>
        <s v="BS分量與當月FCST比率" u="1"/>
        <s v="EBO 專案營收計畫月" u="1"/>
        <s v="投資標的說明" u="1"/>
        <s v="每月專案材料成本" u="1"/>
        <s v="EBO 專案營收檢查日期" u="1"/>
        <s v="資產重點項目佔總資產比例" u="1"/>
        <s v="年度董事會預估營業收入" u="1"/>
        <s v="事業群" u="1"/>
        <s v="累計專案銷貨成本" u="1"/>
        <s v="平均應付帳款金額" u="1"/>
        <s v="投資預算分配季度" u="1"/>
        <s v="投資標的淨利" u="1"/>
        <s v="實際和預估出貨量差異率" u="1"/>
        <s v="EBO 專案資助開始日期" u="1"/>
        <s v="專案時程分布總覽" u="1"/>
        <s v="關連項目"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技術窗口" u="1"/>
        <s v="當月累計客戶採購訂單" u="1"/>
        <s v="不良類型目標對照" u="1"/>
        <s v="年度營業收入差異" u="1"/>
        <s v="A廠商達交表現" u="1"/>
        <s v="項目類型"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別名" u="1"/>
        <s v="最新結算月份" u="1"/>
        <s v="年度實際和預估出貨量" u="1"/>
        <s v="相關標準" u="1"/>
        <s v="英業達自選料數量" u="1"/>
        <s v="供應商管理" u="1"/>
        <s v="供應商績效主檔" u="1"/>
        <s v="實際每日營業收入" u="1"/>
        <s v="報酬率同業比較" u="1"/>
        <s v="與相關標準關係"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代碼編碼規則" u="1"/>
        <s v="標準編號"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標準更新來源" u="1"/>
        <s v="量產評估開始日期" u="1"/>
        <s v="幣別" u="1"/>
        <s v="需求實際達成量" u="1"/>
        <s v="廠商實際交貨量" u="1"/>
        <s v="EBO 專案進度紀錄表" u="1"/>
        <s v="主階品項影響金額分析" u="1"/>
        <s v="英文名稱"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資料安全分級"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更新任務編號"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資料來源"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資料備註"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指定同義詞" u="1"/>
        <s v="中文名稱" u="1"/>
        <s v="產品良率超標日期" u="1"/>
        <s v="材料代號" u="1"/>
        <s v="預估產品家族營收" u="1"/>
        <s v="業務定義"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業務規則" u="1"/>
        <s v="計算月份" u="1"/>
        <s v="BS 供應月份" u="1"/>
        <s v="應付帳款天數" u="1"/>
        <s v="達交率分析" u="1"/>
        <s v="資助事業群" u="1"/>
        <s v="EBO 階段" u="1"/>
        <s v="資料管家" u="1"/>
        <s v="累計產品系列成本" u="1"/>
        <s v="EBO 階段結束日期" u="1"/>
        <s v="投資預算管控總表" u="1"/>
        <s v="應用客戶清單" u="1"/>
        <s v="負責BG" u="1"/>
        <s v="重要主階品項屬性維度" u="1"/>
        <s v="實際淨利率" u="1"/>
        <s v="填表部門及人員" u="1"/>
        <s v="達交率最差前五名P/N" u="1"/>
        <s v="當地名稱"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計算公式"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負責領域" u="1"/>
        <s v="倫敦-鋁金屬月度漲跌幅" u="1"/>
        <s v="主階品項市場價格波動訊息" u="1"/>
        <s v="RDP 出貨數量" u="1"/>
        <s v="工廠廠區代碼" u="1"/>
        <s v="材料細項" u="1"/>
        <s v="制定依據"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來源對應規則" u="1"/>
        <s v="累積 ROA" u="1"/>
        <s v="預計可能投資額(L)" u="1"/>
        <s v="次階品項年度漲跌幅" u="1"/>
        <s v="塑膠PC月度漲跌幅" u="1"/>
        <s v="DOI 週期類別" u="1"/>
        <s v="企業" u="1"/>
        <s v="總負債金額" u="1"/>
        <s v="年度營業收入目標" u="1"/>
        <s v="會計期間" u="1"/>
        <s v="稅後淨利" u="1"/>
        <s v="事業群名稱" u="1"/>
        <s v="短期借款佔總資產比例" u="1"/>
        <s v="出貨年度" u="1"/>
        <s v="統一命名" u="1"/>
        <s v="資料型別" u="1"/>
        <s v="產品事業部門代碼" u="1"/>
        <s v="站點待修不良數" u="1"/>
        <s v="銷貨成本" u="1"/>
        <s v="詢價命中率狀態" u="1"/>
        <s v="年初至今實際和董事會預估出貨量差異" u="1"/>
        <s v="累計專案材料成本" u="1"/>
        <s v="個人電腦事業群之需求計畫達成資料"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參考資源"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英文名稱" numFmtId="0">
      <sharedItems count="839">
        <s v="Line Of Business"/>
        <s v="LOB Code"/>
        <s v="BU Code"/>
        <s v="End Customer"/>
        <s v="LOB vailble Date from"/>
        <s v="LOB Code used flag"/>
        <s v="Business Unit"/>
        <s v="BU Name"/>
        <s v="BG Code"/>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Category"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RelationshipWithRelativeStandard"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Sensitivity"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Actual Shipment Quantity-&gt;Order Quantity"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Forecast Quantity-&gt;Order Quantity" u="1"/>
        <s v="Accumulative Series Cost" u="1"/>
        <s v="Accounts Payable Amount" u="1"/>
        <s v="Outliner Percentage" u="1"/>
        <s v="BOD Shipping Target Hit Rate" u="1"/>
        <s v="Formulate basis"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Parent Term Name"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Business Group"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Acronym"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Difference Between Monthly Actual Operating Income and Monthly Estimated Operating Income" u="1"/>
        <s v="EBO Project Registration Date" u="1"/>
        <s v="Boards Estimated Version Date" u="1"/>
        <s v="Conversion Rate Type" u="1"/>
        <s v="Sole Source List" u="1"/>
        <s v="DataType" u="1"/>
        <s v="Monthly Product Series Shipping Volume" u="1"/>
        <s v="SourceSystem"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Formula"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Stewards" u="1"/>
        <s v="Hit Rate Remark ID" u="1"/>
        <s v="Estimated Product Family Revenue" u="1"/>
        <s v="Cost of Sales" u="1"/>
        <s v="Difference Ratio Between Yearly Shipment" u="1"/>
        <s v="Difference Ratio Between  Yearly Operating Incom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ReferenceData" u="1"/>
        <s v="Accounts Payable Turnover Ratio"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RelativeStandard"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Average Shareholders' Equity Amount"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SourceCriteria"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BG Name"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SourceColumn"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BusinessRule" u="1"/>
        <s v="EBO Project Description" u="1"/>
        <s v="RDP shipment" u="1"/>
        <s v="Budget Allocation Amount(M)" u="1"/>
        <s v="MoM LEM CU" u="1"/>
        <s v="Year to Date Boards Estimated Shipment" u="1"/>
        <s v="SourceTable" u="1"/>
        <s v="EDI 940 Shipping Notice" u="1"/>
        <s v="Month of Calculation" u="1"/>
        <s v="Domai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Monitor Date -&gt; Demand Plan Date" u="1"/>
        <s v="EBO Revenue Month" u="1"/>
        <s v="PSG FCST Hit Rate Analysis_Outliners" u="1"/>
        <s v="LTA  GR Quantity" u="1"/>
        <s v="LTA MOU Quantity"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TaskID" u="1"/>
        <s v="UpdateSource"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Experts"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TermID"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DataOwner"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TermType" u="1"/>
        <s v="Profit after Tax" u="1"/>
        <s v="Fill Rate by Vendor" u="1"/>
        <s v="EnglishName"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DataComment"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Related Terms" u="1"/>
        <s v="Difference Ratio Between Actual Shipment and Shipment Target" u="1"/>
        <s v="Monthly Shiping Quantity" u="1"/>
        <s v="RTM Start Date" u="1"/>
        <s v="Cumulative Investment Amount" u="1"/>
        <s v="Monthly Boards Estimated Shipment" u="1"/>
        <s v="Material Marketing Price Information"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LocalName" u="1"/>
        <s v="Shipment Month" u="1"/>
        <s v="DOI Actual Days" u="1"/>
        <s v="Part Number Quantity" u="1"/>
        <s v="Acc. Materials Cost " u="1"/>
        <s v="Diff of Yearly Act/Pred and TRGT Ship" u="1"/>
        <s v="Subject Recognize Profit" u="1"/>
        <s v="DCP Result" u="1"/>
        <s v="Author"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TechnicalComment" u="1"/>
        <s v="Accounts Receivable Amount" u="1"/>
        <s v="Diff. Rate of MLY Act. Ship. vs. Boards Est. Ship." u="1"/>
        <s v="Last Raw Cost Price" u="1"/>
        <s v="Fill Rate by PartNo" u="1"/>
        <s v="Actual Daily Shipment" u="1"/>
        <s v="Forecast Comparison Type" u="1"/>
        <s v="Forecast Comparison Type Name" u="1"/>
        <s v="EBO Business Model Viability" u="1"/>
        <s v="Name"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Diff. of Yearly Act./Pred. and TRGT Ship." u="1"/>
        <s v="Resources"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DataOwnerBG" u="1"/>
        <s v="Operating Income" u="1"/>
        <s v="LTA GR Quantity" u="1"/>
        <s v="Purchasing Mode" u="1"/>
        <s v="Vendor Fulfillment Date" u="1"/>
        <s v="Shareholders' Equity Amount" u="1"/>
        <s v="Difference Between Actual Operating Income and The Boards Estimated Operating Income" u="1"/>
        <s v="Diff. of Yearly Act./Pred. and TRGT SHIPT" u="1"/>
        <s v="Conversion Rate" u="1"/>
        <s v="EBO Project Actual Revenue" u="1"/>
        <s v="Month to Date Actual Revenue" u="1"/>
        <s v="Monthly Status of Operating Income and Shipment by BU and Customer" u="1"/>
        <s v="Week Level" u="1"/>
        <s v="Material Marketing Price Infomation" u="1"/>
        <s v="Defini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Forecast Gen Date-&gt;Forecast Version"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Nick Name"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別名" numFmtId="0">
      <sharedItems containsBlank="1" count="322">
        <s v="LOB"/>
        <m/>
        <s v="BU"/>
        <s v="收料日期" u="1"/>
        <s v="Total Liability" u="1"/>
        <s v="CCC Analysis Entrepreneur" u="1"/>
        <s v="End Date" u="1"/>
        <s v="Est Revenue" u="1"/>
        <s v="3Y Rev by Prod" u="1"/>
        <s v="MLY Rev Diff Rate" u="1"/>
        <s v="Avg Equity_x000a_" u="1"/>
        <s v="YLY Tgt. Ship." u="1"/>
        <s v="MLY Rev. Diff. Rate" u="1"/>
        <s v="Cash and Cash Equivalents" u="1"/>
        <s v="YLY Act BOD Ship Diff Rate" u="1"/>
        <s v="YLY Act Tgt Ship Diff Rate" u="1"/>
        <s v="Series" u="1"/>
        <s v="MTD Act. Rev." u="1"/>
        <s v="MLY BOD Ship. Diff." u="1"/>
        <s v="MLY YLY Ship. Diff." u="1"/>
        <s v="MTD BOD Rev Ach Rate" u="1"/>
        <s v="MTD UTD Rev Ach Rate" u="1"/>
        <s v="YoYTIN" u="1"/>
        <s v="MTD BOD Ship Ach Rate" u="1"/>
        <s v="MTD UTD Ship Ach Rate" u="1"/>
        <s v="年度預算" u="1"/>
        <s v="YoYPC" u="1"/>
        <s v="MLY Rev. by Cust." u="1"/>
        <s v="YLY Act BOD Rev Diff" u="1"/>
        <s v="Win in the Marketplace" u="1"/>
        <s v="YTD Act. Tgt. Ship. Diff." u="1"/>
        <s v="Class code類別" u="1"/>
        <s v="UTD Plan Rev." u="1"/>
        <s v="YTD BOD Rev. " u="1"/>
        <s v="Plan Month" u="1"/>
        <s v="YTD Act. Rev." u="1"/>
        <s v="YTD Rev. by Cust. " u="1"/>
        <s v="MTD BOD Ship. Ach. Rate" u="1"/>
        <s v="MTD UTD Ship. Ach. Rate" u="1"/>
        <s v="Revenue Per Capita Analysis BG" u="1"/>
        <s v="收料隸屬季別" u="1"/>
        <s v="YoYI" u="1"/>
        <s v="Plan Year" u="1"/>
        <s v="DLY Act Rev" u="1"/>
        <s v="PSG Part Category" u="1"/>
        <s v="GR Gty、 Good Receiving Qty" u="1"/>
        <s v="MoMCU" u="1"/>
        <s v="YoYAL" u="1"/>
        <s v="Team Leader" u="1"/>
        <s v="Current Phase" u="1"/>
        <s v="AP" u="1"/>
        <s v="Vers Date" u="1"/>
        <s v="Act DLY Ship" u="1"/>
        <s v="YLY Tgt Ship" u="1"/>
        <s v="Final Score、Total Score、總分" u="1"/>
        <s v="YTD Act. Tgt. Ship. Diff. Rate" u="1"/>
        <s v="供應商資料年月" u="1"/>
        <s v="YLY Act BOD Ship Diff" u="1"/>
        <s v="QoQGD" u="1"/>
        <s v="Revenue contribution" u="1"/>
        <s v="AR" u="1"/>
        <s v="OTK Qty" u="1"/>
        <s v="Num of Emp" u="1"/>
        <s v="Actual Revenue" u="1"/>
        <s v="Estimate Revenue" u="1"/>
        <s v="STD to Assets Ratio" u="1"/>
        <s v="Estimate Gross Profit" u="1"/>
        <s v="INT_Raw Meteria _Database" u="1"/>
        <s v="Diff. RATE_AND_HIT_RATE_DATA_OF_REV_AND_RATE_AND_HIT_RATE_DATA_OF_RATE_AND_HIT_RATE_DATA Of. Rate and Hit Rate Data of Rev." u="1"/>
        <s v="Act DLY Rev" u="1"/>
        <s v="YLY Tgt Rev" u="1"/>
        <s v="Prod Category" u="1"/>
        <s v="MLY Rev. by Prod." u="1"/>
        <s v="Actual Gross Profit" u="1"/>
        <s v="Revenue Contribution Achieve Rate" u="1"/>
        <s v="Recognize Profit" u="1"/>
        <s v="MTD BOD Rev. Ach. Rate" u="1"/>
        <s v="MTD UTD Rev. Ach. Rate" u="1"/>
        <s v="YTD Act. Tgt. Rev. Diff." u="1"/>
        <s v="P/N Quantity、 Component Qty、Components" u="1"/>
        <s v="Category" u="1"/>
        <s v="YTD Rev. by Prod. " u="1"/>
        <s v="LTD to Assets Ratio" u="1"/>
        <s v="YLY Act BOD Rev Diff Rate" u="1"/>
        <s v="YLY Act Tgt Rev Diff Rate" u="1"/>
        <s v="YLY Shipment Only" u="1"/>
        <s v="PSG 月採購收料紀錄" u="1"/>
        <s v="UTD Version" u="1"/>
        <s v="品質分數、Qiality" u="1"/>
        <s v="Posting Year " u="1"/>
        <s v="YLY Act. Rev. Diff." u="1"/>
        <s v="投資/併購目標" u="1"/>
        <s v="EBO Phase" u="1"/>
        <s v="YLY Ship Tgt" u="1"/>
        <s v="MTD Act. Ship." u="1"/>
        <s v="Prod. Category" u="1"/>
        <s v="YLY Rev. by Prod." u="1"/>
        <s v="CCC Analysis BG" u="1"/>
        <s v="Funding Percentage" u="1"/>
        <s v="YLY Act. Ship. Diff." u="1"/>
        <s v="MLY BOD Ship. Diff. Rate" u="1"/>
        <s v="MLY YLY Ship. Diff. Rate" u="1"/>
        <s v="Diff. RATE_OF_REV_AND_SHIPT_IN_DIFFERENT_TIME_RATE_OF_RATE Of. Rate of Rev." u="1"/>
        <s v="Sole Qty" u="1"/>
        <s v="YLY BOD Rev." u="1"/>
        <s v="YTD Tgt. Rev." u="1"/>
        <s v="交易模式、buy mode" u="1"/>
        <s v="EBO Project Number" u="1"/>
        <s v="YoYNI" u="1"/>
        <s v="達交率統計年月" u="1"/>
        <s v="年度實際已投資金額" u="1"/>
        <s v="MLY BOD Plan Rev" u="1"/>
        <s v="MLY UTD Plan Rev" u="1"/>
        <s v="YTD Rev by Cust " u="1"/>
        <s v="YLY Ship Tgt Data" u="1"/>
        <s v="RATE_OF_REV_AND_SHIPT_IN_DIFFERENT_TIME_RATE_OF_RATE Of Shi." u="1"/>
        <s v="Year" u="1"/>
        <s v="Types of Labor" u="1"/>
        <s v="UTD Plan Ship." u="1"/>
        <s v="3Y Rev. by Prod." u="1"/>
        <s v="MLY BOD Ship Diff Rate" u="1"/>
        <s v="MLY YLY Ship Diff Rate" u="1"/>
        <s v="RDP" u="1"/>
        <s v="YTD Act. Ship." u="1"/>
        <s v="Equity" u="1"/>
        <s v="廠商達交率按Vendor排名" u="1"/>
        <s v="YLY Act Tgt Rev Diff " u="1"/>
        <s v="YLY Act. Rev. Diff. Rate" u="1"/>
        <s v="MoMGD" u="1"/>
        <s v="Delivery" u="1"/>
        <s v="Division" u="1"/>
        <s v="Inventory" u="1"/>
        <s v="YLY Act Rev " u="1"/>
        <s v="YLY BOD Ship" u="1"/>
        <s v="Act. DLY Rev." u="1"/>
        <s v="Open PO Quantity, Open PO Qty,OPO Qty" u="1"/>
        <s v="RATE_OF_REV_AND_SHIPT_IN_DIFFERENT_TIME_RATE_OF_RATE Of Rev." u="1"/>
        <s v="Milestone" u="1"/>
        <s v="Net Income" u="1"/>
        <s v="AP Turnover Ratio" u="1"/>
        <s v="YTD BOD Rev " u="1"/>
        <s v="MLY Rev by Prod" u="1"/>
        <s v="YLY Act Ship Diff Rate" u="1"/>
        <s v="EBO Project" u="1"/>
        <s v="MLY BOD Rev. Diff. Rate" u="1"/>
        <s v="MLY YLY Rev. Diff. Rate" u="1"/>
        <s v="YLY Act. BOD Rev. Diff." u="1"/>
        <s v="Business Model Viability" u="1"/>
        <s v="QoQTIN" u="1"/>
        <s v="YLY BOD Rev" u="1"/>
        <s v="MTD Act Ship" u="1"/>
        <s v="BOD Plan Rev." u="1"/>
        <s v="MLY Act. Rev." u="1"/>
        <s v="AR Turnover Ratio" u="1"/>
        <s v="Registration Date" u="1"/>
        <s v="YLY Act. Tgt. Rev. Diff. " u="1"/>
        <s v="PPE" u="1"/>
        <s v="QoQPC" u="1"/>
        <s v="Closing Date" u="1"/>
        <s v="Team Advisor" u="1"/>
        <s v="Comment" u="1"/>
        <s v="Sponsor" u="1"/>
        <s v="Completion" u="1"/>
        <s v="YTD BOD Ship." u="1"/>
        <s v="Avg Num of Emp" u="1"/>
        <s v="YTD Act. BOD Ship. Diff. Rate" u="1"/>
        <s v="YTD Act. Tgt. Rev. Diff. Rate" u="1"/>
        <s v="Customer" u="1"/>
        <s v="Total Assets" u="1"/>
        <s v="Last Num of Emp" u="1"/>
        <s v="YLY Rev by Prod" u="1"/>
        <s v="Avg AP" u="1"/>
        <s v="MTD Act Rev" u="1"/>
        <s v="YTD Act. BOD Rev. Diff. Rate" u="1"/>
        <s v="QoQI" u="1"/>
        <s v="Month" u="1"/>
        <s v="YTD Act Ship" u="1"/>
        <s v="YLY Rev. by Cust. " u="1"/>
        <s v="Supplier Management" u="1"/>
        <s v="YTD Act. BOD Rev. Diff. " u="1"/>
        <s v="YTD Act. BOD Ship. Diff." u="1"/>
        <s v="Posting Date" u="1"/>
        <s v="YLY Act Tgt Ship Diff " u="1"/>
        <s v="QoQAL" u="1"/>
        <s v="YoYCU" u="1"/>
        <s v="UTD Plan Ship" u="1"/>
        <s v="Period" u="1"/>
        <s v="YTD Act Rev" u="1"/>
        <s v="UTD Plan Rev" u="1"/>
        <s v="3Y Rev by Cust" u="1"/>
        <s v="Plant" u="1"/>
        <s v="出貨起始日" u="1"/>
        <s v="Avg AR" u="1"/>
        <s v="YTD Tgt. Ship." u="1"/>
        <s v="Shareholding Ratio" u="1"/>
        <s v="YTD Act BOD Ship Diff Rate" u="1"/>
        <s v="YTD Act Tgt Ship Diff Rate" u="1"/>
        <s v="YLY Act. Tgt. Ship. Diff. Rate" u="1"/>
        <s v=" " u="1"/>
        <s v="IEC P/N" u="1"/>
        <s v="Accumulated Revenue" u="1"/>
        <s v="工廠廠區" u="1"/>
        <s v="AP to Assets Ratio" u="1"/>
        <s v="Business Unit，事業單位" u="1"/>
        <s v="Approved Vendor List ID" u="1"/>
        <s v="MoMTIN" u="1"/>
        <s v="BOD Version" u="1"/>
        <s v="DLY Act. Rev." u="1"/>
        <s v="MLY BOD Rev Diff" u="1"/>
        <s v="MLY YLY Rev Diff" u="1"/>
        <s v="MLY BOD Plan Rev." u="1"/>
        <s v="YTD Act Tgt Rev Diff" u="1"/>
        <s v="MoMPC" u="1"/>
        <s v="Report Year" u="1"/>
        <s v="Cash Dividend" u="1"/>
        <s v="Act. DLY Ship." u="1"/>
        <s v="AR to Assets Ratio" u="1"/>
        <s v="收料統計月份" u="1"/>
        <s v="Award Year" u="1"/>
        <s v="LTA/MOU Q'ty" u="1"/>
        <s v="TTP GAP" u="1"/>
        <s v="Material Group 採購金額比" u="1"/>
        <s v="MoMI" u="1"/>
        <s v="Site" u="1"/>
        <s v="Funding BG" u="1"/>
        <s v="BOD Plan Ship." u="1"/>
        <s v="MLY Act. Ship." u="1"/>
        <s v="YLY Act Rev Diff" u="1"/>
        <s v="Accumulated Rate of Return Analysis" u="1"/>
        <s v="QoQNI" u="1"/>
        <s v="Posting Month" u="1"/>
        <s v="Project Description" u="1"/>
        <s v="Rolling 6 Months FCST" u="1"/>
        <s v="MoMAL" u="1"/>
        <s v="YTD Tgt Ship" u="1"/>
        <s v="YLY Tgt. Rev." u="1"/>
        <s v="MLY YLY Tgt. Rev." u="1"/>
        <s v="Currency" u="1"/>
        <s v="YLY Rev by Cust " u="1"/>
        <s v="YTD Act BOD Ship Diff" u="1"/>
        <s v="YTD Act Tgt Ship Diff" u="1"/>
        <s v="RATE_OF_REV_AND_SHIPT_IN_DIFFERENT_TIME_RATE_OF_RATE Of Calcula." u="1"/>
        <s v="Actual Date" u="1"/>
        <s v="MLY BOD Rev Diff Rate" u="1"/>
        <s v="MLY YLY Rev Diff Rate" u="1"/>
        <s v="STD" u="1"/>
        <s v="DOI(Actual)" u="1"/>
        <s v="YLY Act. Ship." u="1"/>
        <s v="YTD Rev by Prod " u="1"/>
        <s v="YLY Act. Tgt. Ship. Diff. " u="1"/>
        <s v="YoYGD" u="1"/>
        <s v="Status" u="1"/>
        <s v="機構或電子料" u="1"/>
        <s v="Target Date" u="1"/>
        <s v="YTD Tgt Rev" u="1"/>
        <s v="Accumulated Net Income" u="1"/>
        <s v="EMS/JDM" u="1"/>
        <s v="Class Code Category" u="1"/>
        <s v="LTD" u="1"/>
        <s v="GTK Qty" u="1"/>
        <s v="Project Owner" u="1"/>
        <s v="YTD Act BOD Rev Diff Rate" u="1"/>
        <s v="YTD Act Tgt Rev Diff Rate" u="1"/>
        <s v="客人、客戶" u="1"/>
        <s v="Check Date" u="1"/>
        <s v="供應商資料季統計時間" u="1"/>
        <s v="DOI(Target)" u="1"/>
        <s v="Entrepreneur" u="1"/>
        <s v="YLY Act Rev Diff Rate" u="1"/>
        <s v="Approved Vendor List Name" u="1"/>
        <s v="預算分配季度" u="1"/>
        <s v="Avg Inventory" u="1"/>
        <s v="MLY YLY Tgt Rev" u="1"/>
        <s v="Quarter" u="1"/>
        <s v="Start Date" u="1"/>
        <s v="MLY Act Ship" u="1"/>
        <s v="Report Month" u="1"/>
        <s v="Project milestone" u="1"/>
        <s v="Development Duration" u="1"/>
        <s v="YLY Act. Ship. Diff. Rate" u="1"/>
        <s v="Recognize profit Achieve Rate" u="1"/>
        <s v="廠商表現、Cost" u="1"/>
        <s v="Cash to Assets Ratio" u="1"/>
        <s v="BG" u="1"/>
        <s v="Remark" u="1"/>
        <s v="Funding BU" u="1"/>
        <s v="YLY BOD Ship." u="1"/>
        <s v="3Y Rev. by Cust." u="1"/>
        <s v="MLY BOD Ship Diff" u="1"/>
        <s v="MLY YLY Ship Diff" u="1"/>
        <s v="MLY BOD Rev. Diff." u="1"/>
        <s v="MLY YLY Rev. Diff." u="1"/>
        <s v="YLY Act. BOD Ship. Diff. Rate" u="1"/>
        <s v="YLY Act. Tgt. Rev. Diff. Rate" u="1"/>
        <s v="Lost Year" u="1"/>
        <s v="地域、Purchasing Org." u="1"/>
        <s v="Technology Readiness" u="1"/>
        <s v="MoMNI" u="1"/>
        <s v="Valuation" u="1"/>
        <s v="MLY Act Rev" u="1"/>
        <s v="BOD Plan Ship" u="1"/>
        <s v="Investment MA Management" u="1"/>
        <s v="Revenue Per Capita Analysis" u="1"/>
        <s v="YLY Act. BOD Rev. Diff. Rate" u="1"/>
        <s v="BOD Plan Rev" u="1"/>
        <s v="YLY Act Ship" u="1"/>
        <s v="YLY Act. Rev. " u="1"/>
        <s v="YLY Act. BOD Ship. Diff." u="1"/>
        <s v="QoQCU" u="1"/>
        <s v="品質分數、Quality" u="1"/>
        <s v="Avg Total Assets" u="1"/>
        <s v="Strategic Clarity" u="1"/>
        <s v="YTD Act BOD Rev Diff " u="1"/>
        <s v="LTA/MOU Q'ty,已談定之廠商供應量" u="1"/>
        <s v="B&amp;S Qty" u="1"/>
        <s v="Project Name" u="1"/>
        <s v="YTD BOD Ship" u="1"/>
        <s v="MLY Rev by Cust" u="1"/>
        <s v="Inventory Amount" u="1"/>
        <s v="YLY Act Ship Diff" u="1"/>
        <s v="Latest Close Month" u="1"/>
        <s v="Rate of Return Analysis Entrepreneur" u="1"/>
      </sharedItems>
    </cacheField>
    <cacheField name="業務定義" numFmtId="0">
      <sharedItems containsBlank="1" count="733" longText="1">
        <s v="事業部"/>
        <s v="事業部代碼"/>
        <s v="事業單位"/>
        <s v="終端客戶"/>
        <s v="事業部代碼生效開始日期"/>
        <s v="是否使用"/>
        <s v="事業處"/>
        <s v="事業處名稱"/>
        <s v="事業處代碼"/>
        <s v="事業群代碼"/>
        <m u="1"/>
        <s v="需求計畫達成率的時間範圍" u="1"/>
        <s v="負責制定該資料標準的人員姓名。" u="1"/>
        <s v="BU1: _x000a_HP RDP : HP客戶提供之當月出貨計畫_x000a_HP LT FCST: PSG HP客戶提供之長期需求預測_x000a__x000a_BU2:_x000a_FCST: PSG客戶提供之需求計畫_x000a_ASUS LT FCST: PSG ASUS 客戶提供之長期需求預測" u="1"/>
        <s v="原料成本比例" u="1"/>
        <s v="主要客戶名稱" u="1"/>
        <s v="實際與預估和董事會預估出貨量差異率" u="1"/>
        <s v="每月預估營業收入" u="1"/>
        <s v="年初至今實際和目標營業收入差異率" u="1"/>
        <s v="區間內累計已與廠商簽訂之LTA/MOU材料數量" u="1"/>
        <s v="執行中詢價細節" u="1"/>
        <s v="製造站點代碼_x000a_PCA: AOI​,ICT​,SA F/T​_x000a_System: FA F/T, Run-in, D/L​" u="1"/>
        <s v="實際和目標營業收入達成率" u="1"/>
        <s v="人均營業利益" u="1"/>
        <s v="分析客户提货订单的数量占生产订单数量的比例, 使用散点图和趋势图两种图表展示" u="1"/>
        <s v="對各投資併購標的的股權佔比" u="1"/>
        <s v="產品直通率目標" u="1"/>
        <s v="專案收益率" u="1"/>
        <s v="年度出貨量差異率" u="1"/>
        <s v="每月實際和目標出貨量差異" u="1"/>
        <s v="該料號尚未結單之PO，所有尚未交料的總數量" u="1"/>
        <s v="依客戶與事業部代碼呈現年初至今營業收入與出貨達成狀況" u="1"/>
        <s v="重要主階品項屬性" u="1"/>
        <s v="實際和目標出貨量差異率" u="1"/>
        <s v="塑膠PC年度漲跌幅" u="1"/>
        <s v="實際和預估營業收入差異率" u="1"/>
        <s v="需討論項目" u="1"/>
        <s v="應收周轉天數" u="1"/>
        <s v="PDM裡經過新廠商評鑑管理辦法承認之合格供應商代號" u="1"/>
        <s v="企業英文名稱" u="1"/>
        <s v="已GR過帳之材料採買金額" u="1"/>
        <s v="由SQE按Incoming、Material Issue、Quality Peformance進行評分，分數呈現在每月發出重慶廠區厂商票期成績。_x000a_分數部分若選特定一季直接出現該季資料，若選多季時則呈現最差的分數" u="1"/>
        <s v="EBO專案營收紀錄表" u="1"/>
        <s v="需求計畫達成失准專案明細" u="1"/>
        <s v="System各個檢查站不良數總和 (FPY)" u="1"/>
        <s v="投資併購目標註記" u="1"/>
        <s v="長期借款金額" u="1"/>
        <s v=" 1-(System所有不良數/System秤重站投入數)  (FPY)" u="1"/>
        <s v="里程碑 預計達成日期" u="1"/>
        <s v="實際和董事會預估營業收入達成率" u="1"/>
        <s v="BU2:_x000a_Asus BS分量: ASUS客戶提供之當月客供料件供應計畫" u="1"/>
        <s v="報酬率" u="1"/>
        <s v="失敗原因代碼" u="1"/>
        <s v="存貨周轉天數" u="1"/>
        <s v="倫敦-鎳金屬年度漲跌幅" u="1"/>
        <s v="PSG 事業處" u="1"/>
        <s v="EBO 團隊顧問" u="1"/>
        <s v="PSG 廠區" u="1"/>
        <s v="依使用者選定 連接器 或散熱模組 或 電路板  或  Set組裝件之次階品項部品 ，顯示所選定次階品項部品對應的Part Category 訊息" u="1"/>
        <s v="PSG 產品系列" u="1"/>
        <s v="每月營業收入與出貨董事會預估資料" u="1"/>
        <s v="EBO 專案里程碑紀錄日期" u="1"/>
        <s v="備註" u="1"/>
        <s v="EBO 專案" u="1"/>
        <s v="不良類型: _x000a_- All defect 所有不良, Design, Process, Material, Others" u="1"/>
        <s v="EBO 專案贊助人" u="1"/>
        <s v="年初至今實際和董事會預估營業收入差異率" u="1"/>
        <s v="資料項目若為依據業務規則新增的資料項目，關聯項目需填寫公式項目組成結果" u="1"/>
        <s v="實際和目標營業收入差異" u="1"/>
        <s v="累計專案銷貨收入" u="1"/>
        <s v="與此 Vendor 購買的料號數中，Sole Source 有多少個料號，亦即無法導替代料之料號數量。_x000a_若選特定一季直接出現該季數字，若選多季則出現最新一季的數字" u="1"/>
        <s v="關鍵零件交貨紀錄 " u="1"/>
        <s v="子階成本分類" u="1"/>
        <s v="以每週二的DOI 實際天數為當週DOI 實際天數" u="1"/>
        <s v="年初至今出貨目標" u="1"/>
        <s v="年初至今累積出貨量" u="1"/>
        <s v="客戶提供需求預測之時間版本" u="1"/>
        <s v="產品事業部門名稱" u="1"/>
        <s v="不同時間區間實際營收出貨差異率資料" u="1"/>
        <s v="實際營收及毛利的幣別" u="1"/>
        <s v="Class code大類名稱" u="1"/>
        <s v="每月營業收入與出貨實際資料" u="1"/>
        <s v="負責制定該資料標準的部門。" u="1"/>
        <s v="最新每月預估營業收入" u="1"/>
        <s v="資料上傳日期" u="1"/>
        <s v="計畫專案階段開始時間" u="1"/>
        <s v="雛型設計開始年度" u="1"/>
        <s v="EBO 現階段的商模可行性，以紅綠黃表示進度現況" u="1"/>
        <s v="EBO 現階段的市場確佔度，以紅綠黃表示進度現況" u="1"/>
        <s v="EBO 現階段的技術成熟度，以紅綠黃表示進度現況" u="1"/>
        <s v="EBO 現階段的策略清晰度，以紅綠黃表示進度現況" u="1"/>
        <s v="實際產品營收" u="1"/>
        <s v="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產品型態分類" u="1"/>
        <s v="平均總資產" u="1"/>
        <s v="中文名稱是資料項目的統一中文命名。資料標準中文名稱從業務上區分不同的資料，應易於被資料使用人員理解和識別。_x000a__x000a_" u="1"/>
        <s v=" 1-(System各站待修不良數總和/System秤重站投入數) (Yield)" u="1"/>
        <s v="員工結構代碼" u="1"/>
        <s v="實際與預估營收出貨差異率和達成率資料" u="1"/>
        <s v="ROA" u="1"/>
        <s v="詢價成功細節" u="1"/>
        <s v="EBO專案的資助比率" u="1"/>
        <s v="ROE" u="1"/>
        <s v="分析實際出貨情况" u="1"/>
        <s v="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 u="1"/>
        <s v="產品不良率明細分析" u="1"/>
        <s v="需求計畫達成資料畫面註解" u="1"/>
        <s v="BU1 計算已收訂單數量占需求計畫數量的比例_x000a_BU2 計算每個產品已收提貨訂單的數量占已收生產訂單數量的比例" u="1"/>
        <s v="廠商材料LTA/MOU數量與實際SAP GR 數量的比較。以圓餅圖與曲線直線圖呈現，並列出具體數字_x000a_*YTD Fill Rate=Acc. SAP GR Q’ty/Acc. LTA MOU Q’ty" u="1"/>
        <s v="RDP, LT FSCT, FCST, BS 分量, 當月FCST" u="1"/>
        <s v="詢價狀態" u="1"/>
        <s v="交貨地在台灣或大陸" u="1"/>
        <s v="各個檢查站待修不良數" u="1"/>
        <s v="Critical Part 廠商達交率分析" u="1"/>
        <s v="1-(站點待修不良數/System秤重站或PCA SA_15站投入數)" u="1"/>
        <s v="連續月紐約黃金年度漲跌幅" u="1"/>
        <s v="資產重點項目金額" u="1"/>
        <s v="年初至今營業收入目標" u="1"/>
        <s v="每月實際和預估出貨量率" u="1"/>
        <s v="Material Catalog" u="1"/>
        <s v="年度實際與預估和董事會預估營業收入差異率" u="1"/>
        <s v="每月專案出貨量" u="1"/>
        <s v="客人提供的，應該就是完整的Shipment" u="1"/>
        <s v="需求計畫類型ID" u="1"/>
        <s v="營業利益" u="1"/>
        <s v="PSG 客戶主檔" u="1"/>
        <s v="展出達交率低於90%的料號明細，包含料號、Descritpion、每月及每季的MOU/LTA與SAP GR數量" u="1"/>
        <s v="每周產品良率" u="1"/>
        <s v="倫敦-鎳金屬較上個月漲跌幅" u="1"/>
        <s v="各投資標的每季財務業務說明" u="1"/>
        <s v="站點良率目標對照" u="1"/>
        <s v="對資料項目的資料來源欄位做特殊的取值規則" u="1"/>
        <s v="報表欲檢視的採購金額區間長度，最短為月，抓取資料為SAP GR Date，" u="1"/>
        <s v="累計專案利益" u="1"/>
        <s v="呈現不同庫存區域對應的庫存水位與DOI狀況" u="1"/>
        <s v="資料類型為“代碼類”的資料項目的代碼編碼取值。_x000a_" u="1"/>
        <s v="投資可能性" u="1"/>
        <s v="下單廠商名稱，亦即Vendor code的廠商代碼" u="1"/>
        <s v="年度出貨量差異" u="1"/>
        <s v="EBO 專案實際毛利" u="1"/>
        <s v="平均員工人數" u="1"/>
        <s v="當年度累積 ROA" u="1"/>
        <s v="各檢查站良率目標" u="1"/>
        <s v="專案利益率" u="1"/>
        <s v="畫面註解ID" u="1"/>
        <s v="倫敦-錫金屬季度漲跌幅" u="1"/>
        <s v="與此 Vendor 購買 Components 種類中英業達自選料之料號數" u="1"/>
        <s v="年初至今累積營業收入" u="1"/>
        <s v="每週最新版本月預估營業收入" u="1"/>
        <s v="現金及約當現金金額" u="1"/>
        <s v="PDM裡經過新廠商評鑑管理辦法承認之合格供應商" u="1"/>
        <s v="各事業處所負責的機種類別, 如2021-800, 2022-1000,  AIO, Tablet" u="1"/>
        <s v="預估營收 (百萬台幣)" u="1"/>
        <s v="CCC 相關指標量值" u="1"/>
        <s v="依產品呈現年度營業收入與出貨達成狀況" u="1"/>
        <s v="產品家族" u="1"/>
        <s v="生產力分析指標類別" u="1"/>
        <s v="匯率有效時間起" u="1"/>
        <s v="失敗原因內容" u="1"/>
        <s v="EBO 專案自登錄日期起的發展時間" u="1"/>
        <s v="營收出貨結帳月份" u="1"/>
        <s v="去年同期原料期貨價格" u="1"/>
        <s v="預估產品家族淨利率" u="1"/>
        <s v="每月實際和目標出貨量差異率" u="1"/>
        <s v="別名是資料的常用名稱或縮寫用詞，是中文名稱以外的業務或技術上針對該資料項目的常用名稱。例如：資料在主要源系統中使用的名稱、業務人員使用的常用名。用於説明業務部門快速查找、理解、使用資料標準。" u="1"/>
        <s v="主導EBO專案的組織" u="1"/>
        <s v="產品視野" u="1"/>
        <s v="廠區下區分不同客戶或產品生產工廠的廠別代碼" u="1"/>
        <s v="RDP, LT FSCT, FCST, BS 分量" u="1"/>
        <s v="營業收入" u="1"/>
        <s v="原料期貨種類" u="1"/>
        <s v="需求日期為每個預測區間起始日，若為實際收單為實際收單日期、若為需求計畫為需求計畫日期" u="1"/>
        <s v="負債重點項目金額" u="1"/>
        <s v="Pur Org.下的廠區" u="1"/>
        <s v="達交率按PartNo排名" u="1"/>
        <s v="年初至今實際和目標出貨量差異率" u="1"/>
        <s v="英文名稱是資料項目的統一英文命名，主要是根據中文名稱的含義進行英文翻譯。未來可作為資料庫中資料欄位名稱的參考。_x000a_" u="1"/>
        <s v="資料類別是根據資料的業務定義、業務規則和常見表現形式定義其所採用的資料類型。資料類別包括：數值類、金額類、編碼類、代碼類、註記類、文本類、比例類、日期類、時間類、日期時間類。" u="1"/>
        <s v="產品系列首批出貨開始日期資料" u="1"/>
        <s v="SAP GR Qty除以LTA/MOU Q'ty" u="1"/>
        <s v="BS分量與當月FCST差異比例" u="1"/>
        <s v="專案階段時程資料" u="1"/>
        <s v="每月實際和年度目標出貨量差異" u="1"/>
        <s v="由Quality、Cost與Delivery三項成績進行加權計算總分" u="1"/>
        <s v="達交率按Vendor排名" u="1"/>
        <s v="預計可能投資額(H)佔年度投資預算餘額比率" u="1"/>
        <s v="董事會預估版本日期" u="1"/>
        <s v="現金循環週期同業及事業群比較" u="1"/>
        <s v="EBO 階段備註" u="1"/>
        <s v="EBO 專案的名稱" u="1"/>
        <s v="BS分量與當月FCST比率" u="1"/>
        <s v="版本一預測比較類型名稱：RDP, LT FSCT, FCST, BS 分量" u="1"/>
        <s v="EBO 專案營收計畫月" u="1"/>
        <s v="預估營收" u="1"/>
        <s v="每月專案材料成本" u="1"/>
        <s v="資產重點項目佔總資產比例" u="1"/>
        <s v="年度董事會預估營業收入" u="1"/>
        <s v="事業群" u="1"/>
        <s v="累計專案銷貨成本" u="1"/>
        <s v="投資預算分配季度" u="1"/>
        <s v="System各個檢查站待修不良數總和" u="1"/>
        <s v="投資標的淨利" u="1"/>
        <s v="實際和預估出貨量差異率" u="1"/>
        <s v="專案時程分布總覽" u="1"/>
        <s v="各個檢查站不良數" u="1"/>
        <s v="接單方式" u="1"/>
        <s v="存貨周轉率" u="1"/>
        <s v="每月專案生產營運成本" u="1"/>
        <s v="版本二需求計畫類型名稱：RDP, LT FSCT, FCST,  當月FCST" u="1"/>
        <s v="當年度累積 ROE" u="1"/>
        <s v="每月實際和董事會預估出貨量差異率" u="1"/>
        <s v="產品事業部門" u="1"/>
        <s v="散熱模組下一季漲跌幅" u="1"/>
        <s v="由SQE按Incoming、Material Issue、Quality Peformance進行評分，分數呈現在每月發出重慶廠區厂商票期成績" u="1"/>
        <s v="版本日期" u="1"/>
        <s v="系列應用客戶清單" u="1"/>
        <s v="各檢查站直通率目標" u="1"/>
        <s v="BU1比較項目： RDP vs. RDP/ LT FCST vs. LT FCST_x000a_BU2比較項目：FCST vs. FCST/ LT FCST vs. LT FCST/  BS分量 vs. 當月FCST" u="1"/>
        <s v="不良類型目標對照" u="1"/>
        <s v="年度營業收入差異" u="1"/>
        <s v="依持股比率認列投資標的獲利" u="1"/>
        <s v="生產工廠下區分不同客戶或產品生產的廠區代碼" u="1"/>
        <s v="使用者可選擇 顯示資料的時間軸" u="1"/>
        <s v="連續月紐約黃金季度漲跌幅" u="1"/>
        <s v="專案每月銷售數量" u="1"/>
        <s v="市場產品型態分類_x000a_- NB, DT, Docking" u="1"/>
        <s v="每月實際和年度目標營業收入差異率" u="1"/>
        <s v="實際和預估營業收入差異" u="1"/>
        <s v="個人電腦事業群之需求計畫版本比較資料" u="1"/>
        <s v="財務會計主檔_員工結構相關" u="1"/>
        <s v="目標幣別" u="1"/>
        <s v="年初至今實際和目標營業收入差異" u="1"/>
        <s v="對資料項目的資料項目來源，在資料庫或報表中，資料來源的表格名稱" u="1"/>
        <s v="BU1 惠普客戶累計當月有效訂單" u="1"/>
        <s v="最新結算月份" u="1"/>
        <s v="年度實際和預估出貨量" u="1"/>
        <s v="相關標準" u="1"/>
        <s v="資助EBO專案的事業群" u="1"/>
        <s v="供應商績效主檔" u="1"/>
        <s v="Accumulated Revenue (百萬台幣)" u="1"/>
        <s v="Site Name" u="1"/>
        <s v="實際每日營業收入" u="1"/>
        <s v="報酬率同業比較" u="1"/>
        <s v="專案關鍵要素的簡短描述" u="1"/>
        <s v="年度實際營業收入" u="1"/>
        <s v="負債重點項目佔總資產比例" u="1"/>
        <s v="MD BU2 ASUS BS分量與當月FCST 比較" u="1"/>
        <s v="每月實際和董事會預估營業收入差異率" u="1"/>
        <s v="資助EBO專案的事業單位" u="1"/>
        <s v="投資預算分配總表" u="1"/>
        <s v="投資主檔" u="1"/>
        <s v="應付帳款及票據金額" u="1"/>
        <s v="依產品呈現年初至今營業收入與出貨達成狀況" u="1"/>
        <s v="EBO 階段開始日期" u="1"/>
        <s v="實際銷售數量" u="1"/>
        <s v="倫敦-鋁金屬年度漲跌幅" u="1"/>
        <s v="人均產值及人均營業利益事業群比較" u="1"/>
        <s v="計畫專案階段結束時間" u="1"/>
        <s v="供應商資料年月" u="1"/>
        <s v="是否獨立料" u="1"/>
        <s v="產品驗證開始日期" u="1"/>
        <s v="年度實際與預估和目標出貨量差異率" u="1"/>
        <s v="塑膠PC較上個月漲跌幅" u="1"/>
        <s v="各個檢查站投入數" u="1"/>
        <s v="Class Code 四碼數字加上&quot;-&quot;再加上對應的Materical Group" u="1"/>
        <s v="各事業處所負責的業務及客戶" u="1"/>
        <s v="投資標的營收貢獻達成率" u="1"/>
        <s v="週別" u="1"/>
        <s v="每月實際出貨量" u="1"/>
        <s v="平均存貨" u="1"/>
        <s v="成功詢價機種年度出貨量" u="1"/>
        <s v="年初至今實際和董事會預估出貨量差異率" u="1"/>
        <s v="PSG BU1的不同業務種類 For HP" u="1"/>
        <s v="所有材料按採購單位區分為EE(電子)與ME(機構)兩大類" u="1"/>
        <s v="所有材料按採購單位區分為EE(電子)與ME(機構)兩大類，分類與PDM上材料標註" u="1"/>
        <s v="版本二預測比較類型名稱：RDP, LT FSCT, FCST, BS 分量" u="1"/>
        <s v="年度實際與預估和董事會預估出貨量差異" u="1"/>
        <s v="投資併購目標" u="1"/>
        <s v="每月實際和預估營業收入差異" u="1"/>
        <s v="每月人工與其他成本" u="1"/>
        <s v="每月董事會預估出貨量" u="1"/>
        <s v="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 u="1"/>
        <s v="EBO 專案營收年" u="1"/>
        <s v="System各個檢查站不良數總和" u="1"/>
        <s v="供應商主檔" u="1"/>
        <s v="P/L 更新日期" u="1"/>
        <s v="年度營業收入差異率" u="1"/>
        <s v="整體產品良率" u="1"/>
        <s v="每月營業收入預估資料by客戶" u="1"/>
        <s v="標準更新來源" u="1"/>
        <s v="量產評估開始日期" u="1"/>
        <s v="與此 Vendor 購買料號數中，B&amp;S 材料之料號數量。_x000a_若選特定一季直接出現該季數字，若選多季則出現最新一季的數字" u="1"/>
        <s v="幣別" u="1"/>
        <s v="PSG不同客戶之名稱" u="1"/>
        <s v="EBO 專案進度紀錄表" u="1"/>
        <s v="資料項目正式負責領域或所屬的主題，僅可列出一個。" u="1"/>
        <s v="投資項目" u="1"/>
        <s v="實際收入成本與銷貨相關資訊" u="1"/>
        <s v="上方區域上限" u="1"/>
        <s v="年度實際與預估和目標營業收入差異率" u="1"/>
        <s v="由buyer按交期管裡、稽核扣分、違反流程與Service進行綜合評分，分數呈現在每月發出重慶廠區厂商票期成績" u="1"/>
        <s v="鐵礦砂 季度漲跌幅" u="1"/>
        <s v="資助EBO專案的結束日期" u="1"/>
        <s v="EBO 專案里程碑備註" u="1"/>
        <s v="塑膠射出下一季漲跌幅" u="1"/>
        <s v="依產品呈現月營業收入與出貨達成狀況" u="1"/>
        <s v="詢價達成率" u="1"/>
        <s v="EBO專案進入Candidate Phase日期" u="1"/>
        <s v="月初至今實際和最新每月預估出貨量達成率" u="1"/>
        <s v="EBO 專案資助管理" u="1"/>
        <s v="整體產品良率目標" u="1"/>
        <s v="年度實際已投資金額" u="1"/>
        <s v="供應商資料季統計時間" u="1"/>
        <s v="上方區域下限" u="1"/>
        <s v="各不良原因/檢查站投入數" u="1"/>
        <s v="各事業處所負責的客戶" u="1"/>
        <s v="事業處性質" u="1"/>
        <s v="區間內累計承諾交貨的SAP收料數量" u="1"/>
        <s v="每月實際和目標營業收入差異" u="1"/>
        <s v="預估產品家族成本" u="1"/>
        <s v="上期原料期貨價格" u="1"/>
        <s v="失準比率" u="1"/>
        <s v="達交率統計年月" u="1"/>
        <s v="累計產品系列收入" u="1"/>
        <s v="塑膠機殼-塑膠-總成本比例" u="1"/>
        <s v="年度實際與預估和目標出貨量差異" u="1"/>
        <s v="年度實際與預估和董事會預估出貨量差異率" u="1"/>
        <s v="PSG BU2的產品系列名稱:_x000a_FX516, Strix_2021, Strix_2022, GA401R, GA402, GA503, GC31, GC32, GU603, GU603Z, GV301, GV301R, GX703, NR2201, NR2202, NR2203" u="1"/>
        <s v="倫敦-銅金屬年度漲跌幅" u="1"/>
        <s v="DOI 目標天數參數檔" u="1"/>
        <s v="月初至今實際和目標營業收入達成率" u="1"/>
        <s v="產品系列" u="1"/>
        <s v="系統整合開始日期" u="1"/>
        <s v="預估營收及毛利的幣別" u="1"/>
        <s v="倫敦-鋁金屬較上個月漲跌幅" u="1"/>
        <s v="紀錄日期" u="1"/>
        <s v="實際和董事會預估出貨量差異" u="1"/>
        <s v="監控客戶提貨訂單的數量占生產訂單數量的比例" u="1"/>
        <s v="分析客戶提貨訂單的數量占生產訂單數量的比例, 使用散點圖和趨勢圖兩種圖表展示" u="1"/>
        <s v="主階品項市場價格波動分析" u="1"/>
        <s v="每周產品不良率" u="1"/>
        <s v="產品事業部門別名" u="1"/>
        <s v="BU2 華碩客戶提貨需求數量, 通過EDI 940指令傳送至英業達系統" u="1"/>
        <s v="BU2 華碩客戶訂單需求數量, 通過EDI 850指令傳送至英業達系統" u="1"/>
        <s v="匯率有效時間訖" u="1"/>
        <s v="每月實際和董事會預估營業收入差異" u="1"/>
        <s v="對資料項目的資料項目來源，在資料庫或報表中，資料來源的欄位名稱" u="1"/>
        <s v="月初至今實際和董事會預估出貨量達成率" u="1"/>
        <s v="里程碑 實際達成日期" u="1"/>
        <s v="PSG 工廠廠區" u="1"/>
        <s v="鐵礦砂 年度漲跌幅" u="1"/>
        <s v="倫敦-鎳金屬季度漲跌幅" u="1"/>
        <s v="EBO 團隊領導" u="1"/>
        <s v="EBO 專案里程碑說明" u="1"/>
        <s v="當年累積報酬率" u="1"/>
        <s v="Class code下之細項分類，PSG Part Category尚待重新進行有交易料號之治理，相對於EBG Part Category" u="1"/>
        <s v="System各個檢查站待修不良數總和(Yield)" u="1"/>
        <s v="累計材料成本" u="1"/>
        <s v="首批出貨開始日期" u="1"/>
        <s v="判斷資料項目為實際值或是預測值" u="1"/>
        <s v="匯率主檔" u="1"/>
        <s v="產品生產數量" u="1"/>
        <s v="已與廠商簽訂之LTA/MOU材料數量" u="1"/>
        <s v="年度目標的月營業收入與出貨資料" u="1"/>
        <s v="判斷庫存截止日為日、週、月、年" u="1"/>
        <s v="廠區性質" u="1"/>
        <s v="企業員工統計" u="1"/>
        <s v="PSG 產品家族" u="1"/>
        <s v="週級別" u="1"/>
        <s v="年初至今實際和董事會預估營業收入差異" u="1"/>
        <s v="整體產品良率分析" u="1"/>
        <s v="雛型設計開始日期" u="1"/>
        <s v="企業代碼" u="1"/>
        <s v="分析實際出貨情況" u="1"/>
        <s v="次階品項月度漲跌幅" u="1"/>
        <s v="根據不同庫存可控度，追蹤現行以及歷史庫存水位及DOI數值_庫存區域" u="1"/>
        <s v="BU1 HP客戶提供之當月出貨計畫_x000a_BU2 華碩客戶提貨需求數量, 通過EDI 940指令傳送至英業達系統" u="1"/>
        <s v="每日營業收入與出貨實際資料" u="1"/>
        <s v="PSG BU2的不同代工模式 For ASUS" u="1"/>
        <s v="由buyer按交期管裡、稽核扣分、違反流程與Service進行綜合評分，分數呈現在每月發出重慶廠區厂商票期成績。_x000a_分數部分若選特定一季直接出現該季資料，若選多季時則呈現最差的分數" u="1"/>
        <s v="應付帳款周轉率" u="1"/>
        <s v="PSG 工廠廠別" u="1"/>
        <s v="A廠商材料LTA/MOU數量與實際SAP GR 數量的比較。以圓餅圖與曲線直線圖呈現，並列出具體數字" u="1"/>
        <s v="每月預估出貨量" u="1"/>
        <s v="每月專案銷貨收入" u="1"/>
        <s v="資料項目對應的群組名稱" u="1"/>
        <s v="資料安全分級" u="1"/>
        <s v="依客戶與事業部代碼呈現近三年營業收入與出貨達成狀況" u="1"/>
        <s v="由系列使用清單對映客戶名稱以 &quot;,&quot; 分隔，會有一個或多個" u="1"/>
        <s v="年初至今董事會預估營業收入" u="1"/>
        <s v="英業達料號" u="1"/>
        <s v="EBO 專案營收計畫年" u="1"/>
        <s v="各不良類型數量" u="1"/>
        <s v="更新任務編號" u="1"/>
        <s v="實際和董事會預估營業收入差異率" u="1"/>
        <s v="與此 Vendor 購買料號數中客戶指定料之料號數。_x000a_若選特定一季直接出現該季數字，若選多季則出現最新一季的數字" u="1"/>
        <s v="塑膠機殼-塑膠-購價成本比例" u="1"/>
        <s v="連續月紐約黃金較上個月漲跌幅" u="1"/>
        <s v="預計可能投資額" u="1"/>
        <s v="存貨佔總資產比例" u="1"/>
        <s v="各產品需求計畫達成失准區域" u="1"/>
        <s v="實際和董事會預估出貨量達成率" u="1"/>
        <s v="員工結構" u="1"/>
        <s v="股東權益" u="1"/>
        <s v="上一期員工人數" u="1"/>
        <s v="倫敦-銅金屬較上個月漲跌幅" u="1"/>
        <s v="判斷資料項目以年或是季的角度檢視" u="1"/>
        <s v="版本數量差異" u="1"/>
        <s v="分析董事會出貨目標達成情況" u="1"/>
        <s v="庫存金額需換算成百萬台幣" u="1"/>
        <s v="年度實際與預估和目標營業收入差異" u="1"/>
        <s v="專案階段主檔" u="1"/>
        <s v="BU1比較項目： RDP vs. RDP/ LT FCST vs. LT FCST_x000a_BU2比較項目：FCST vs. FCST/ FCST vs. LT FCST/ LT FCST vs. LT FCST/ FCST vs. BS分量" u="1"/>
        <s v="已GR過帳之材料總採買金額" u="1"/>
        <s v="每月營業收入與出貨預估資料" u="1"/>
        <s v="將資料拆分為 Forecast or Shipment" u="1"/>
        <s v="從各種採購模式與分類檢視材料採買金額的分布狀況" u="1"/>
        <s v="產品系列總體淨利率" u="1"/>
        <s v="各事業處所負責的機種類別800S,1000S,_x000a_AIO,Tablet" u="1"/>
        <s v="客戶識別碼" u="1"/>
        <s v="資料來源" u="1"/>
        <s v="月初至今實際和目標出貨量達成率" u="1"/>
        <s v="產品系列每月收入" u="1"/>
        <s v="系列狀態" u="1"/>
        <s v="最新預估版本日期" u="1"/>
        <s v="Pur Org.下的廠區_x000a_與客戶的對應關係如下:_x000a_TP02與CP60對應至HP_x000a_CP62對應至Dyna_x000a_CP65對應至Tiny_x000a_CP69對應至ASUS" u="1"/>
        <s v="判斷資料項目以年/季的角度檢視" u="1"/>
        <s v="SAP收料數量" u="1"/>
        <s v="需求計畫版本" u="1"/>
        <s v="詢價結束年度" u="1"/>
        <s v="投資併購管理" u="1"/>
        <s v="由Quality、Cost與Delivery三項成績進行加權計算總分。_x000a_分數部分若選特定一季直接出現該季資料，若選多季時則呈現最差的分數" u="1"/>
        <s v="計畫月份 " u="1"/>
        <s v="應收帳款周轉率" u="1"/>
        <s v="實際與預估和董事會預估出貨量差異" u="1"/>
        <s v="畫面註解" u="1"/>
        <s v="總資產金額" u="1"/>
        <s v="PDM裡各料號編碼規則的前四碼" u="1"/>
        <s v="PSG BU1的不同產品類別:_x000a_NB: 筆記本電腦_x000a_DT: 臺式電腦主機/桌上型個人電腦_x000a_Docking: 筆記本電腦擴充座_x000a__x000a_PSG BU2的不同產品類別:_x000a_NB: 筆記本電腦" u="1"/>
        <s v="員工人數" u="1"/>
        <s v="生產力分析指標量值" u="1"/>
        <s v="預估產品家族營收" u="1"/>
        <s v="資料項目的類型" u="1"/>
        <s v="資料標準編號。_x000a_資料項目對應的標準編號。為便於對資料項目的標識和索引，需對資料項目進行統一編號，該編號是資料項目的唯一技術識別碼。" u="1"/>
        <s v="年初至今實際和目標出貨量差異" u="1"/>
        <s v="財務會計主檔" u="1"/>
        <s v="版本一需求計畫類型名稱：RDP, LT FSCT, FCST, BS 分量" u="1"/>
        <s v="BU2:_x000a_Asus 當月 FCST: ASUS客戶提供之每月最後一版需求計畫" u="1"/>
        <s v="企業中文名稱" u="1"/>
        <s v="產品不良率明細" u="1"/>
        <s v="計畫年度 " u="1"/>
        <s v="實際毛利 (百萬台幣)" u="1"/>
        <s v="詢價結束日期" u="1"/>
        <s v="DOI 主檔" u="1"/>
        <s v="預計可能投資額(H)" u="1"/>
        <s v="專案銷量達成率" u="1"/>
        <s v="原料期貨月度漲跌幅" u="1"/>
        <s v="EBO 專案的最新階段" u="1"/>
        <s v="計算月份" u="1"/>
        <s v="BS 供應月份" u="1"/>
        <s v="應付帳款天數" u="1"/>
        <s v="EBO 階段" u="1"/>
        <s v="累計產品系列成本" u="1"/>
        <s v="EBO 階段結束日期" u="1"/>
        <s v="投資預算管控總表" u="1"/>
        <s v="結算年度" u="1"/>
        <s v="應用客戶清單" u="1"/>
        <s v="負責BG" u="1"/>
        <s v="平均應收帳款" u="1"/>
        <s v="重要主階品項屬性維度" u="1"/>
        <s v="與此 Vendor 購買 Components 種類中客戶指定料之料號數" u="1"/>
        <s v="PSG這段時間跟該廠商交易多少料號數。_x000a_若選特定一季直接出現該季數字，若選多季則出現最新一季的數字" u="1"/>
        <s v="實際淨利率" u="1"/>
        <s v="客戶名稱，各BU與各客人需進行分析交易金額的主體_x000a_與廠區的對應關係如下:_x000a_HP對應至TP02與CP60_x000a_Dyna對應至CP62_x000a_ASUS對應至CP69_x000a_Tiny對應至CP65" u="1"/>
        <s v="當地名稱" u="1"/>
        <s v="累計專案銷貨數量" u="1"/>
        <s v="累計專案出貨量" u="1"/>
        <s v="應付帳款及票據占總資產比例" u="1"/>
        <s v="主階品項月度漲跌幅" u="1"/>
        <s v="庫存主檔" u="1"/>
        <s v="專案開發年度" u="1"/>
        <s v="STD BU2 ASUS BS分量與當月FCST 比較" u="1"/>
        <s v="計算年度" u="1"/>
        <s v="當年度累計稅後淨利" u="1"/>
        <s v="需求計畫類型" u="1"/>
        <s v="RDP, LT FSCT, FCST, BS 分量, 每月最後一版FCST" u="1"/>
        <s v="財報結算日" u="1"/>
        <s v="連接參考資料" u="1"/>
        <s v="營收出貨結帳日期" u="1"/>
        <s v="與此 Vendor 購買 Components 種類中B&amp;S 材料之料號數。_x000a_若選特定一季直接出現該季數字，若選多季則出現最新一季的數字" u="1"/>
        <s v="與此 Vendor 購買 Components 種類中英業達自選料之料號數。_x000a_若選特定一季直接出現該季數字，若選多季則出現最新一季的數字" u="1"/>
        <s v="比較不同版本需求計畫之間的差異" u="1"/>
        <s v="決策評審點結果" u="1"/>
        <s v="每月實際和董事會預估出貨量差異" u="1"/>
        <s v="原物料分析, 每月 金、銅、鋁、錫、鎳、鐵礦砂、PC原物料行情" u="1"/>
        <s v="業務大類" u="1"/>
        <s v="僅年度銷量分析用標記" u="1"/>
        <s v="年度實際和預估營業收入" u="1"/>
        <s v="展示當月董事會時設定的出貨目標" u="1"/>
        <s v="應收帳款淨額金額" u="1"/>
        <s v="1-(站點不良數/System秤重站或PCA SA_15站投入數)" u="1"/>
        <s v="補充 [業務規則] 使用, 當 [業務規則] 中有項規則, 其中有公式項的部份可抽取到本欄位補充說明" u="1"/>
        <s v="匯率類型" u="1"/>
        <s v="人均產值" u="1"/>
        <s v="承諾交貨的SAP收料數量" u="1"/>
        <s v="當年度BP針對投資併購事業的實際投資金額" u="1"/>
        <s v="EBO 專案里程碑完成進度 (%)" u="1"/>
        <s v="產品良率目標" u="1"/>
        <s v="Sub Material Catalog" u="1"/>
        <s v="存貨金額_x000a_" u="1"/>
        <s v="沖壓品下一季漲跌幅" u="1"/>
        <s v="EBO 專案實際營收" u="1"/>
        <s v="月初至今實際出貨量" u="1"/>
        <s v="實際和目標出貨量差異" u="1"/>
        <s v="各事業處" u="1"/>
        <s v="P/L 月份" u="1"/>
        <s v="主階品項市場價格波動訊息" u="1"/>
        <s v="每月材料收料總金額與總數量，可從各種採購模式與分類檢視每月份的材料採買金額與數量" u="1"/>
        <s v="資料項目分類層級欄位。" u="1"/>
        <s v="材料細項" u="1"/>
        <s v="制定依據" u="1"/>
        <s v="應收帳款天數" u="1"/>
        <s v="年度投資預算" u="1"/>
        <s v="產品規劃周期" u="1"/>
        <s v="倫敦-錫金屬年度漲跌幅" u="1"/>
        <s v="替代群組編碼" u="1"/>
        <s v="EBO 專案管理" u="1"/>
        <s v="BU1 RDP Shipment" u="1"/>
        <s v="連接器下一季漲跌幅" u="1"/>
        <s v="整體產品良率超標說明" u="1"/>
        <s v="製造站點代碼_x000a_PCA: AOI​,ICT​,SA F/T​_x000a_System: Diagnostic, FA F/T, Run-in​" u="1"/>
        <s v="版本差異比例" u="1"/>
        <s v="現金及約當現金佔總資產比例" u="1"/>
        <s v="各投資標的配發之現金股利" u="1"/>
        <s v="現金循環週期" u="1"/>
        <s v="負債比" u="1"/>
        <s v="出貨月份" u="1"/>
        <s v="檢查各項資料正確與否的日期" u="1"/>
        <s v="電路板下一季漲跌幅" u="1"/>
        <s v="實際和目標出貨量達成率" u="1"/>
        <s v="預估銷售數量" u="1"/>
        <s v="每月董事會預估營業收入" u="1"/>
        <s v="投資標的淨利達成率" u="1"/>
        <s v="實際和目標營業收入差異率" u="1"/>
        <s v="分析董事會制定之出貨目標達成百分比" u="1"/>
        <s v="預計可能投資額(L)" u="1"/>
        <s v="次階品項年度漲跌幅" u="1"/>
        <s v="Critical Part 材料裡達交率最差前五名廠商" u="1"/>
        <s v="企業" u="1"/>
        <s v="總負債金額" u="1"/>
        <s v="年度營業收入目標" u="1"/>
        <s v="稅後淨利" u="1"/>
        <s v="判斷資料項目以年/季/月的角度檢視" u="1"/>
        <s v="事業群名稱" u="1"/>
        <s v="短期借款佔總資產比例" u="1"/>
        <s v="依使用者選定 連接器  或散熱模組 或 電路板  或  Set組裝件部品 ，顯示相關的Part Category 訊息" u="1"/>
        <s v="依使用者選定 連接器 或沖壓品 或 塑膠射出或散熱模組 或 電路板 部品 ，顯示相關的Part Category 訊息" u="1"/>
        <s v="出貨年度" u="1"/>
        <s v="產品事業部門代碼" u="1"/>
        <s v="銷貨成本" u="1"/>
        <s v="當日整體良率(Yield rate)超標註解說明" u="1"/>
        <s v="詢價命中率狀態" u="1"/>
        <s v="PSG不同事業處之名稱" u="1"/>
        <s v="年初至今實際和董事會預估出貨量差異" u="1"/>
        <s v="累計專案材料成本" u="1"/>
        <s v="個人電腦事業群之需求計畫達成資料" u="1"/>
        <s v="EBO 專案階段紀錄表" u="1"/>
        <s v="與此 Vendor 購買 Components 種類中，Sole Source 有多少個_x000a_無法導替代料之料號數量" u="1"/>
        <s v="現金循環週期同業比較" u="1"/>
        <s v="預計可能投資額(M)" u="1"/>
        <s v="年度出貨目標" u="1"/>
        <s v="CCC 相關指標類別" u="1"/>
        <s v="EBO 專案資助備註" u="1"/>
        <s v="BU2:_x000a_Asus BS分量: ASUS客戶提供之當月客供料件供應計畫_x000a_Asus 當月 FCST: ASUS客戶提供之每月最後一版需求計畫" u="1"/>
        <s v="依客戶與事業部代碼呈現年度營業收入與出貨達成狀況" u="1"/>
        <s v="長期借款占總資產比例" u="1"/>
        <s v="倫敦-鋁金屬季度漲跌幅" u="1"/>
        <s v="參考資源" u="1"/>
        <s v="產品層級 PCA/System " u="1"/>
        <s v="客戶名稱" u="1"/>
        <s v="月初至今實際營業收入" u="1"/>
        <s v="判斷庫存截止日為日、週、年" u="1"/>
        <s v="DOI目標天數" u="1"/>
        <s v="EBO 專案里程碑狀態" u="1"/>
        <s v="年度出貨目標資料" u="1"/>
        <s v="展示當月實際出貨數量" u="1"/>
        <s v="Critical Part 材料裡達交率最差前五名料號" u="1"/>
        <s v="累計專案生產營運成本" u="1"/>
        <s v="EBO專案營收計畫表" u="1"/>
        <s v="各不良類型目標" u="1"/>
        <s v="區域生產工廠廠區名稱" u="1"/>
        <s v="詢價相關資料" u="1"/>
        <s v="產品生命週期" u="1"/>
        <s v="制定依據描述資料標準的業務依據來源，包括但不限於國家法律法規、國家標準、行業標準、外部監管要求、國際標準、國外先進標準、企業內部制度和系統規範、行業慣例等。" u="1"/>
        <s v="產品良率明細" u="1"/>
        <s v="倫敦-錫金屬較上個月漲跌幅" u="1"/>
        <s v="各投資併購標的的估值（依持股比例）" u="1"/>
        <s v="不動產、廠房及設備佔總資產比例" u="1"/>
        <s v="庫存截止日_x000a_日：以前一日 23:59 結算為今日庫存金額_x000a_週：以每週一 23:59 結算為當周庫存金額_x000a_年：以每年 12/31 23:59 結算為當年庫存金額" u="1"/>
        <s v=" 1-(System所有不良數/System秤重站投入數)" u="1"/>
        <s v="資產重點項目" u="1"/>
        <s v="選取廠商用以呈現出廠商的各項資訊供進行比對或決策" u="1"/>
        <s v="股東權益金額" u="1"/>
        <s v="PSG這段時間跟該廠商交易多少料號數" u="1"/>
        <s v="需求計畫比較類型" u="1"/>
        <s v="填寫資料項目的填寫者" u="1"/>
        <s v="EBO 專案名稱" u="1"/>
        <s v="PDM裡經過新廠商評鑑管理辦法承認之合格供應商名稱" u="1"/>
        <s v="年度目標資料" u="1"/>
        <s v="年度目標的月出貨量" u="1"/>
        <s v="每月實際營業收入" u="1"/>
        <s v="每月實際和年度目標出貨量差異率" u="1"/>
        <s v="不動產、廠房及設備金額" u="1"/>
        <s v="對資料項目的資料項目來源，在資料庫或報表中，填寫主要的來源系統" u="1"/>
        <s v="計畫比較月份" u="1"/>
        <s v="鐵礦砂 較上個月漲跌幅" u="1"/>
        <s v="與此 Vendor 購買的料號數中，Sole Source 有多少個料號，亦即無法導替代料之料號數量" u="1"/>
        <s v="PSG 成本分類" u="1"/>
        <s v="RDP的資料是他們會整理過，連同裡面的shipment資料也是，所以不是完整的Shipment" u="1"/>
        <s v="依產品呈現近三年營業收入與出貨達成狀況" u="1"/>
        <s v="預估產品家族收益率" u="1"/>
        <s v="PSG BU1的產品系列名稱:_x000a_Probook, Tablet, OPP14, 400s, 800s, 1000s, 700s, Pavilion, OPP17, 600s, RPOS, DT, AIO, Docking_x000a__x000a_PSG BU2的產品系列名稱:_x000a_FX516, Strix_2021, Strix_2022, GA401R, GA402, GA503, GC31, GC32, GU603, GU603Z, GV301, GV301R, GX703, NR2201, NR2202, NR2203" u="1"/>
        <s v="區域生產工廠廠別名稱" u="1"/>
        <s v="PSG 廠別" u="1"/>
        <s v="各站點良品數/各檢查站投入數" u="1"/>
        <s v="BU1 HP客戶提供之當月出貨計畫" u="1"/>
        <s v="BU2 ASUS BS分量與當月FCST 比較" u="1"/>
        <s v="員工結構名稱" u="1"/>
        <s v="首批出貨開始日期資料" u="1"/>
        <s v="結算季度" u="1"/>
        <s v="對資料項目所需要遵循的業務規則的詳細描述，例如使用的業務場景、計算方法和編碼規則等內容的具體描述。" u="1"/>
        <s v="每月實際和預估營業收入差異率" u="1"/>
        <s v="業務定義是對該資料項目業務含義、相關業務情境和場景的詳細描述。_x000a_" u="1"/>
        <s v="EBO 專案里程碑類別" u="1"/>
        <s v="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 u="1"/>
        <s v="依使用者選定 連接器 或沖壓品 或 塑膠射出或散熱模組 或 電路板 部品 ，顯示相關的Part Catetory 訊息" u="1"/>
        <s v="需檢視供應商績效的年月時間點，每季為一個時間點呈現分數" u="1"/>
        <s v="實際每日出貨量" u="1"/>
        <s v="月初至今實際和最新每月預估營業收入達成率" u="1"/>
        <s v="原料期貨價格" u="1"/>
        <s v="當日整體良率(Yield rate)超標類型_x000a_" u="1"/>
        <s v="投資標的預算分配主檔" u="1"/>
        <s v="年度實際出貨量" u="1"/>
        <s v="原料期貨年度漲跌幅" u="1"/>
        <s v="累計BP針對投資併購事業的實際投資金額" u="1"/>
        <s v="由Sourcer按價格競爭力、機種配合度、材料/製程管理能力及其他項目進行綜合評分。_x000a_分數部分若選特定一季直接出現該季資料，若選多季時則呈現最差的分數" u="1"/>
        <s v="取得詢價日期" u="1"/>
        <s v="個人電腦事業群下之個別事業單位" u="1"/>
        <s v="年度董事會預估出貨量" u="1"/>
        <s v="EBO 專案營收月" u="1"/>
        <s v="年度投資預算主檔" u="1"/>
        <s v="倫敦-銅金屬季度漲跌幅" u="1"/>
        <s v="實際營收 (百萬台幣)" u="1"/>
        <s v="預估毛利 (百萬台幣)" u="1"/>
        <s v="RDP 需求計畫達成指定版本" u="1"/>
        <s v="計算基準年度" u="1"/>
        <s v="EBO 階段自開始日期起的發展時間" u="1"/>
        <s v="現行材料中屬於獨用料，亦即無法導替代料之材料料號清單。_x000a_獨用料指Buy &amp; Sell, AVAP, Spec-in,需開模且月平均需求15K以下之機構料(有需求經VM team決議), VM team決議single source，寫在採購作業管理辦法內。" u="1"/>
        <s v="詢價失敗細節" u="1"/>
        <s v="由Sourcer按價格競爭力、機種配合度、材料/製程管理能力及其他項目進行綜合評分" u="1"/>
        <s v="詢價達成率相關資料" u="1"/>
        <s v="各個檢查站點待修不良數" u="1"/>
        <s v="產品系列清單" u="1"/>
        <s v="目標年度" u="1"/>
        <s v="依客戶與事業部代碼呈現月營業收入與出貨達成狀況" u="1"/>
        <s v="匯率" u="1"/>
        <s v="主階品項年度漲跌幅" u="1"/>
        <s v="BU1 惠普客戶累計當月有效訂單_x000a_BU2 華碩客戶訂單需求數量, 通過EDI 850指令傳送至英業達系統" u="1"/>
        <s v="落實於報表平台時建置意見、所需要注意事項或限制事宜" u="1"/>
        <s v="應收帳款淨額站總資產比例" u="1"/>
        <s v="版本二預測比較類型名稱：RDP, LT FSCT, FCST,  當月FCST" u="1"/>
        <s v="EBO 專案資助紀錄表" u="1"/>
        <s v="主階影響的材料細項分類的金額匯總" u="1"/>
        <s v="客人提供的完整的Shipment" u="1"/>
        <s v="短期借款金額" u="1"/>
        <s v="每月實際和目標營業收入差異率" u="1"/>
        <s v="下單廠商名稱，亦即Vendor code的廠商名稱" u="1"/>
        <s v="廠商材料LTA/MOU數量與實際SAP GR 數量的比較。以圓餅圖與曲線直線圖呈現，並列出具體數字" u="1"/>
        <s v="下方區域上限" u="1"/>
        <s v="負債重點項目" u="1"/>
        <s v="累計人工與其他成本" u="1"/>
        <s v="投資標的認列獲利達成率" u="1"/>
        <s v="應付周轉天數" u="1"/>
        <s v="原始幣別" u="1"/>
        <s v="購價成本比例" u="1"/>
        <s v="產品良率明細分析" u="1"/>
        <s v="實際營收銷貨相關資料" u="1"/>
        <s v="立帳月份" u="1"/>
        <s v="料號描述" u="1"/>
        <s v="下方區域下限" u="1"/>
        <s v="平均股東權益" u="1"/>
        <s v="年度目標的月營業收入" u="1"/>
        <s v="料號系列" u="1"/>
        <s v="每月實際和年度目標營業收入差異" u="1"/>
        <s v="需求計畫指定版本" u="1"/>
        <s v="實際和董事會預估營業收入差異" u="1"/>
        <s v="當年累積稅後淨利" u="1"/>
        <s v="塑膠PC季度漲跌幅" u="1"/>
        <s v="年度實際與預估和董事會預估營業收入差異" u="1"/>
        <s v="產品系列總體淨利額" u="1"/>
        <s v="實際和董事會預估出貨量差異率" u="1"/>
        <s v="與此 Vendor 購買料號數中，B&amp;S 材料之料號數量" u="1"/>
        <s v="需求計畫達成率的非安全區域" u="1"/>
        <s v="與此 Vendor 購買 Components 種類中客戶指定料之料號數。_x000a_若選特定一季直接出現該季數字，若選多季則出現最新一季的數字" u="1"/>
        <s v="年初至今董事會預估出貨量" u="1"/>
        <s v="月初至今實際和董事會預估營業收入達成率" u="1"/>
        <s v="每月實際和預估出貨量差異" u="1"/>
        <s v="採購件屬性" u="1"/>
        <s v="EBO 專案編號" u="1"/>
        <s v="投資標的營收達成率" u="1"/>
        <s v="專案階段" u="1"/>
        <s v="每月材料成本" u="1"/>
        <s v="與此 Vendor 購買料號數中客戶指定料之料號數" u="1"/>
        <s v="年度投資預算餘額(F)" u="1"/>
        <s v="資助EBO專案的開始日期" u="1"/>
        <s v="根據不同庫存可控度，追蹤現行以及歷史庫存水位及DOI數值" u="1"/>
        <s v="實際和預估出貨量差異" u="1"/>
        <s v="關鍵零組件材料達交率基準點" u="1"/>
        <s v="平均應付帳款" u="1"/>
        <s v="EBO Milestone 紀錄表" u="1"/>
        <s v="立帳年度" u="1"/>
        <s v="各投資標的營收金額" u="1"/>
        <s v="需求計畫比較類型ID" u="1"/>
        <s v="人均產值及人均營業利益" u="1"/>
        <s v="與此 Vendor 購買 Components 種類中B&amp;S 材料之料號數" u="1"/>
        <s v="與此 Vendor 購買 Components 種類中，Sole Source 有多少個_x000a_無法導替代料之料號數量PSG這段時間跟該廠商交易多少料號數。_x000a_若選特定一季直接出現該季數字，若選多季則出現最新一季的數字" u="1"/>
        <s v="產品良率超標說明日期" u="1"/>
        <s v="材料採購的主導權模式，為客人買來賣英業達，或為客人指定英業達對特定廠商進行購買，或為英業達自行選擇廠商" u="1"/>
        <s v="預估毛利" u="1"/>
        <s v="最新每月預估出貨量" u="1"/>
        <s v="依持股比率認列投資標的營收" u="1"/>
        <s v="未來六個月需求數量" u="1"/>
        <s v="預估月攤提銷售數量" u="1"/>
      </sharedItems>
    </cacheField>
    <cacheField name="業務規則" numFmtId="0">
      <sharedItems/>
    </cacheField>
    <cacheField name="項目類型" numFmtId="0">
      <sharedItems count="5">
        <s v="Concept"/>
        <s v="Property"/>
        <s v="Relationship"/>
        <s v="Dimension" u="1"/>
        <s v="Measure" u="1"/>
      </sharedItems>
    </cacheField>
    <cacheField name="指定同義詞" numFmtId="0">
      <sharedItems containsNonDate="0" containsString="0" containsBlank="1"/>
    </cacheField>
    <cacheField name="關連項目" numFmtId="0">
      <sharedItems/>
    </cacheField>
    <cacheField name="資料安全分級" numFmtId="0">
      <sharedItems/>
    </cacheField>
    <cacheField name="資料型別" numFmtId="0">
      <sharedItems containsBlank="1"/>
    </cacheField>
    <cacheField name="代碼編碼規則" numFmtId="0">
      <sharedItems containsBlank="1"/>
    </cacheField>
    <cacheField name="資料備註" numFmtId="0">
      <sharedItems containsNonDate="0" containsBlank="1" count="16">
        <m/>
        <s v="P.3.9.0:" u="1"/>
        <s v="P.2.2.0:" u="1"/>
        <s v="P.3.9.1:" u="1"/>
        <s v="P.3.9.2:" u="1"/>
        <s v="P.2.2.0: " u="1"/>
        <s v="P390:" u="1"/>
        <s v="P.2.2.0: 由於缺乏 Product Horizon, Product Family 無法進行整併" u="1"/>
        <s v="P.3.10.0:" u="1"/>
        <s v="P.2.1.1:" u="1"/>
        <s v="P.2.1.0: " u="1"/>
        <s v="S1.0.01:" u="1"/>
        <s v="P.3.13.0:" u="1"/>
        <s v="P.3.5.0:" u="1"/>
        <s v="C.1.1.0:" u="1"/>
        <s v="P.3.5.0: " u="1"/>
      </sharedItems>
    </cacheField>
    <cacheField name="標準定義部門" numFmtId="0">
      <sharedItems/>
    </cacheField>
    <cacheField name="資料管家" numFmtId="0">
      <sharedItems count="16">
        <s v="Lin.Una@inventec.com"/>
        <s v="Lee.Kate@inventec.com" u="1"/>
        <s v="Hung.Eric@inventec.com" u="1"/>
        <s v="jessewei@tw.ibm.com" u="1"/>
        <s v="SuMay@inventeccom" u="1"/>
        <s v="tan.tansy@inventec.com" u="1"/>
        <s v="jen.austin@inventec.com" u="1"/>
        <s v="ma.vivian@inventec.com" u="1"/>
        <s v="Wang.Charley@inventec.com" u="1"/>
        <s v="Su.May@inventec.com" u="1"/>
        <s v="chen.len@inventec.com" u="1"/>
        <s v="Su.May@inventeccom" u="1"/>
        <s v="Qian.Jenny@inventec.com" u="1"/>
        <s v="Huang.Karen@inventec.com" u="1"/>
        <s v="hung.jennie@inventec.com" u="1"/>
        <s v="tsai.shang-ju@inventec.com" u="1"/>
      </sharedItems>
    </cacheField>
    <cacheField name="技術窗口" numFmtId="0">
      <sharedItems count="17">
        <s v="Huang.Joe-Win@inventec.com"/>
        <s v="jessewei@tw.ibm.com" u="1"/>
        <s v="Chung.PH@inventec.com" u="1"/>
        <s v="Lee.VincentKS@inventec.com" u="1"/>
        <s v=" Huang.JH@inventec.com" u="1"/>
        <s v="ChuMay@inventeccom" u="1"/>
        <s v="hung.cathy@inventec.com" u="1"/>
        <s v="Wu.Bryan@inventec.com" u="1"/>
        <s v="Chu.May@inventec.com" u="1"/>
        <s v="Huang.JH@inventec.com" u="1"/>
        <s v="huang.chen-i@inventec.com" u="1"/>
        <s v="chen.dolly@inventec.com" u="1"/>
        <s v="Huang.Joe-Win@inventec.com_x000a_" u="1"/>
        <s v="Kao.CY@inventec.com" u="1"/>
        <s v="Chu.May@inventeccom" u="1"/>
        <s v="lin.migrant@inventec.com" u="1"/>
        <s v="Hsueh.Daniel@inventec.com" u="1"/>
      </sharedItems>
    </cacheField>
    <cacheField name="技術備註" numFmtId="0">
      <sharedItems containsNonDate="0" containsBlank="1" count="6">
        <m/>
        <s v="不要上資料庫" u="1"/>
        <s v="本欄位純粹作為業務定義不匹配業務元數據。" u="1"/>
        <s v=" " u="1"/>
        <s v="是否能畫三個顏色" u="1"/>
        <s v="每月" u="1"/>
      </sharedItems>
    </cacheField>
    <cacheField name="權威系統" numFmtId="0">
      <sharedItems containsNonDate="0" containsBlank="1" count="15">
        <m/>
        <s v="PRO 手動上傳" u="1"/>
        <s v="供需平台" u="1"/>
        <s v="PDM/SAP/EIS" u="1"/>
        <s v="FP" u="1"/>
        <s v="N/A" u="1"/>
        <e v="#REF!" u="1"/>
        <s v="EIS/SAP" u="1"/>
        <s v="資料來源待確認" u="1"/>
        <s v="Manual" u="1"/>
        <s v="EIS" u="1"/>
        <s v="手動上傳" u="1"/>
        <s v="DCM" u="1"/>
        <s v="PDM/EIS" u="1"/>
        <s v="SQE 系統來源" u="1"/>
      </sharedItems>
    </cacheField>
    <cacheField name="資料來源" numFmtId="0">
      <sharedItems/>
    </cacheField>
    <cacheField name="來源對應規則" numFmtId="0">
      <sharedItems containsNonDate="0" containsString="0" containsBlank="1"/>
    </cacheField>
    <cacheField name="特殊取值規則" numFmtId="0">
      <sharedItems containsNonDate="0" containsString="0" containsBlank="1"/>
    </cacheField>
    <cacheField name="制定依據" numFmtId="0">
      <sharedItems containsNonDate="0" containsString="0" containsBlank="1"/>
    </cacheField>
    <cacheField name="填表部門及人員" numFmtId="0">
      <sharedItems containsNonDate="0" containsString="0" containsBlank="1"/>
    </cacheField>
    <cacheField name="計算公式" numFmtId="0">
      <sharedItems containsNonDate="0" containsString="0" containsBlank="1"/>
    </cacheField>
    <cacheField name="參考資料" numFmtId="0">
      <sharedItems containsNonDate="0" containsString="0" containsBlank="1"/>
    </cacheField>
    <cacheField name="指定同義詞2" numFmtId="0">
      <sharedItems containsNonDate="0" containsString="0" containsBlank="1"/>
    </cacheField>
    <cacheField name="UDF04" numFmtId="0">
      <sharedItems containsNonDate="0" containsString="0" containsBlank="1"/>
    </cacheField>
    <cacheField name="UDF05" numFmtId="0">
      <sharedItems containsNonDate="0" containsString="0" containsBlank="1"/>
    </cacheField>
    <cacheField name="UDF06" numFmtId="0">
      <sharedItems containsNonDate="0" containsString="0" containsBlank="1"/>
    </cacheField>
    <cacheField name="UDF07" numFmtId="0">
      <sharedItems containsNonDate="0" containsString="0" containsBlank="1"/>
    </cacheField>
    <cacheField name="UDF08" numFmtId="0">
      <sharedItems containsNonDate="0" containsString="0" containsBlank="1"/>
    </cacheField>
    <cacheField name="UDF09" numFmtId="0">
      <sharedItems containsNonDate="0" containsString="0" containsBlank="1"/>
    </cacheField>
    <cacheField name="UDF10" numFmtId="0">
      <sharedItems containsNonDate="0" containsString="0" containsBlank="1"/>
    </cacheField>
    <cacheField name="UDF11" numFmtId="0">
      <sharedItems containsNonDate="0" containsString="0" containsBlank="1"/>
    </cacheField>
    <cacheField name="UDF12" numFmtId="0">
      <sharedItems containsNonDate="0" containsString="0" containsBlank="1"/>
    </cacheField>
    <cacheField name="UDF13" numFmtId="0">
      <sharedItems containsNonDate="0" containsString="0" containsBlank="1"/>
    </cacheField>
    <cacheField name="UDF14" numFmtId="0">
      <sharedItems containsNonDate="0" containsString="0" containsBlank="1"/>
    </cacheField>
    <cacheField name="UDF15" numFmtId="0">
      <sharedItems containsNonDate="0" containsString="0" containsBlank="1"/>
    </cacheField>
    <cacheField name="SrcSheet" numFmtId="49">
      <sharedItems/>
    </cacheField>
    <cacheField name="SrcWorkbook" numFmtId="0">
      <sharedItems count="35">
        <s v="DG_BPM_DataStandard_v4.0.xlsx"/>
        <s v="PSG_SAL_MultiDim_v1.0-IEC1-960923-2.xlsx" u="1"/>
        <s v="DG_STG_DataStandard_EBO.xlsx" u="1"/>
        <s v="PSG_PRO_MultiDim_v1.0.xlsx" u="1"/>
        <s v="PSG_PRO_Standard_v1.0.xlsx" u="1"/>
        <s v="PSG_QAM_MultiDim_v1.0.xlsx" u="1"/>
        <s v="PSG_SAL_MultiDim_v1.0.xlsx" u="1"/>
        <s v="PSG_PNC_Datastandard_v1.0.xlsx" u="1"/>
        <s v="PSG_QAM_Datastandard_v1.0.xlsx" u="1"/>
        <s v="PSG_SAL_Datastandard_v1.0.xlsx" u="1"/>
        <s v="PSG_LOG_MultiDim_P.3.5.0 DOI 管理_v1.0.xlsx" u="1"/>
        <s v="DG_BPM_DataStandard_PRO_v4.0.xlsx" u="1"/>
        <s v="DG_STG_MultiDim_EBO.xlsx" u="1"/>
        <s v="DG_MTD_DataStandard_S1.0.01_v1.0.xlsx" u="1"/>
        <s v="PSG_LOG_DataStandard_P.3.5.0 DOI 管理_v1.0.xlsx" u="1"/>
        <s v="PSG_COS_Datastandard_LOG_v1.0.xlsx" u="1"/>
        <s v="PSG_COS_Datastandard_QAM_v1.0.xlsx" u="1"/>
        <s v="PSG_COS_Datastandard_SAL_v1.0.xlsx" u="1"/>
        <s v="PSG_MFG_Datastandard_QAM_v1.0.xlsx" u="1"/>
        <s v="PSG_QAM_Datastandard_v1.5.xlsx" u="1"/>
        <s v="PSG_COS_Datastandard_QAM_v1.1.xlsx" u="1"/>
        <s v="PSG_MFG_Datastandard_QAM_v1.1.xlsx" u="1"/>
        <s v="PSG_LOG_MultiDim_P.3.10.0 Forecast管理_v1.0.xlsx" u="1"/>
        <s v="DG_STG_MultiDim_v4.0.xlsx" u="1"/>
        <s v="DG_STG_DataStandard_v4.0.xlsx" u="1"/>
        <s v="PSG_LOG_MultiDim_P.3.10.0 Forecast管理_v1.0 -0509.xlsx" u="1"/>
        <s v="PSG_PNC_MultiDim_v1.1.xlsx" u="1"/>
        <s v="PSG_PRO_MultiDim_v1.1.xlsx" u="1"/>
        <s v="PSG_PRO_Standard_v1.1.xlsx" u="1"/>
        <s v="PSG_LOG_DataStandard_P.3.10.0 Forecast管理_v1.0.xlsx" u="1"/>
        <s v="PSG_QAM_MultiDim_v1.5.xlsx" u="1"/>
        <s v="DG_FIN_MultiDim_v4.0.xlsx" u="1"/>
        <s v="DG_FIN_DataStandard_v4.0.xlsx" u="1"/>
        <s v="PSG_PRO_MultiDim_v1.1-IEC1-990282-1.xlsx" u="1"/>
        <s v="PSG_PRO_Standard_v1.0-IEC1-990282-1.xlsx" u="1"/>
      </sharedItems>
    </cacheField>
    <cacheField name="SrcRowNum" numFmtId="0">
      <sharedItems containsSemiMixedTypes="0" containsString="0" containsNumber="1" containsInteger="1" minValue="2" maxValue="172" count="171">
        <n v="2"/>
        <n v="3"/>
        <n v="4"/>
        <n v="5"/>
        <n v="6"/>
        <n v="7"/>
        <n v="8"/>
        <n v="9"/>
        <n v="10"/>
        <n v="11"/>
        <n v="96" u="1"/>
        <n v="135" u="1"/>
        <n v="57" u="1"/>
        <n v="121" u="1"/>
        <n v="34" u="1"/>
        <n v="75" u="1"/>
        <n v="164" u="1"/>
        <n v="100" u="1"/>
        <n v="143" u="1"/>
        <n v="13" u="1"/>
        <n v="59" u="1"/>
        <n v="125" u="1"/>
        <n v="36" u="1"/>
        <n v="79" u="1"/>
        <n v="172" u="1"/>
        <n v="104" u="1"/>
        <n v="151" u="1"/>
        <n v="61" u="1"/>
        <n v="130" u="1"/>
        <n v="38" u="1"/>
        <n v="83" u="1"/>
        <n v="108" u="1"/>
        <n v="159" u="1"/>
        <n v="14" u="1"/>
        <n v="63" u="1"/>
        <n v="138" u="1"/>
        <n v="40" u="1"/>
        <n v="87" u="1"/>
        <n v="112" u="1"/>
        <n v="167" u="1"/>
        <n v="66" u="1"/>
        <n v="146" u="1"/>
        <n v="42" u="1"/>
        <n v="91" u="1"/>
        <n v="116" u="1"/>
        <n v="15" u="1"/>
        <n v="70" u="1"/>
        <n v="154" u="1"/>
        <n v="44" u="1"/>
        <n v="95" u="1"/>
        <n v="133" u="1"/>
        <n v="120" u="1"/>
        <n v="74" u="1"/>
        <n v="162" u="1"/>
        <n v="46" u="1"/>
        <n v="99" u="1"/>
        <n v="141" u="1"/>
        <n v="124" u="1"/>
        <n v="16" u="1"/>
        <n v="78" u="1"/>
        <n v="170" u="1"/>
        <n v="48" u="1"/>
        <n v="103" u="1"/>
        <n v="149" u="1"/>
        <n v="128" u="1"/>
        <n v="17" u="1"/>
        <n v="82" u="1"/>
        <n v="50" u="1"/>
        <n v="107" u="1"/>
        <n v="157" u="1"/>
        <n v="136" u="1"/>
        <n v="18" u="1"/>
        <n v="86" u="1"/>
        <n v="52" u="1"/>
        <n v="111" u="1"/>
        <n v="165" u="1"/>
        <n v="65" u="1"/>
        <n v="144" u="1"/>
        <n v="19" u="1"/>
        <n v="90" u="1"/>
        <n v="54" u="1"/>
        <n v="115" u="1"/>
        <n v="69" u="1"/>
        <n v="152" u="1"/>
        <n v="20" u="1"/>
        <n v="94" u="1"/>
        <n v="131" u="1"/>
        <n v="56" u="1"/>
        <n v="119" u="1"/>
        <n v="33" u="1"/>
        <n v="73" u="1"/>
        <n v="160" u="1"/>
        <n v="21" u="1"/>
        <n v="98" u="1"/>
        <n v="139" u="1"/>
        <n v="58" u="1"/>
        <n v="123" u="1"/>
        <n v="35" u="1"/>
        <n v="77" u="1"/>
        <n v="168" u="1"/>
        <n v="22" u="1"/>
        <n v="102" u="1"/>
        <n v="147" u="1"/>
        <n v="60" u="1"/>
        <n v="127" u="1"/>
        <n v="37" u="1"/>
        <n v="81" u="1"/>
        <n v="23" u="1"/>
        <n v="106" u="1"/>
        <n v="155" u="1"/>
        <n v="62" u="1"/>
        <n v="134" u="1"/>
        <n v="39" u="1"/>
        <n v="85" u="1"/>
        <n v="24" u="1"/>
        <n v="110" u="1"/>
        <n v="163" u="1"/>
        <n v="64" u="1"/>
        <n v="142" u="1"/>
        <n v="41" u="1"/>
        <n v="89" u="1"/>
        <n v="25" u="1"/>
        <n v="114" u="1"/>
        <n v="171" u="1"/>
        <n v="68" u="1"/>
        <n v="150" u="1"/>
        <n v="43" u="1"/>
        <n v="93" u="1"/>
        <n v="129" u="1"/>
        <n v="26" u="1"/>
        <n v="118" u="1"/>
        <n v="72" u="1"/>
        <n v="158" u="1"/>
        <n v="45" u="1"/>
        <n v="97" u="1"/>
        <n v="137" u="1"/>
        <n v="27" u="1"/>
        <n v="122" u="1"/>
        <n v="76" u="1"/>
        <n v="166" u="1"/>
        <n v="47" u="1"/>
        <n v="101" u="1"/>
        <n v="145" u="1"/>
        <n v="28" u="1"/>
        <n v="126" u="1"/>
        <n v="80" u="1"/>
        <n v="49" u="1"/>
        <n v="105" u="1"/>
        <n v="153" u="1"/>
        <n v="29" u="1"/>
        <n v="132" u="1"/>
        <n v="84" u="1"/>
        <n v="51" u="1"/>
        <n v="109" u="1"/>
        <n v="161" u="1"/>
        <n v="30" u="1"/>
        <n v="140" u="1"/>
        <n v="88" u="1"/>
        <n v="53" u="1"/>
        <n v="113" u="1"/>
        <n v="169" u="1"/>
        <n v="31" u="1"/>
        <n v="67" u="1"/>
        <n v="148" u="1"/>
        <n v="92" u="1"/>
        <n v="12" u="1"/>
        <n v="55" u="1"/>
        <n v="117" u="1"/>
        <n v="32" u="1"/>
        <n v="71" u="1"/>
        <n v="156" u="1"/>
      </sharedItems>
    </cacheField>
    <cacheField name="uniName" numFmtId="0">
      <sharedItems count="309">
        <s v="IEC_STD_V10 &gt;&gt; Data Standard &gt;&gt; BPM &gt;&gt; Line Of Business"/>
        <s v="IEC_STD_V10 &gt;&gt; Data Standard &gt;&gt; BPM &gt;&gt; LOB Code"/>
        <s v="IEC_STD_V10 &gt;&gt; Data Standard &gt;&gt; BPM &gt;&gt; BU Code"/>
        <s v="IEC_STD_V10 &gt;&gt; Data Standard &gt;&gt; BPM &gt;&gt; End Customer"/>
        <s v="IEC_STD_V10 &gt;&gt; Data Standard &gt;&gt; BPM &gt;&gt; LOB vailble Date from"/>
        <s v="IEC_STD_V10 &gt;&gt; Data Standard &gt;&gt; BPM &gt;&gt; LOB Code used flag"/>
        <s v="IEC_STD_V10 &gt;&gt; Data Standard &gt;&gt; BPM &gt;&gt; Business Unit"/>
        <s v="IEC_STD_V10 &gt;&gt; Data Standard &gt;&gt; BPM &gt;&gt; BU Name"/>
        <s v="IEC_STD_V10 &gt;&gt; Data Standard &gt;&gt; BPM &gt;&gt; BG Code"/>
        <s v="IEC_STD_V10 &gt;&gt; Data Standard &gt;&gt; QAM &gt;&gt; Inspection station code" u="1"/>
        <s v="IEC_STD_V10 &gt;&gt; Data Standard &gt;&gt; STG &gt;&gt; EBO Project Actual Revenue" u="1"/>
        <s v="IEC_STD_V10 &gt;&gt; Data Standard &gt;&gt; FIN &gt;&gt; Accounts Payable Turnover Ratio" u="1"/>
        <s v="IEC_STD_V10 &gt;&gt; Data Standard &gt;&gt; FIN &gt;&gt; Average Accounts Payable Amount" u="1"/>
        <s v="IEC_STD_V10 &gt;&gt; Data Standard &gt;&gt; PRO &gt;&gt; The Top Five PN with the Worst Order Fill Rate" u="1"/>
        <s v="IEC_STD_V10 &gt;&gt; Data Standard &gt;&gt; PRO &gt;&gt; Class Code" u="1"/>
        <s v="IEC_STD_V10 &gt;&gt; Data Standard &gt;&gt; STG &gt;&gt; EBO Project" u="1"/>
        <s v="IEC_STD_V10 &gt;&gt; Data Standard &gt;&gt; FIN &gt;&gt; Entrepreneur Code" u="1"/>
        <s v="IEC_STD_V10 &gt;&gt; Data Standard &gt;&gt; PRO &gt;&gt; Material Marketing Price Infomation" u="1"/>
        <s v="IEC_STD_V10 &gt;&gt; Data Standard &gt;&gt; STG &gt;&gt; Subject Recognize Profit Achieve Rate" u="1"/>
        <s v="IEC_STD_V10 &gt;&gt; Data Standard &gt;&gt; PRO &gt;&gt; MoM LEM Tin" u="1"/>
        <s v="IEC_STD_V10 &gt;&gt; Data Standard &gt;&gt; PRO &gt;&gt; Purchasing Part Attribute" u="1"/>
        <s v="IEC_STD_V10 &gt;&gt; Data Standard &gt;&gt; STG &gt;&gt; Subject Revenue Achieve Rate" u="1"/>
        <s v="IEC_STD_V10 &gt;&gt; Data Standard &gt;&gt; PRO &gt;&gt; Material Catalog Inference Amount" u="1"/>
        <s v="IEC_STD_V10 &gt;&gt; Data Standard &gt;&gt; PRO &gt;&gt; YTD Fill Rate Less Than Target PN List" u="1"/>
        <s v="IEC_STD_V10 &gt;&gt; Data Standard &gt;&gt; PRO &gt;&gt; AVL ID" u="1"/>
        <s v="IEC_STD_V10 &gt;&gt; Data Standard &gt;&gt; STG &gt;&gt; EBO Milestone Status" u="1"/>
        <s v="IEC_STD_V10 &gt;&gt; Data Standard &gt;&gt; FIN &gt;&gt; ROA" u="1"/>
        <s v="IEC_STD_V10 &gt;&gt; Data Standard &gt;&gt; BPM &gt;&gt; BG Name" u="1"/>
        <s v="IEC_STD_V10 &gt;&gt; Data Standard &gt;&gt; PRO &gt;&gt; QOQ PCB" u="1"/>
        <s v="IEC_STD_V10 &gt;&gt; Data Standard &gt;&gt; PRO &gt;&gt; Monthly Date" u="1"/>
        <s v="IEC_STD_V10 &gt;&gt; Data Standard &gt;&gt; STG &gt;&gt; Subject Comment" u="1"/>
        <s v="IEC_STD_V10 &gt;&gt; Data Standard &gt;&gt; FIN &gt;&gt; Types of Labor Code" u="1"/>
        <s v="IEC_STD_V10 &gt;&gt; Data Standard &gt;&gt; PRO &gt;&gt; Case Plastic Cost ratio" u="1"/>
        <s v="IEC_STD_V10 &gt;&gt; Data Standard &gt;&gt; FIN &gt;&gt; Entrepreneur English Name" u="1"/>
        <s v="IEC_STD_V10 &gt;&gt; Data Standard &gt;&gt; PRO &gt;&gt; Cost Score" u="1"/>
        <s v="IEC_STD_V10 &gt;&gt; Data Standard &gt;&gt; PRO &gt;&gt; Vendor Performance Master" u="1"/>
        <s v="IEC_STD_V10 &gt;&gt; Data Standard &gt;&gt; QAM &gt;&gt; Overall system not repaired quantity" u="1"/>
        <s v="IEC_STD_V10 &gt;&gt; Data Standard &gt;&gt; QAM &gt;&gt; Product Category" u="1"/>
        <s v="IEC_STD_V10 &gt;&gt; Data Standard &gt;&gt; QAM &gt;&gt; Defect type target" u="1"/>
        <s v="IEC_STD_V10 &gt;&gt; Data Standard &gt;&gt; STG &gt;&gt; Annual Investment Budget" u="1"/>
        <s v="IEC_STD_V10 &gt;&gt; Data Standard &gt;&gt; STG &gt;&gt; Annual Investment Budget Master" u="1"/>
        <s v="IEC_STD_V10 &gt;&gt; Data Standard &gt;&gt; PRO &gt;&gt; QoQ LEM Ni" u="1"/>
        <s v="IEC_STD_V10 &gt;&gt; Data Standard &gt;&gt; PRO &gt;&gt; QOQ Plastic" u="1"/>
        <s v="IEC_STD_V10 &gt;&gt; Data Standard &gt;&gt; FIN &gt;&gt; Accounting Period" u="1"/>
        <s v="IEC_STD_V10 &gt;&gt; Data Standard &gt;&gt; QAM &gt;&gt; Product FPY rate target" u="1"/>
        <s v="IEC_STD_V10 &gt;&gt; Data Standard &gt;&gt; STG &gt;&gt; EBO Revenue Forecast Year" u="1"/>
        <s v="IEC_STD_V10 &gt;&gt; Data Standard &gt;&gt; STG &gt;&gt; EBO Sponsor" u="1"/>
        <s v="IEC_STD_V10 &gt;&gt; Data Standard &gt;&gt; STG &gt;&gt; Subject Cash Dividend" u="1"/>
        <s v="IEC_STD_V10 &gt;&gt; Data Standard &gt;&gt; PRO &gt;&gt; QOQ Connetor" u="1"/>
        <s v="IEC_STD_V10 &gt;&gt; Data Standard &gt;&gt; PRO &gt;&gt; Raw Cost Price" u="1"/>
        <s v="IEC_STD_V10 &gt;&gt; Data Standard &gt;&gt; QAM &gt;&gt; Production input quantity" u="1"/>
        <s v="IEC_STD_V10 &gt;&gt; Data Standard &gt;&gt; PRO &gt;&gt; Part Series" u="1"/>
        <s v="IEC_STD_V10 &gt;&gt; Data Standard &gt;&gt; STG &gt;&gt; EBO Funding Remark" u="1"/>
        <s v="IEC_STD_V10 &gt;&gt; Data Standard &gt;&gt; PRO &gt;&gt; Vendor Performane Date" u="1"/>
        <s v="IEC_STD_V10 &gt;&gt; Data Standard &gt;&gt; FIN &gt;&gt; Average Inventory Amount" u="1"/>
        <s v="IEC_STD_V10 &gt;&gt; Data Standard &gt;&gt; STG &gt;&gt; Subject Recognize Profit" u="1"/>
        <s v="IEC_STD_V10 &gt;&gt; Data Standard &gt;&gt; FIN &gt;&gt; Operating Income Per Capita" u="1"/>
        <s v="IEC_STD_V10 &gt;&gt; Data Standard &gt;&gt; STG &gt;&gt; EBO Project Funding History" u="1"/>
        <s v="IEC_STD_V10 &gt;&gt; Data Standard &gt;&gt; PRO &gt;&gt; Stage Composition Cost Ratio" u="1"/>
        <s v="IEC_STD_V10 &gt;&gt; Data Standard &gt;&gt; FIN &gt;&gt; Types of Labor" u="1"/>
        <s v="IEC_STD_V10 &gt;&gt; Data Standard &gt;&gt; STG &gt;&gt; EBO Milestones" u="1"/>
        <s v="IEC_STD_V10 &gt;&gt; Data Standard &gt;&gt; PRO &gt;&gt; IEC Part Number" u="1"/>
        <s v="IEC_STD_V10 &gt;&gt; Data Standard &gt;&gt; PRO &gt;&gt; Substitute Code" u="1"/>
        <s v="IEC_STD_V10 &gt;&gt; Data Standard &gt;&gt; STG &gt;&gt; EBO Project Name" u="1"/>
        <s v="IEC_STD_V10 &gt;&gt; Data Standard &gt;&gt; PRO &gt;&gt; Class Code Category" u="1"/>
        <s v="IEC_STD_V10 &gt;&gt; Data Standard &gt;&gt; STG &gt;&gt; EBO Project Milestone" u="1"/>
        <s v="IEC_STD_V10 &gt;&gt; Data Standard &gt;&gt; PRO &gt;&gt; Component Type" u="1"/>
        <s v="IEC_STD_V10 &gt;&gt; Data Standard &gt;&gt; PRO &gt;&gt; Part Number Quantity" u="1"/>
        <s v="IEC_STD_V10 &gt;&gt; Data Standard &gt;&gt; PRO &gt;&gt; Sole Source Quantity" u="1"/>
        <s v="IEC_STD_V10 &gt;&gt; Data Standard &gt;&gt; QAM &gt;&gt; Defect type quantity" u="1"/>
        <s v="IEC_STD_V10 &gt;&gt; Data Standard &gt;&gt; STG &gt;&gt; EBO Phase Check Date" u="1"/>
        <s v="IEC_STD_V10 &gt;&gt; Data Standard &gt;&gt; QAM &gt;&gt; Detailed product yield" u="1"/>
        <s v="IEC_STD_V10 &gt;&gt; Data Standard &gt;&gt; PRO &gt;&gt; Last Year Raw Cost Price" u="1"/>
        <s v="IEC_STD_V10 &gt;&gt; Data Standard &gt;&gt; FIN &gt;&gt; Shareholders&amp;apos; Equity Amount" u="1"/>
        <s v="IEC_STD_V10 &gt;&gt; Data Standard &gt;&gt; FIN &gt;&gt; Long-term Debts Amount" u="1"/>
        <s v="IEC_STD_V10 &gt;&gt; Data Standard &gt;&gt; QAM &gt;&gt; Product yield rate target" u="1"/>
        <s v="IEC_STD_V10 &gt;&gt; Data Standard &gt;&gt; PRO &gt;&gt; Sub-stage Type" u="1"/>
        <s v="IEC_STD_V10 &gt;&gt; Data Standard &gt;&gt; FIN &gt;&gt; Employees Statistics" u="1"/>
        <s v="IEC_STD_V10 &gt;&gt; Data Standard &gt;&gt; STG &gt;&gt; Account for the Year" u="1"/>
        <s v="IEC_STD_V10 &gt;&gt; Data Standard &gt;&gt; FIN &gt;&gt; Short-term Debts Amount" u="1"/>
        <s v="IEC_STD_V10 &gt;&gt; Data Standard &gt;&gt; PRO &gt;&gt; Material Catalog YOY" u="1"/>
        <s v="IEC_STD_V10 &gt;&gt; Data Standard &gt;&gt; PRO &gt;&gt; Primary Customer Code" u="1"/>
        <s v="IEC_STD_V10 &gt;&gt; Data Standard &gt;&gt; QAM &gt;&gt; Product yield alert type" u="1"/>
        <s v="IEC_STD_V10 &gt;&gt; Data Standard &gt;&gt; FIN &gt;&gt; Inventory to Assets Ratio" u="1"/>
        <s v="IEC_STD_V10 &gt;&gt; Data Standard &gt;&gt; STG &gt;&gt; Annual Investment Budget Balance Ratio" u="1"/>
        <s v="IEC_STD_V10 &gt;&gt; Data Standard &gt;&gt; MFG &gt;&gt; Site Name" u="1"/>
        <s v="IEC_STD_V10 &gt;&gt; Data Standard &gt;&gt; PRO &gt;&gt; Site Name" u="1"/>
        <s v="IEC_STD_V10 &gt;&gt; Data Standard &gt;&gt; QAM &gt;&gt; Site Name" u="1"/>
        <s v="IEC_STD_V10 &gt;&gt; Data Standard &gt;&gt; PRO &gt;&gt; Vendor Name" u="1"/>
        <s v="IEC_STD_V10 &gt;&gt; Data Standard &gt;&gt; FIN &gt;&gt; Entrepreneur" u="1"/>
        <s v="IEC_STD_V10 &gt;&gt; Data Standard &gt;&gt; PRO &gt;&gt; Part Category" u="1"/>
        <s v="IEC_STD_V10 &gt;&gt; Data Standard &gt;&gt; PRO &gt;&gt; Series Customer List" u="1"/>
        <s v="IEC_STD_V10 &gt;&gt; Data Standard &gt;&gt; PRO &gt;&gt; MoM PC" u="1"/>
        <s v="IEC_STD_V10 &gt;&gt; Data Standard &gt;&gt; PRO &gt;&gt; BU Code" u="1"/>
        <s v="IEC_STD_V10 &gt;&gt; Data Standard &gt;&gt; QAM &gt;&gt; BU Code" u="1"/>
        <s v="IEC_STD_V10 &gt;&gt; Data Standard &gt;&gt; MFG &gt;&gt; PSG Site" u="1"/>
        <s v="IEC_STD_V10 &gt;&gt; Data Standard &gt;&gt; STG &gt;&gt; EBO Team Advisor" u="1"/>
        <s v="IEC_STD_V10 &gt;&gt; Data Standard &gt;&gt; QAM &gt;&gt; First pass yield rate by inspection station" u="1"/>
        <s v="IEC_STD_V10 &gt;&gt; Data Standard &gt;&gt; FIN &gt;&gt; AP Days" u="1"/>
        <s v="IEC_STD_V10 &gt;&gt; Data Standard &gt;&gt; PRO &gt;&gt; MoM Iron" u="1"/>
        <s v="IEC_STD_V10 &gt;&gt; Data Standard &gt;&gt; FIN &gt;&gt; Operating Income" u="1"/>
        <s v="IEC_STD_V10 &gt;&gt; Data Standard &gt;&gt; STG &gt;&gt; EBO Phase Duration" u="1"/>
        <s v="IEC_STD_V10 &gt;&gt; Data Standard &gt;&gt; STG &gt;&gt; EBO Revenue Forecast Month" u="1"/>
        <s v="IEC_STD_V10 &gt;&gt; Data Standard &gt;&gt; FIN &gt;&gt; Average Total Assets Amount" u="1"/>
        <s v="IEC_STD_V10 &gt;&gt; Data Standard &gt;&gt; PRO &gt;&gt; Delivery Score" u="1"/>
        <s v="IEC_STD_V10 &gt;&gt; Data Standard &gt;&gt; FIN &gt;&gt; Types of Labor Name" u="1"/>
        <s v="IEC_STD_V10 &gt;&gt; Data Standard &gt;&gt; QAM &gt;&gt; Detailed product defect" u="1"/>
        <s v="IEC_STD_V10 &gt;&gt; Data Standard &gt;&gt; PRO &gt;&gt; Sub Material Catalog YOY" u="1"/>
        <s v="IEC_STD_V10 &gt;&gt; Data Standard &gt;&gt; PRO &gt;&gt; Material Futures category" u="1"/>
        <s v="IEC_STD_V10 &gt;&gt; Data Standard &gt;&gt; STG &gt;&gt; EBO Project Actual Gross Profit" u="1"/>
        <s v="IEC_STD_V10 &gt;&gt; Data Standard &gt;&gt; QAM &gt;&gt; Product level" u="1"/>
        <s v="IEC_STD_V10 &gt;&gt; Data Standard &gt;&gt; FIN &gt;&gt; Profit after Tax" u="1"/>
        <s v="IEC_STD_V10 &gt;&gt; Data Standard &gt;&gt; PRO &gt;&gt; Material Futures MOM" u="1"/>
        <s v="IEC_STD_V10 &gt;&gt; Data Standard &gt;&gt; STG &gt;&gt; EBO Revenue Currency" u="1"/>
        <s v="IEC_STD_V10 &gt;&gt; Data Standard &gt;&gt; PRO &gt;&gt; Buy and Sell Quantity" u="1"/>
        <s v="IEC_STD_V10 &gt;&gt; Data Standard &gt;&gt; QAM &gt;&gt; Not repaired quantity" u="1"/>
        <s v="IEC_STD_V10 &gt;&gt; Data Standard &gt;&gt; QAM &gt;&gt; Input quantity by inspection station" u="1"/>
        <s v="IEC_STD_V10 &gt;&gt; Data Standard &gt;&gt; PRO &gt;&gt; YoY PC" u="1"/>
        <s v="IEC_STD_V10 &gt;&gt; Data Standard &gt;&gt; FIN &gt;&gt; AR Days" u="1"/>
        <s v="IEC_STD_V10 &gt;&gt; Data Standard &gt;&gt; PRO &gt;&gt; YoY LEM Ni" u="1"/>
        <s v="IEC_STD_V10 &gt;&gt; Data Standard &gt;&gt; QAM &gt;&gt; Product yield alert comment" u="1"/>
        <s v="IEC_STD_V10 &gt;&gt; Data Standard &gt;&gt; FIN &gt;&gt; Operating Revenue Per Capita" u="1"/>
        <s v="IEC_STD_V10 &gt;&gt; Data Standard &gt;&gt; STG &gt;&gt; EBO Revenue Forecast Check Date" u="1"/>
        <s v="IEC_STD_V10 &gt;&gt; Data Standard &gt;&gt; PRO &gt;&gt; YoY Iron" u="1"/>
        <s v="IEC_STD_V10 &gt;&gt; Data Standard &gt;&gt; FIN &gt;&gt; Inventory Amount" u="1"/>
        <s v="IEC_STD_V10 &gt;&gt; Data Standard &gt;&gt; FIN &gt;&gt; PPE to Assets Ratio" u="1"/>
        <s v="IEC_STD_V10 &gt;&gt; Data Standard &gt;&gt; FIN &gt;&gt; Long-term Debts to Assets Ratio" u="1"/>
        <s v="IEC_STD_V10 &gt;&gt; Data Standard &gt;&gt; STG &gt;&gt; Annual Actual Investment Amount" u="1"/>
        <s v="IEC_STD_V10 &gt;&gt; Data Standard &gt;&gt; PRO &gt;&gt; QoQ LEM AL" u="1"/>
        <s v="IEC_STD_V10 &gt;&gt; Data Standard &gt;&gt; PRO &gt;&gt; GTK Quantity" u="1"/>
        <s v="IEC_STD_V10 &gt;&gt; Data Standard &gt;&gt; PRO &gt;&gt; OTK Quantity" u="1"/>
        <s v="IEC_STD_V10 &gt;&gt; Data Standard &gt;&gt; STG &gt;&gt; EBO Phase Start Date" u="1"/>
        <s v="IEC_STD_V10 &gt;&gt; Data Standard &gt;&gt; STG &gt;&gt; EBO Milestone Actual Date" u="1"/>
        <s v="IEC_STD_V10 &gt;&gt; Data Standard &gt;&gt; PRO &gt;&gt; Critical Parts Fulfillment Data Date" u="1"/>
        <s v="IEC_STD_V10 &gt;&gt; Data Standard &gt;&gt; STG &gt;&gt; Subject Revenue Contribution Achieve Rate" u="1"/>
        <s v="IEC_STD_V10 &gt;&gt; Data Standard &gt;&gt; FIN &gt;&gt; Number of Employees" u="1"/>
        <s v="IEC_STD_V10 &gt;&gt; Data Standard &gt;&gt; FIN &gt;&gt; Inventory Turnover Ratio" u="1"/>
        <s v="IEC_STD_V10 &gt;&gt; Data Standard &gt;&gt; STG &gt;&gt; EBO Project Phase History" u="1"/>
        <s v="IEC_STD_V10 &gt;&gt; Data Standard &gt;&gt; FIN &gt;&gt; Average Number of Employees" u="1"/>
        <s v="IEC_STD_V10 &gt;&gt; Data Standard &gt;&gt; STG &gt;&gt; EBO Project Funding Percentage" u="1"/>
        <s v="IEC_STD_V10 &gt;&gt; Data Standard &gt;&gt; FIN &gt;&gt; Average Accounts Receivable Amount" u="1"/>
        <s v="IEC_STD_V10 &gt;&gt; Data Standard &gt;&gt; FIN &gt;&gt; Accumulated Net Income (After tax)" u="1"/>
        <s v="IEC_STD_V10 &gt;&gt; Data Standard &gt;&gt; STG &gt;&gt; Subject Valuation (based on shareholding ratio)" u="1"/>
        <s v="IEC_STD_V10 &gt;&gt; Data Standard &gt;&gt; STG &gt;&gt; EBO Revenue Forecast Currency" u="1"/>
        <s v="IEC_STD_V10 &gt;&gt; Data Standard &gt;&gt; FIN &gt;&gt; Accumulated ROE" u="1"/>
        <s v="IEC_STD_V10 &gt;&gt; Data Standard &gt;&gt; QAM &gt;&gt; Yield rate by inspection station" u="1"/>
        <s v="IEC_STD_V10 &gt;&gt; Data Standard &gt;&gt; FIN &gt;&gt; Accounts Receivable to Assets Ratio" u="1"/>
        <s v="IEC_STD_V10 &gt;&gt; Data Standard &gt;&gt; PRO &gt;&gt; Critical Parts Fulfillment Statistic" u="1"/>
        <s v="IEC_STD_V10 &gt;&gt; Data Standard &gt;&gt; PRO &gt;&gt; LTA GR Quantity" u="1"/>
        <s v="IEC_STD_V10 &gt;&gt; Data Standard &gt;&gt; QAM &gt;&gt; Defect quantity" u="1"/>
        <s v="IEC_STD_V10 &gt;&gt; Data Standard &gt;&gt; STG &gt;&gt; EBO Revenue Month" u="1"/>
        <s v="IEC_STD_V10 &gt;&gt; Data Standard &gt;&gt; STG &gt;&gt; EBO Project Number" u="1"/>
        <s v="IEC_STD_V10 &gt;&gt; Data Standard &gt;&gt; FIN &gt;&gt; Total Liability Amount" u="1"/>
        <s v="IEC_STD_V10 &gt;&gt; Data Standard &gt;&gt; STG &gt;&gt; EBO Win in the Marketplace" u="1"/>
        <s v="IEC_STD_V10 &gt;&gt; Data Standard &gt;&gt; FIN &gt;&gt; Financial Report Closing Date" u="1"/>
        <s v="IEC_STD_V10 &gt;&gt; Data Standard &gt;&gt; STG &gt;&gt; EBO Project Estimate Gross Profit" u="1"/>
        <s v="IEC_STD_V10 &gt;&gt; Data Standard &gt;&gt; QAM &gt;&gt; Defect target by defect type mapping" u="1"/>
        <s v="IEC_STD_V10 &gt;&gt; Data Standard &gt;&gt; STG &gt;&gt; Funding Check Date" u="1"/>
        <s v="IEC_STD_V10 &gt;&gt; Data Standard &gt;&gt; QAM &gt;&gt; Product first pass yield" u="1"/>
        <s v="IEC_STD_V10 &gt;&gt; Data Standard &gt;&gt; PRO &gt;&gt; GR Date By QUARTER" u="1"/>
        <s v="IEC_STD_V10 &gt;&gt; Data Standard &gt;&gt; QAM &gt;&gt; Yield rate target by inspection station" u="1"/>
        <s v="IEC_STD_V10 &gt;&gt; Data Standard &gt;&gt; PRO &gt;&gt; MoM LEM Ni" u="1"/>
        <s v="IEC_STD_V10 &gt;&gt; Data Standard &gt;&gt; PRO &gt;&gt; QoQ NY Gold" u="1"/>
        <s v="IEC_STD_V10 &gt;&gt; Data Standard &gt;&gt; PRO &gt;&gt; YTD Fill Rate" u="1"/>
        <s v="IEC_STD_V10 &gt;&gt; Data Standard &gt;&gt; FIN &gt;&gt; Finance Master" u="1"/>
        <s v="IEC_STD_V10 &gt;&gt; Data Standard &gt;&gt; STG &gt;&gt; EBO Project Description" u="1"/>
        <s v="IEC_STD_V10 &gt;&gt; Data Standard &gt;&gt; QAM &gt;&gt; FPY rate target by inspection station" u="1"/>
        <s v="IEC_STD_V10 &gt;&gt; Data Standard &gt;&gt; FIN &gt;&gt; Average Shareholders&amp;apos; Equity Amount" u="1"/>
        <s v="IEC_STD_V10 &gt;&gt; Data Standard &gt;&gt; PRO &gt;&gt; Customer Name" u="1"/>
        <s v="IEC_STD_V10 &gt;&gt; Data Standard &gt;&gt; QAM &gt;&gt; Customer Name" u="1"/>
        <s v="IEC_STD_V10 &gt;&gt; Data Standard &gt;&gt; PRO &gt;&gt; Raw Cost Ratio" u="1"/>
        <s v="IEC_STD_V10 &gt;&gt; Data Standard &gt;&gt; STG &gt;&gt; Investment possibility" u="1"/>
        <s v="IEC_STD_V10 &gt;&gt; Data Standard &gt;&gt; PRO &gt;&gt; QoQ LEM CU" u="1"/>
        <s v="IEC_STD_V10 &gt;&gt; Data Standard &gt;&gt; QAM &gt;&gt; Defect type code" u="1"/>
        <s v="IEC_STD_V10 &gt;&gt; Data Standard &gt;&gt; STG &gt;&gt; EBO Revenue Year" u="1"/>
        <s v="IEC_STD_V10 &gt;&gt; Data Standard &gt;&gt; QAM &gt;&gt; Product yield alert date " u="1"/>
        <s v="IEC_STD_V10 &gt;&gt; Data Standard &gt;&gt; STG &gt;&gt; Budget Allocation Quarter" u="1"/>
        <s v="IEC_STD_V10 &gt;&gt; Data Standard &gt;&gt; STG &gt;&gt; EBO Team Leader" u="1"/>
        <s v="IEC_STD_V10 &gt;&gt; Data Standard &gt;&gt; STG &gt;&gt; Management Type" u="1"/>
        <s v="IEC_STD_V10 &gt;&gt; Data Standard &gt;&gt; STG &gt;&gt; Subject Revenue" u="1"/>
        <s v="IEC_STD_V10 &gt;&gt; Data Standard &gt;&gt; STG &gt;&gt; Investment Amount" u="1"/>
        <s v="IEC_STD_V10 &gt;&gt; Data Standard &gt;&gt; QAM &gt;&gt; Overall product yield" u="1"/>
        <s v="IEC_STD_V10 &gt;&gt; Data Standard &gt;&gt; PRO &gt;&gt; YoY LEM AL" u="1"/>
        <s v="IEC_STD_V10 &gt;&gt; Data Standard &gt;&gt; PRO &gt;&gt; Material Catalog MOM" u="1"/>
        <s v="IEC_STD_V10 &gt;&gt; Data Standard &gt;&gt; STG &gt;&gt; EBO Development Duration" u="1"/>
        <s v="IEC_STD_V10 &gt;&gt; Data Standard &gt;&gt; QAM &gt;&gt; Weekly product yield report" u="1"/>
        <s v="IEC_STD_V10 &gt;&gt; Data Standard &gt;&gt; PRO &gt;&gt; The Top Five Vendor with the Worst Order Fill Rate" u="1"/>
        <s v="IEC_STD_V10 &gt;&gt; Data Standard &gt;&gt; FIN &gt;&gt; Accumulated ROA" u="1"/>
        <s v="IEC_STD_V10 &gt;&gt; Data Standard &gt;&gt; PRO &gt;&gt; Part Description" u="1"/>
        <s v="IEC_STD_V10 &gt;&gt; Data Standard &gt;&gt; PRO &gt;&gt; PSG Cost Catetory" u="1"/>
        <s v="IEC_STD_V10 &gt;&gt; Data Standard &gt;&gt; PRO &gt;&gt; PSG Part Catetory" u="1"/>
        <s v="IEC_STD_V10 &gt;&gt; Data Standard &gt;&gt; FIN &gt;&gt; Finance Master Labor" u="1"/>
        <s v="IEC_STD_V10 &gt;&gt; Data Standard &gt;&gt; STG &gt;&gt; Investment Subject Allocation Master" u="1"/>
        <s v="IEC_STD_V10 &gt;&gt; Data Standard &gt;&gt; STG &gt;&gt; DCP Result" u="1"/>
        <s v="IEC_STD_V10 &gt;&gt; Data Standard &gt;&gt; STG &gt;&gt; EBO Project Check Date" u="1"/>
        <s v="IEC_STD_V10 &gt;&gt; Data Standard &gt;&gt; STG &gt;&gt; EBO Revenue Check Date" u="1"/>
        <e v="#N/A" u="1"/>
        <s v="IEC_STD_V10 &gt;&gt; Data Standard &gt;&gt; PRO &gt;&gt; Purchasing Mode" u="1"/>
        <s v="IEC_STD_V10 &gt;&gt; Data Standard &gt;&gt; STG &gt;&gt; EBO Project Owner" u="1"/>
        <s v="IEC_STD_V10 &gt;&gt; Data Standard &gt;&gt; PRO &gt;&gt; Last Raw Cost Price" u="1"/>
        <s v="IEC_STD_V10 &gt;&gt; Data Standard &gt;&gt; STG &gt;&gt; EBO Milestone Remark" u="1"/>
        <s v="IEC_STD_V10 &gt;&gt; Data Standard &gt;&gt; QAM &gt;&gt; Overall product yield alert" u="1"/>
        <s v="IEC_STD_V10 &gt;&gt; Data Standard &gt;&gt; STG &gt;&gt; Subject Net Profit Achieve Rate" u="1"/>
        <s v="IEC_STD_V10 &gt;&gt; Data Standard &gt;&gt; PRO &gt;&gt; Material Catalog Price Information" u="1"/>
        <s v="IEC_STD_V10 &gt;&gt; Data Standard &gt;&gt; PRO &gt;&gt; Material Group" u="1"/>
        <s v="IEC_STD_V10 &gt;&gt; Data Standard &gt;&gt; PRO &gt;&gt; Raw Material Data Month" u="1"/>
        <s v="IEC_STD_V10 &gt;&gt; Data Standard &gt;&gt; STG &gt;&gt; Account for the Quarter" u="1"/>
        <s v="IEC_STD_V10 &gt;&gt; Data Standard &gt;&gt; STG &gt;&gt; EBO Project Checkpoint Check Date" u="1"/>
        <s v="IEC_STD_V10 &gt;&gt; Data Standard &gt;&gt; FIN &gt;&gt; Debt Ratio" u="1"/>
        <s v="IEC_STD_V10 &gt;&gt; Data Standard &gt;&gt; FIN &gt;&gt; Last Number of Employees" u="1"/>
        <s v="IEC_STD_V10 &gt;&gt; Data Standard &gt;&gt; STG &gt;&gt; EBO Project Registration Date" u="1"/>
        <s v="IEC_STD_V10 &gt;&gt; Data Standard &gt;&gt; STG &gt;&gt; EBO Project Checkpoint History" u="1"/>
        <s v="IEC_STD_V10 &gt;&gt; Data Standard &gt;&gt; PRO &gt;&gt; QoQ LEM Tin" u="1"/>
        <s v="IEC_STD_V10 &gt;&gt; Data Standard &gt;&gt; PRO &gt;&gt; PSG Cost Category" u="1"/>
        <s v="IEC_STD_V10 &gt;&gt; Data Standard &gt;&gt; PRO &gt;&gt; PSG Part Category" u="1"/>
        <s v="IEC_STD_V10 &gt;&gt; Data Standard &gt;&gt; PRO &gt;&gt; QOQ Thermal Module" u="1"/>
        <s v="IEC_STD_V10 &gt;&gt; Data Standard &gt;&gt; PRO &gt;&gt; Quality Score" u="1"/>
        <s v="IEC_STD_V10 &gt;&gt; Data Standard &gt;&gt; PRO &gt;&gt; Vendor Master" u="1"/>
        <s v="IEC_STD_V10 &gt;&gt; Data Standard &gt;&gt; STG &gt;&gt; EBO Strategic Clarity" u="1"/>
        <s v="IEC_STD_V10 &gt;&gt; Data Standard &gt;&gt; STG &gt;&gt; EBO Technology Readiness" u="1"/>
        <s v="IEC_STD_V10 &gt;&gt; Data Standard &gt;&gt; PRO &gt;&gt; Material Marketing Price Information" u="1"/>
        <s v="IEC_STD_V10 &gt;&gt; Data Standard &gt;&gt; FIN &gt;&gt; ROE" u="1"/>
        <s v="IEC_STD_V10 &gt;&gt; Data Standard &gt;&gt; BPM &gt;&gt; Business Group" u="1"/>
        <s v="IEC_STD_V10 &gt;&gt; Data Standard &gt;&gt; STG &gt;&gt; EBO Project Revenue Forecast" u="1"/>
        <s v="IEC_STD_V10 &gt;&gt; Data Standard &gt;&gt; STG &gt;&gt; EBO Funding BG" u="1"/>
        <s v="IEC_STD_V10 &gt;&gt; Data Standard &gt;&gt; STG &gt;&gt; Investment Subject" u="1"/>
        <s v="IEC_STD_V10 &gt;&gt; Data Standard &gt;&gt; PRO &gt;&gt; GR Quantity" u="1"/>
        <s v="IEC_STD_V10 &gt;&gt; Data Standard &gt;&gt; QAM &gt;&gt; Overall product yield target" u="1"/>
        <s v="IEC_STD_V10 &gt;&gt; Data Standard &gt;&gt; FIN &gt;&gt; CCC" u="1"/>
        <s v="IEC_STD_V10 &gt;&gt; Data Standard &gt;&gt; PRO &gt;&gt; YoY NY Gold" u="1"/>
        <s v="IEC_STD_V10 &gt;&gt; Data Standard &gt;&gt; PRO &gt;&gt; LTA  GR Quantity" u="1"/>
        <s v="IEC_STD_V10 &gt;&gt; Data Standard &gt;&gt; PRO &gt;&gt; LTA MOU Quantity" u="1"/>
        <s v="IEC_STD_V10 &gt;&gt; Data Standard &gt;&gt; STG &gt;&gt; Budget Allocation Amount" u="1"/>
        <s v="IEC_STD_V10 &gt;&gt; Data Standard &gt;&gt; QAM &gt;&gt; Defect rate by defect type" u="1"/>
        <s v="IEC_STD_V10 &gt;&gt; Data Standard &gt;&gt; FIN &gt;&gt; PPE Amount" u="1"/>
        <s v="IEC_STD_V10 &gt;&gt; Data Standard &gt;&gt; PRO &gt;&gt; Purchase Amount" u="1"/>
        <s v="IEC_STD_V10 &gt;&gt; Data Standard &gt;&gt; PRO &gt;&gt; Sub Material Catalog" u="1"/>
        <s v="IEC_STD_V10 &gt;&gt; Data Standard &gt;&gt; STG &gt;&gt; EBO Milestone Completion" u="1"/>
        <s v="IEC_STD_V10 &gt;&gt; Data Standard &gt;&gt; FIN &gt;&gt; Entrepreneur Chinese Name" u="1"/>
        <s v="IEC_STD_V10 &gt;&gt; Data Standard &gt;&gt; PRO &gt;&gt; AVL Name" u="1"/>
        <s v="IEC_STD_V10 &gt;&gt; Data Standard &gt;&gt; PRO &gt;&gt; MoM LEM AL" u="1"/>
        <s v="IEC_STD_V10 &gt;&gt; Data Standard &gt;&gt; PRO &gt;&gt; YoY LEM CU" u="1"/>
        <s v="IEC_STD_V10 &gt;&gt; Data Standard &gt;&gt; STG &gt;&gt; EBO Phase Remark" u="1"/>
        <s v="IEC_STD_V10 &gt;&gt; Data Standard &gt;&gt; FIN &gt;&gt; Accounts Receivable Amount" u="1"/>
        <s v="IEC_STD_V10 &gt;&gt; Data Standard &gt;&gt; QAM &gt;&gt; Yield rate target by inspection station mapping" u="1"/>
        <s v="IEC_STD_V10 &gt;&gt; Data Standard &gt;&gt; PRO &gt;&gt; Series List" u="1"/>
        <s v="IEC_STD_V10 &gt;&gt; Data Standard &gt;&gt; STG &gt;&gt; Subject Net Profit" u="1"/>
        <s v="IEC_STD_V10 &gt;&gt; Data Standard &gt;&gt; FIN &gt;&gt; Cost of Sales" u="1"/>
        <s v="IEC_STD_V10 &gt;&gt; Data Standard &gt;&gt; FIN &gt;&gt; Accounts Receivables Turnover Ratio" u="1"/>
        <s v="IEC_STD_V10 &gt;&gt; Data Standard &gt;&gt; QAM &gt;&gt; Product yield rate" u="1"/>
        <s v="IEC_STD_V10 &gt;&gt; Data Standard &gt;&gt; PRO &gt;&gt; PSG Monthly Procurement Amount" u="1"/>
        <s v="IEC_STD_V10 &gt;&gt; Data Standard &gt;&gt; FIN &gt;&gt; Cash and Cash Equivalents to Assets Ratio" u="1"/>
        <s v="IEC_STD_V10 &gt;&gt; Data Standard &gt;&gt; STG &gt;&gt; EBO Phase" u="1"/>
        <s v="IEC_STD_V10 &gt;&gt; Data Standard &gt;&gt; FIN &gt;&gt; Operating Revenue" u="1"/>
        <s v="IEC_STD_V10 &gt;&gt; Data Standard &gt;&gt; STG &gt;&gt; EBO Project Revenue" u="1"/>
        <s v="IEC_STD_V10 &gt;&gt; Data Standard &gt;&gt; PRO &gt;&gt; Case Plastic Procure Cost ratio" u="1"/>
        <s v="IEC_STD_V10 &gt;&gt; Data Standard &gt;&gt; PRO &gt;&gt; Is Sole" u="1"/>
        <s v="IEC_STD_V10 &gt;&gt; Data Standard &gt;&gt; PRO &gt;&gt; Vendor Code" u="1"/>
        <s v="IEC_STD_V10 &gt;&gt; Data Standard &gt;&gt; STG &gt;&gt; Investment MA Target Remark" u="1"/>
        <s v="IEC_STD_V10 &gt;&gt; Data Standard &gt;&gt; FIN &gt;&gt; Total Assets Amount" u="1"/>
        <s v="IEC_STD_V10 &gt;&gt; Data Standard &gt;&gt; STG &gt;&gt; EBO Project Accumulated Revenue" u="1"/>
        <s v="IEC_STD_V10 &gt;&gt; Data Standard &gt;&gt; MFG &gt;&gt; PSG Plant" u="1"/>
        <s v="IEC_STD_V10 &gt;&gt; Data Standard &gt;&gt; MFG &gt;&gt; Plant Code" u="1"/>
        <s v="IEC_STD_V10 &gt;&gt; Data Standard &gt;&gt; PRO &gt;&gt; Plant Code" u="1"/>
        <s v="IEC_STD_V10 &gt;&gt; Data Standard &gt;&gt; STG &gt;&gt; EBO Funding BU" u="1"/>
        <s v="IEC_STD_V10 &gt;&gt; Data Standard &gt;&gt; PRO &gt;&gt; Rolling 6 Months Forecast" u="1"/>
        <s v="IEC_STD_V10 &gt;&gt; Data Standard &gt;&gt; PRO &gt;&gt; Major Stage Material Catalog" u="1"/>
        <s v="IEC_STD_V10 &gt;&gt; Data Standard &gt;&gt; FIN &gt;&gt; Cash and Cash Equivalents Amount" u="1"/>
        <s v="IEC_STD_V10 &gt;&gt; Data Standard &gt;&gt; PRO &gt;&gt; Material Catalog Price Infomation" u="1"/>
        <s v="IEC_STD_V10 &gt;&gt; Data Standard &gt;&gt; FIN &gt;&gt; BG Code" u="1"/>
        <s v="IEC_STD_V10 &gt;&gt; Data Standard &gt;&gt; PRO &gt;&gt; YoY LEM Tin" u="1"/>
        <s v="IEC_STD_V10 &gt;&gt; Data Standard &gt;&gt; PRO &gt;&gt; QOQ Stamping" u="1"/>
        <s v="IEC_STD_V10 &gt;&gt; Data Standard &gt;&gt; FIN &gt;&gt; Accounts Payable Amount" u="1"/>
        <s v="IEC_STD_V10 &gt;&gt; Data Standard &gt;&gt; STG &gt;&gt; EBO Milestone Target Date" u="1"/>
        <s v="IEC_STD_V10 &gt;&gt; Data Standard &gt;&gt; PRO &gt;&gt; MoM NY Gold" u="1"/>
        <s v="IEC_STD_V10 &gt;&gt; Data Standard &gt;&gt; STG &gt;&gt; Investment Master" u="1"/>
        <s v="IEC_STD_V10 &gt;&gt; Data Standard &gt;&gt; PRO &gt;&gt; Open Purchase Order Quantity" u="1"/>
        <s v="IEC_STD_V10 &gt;&gt; Data Standard &gt;&gt; MFG &gt;&gt; Site Type" u="1"/>
        <s v="IEC_STD_V10 &gt;&gt; Data Standard &gt;&gt; PRO &gt;&gt; Material Catalog" u="1"/>
        <s v="IEC_STD_V10 &gt;&gt; Data Standard &gt;&gt; PRO &gt;&gt; Sole Source List" u="1"/>
        <s v="IEC_STD_V10 &gt;&gt; Data Standard &gt;&gt; STG &gt;&gt; EBO Milestone Check Date" u="1"/>
        <s v="IEC_STD_V10 &gt;&gt; Data Standard &gt;&gt; PRO &gt;&gt; GR Date" u="1"/>
        <s v="IEC_STD_V10 &gt;&gt; Data Standard &gt;&gt; PRO &gt;&gt; MoM LEM CU" u="1"/>
        <s v="IEC_STD_V10 &gt;&gt; Data Standard &gt;&gt; STG &gt;&gt; Subject Shareholding Ratio" u="1"/>
        <s v="IEC_STD_V10 &gt;&gt; Data Standard &gt;&gt; STG &gt;&gt; Cumulative Investment Amount" u="1"/>
        <s v="IEC_STD_V10 &gt;&gt; Data Standard &gt;&gt; PRO &gt;&gt; Vendor Fulfillment Performance" u="1"/>
        <s v="IEC_STD_V10 &gt;&gt; Data Standard &gt;&gt; FIN &gt;&gt; Accounts Payable to Assets Ratio" u="1"/>
        <s v="IEC_STD_V10 &gt;&gt; Data Standard &gt;&gt; FIN &gt;&gt; Short-term Debts to Assets Ratio" u="1"/>
        <s v="IEC_STD_V10 &gt;&gt; Data Standard &gt;&gt; PRO &gt;&gt; QoQ PC" u="1"/>
        <s v="IEC_STD_V10 &gt;&gt; Data Standard &gt;&gt; QAM &gt;&gt; Product Series" u="1"/>
        <s v="IEC_STD_V10 &gt;&gt; Data Standard &gt;&gt; PRO &gt;&gt; Material Catalog Inference Cost" u="1"/>
        <s v="IEC_STD_V10 &gt;&gt; Data Standard &gt;&gt; PRO &gt;&gt; QoQ Iron" u="1"/>
        <s v="IEC_STD_V10 &gt;&gt; Data Standard &gt;&gt; MFG &gt;&gt; Primary Customer Name" u="1"/>
        <s v="IEC_STD_V10 &gt;&gt; Data Standard &gt;&gt; PRO &gt;&gt; Primary Customer Name" u="1"/>
        <s v="IEC_STD_V10 &gt;&gt; Data Standard &gt;&gt; PRO &gt;&gt; Vendor A Fulfillment Performance" u="1"/>
        <s v="IEC_STD_V10 &gt;&gt; Data Standard &gt;&gt; STG &gt;&gt; EBO Phase End Date" u="1"/>
        <s v="IEC_STD_V10 &gt;&gt; Data Standard &gt;&gt; PRO &gt;&gt; Material Futures YOY" u="1"/>
        <s v="IEC_STD_V10 &gt;&gt; Data Standard &gt;&gt; PRO &gt;&gt; Supplier Final Score" u="1"/>
        <s v="IEC_STD_V10 &gt;&gt; Data Standard &gt;&gt; STG &gt;&gt; EBO Funding End Date" u="1"/>
        <s v="IEC_STD_V10 &gt;&gt; Data Standard &gt;&gt; STG &gt;&gt; EBO Milestone Category" u="1"/>
        <s v="IEC_STD_V10 &gt;&gt; Data Standard &gt;&gt; PRO &gt;&gt; Sub Material Catalog MOM" u="1"/>
        <s v="IEC_STD_V10 &gt;&gt; Data Standard &gt;&gt; STG &gt;&gt; EBO Business Model Viability" u="1"/>
        <s v="IEC_STD_V10 &gt;&gt; Data Standard &gt;&gt; STG &gt;&gt; Subject Revenue Contribution" u="1"/>
        <s v="IEC_STD_V10 &gt;&gt; Data Standard &gt;&gt; QAM &gt;&gt; Overall system defect quantity" u="1"/>
        <s v="IEC_STD_V10 &gt;&gt; Data Standard &gt;&gt; FIN &gt;&gt; DOI" u="1"/>
        <s v="IEC_STD_V10 &gt;&gt; Data Standard &gt;&gt; PRO &gt;&gt; Used by Customer List" u="1"/>
        <s v="IEC_STD_V10 &gt;&gt; Data Standard &gt;&gt; STG &gt;&gt; EBO Funding Start Date" u="1"/>
        <s v="IEC_STD_V10 &gt;&gt; Data Standard &gt;&gt; STG &gt;&gt; EBO Project Estimate Revenue" u="1"/>
        <s v="IEC_STD_V10 &gt;&gt; Data Standard &gt;&gt; STG &gt;&gt; Annual Investment Budget Balance (F)" u="1"/>
      </sharedItems>
    </cacheField>
    <cacheField name="Category" numFmtId="0">
      <sharedItems count="21">
        <s v="BPM"/>
        <s v="MFG" u="1"/>
        <s v="P.3.9.0: 材料成本管理" u="1"/>
        <s v="SAL" u="1"/>
        <s v="MTD" u="1"/>
        <s v="P.3.10.0: Forecast管理" u="1"/>
        <s v="QAM" u="1"/>
        <s v="LOG" u="1"/>
        <s v="PNC" u="1"/>
        <s v="P.3.5.0: DOI 管理" u="1"/>
        <s v="C.1.1.0: 新事業發展進程" u="1"/>
        <s v="P.2.1.0: 產品營收與銷量達成率" u="1"/>
        <s v="C.4.2.0: 生產力" u="1"/>
        <s v="P.3.13.0: 良率管理" u="1"/>
        <s v="PRO" u="1"/>
        <s v="COS" u="1"/>
        <s v="FIN" u="1"/>
        <s v="P.2.2.0: RFQ 管理" u="1"/>
        <s v="C.4.3.0: 財務分析" u="1"/>
        <s v="STG" u="1"/>
        <s v="C.1.2.0: 投資併購管理" u="1"/>
      </sharedItems>
    </cacheField>
    <cacheField name="Category-WKC" numFmtId="0">
      <sharedItems/>
    </cacheField>
    <cacheField name="TermNameMap" numFmtId="0">
      <sharedItems/>
    </cacheField>
    <cacheField name="Term Name" numFmtId="0">
      <sharedItems count="839">
        <s v="&amp;quot;Line Of Business&amp;quot;"/>
        <s v="&amp;quot;LOB Code&amp;quot;"/>
        <s v="&amp;quot;BU Code&amp;quot;"/>
        <s v="&amp;quot;End Customer&amp;quot;"/>
        <s v="&amp;quot;LOB vailble Date from&amp;quot;"/>
        <s v="&amp;quot;LOB Code used flag&amp;quot;"/>
        <s v="&amp;quot;Business Unit&amp;quot;"/>
        <s v="&amp;quot;BU Name&amp;quot;"/>
        <s v="&amp;quot;BG Code&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RelationshipWithRelativeStandard&amp;quot;" u="1"/>
        <s v="&amp;quot;Project Stage&amp;quot;" u="1"/>
        <s v="&amp;quot;EBO Project Checkpoint History&amp;quot;" u="1"/>
        <s v="&amp;quot;BusinessRule&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DataOwner&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Forecast Gen Date-&amp;gt;Forecast Version&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Monitor Date -&amp;gt; Demand Plan D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Author&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SourceColumn&amp;quot;" u="1"/>
        <s v="&amp;quot;AVL Name&amp;quot;" u="1"/>
        <s v="&amp;quot;Difference Ratio Between  Yearly Revenue&amp;quot;" u="1"/>
        <s v="&amp;quot;CCC Analysis&amp;quot;" u="1"/>
        <s v="&amp;quot;LTA  GR Quantity&amp;quot;" u="1"/>
        <s v="&amp;quot;LTA MOU Quantity&amp;quot;" u="1"/>
        <s v="&amp;quot;Project Stage Time Data&amp;quot;" u="1"/>
        <s v="&amp;quot;UpdateSource&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EnglishNam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TermID&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TaskID&amp;quot;" u="1"/>
        <s v="&amp;quot;Cost Score&amp;quot;" u="1"/>
        <s v="&amp;quot;EBO Revenue Forecast Currency&amp;quot;" u="1"/>
        <s v="&amp;quot;Actual Shipment Quantity-&amp;gt;Order Quantit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Formulate basis&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Stewards&amp;quot;" u="1"/>
        <s v="&amp;quot;Defect target by defect type mapping&amp;quot;" u="1"/>
        <s v="&amp;quot;DataComment&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Related Terms&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Parent Term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Resources&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DataType&amp;quot;" u="1"/>
        <s v="&amp;quot;TermType&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Formula&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Sensitiv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Experts&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Business Group&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RelativeStandard&amp;quot;" u="1"/>
        <s v="&amp;quot;Category&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Subject Cash Dividend&amp;quot;" u="1"/>
        <s v="&amp;quot;Monthly Operating Income and Shipment Data of Yearly target&amp;quot;" u="1"/>
        <s v="&amp;quot;LT FCST shipment&amp;quot;" u="1"/>
        <s v="&amp;quot;TechnicalCom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Domain&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Definition&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BG Name&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SourceCriteria&amp;quot;" u="1"/>
        <s v="&amp;quot;Weekly product yield report&amp;quot;" u="1"/>
        <s v="&amp;quot;Conversion Rate Type&amp;quot;" u="1"/>
        <s v="&amp;quot;Target Year&amp;quot;" u="1"/>
        <s v="&amp;quot;Forecast Comparison Type ID&amp;quot;" u="1"/>
        <s v="&amp;quot;Division Alias&amp;quot;" u="1"/>
        <s v="&amp;quot;DataOwnerBG&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Acronym&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Nam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LocalName&amp;quot;" u="1"/>
        <s v="&amp;quot;Nick Name&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Forecast Quantity-&amp;gt;Order Quantity&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SourceSystem&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SourceTable&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ReferenceData&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Abbreviations" numFmtId="0">
      <sharedItems count="322">
        <s v="&amp;quot;LOB&amp;quot;"/>
        <s v="&amp;quot;&amp;quot;"/>
        <s v="&amp;quot;BU&amp;quot;"/>
        <s v="&amp;quot;QoQI&amp;quot;" u="1"/>
        <s v="&amp;quot;Act. DLY Rev.&amp;quot;" u="1"/>
        <s v="&amp;quot;BOD Plan Rev.&amp;quot;" u="1"/>
        <s v="&amp;quot;DLY Act. Rev.&amp;quot;" u="1"/>
        <s v="&amp;quot;MLY Act. Rev.&amp;quot;" u="1"/>
        <s v="&amp;quot;MTD Act. Rev.&amp;quot;" u="1"/>
        <s v="&amp;quot;UTD Plan Rev.&amp;quot;" u="1"/>
        <s v="&amp;quot;YLY Tgt. Rev.&amp;quot;" u="1"/>
        <s v="&amp;quot;YTD Act. Rev.&amp;quot;" u="1"/>
        <s v="&amp;quot;YTD Tgt. Rev.&amp;quot;" u="1"/>
        <s v="&amp;quot;YLY Shipment Only&amp;quot;" u="1"/>
        <s v="&amp;quot;Final Score、Total Score、總分&amp;quot;" u="1"/>
        <s v="&amp;quot;Sponsor&amp;quot;" u="1"/>
        <s v="&amp;quot;YLY Act. Tgt. Ship. Diff. Rate&amp;quot;" u="1"/>
        <s v="&amp;quot;YTD Act. Tgt. Ship. Diff. Rate&amp;quot;" u="1"/>
        <s v="&amp;quot;AP Turnover Ratio&amp;quot;" u="1"/>
        <s v="&amp;quot;AR Turnover Ratio&amp;quot;" u="1"/>
        <s v="&amp;quot;Series&amp;quot;" u="1"/>
        <s v="&amp;quot;Entrepreneur&amp;quot;" u="1"/>
        <s v="&amp;quot;Report Month&amp;quot;" u="1"/>
        <s v="&amp;quot;YLY Act. Rev. &amp;quot;" u="1"/>
        <s v="&amp;quot;YTD BOD Rev. &amp;quot;" u="1"/>
        <s v="&amp;quot;Avg Num of Emp&amp;quot;" u="1"/>
        <s v="&amp;quot;Approved Vendor List Name&amp;quot;" u="1"/>
        <s v="&amp;quot;Quarter&amp;quot;" u="1"/>
        <s v="&amp;quot;3Y Rev by Prod&amp;quot;" u="1"/>
        <s v="&amp;quot;MLY Rev. by Cust.&amp;quot;" u="1"/>
        <s v="&amp;quot;Accumulated Revenue&amp;quot;" u="1"/>
        <s v="&amp;quot;Period&amp;quot;" u="1"/>
        <s v="&amp;quot;P/N Quantity、 Component Qty、Components&amp;quot;" u="1"/>
        <s v="&amp;quot;MoMCU&amp;quot;" u="1"/>
        <s v="&amp;quot;YLY Act Rev &amp;quot;" u="1"/>
        <s v="&amp;quot;YTD BOD Rev &amp;quot;" u="1"/>
        <s v="&amp;quot;Act. DLY Ship.&amp;quot;" u="1"/>
        <s v="&amp;quot;BOD Plan Ship.&amp;quot;" u="1"/>
        <s v="&amp;quot;MLY Act. Ship.&amp;quot;" u="1"/>
        <s v="&amp;quot;MTD Act. Ship.&amp;quot;" u="1"/>
        <s v="&amp;quot;UTD Plan Ship.&amp;quot;" u="1"/>
        <s v="&amp;quot;YLY Act. Ship.&amp;quot;" u="1"/>
        <s v="&amp;quot;YLY Tgt. Ship.&amp;quot;" u="1"/>
        <s v="&amp;quot;YTD Act. Ship.&amp;quot;" u="1"/>
        <s v="&amp;quot;YTD Tgt. Ship.&amp;quot;" u="1"/>
        <s v="&amp;quot;Inventory Amount&amp;quot;" u="1"/>
        <s v="&amp;quot;MLY BOD Ship Diff&amp;quot;" u="1"/>
        <s v="&amp;quot;MLY YLY Ship Diff&amp;quot;" u="1"/>
        <s v="&amp;quot;YLY Act Ship Diff&amp;quot;" u="1"/>
        <s v="&amp;quot;Customer&amp;quot;" u="1"/>
        <s v="&amp;quot;Funding Percentage&amp;quot;" u="1"/>
        <s v="&amp;quot;Recognize profit Achieve Rate&amp;quot;" u="1"/>
        <s v="&amp;quot;YLY Act. BOD Ship. Diff. Rate&amp;quot;" u="1"/>
        <s v="&amp;quot;YLY Act. Tgt. Rev. Diff. Rate&amp;quot;" u="1"/>
        <s v="&amp;quot;YTD Act. BOD Ship. Diff. Rate&amp;quot;" u="1"/>
        <s v="&amp;quot;YTD Act. Tgt. Rev. Diff. Rate&amp;quot;" u="1"/>
        <s v="&amp;quot;Diff. RATE_OF_REV_AND_SHIPT_IN_DIFFERENT_TIME_RATE_OF_RATE Of. Rate of Rev.&amp;quot;" u="1"/>
        <s v="&amp;quot;客人、客戶&amp;quot;" u="1"/>
        <s v="&amp;quot;Currency&amp;quot;" u="1"/>
        <s v="&amp;quot;EBO Phase&amp;quot;" u="1"/>
        <s v="&amp;quot;Team Leader&amp;quot;" u="1"/>
        <s v="&amp;quot;Actual Revenue&amp;quot;" u="1"/>
        <s v="&amp;quot;年度預算&amp;quot;" u="1"/>
        <s v="&amp;quot;Recognize Profit&amp;quot;" u="1"/>
        <s v="&amp;quot;地域、Purchasing Org.&amp;quot;" u="1"/>
        <s v="&amp;quot;MoMPC&amp;quot;" u="1"/>
        <s v="&amp;quot;YLY Act. BOD Rev. Diff.&amp;quot;" u="1"/>
        <s v="&amp;quot;CCC Analysis Entrepreneur&amp;quot;" u="1"/>
        <s v="&amp;quot;PSG 月採購收料紀錄&amp;quot;" u="1"/>
        <s v="&amp;quot;收料日期&amp;quot;" u="1"/>
        <s v="&amp;quot;YoYAL&amp;quot;" u="1"/>
        <s v="&amp;quot;收料隸屬季別&amp;quot;" u="1"/>
        <s v="&amp;quot;MLY BOD Plan Rev&amp;quot;" u="1"/>
        <s v="&amp;quot;MLY UTD Plan Rev&amp;quot;" u="1"/>
        <s v="&amp;quot;Avg Equity_x000a_&amp;quot;" u="1"/>
        <s v="&amp;quot;MLY BOD Ship. Diff.&amp;quot;" u="1"/>
        <s v="&amp;quot;MLY YLY Ship. Diff.&amp;quot;" u="1"/>
        <s v="&amp;quot;YLY Act. Rev. Diff.&amp;quot;" u="1"/>
        <s v="&amp;quot;品質分數、Qiality&amp;quot;" u="1"/>
        <s v="&amp;quot;品質分數、Quality&amp;quot;" u="1"/>
        <s v="&amp;quot;MoMI&amp;quot;" u="1"/>
        <s v="&amp;quot;Closing Date&amp;quot;" u="1"/>
        <s v="&amp;quot;Posting Date&amp;quot;" u="1"/>
        <s v="&amp;quot;Prod. Category&amp;quot;" u="1"/>
        <s v="&amp;quot;Estimate Gross Profit&amp;quot;" u="1"/>
        <s v="&amp;quot;PPE&amp;quot;" u="1"/>
        <s v="&amp;quot;Num of Emp&amp;quot;" u="1"/>
        <s v="&amp;quot;QoQGD&amp;quot;" u="1"/>
        <s v="&amp;quot;Current Phase&amp;quot;" u="1"/>
        <s v="&amp;quot;3Y Rev. by Prod.&amp;quot;" u="1"/>
        <s v="&amp;quot;Class Code Category&amp;quot;" u="1"/>
        <s v="&amp;quot;投資/併購目標&amp;quot;" u="1"/>
        <s v="&amp;quot;供應商資料季統計時間&amp;quot;" u="1"/>
        <s v="&amp;quot;Total Assets&amp;quot;" u="1"/>
        <s v="&amp;quot;YLY BOD Rev.&amp;quot;" u="1"/>
        <s v="&amp;quot;Revenue Per Capita Analysis BG&amp;quot;" u="1"/>
        <s v="&amp;quot;Avg AP&amp;quot;" u="1"/>
        <s v="&amp;quot;收料統計月份&amp;quot;" u="1"/>
        <s v="&amp;quot;Vers Date&amp;quot;" u="1"/>
        <s v="&amp;quot;3Y Rev. by Cust.&amp;quot;" u="1"/>
        <s v="&amp;quot;LTA/MOU Q&amp;apos;ty&amp;quot;" u="1"/>
        <s v="&amp;quot;EBO Project Number&amp;quot;" u="1"/>
        <s v="&amp;quot;RDP&amp;quot;" u="1"/>
        <s v="&amp;quot;Act DLY Rev&amp;quot;" u="1"/>
        <s v="&amp;quot;BOD Version&amp;quot;" u="1"/>
        <s v="&amp;quot;DLY Act Rev&amp;quot;" u="1"/>
        <s v="&amp;quot;MLY Act Rev&amp;quot;" u="1"/>
        <s v="&amp;quot;MTD Act Rev&amp;quot;" u="1"/>
        <s v="&amp;quot;UTD Version&amp;quot;" u="1"/>
        <s v="&amp;quot;YLY BOD Rev&amp;quot;" u="1"/>
        <s v="&amp;quot;YLY Tgt Rev&amp;quot;" u="1"/>
        <s v="&amp;quot;YTD Act Rev&amp;quot;" u="1"/>
        <s v="&amp;quot;YTD Tgt Rev&amp;quot;" u="1"/>
        <s v="&amp;quot;Material Group 採購金額比&amp;quot;" u="1"/>
        <s v="&amp;quot;YLY Act Tgt Rev Diff &amp;quot;" u="1"/>
        <s v="&amp;quot;YTD Act BOD Rev Diff &amp;quot;" u="1"/>
        <s v="&amp;quot;YLY Act BOD Ship Diff Rate&amp;quot;" u="1"/>
        <s v="&amp;quot;YLY Act Tgt Ship Diff Rate&amp;quot;" u="1"/>
        <s v="&amp;quot;YTD Act BOD Ship Diff Rate&amp;quot;" u="1"/>
        <s v="&amp;quot;YTD Act Tgt Ship Diff Rate&amp;quot;" u="1"/>
        <s v="&amp;quot; &amp;quot;" u="1"/>
        <s v="&amp;quot;End Date&amp;quot;" u="1"/>
        <s v="&amp;quot;DOI(Target)&amp;quot;" u="1"/>
        <s v="&amp;quot;Actual Gross Profit&amp;quot;" u="1"/>
        <s v="&amp;quot;Equity&amp;quot;" u="1"/>
        <s v="&amp;quot;Estimate Revenue&amp;quot;" u="1"/>
        <s v="&amp;quot;YoYCU&amp;quot;" u="1"/>
        <s v="&amp;quot;MLY Rev by Prod&amp;quot;" u="1"/>
        <s v="&amp;quot;Total Liability&amp;quot;" u="1"/>
        <s v="&amp;quot;YLY Rev by Prod&amp;quot;" u="1"/>
        <s v="&amp;quot;MoMTIN&amp;quot;" u="1"/>
        <s v="&amp;quot;QoQTIN&amp;quot;" u="1"/>
        <s v="&amp;quot;YoYTIN&amp;quot;" u="1"/>
        <s v="&amp;quot;Delivery&amp;quot;" u="1"/>
        <s v="&amp;quot;YTD Rev. by Prod. &amp;quot;" u="1"/>
        <s v="&amp;quot;YLY Act. BOD Ship. Diff.&amp;quot;" u="1"/>
        <s v="&amp;quot;YTD Act. BOD Ship. Diff.&amp;quot;" u="1"/>
        <s v="&amp;quot;YTD Act. Tgt. Rev. Diff.&amp;quot;" u="1"/>
        <s v="&amp;quot;TTP GAP&amp;quot;" u="1"/>
        <s v="&amp;quot;Sole Qty&amp;quot;" u="1"/>
        <s v="&amp;quot;BOD Plan Ship&amp;quot;" u="1"/>
        <s v="&amp;quot;UTD Plan Ship&amp;quot;" u="1"/>
        <s v="&amp;quot;MLY Rev Diff Rate&amp;quot;" u="1"/>
        <s v="&amp;quot;Registration Date&amp;quot;" u="1"/>
        <s v="&amp;quot;MLY BOD Ship Diff Rate&amp;quot;" u="1"/>
        <s v="&amp;quot;MLY YLY Ship Diff Rate&amp;quot;" u="1"/>
        <s v="&amp;quot;MTD BOD Rev. Ach. Rate&amp;quot;" u="1"/>
        <s v="&amp;quot;MTD UTD Rev. Ach. Rate&amp;quot;" u="1"/>
        <s v="&amp;quot;YLY Act Ship Diff Rate&amp;quot;" u="1"/>
        <s v="&amp;quot;Cash and Cash Equivalents&amp;quot;" u="1"/>
        <s v="&amp;quot;QoQNI&amp;quot;" u="1"/>
        <s v="&amp;quot;EMS/JDM&amp;quot;" u="1"/>
        <s v="&amp;quot;Team Advisor&amp;quot;" u="1"/>
        <s v="&amp;quot;Avg Total Assets&amp;quot;" u="1"/>
        <s v="&amp;quot;AR&amp;quot;" u="1"/>
        <s v="&amp;quot;YoYPC&amp;quot;" u="1"/>
        <s v="&amp;quot;Category&amp;quot;" u="1"/>
        <s v="&amp;quot;Open PO Quantity, Open PO Qty,OPO Qty&amp;quot;" u="1"/>
        <s v="&amp;quot;EBO Project&amp;quot;" u="1"/>
        <s v="&amp;quot;MLY BOD Rev Diff&amp;quot;" u="1"/>
        <s v="&amp;quot;MLY YLY Rev Diff&amp;quot;" u="1"/>
        <s v="&amp;quot;YLY Act Rev Diff&amp;quot;" u="1"/>
        <s v="&amp;quot;工廠廠區&amp;quot;" u="1"/>
        <s v="&amp;quot;GTK Qty&amp;quot;" u="1"/>
        <s v="&amp;quot;OTK Qty&amp;quot;" u="1"/>
        <s v="&amp;quot;Business Unit，事業單位&amp;quot;" u="1"/>
        <s v="&amp;quot;MTD BOD Rev Ach Rate&amp;quot;" u="1"/>
        <s v="&amp;quot;MTD UTD Rev Ach Rate&amp;quot;" u="1"/>
        <s v="&amp;quot;Business Model Viability&amp;quot;" u="1"/>
        <s v="&amp;quot;MLY Rev. Diff. Rate&amp;quot;" u="1"/>
        <s v="&amp;quot;YoYI&amp;quot;" u="1"/>
        <s v="&amp;quot;MoMGD&amp;quot;" u="1"/>
        <s v="&amp;quot;Avg AR&amp;quot;" u="1"/>
        <s v="&amp;quot;Report Year&amp;quot;" u="1"/>
        <s v="&amp;quot;Act DLY Ship&amp;quot;" u="1"/>
        <s v="&amp;quot;MLY Act Ship&amp;quot;" u="1"/>
        <s v="&amp;quot;MTD Act Ship&amp;quot;" u="1"/>
        <s v="&amp;quot;YLY Act Ship&amp;quot;" u="1"/>
        <s v="&amp;quot;YLY BOD Ship&amp;quot;" u="1"/>
        <s v="&amp;quot;YLY Tgt Ship&amp;quot;" u="1"/>
        <s v="&amp;quot;YTD Act Ship&amp;quot;" u="1"/>
        <s v="&amp;quot;YTD BOD Ship&amp;quot;" u="1"/>
        <s v="&amp;quot;YTD Tgt Ship&amp;quot;" u="1"/>
        <s v="&amp;quot;Rate of Return Analysis Entrepreneur&amp;quot;" u="1"/>
        <s v="&amp;quot;Valuation&amp;quot;" u="1"/>
        <s v="&amp;quot;Posting Month&amp;quot;" u="1"/>
        <s v="&amp;quot;MLY YLY Tgt Rev&amp;quot;" u="1"/>
        <s v="&amp;quot;MLY Rev. by Prod.&amp;quot;" u="1"/>
        <s v="&amp;quot;YLY Rev. by Prod.&amp;quot;" u="1"/>
        <s v="&amp;quot;Lost Year&amp;quot;" u="1"/>
        <s v="&amp;quot;Plan Year&amp;quot;" u="1"/>
        <s v="&amp;quot;Project milestone&amp;quot;" u="1"/>
        <s v="&amp;quot;Development Duration&amp;quot;" u="1"/>
        <s v="&amp;quot;Revenue contribution&amp;quot;" u="1"/>
        <s v="&amp;quot;LTD&amp;quot;" u="1"/>
        <s v="&amp;quot;B&amp;amp;S Qty&amp;quot;" u="1"/>
        <s v="&amp;quot;YLY Act. Tgt. Rev. Diff. &amp;quot;" u="1"/>
        <s v="&amp;quot;YLY Act. BOD Rev. Diff. Rate&amp;quot;" u="1"/>
        <s v="&amp;quot;YTD Act. BOD Rev. Diff. Rate&amp;quot;" u="1"/>
        <s v="&amp;quot;Comment&amp;quot;" u="1"/>
        <s v="&amp;quot;Funding BU&amp;quot;" u="1"/>
        <s v="&amp;quot;YLY Ship Tgt&amp;quot;" u="1"/>
        <s v="&amp;quot;Posting Year &amp;quot;" u="1"/>
        <s v="&amp;quot;Accumulated Net Income&amp;quot;" u="1"/>
        <s v="&amp;quot;Approved Vendor List ID&amp;quot;" u="1"/>
        <s v="&amp;quot;Diff. RATE_AND_HIT_RATE_DATA_OF_REV_AND_RATE_AND_HIT_RATE_DATA_OF_RATE_AND_HIT_RATE_DATA Of. Rate and Hit Rate Data of Rev.&amp;quot;" u="1"/>
        <s v="&amp;quot;Milestone&amp;quot;" u="1"/>
        <s v="&amp;quot;Strategic Clarity&amp;quot;" u="1"/>
        <s v="&amp;quot;Technology Readiness&amp;quot;" u="1"/>
        <s v="&amp;quot;MLY BOD Rev Diff Rate&amp;quot;" u="1"/>
        <s v="&amp;quot;MLY YLY Rev Diff Rate&amp;quot;" u="1"/>
        <s v="&amp;quot;MTD BOD Ship Ach Rate&amp;quot;" u="1"/>
        <s v="&amp;quot;MTD UTD Ship Ach Rate&amp;quot;" u="1"/>
        <s v="&amp;quot;YLY Act Rev Diff Rate&amp;quot;" u="1"/>
        <s v="&amp;quot;Plant&amp;quot;" u="1"/>
        <s v="&amp;quot;Funding BG&amp;quot;" u="1"/>
        <s v="&amp;quot;Net Income&amp;quot;" u="1"/>
        <s v="&amp;quot;Cash to Assets Ratio&amp;quot;" u="1"/>
        <s v="&amp;quot;RATE_OF_REV_AND_SHIPT_IN_DIFFERENT_TIME_RATE_OF_RATE Of Shi.&amp;quot;" u="1"/>
        <s v="&amp;quot;Investment MA Management&amp;quot;" u="1"/>
        <s v="&amp;quot;BG&amp;quot;" u="1"/>
        <s v="&amp;quot;MoMNI&amp;quot;" u="1"/>
        <s v="&amp;quot;QoQAL&amp;quot;" u="1"/>
        <s v="&amp;quot;預算分配季度&amp;quot;" u="1"/>
        <s v="&amp;quot;Plan Month&amp;quot;" u="1"/>
        <s v="&amp;quot;BOD Plan Rev&amp;quot;" u="1"/>
        <s v="&amp;quot;UTD Plan Rev&amp;quot;" u="1"/>
        <s v="&amp;quot;3Y Rev by Cust&amp;quot;" u="1"/>
        <s v="&amp;quot;Supplier Management&amp;quot;" u="1"/>
        <s v="&amp;quot;Year&amp;quot;" u="1"/>
        <s v="&amp;quot;達交率統計年月&amp;quot;" u="1"/>
        <s v="&amp;quot;PSG Part Category&amp;quot;" u="1"/>
        <s v="&amp;quot;Rolling 6 Months FCST&amp;quot;" u="1"/>
        <s v="&amp;quot;Revenue Per Capita Analysis&amp;quot;" u="1"/>
        <s v="&amp;quot;交易模式、buy mode&amp;quot;" u="1"/>
        <s v="&amp;quot;YLY Act BOD Rev Diff&amp;quot;" u="1"/>
        <s v="&amp;quot;YTD Act Tgt Rev Diff&amp;quot;" u="1"/>
        <s v="&amp;quot;MLY BOD Ship. Diff. Rate&amp;quot;" u="1"/>
        <s v="&amp;quot;MLY YLY Ship. Diff. Rate&amp;quot;" u="1"/>
        <s v="&amp;quot;YLY Act. Rev. Diff. Rate&amp;quot;" u="1"/>
        <s v="&amp;quot;Latest Close Month&amp;quot;" u="1"/>
        <s v="&amp;quot;INT_Raw Meteria _Database&amp;quot;" u="1"/>
        <s v="&amp;quot;Actual Date&amp;quot;" u="1"/>
        <s v="&amp;quot;Target Date&amp;quot;" u="1"/>
        <s v="&amp;quot;GR Gty、 Good Receiving Qty&amp;quot;" u="1"/>
        <s v="&amp;quot;Month&amp;quot;" u="1"/>
        <s v="&amp;quot;供應商資料年月&amp;quot;" u="1"/>
        <s v="&amp;quot;DOI(Actual)&amp;quot;" u="1"/>
        <s v="&amp;quot;Types of Labor&amp;quot;" u="1"/>
        <s v="&amp;quot;MLY Rev by Cust&amp;quot;" u="1"/>
        <s v="&amp;quot;LTD to Assets Ratio&amp;quot;" u="1"/>
        <s v="&amp;quot;STD to Assets Ratio&amp;quot;" u="1"/>
        <s v="&amp;quot;MLY BOD Rev. Diff. Rate&amp;quot;" u="1"/>
        <s v="&amp;quot;MLY YLY Rev. Diff. Rate&amp;quot;" u="1"/>
        <s v="&amp;quot;MTD BOD Ship. Ach. Rate&amp;quot;" u="1"/>
        <s v="&amp;quot;MTD UTD Ship. Ach. Rate&amp;quot;" u="1"/>
        <s v="&amp;quot;YTD Act. Tgt. Ship. Diff.&amp;quot;" u="1"/>
        <s v="&amp;quot;Status&amp;quot;" u="1"/>
        <s v="&amp;quot;IEC P/N&amp;quot;" u="1"/>
        <s v="&amp;quot;Win in the Marketplace&amp;quot;" u="1"/>
        <s v="&amp;quot;Revenue Contribution Achieve Rate&amp;quot;" u="1"/>
        <s v="&amp;quot;YTD Act. BOD Rev. Diff. &amp;quot;" u="1"/>
        <s v="&amp;quot;YoYGD&amp;quot;" u="1"/>
        <s v="&amp;quot;Inventory&amp;quot;" u="1"/>
        <s v="&amp;quot;Cash Dividend&amp;quot;" u="1"/>
        <s v="&amp;quot;Division&amp;quot;" u="1"/>
        <s v="&amp;quot;YLY Ship Tgt Data&amp;quot;" u="1"/>
        <s v="&amp;quot;YLY Act. Tgt. Ship. Diff. &amp;quot;" u="1"/>
        <s v="&amp;quot;機構或電子料&amp;quot;" u="1"/>
        <s v="&amp;quot;Project Owner&amp;quot;" u="1"/>
        <s v="&amp;quot;MLY BOD Plan Rev.&amp;quot;" u="1"/>
        <s v="&amp;quot;MLY YLY Tgt. Rev.&amp;quot;" u="1"/>
        <s v="&amp;quot;YLY Act. Ship. Diff.&amp;quot;" u="1"/>
        <s v="&amp;quot;AP&amp;quot;" u="1"/>
        <s v="&amp;quot;廠商表現、Cost&amp;quot;" u="1"/>
        <s v="&amp;quot;Check Date&amp;quot;" u="1"/>
        <s v="&amp;quot;Start Date&amp;quot;" u="1"/>
        <s v="&amp;quot;YLY Rev. by Cust. &amp;quot;" u="1"/>
        <s v="&amp;quot;YTD Rev. by Cust. &amp;quot;" u="1"/>
        <s v="&amp;quot;YLY Act BOD Rev Diff Rate&amp;quot;" u="1"/>
        <s v="&amp;quot;YLY Act Tgt Rev Diff Rate&amp;quot;" u="1"/>
        <s v="&amp;quot;YLY Act. Ship. Diff. Rate&amp;quot;" u="1"/>
        <s v="&amp;quot;YTD Act BOD Rev Diff Rate&amp;quot;" u="1"/>
        <s v="&amp;quot;YTD Act Tgt Rev Diff Rate&amp;quot;" u="1"/>
        <s v="&amp;quot;QoQCU&amp;quot;" u="1"/>
        <s v="&amp;quot;RATE_OF_REV_AND_SHIPT_IN_DIFFERENT_TIME_RATE_OF_RATE Of Calcula.&amp;quot;" u="1"/>
        <s v="&amp;quot;廠商達交率按Vendor排名&amp;quot;" u="1"/>
        <s v="&amp;quot;Project Description&amp;quot;" u="1"/>
        <s v="&amp;quot;出貨起始日&amp;quot;" u="1"/>
        <s v="&amp;quot;Est Revenue&amp;quot;" u="1"/>
        <s v="&amp;quot;YTD Rev by Prod &amp;quot;" u="1"/>
        <s v="&amp;quot;Accumulated Rate of Return Analysis&amp;quot;" u="1"/>
        <s v="&amp;quot;AP to Assets Ratio&amp;quot;" u="1"/>
        <s v="&amp;quot;AR to Assets Ratio&amp;quot;" u="1"/>
        <s v="&amp;quot;Shareholding Ratio&amp;quot;" u="1"/>
        <s v="&amp;quot;Site&amp;quot;" u="1"/>
        <s v="&amp;quot;MoMAL&amp;quot;" u="1"/>
        <s v="&amp;quot;CCC Analysis BG&amp;quot;" u="1"/>
        <s v="&amp;quot;YLY Rev by Cust &amp;quot;" u="1"/>
        <s v="&amp;quot;YTD Rev by Cust &amp;quot;" u="1"/>
        <s v="&amp;quot;MLY BOD Rev. Diff.&amp;quot;" u="1"/>
        <s v="&amp;quot;MLY YLY Rev. Diff.&amp;quot;" u="1"/>
        <s v="&amp;quot;RATE_OF_REV_AND_SHIPT_IN_DIFFERENT_TIME_RATE_OF_RATE Of Rev.&amp;quot;" u="1"/>
        <s v="&amp;quot;QoQPC&amp;quot;" u="1"/>
        <s v="&amp;quot;Project Name&amp;quot;" u="1"/>
        <s v="&amp;quot;Avg Inventory&amp;quot;" u="1"/>
        <s v="&amp;quot;Prod Category&amp;quot;" u="1"/>
        <s v="&amp;quot;Last Num of Emp&amp;quot;" u="1"/>
        <s v="&amp;quot;YLY Act Tgt Ship Diff &amp;quot;" u="1"/>
        <s v="&amp;quot;年度實際已投資金額&amp;quot;" u="1"/>
        <s v="&amp;quot;STD&amp;quot;" u="1"/>
        <s v="&amp;quot;YoYNI&amp;quot;" u="1"/>
        <s v="&amp;quot;Class code類別&amp;quot;" u="1"/>
        <s v="&amp;quot;YLY BOD Ship.&amp;quot;" u="1"/>
        <s v="&amp;quot;YTD BOD Ship.&amp;quot;" u="1"/>
        <s v="&amp;quot;Completion&amp;quot;" u="1"/>
        <s v="&amp;quot;YLY Act BOD Ship Diff&amp;quot;" u="1"/>
        <s v="&amp;quot;YTD Act BOD Ship Diff&amp;quot;" u="1"/>
        <s v="&amp;quot;YTD Act Tgt Ship Diff&amp;quot;" u="1"/>
        <s v="&amp;quot;Remark&amp;quot;" u="1"/>
        <s v="&amp;quot;Award Year&amp;quot;" u="1"/>
        <s v="&amp;quot;LTA/MOU Q&amp;apos;ty,已談定之廠商供應量&amp;quot;" u="1"/>
      </sharedItems>
    </cacheField>
    <cacheField name="Artifact Type" numFmtId="0">
      <sharedItems count="1">
        <s v="glossary_term"/>
      </sharedItems>
    </cacheField>
    <cacheField name="Description " numFmtId="0">
      <sharedItems count="733" longText="1">
        <s v="&amp;quot;事業部&amp;quot;"/>
        <s v="&amp;quot;事業部代碼&amp;quot;"/>
        <s v="&amp;quot;事業單位&amp;quot;"/>
        <s v="&amp;quot;終端客戶&amp;quot;"/>
        <s v="&amp;quot;事業部代碼生效開始日期&amp;quot;"/>
        <s v="&amp;quot;是否使用&amp;quot;"/>
        <s v="&amp;quot;事業處&amp;quot;"/>
        <s v="&amp;quot;事業處名稱&amp;quot;"/>
        <s v="&amp;quot;事業處代碼&amp;quot;"/>
        <s v="&amp;quot;事業群代碼&amp;quot;"/>
        <s v="&amp;quot;資助EBO專案的事業單位&amp;quot;" u="1"/>
        <s v="&amp;quot;需求計畫達成資料畫面註解&amp;quot;" u="1"/>
        <s v="&amp;quot;投資可能性&amp;quot;" u="1"/>
        <s v="&amp;quot;需求日期為每個預測區間起始日，若為實際收單為實際收單日期、若為需求計畫為需求計畫日期&amp;quot;" u="1"/>
        <s v="&amp;quot;目標年度&amp;quot;" u="1"/>
        <s v="&amp;quot;負責制定該資料標準的部門。&amp;quot;" u="1"/>
        <s v="&amp;quot;成功詢價機種年度出貨量&amp;quot;" u="1"/>
        <s v="&amp;quot;Critical Part 材料裡達交率最差前五名料號&amp;quot;" u="1"/>
        <s v="&amp;quot;年度出貨量差異率&amp;quot;" u="1"/>
        <s v="&amp;quot;負債重點項目金額&amp;quot;" u="1"/>
        <s v="&amp;quot;資產重點項目金額&amp;quot;" u="1"/>
        <s v="&amp;quot;PSG 工廠廠區&amp;quot;" u="1"/>
        <s v="&amp;quot;BU1比較項目： RDP vs. RDP/ LT FCST vs. LT FCST_x000a_BU2比較項目：FCST vs. FCST/ FCST vs. LT FCST/ LT FCST vs. LT FCST/ FCST vs. BS分量&amp;quot;" u="1"/>
        <s v="&amp;quot;產品良率超標說明日期&amp;quot;" u="1"/>
        <s v="&amp;quot;EBO 專案里程碑備註&amp;quot;" u="1"/>
        <s v="&amp;quot;最新結算月份&amp;quot;" u="1"/>
        <s v="&amp;quot;Accumulated Revenue (百萬台幣)&amp;quot;" u="1"/>
        <s v="&amp;quot;SAP GR Qty除以LTA/MOU Q&amp;apos;ty&amp;quot;" u="1"/>
        <s v="&amp;quot;是否獨立料&amp;quot;" u="1"/>
        <s v="&amp;quot;主階品項市場價格波動訊息&amp;quot;" u="1"/>
        <s v="&amp;quot;各不良類型數量&amp;quot;" u="1"/>
        <s v="&amp;quot;BU2 華碩客戶提貨需求數量, 通過EDI 940指令傳送至英業達系統&amp;quot;" u="1"/>
        <s v="&amp;quot;BU2 華碩客戶訂單需求數量, 通過EDI 850指令傳送至英業達系統&amp;quot;" u="1"/>
        <s v="&amp;quot;市場產品型態分類_x000a_- NB, DT, Docking&amp;quot;" u="1"/>
        <s v="&amp;quot;員工結構名稱&amp;quot;" u="1"/>
        <s v="&amp;quot;PSG 客戶主檔&amp;quot;" u="1"/>
        <s v="&amp;quot;與此 Vendor 購買料號數中，B&amp;amp;S 材料之料號數量。_x000a_若選特定一季直接出現該季數字，若選多季則出現最新一季的數字&amp;quot;" u="1"/>
        <s v="&amp;quot;決策評審點結果&amp;quot;" u="1"/>
        <s v="&amp;quot;當日整體良率(Yield rate)超標註解說明&amp;quot;" u="1"/>
        <s v="&amp;quot;產品型態分類&amp;quot;" u="1"/>
        <s v="&amp;quot;BS分量與當月FCST差異比例&amp;quot;" u="1"/>
        <s v="&amp;quot;首批出貨開始日期資料&amp;quot;" u="1"/>
        <s v="&amp;quot;監控客戶提貨訂單的數量占生產訂單數量的比例&amp;quot;" u="1"/>
        <s v="&amp;quot;對資料項目所需要遵循的業務規則的詳細描述，例如使用的業務場景、計算方法和編碼規則等內容的具體描述。&amp;quot;" u="1"/>
        <s v="&amp;quot;PSG BU2的不同代工模式 For ASUS&amp;quot;" u="1"/>
        <s v="&amp;quot;已與廠商簽訂之LTA/MOU材料數量&amp;quot;" u="1"/>
        <s v="&amp;quot;區間內累計承諾交貨的SAP收料數量&amp;quot;" u="1"/>
        <s v="&amp;quot;詢價相關資料&amp;quot;" u="1"/>
        <s v="&amp;quot;與此 Vendor 購買料號數中客戶指定料之料號數。_x000a_若選特定一季直接出現該季數字，若選多季則出現最新一季的數字&amp;quot;" u="1"/>
        <s v="&amp;quot;結算季度&amp;quot;" u="1"/>
        <s v="&amp;quot;年初至今實際和董事會預估營業收入差異&amp;quot;" u="1"/>
        <s v="&amp;quot;重要主階品項屬性&amp;quot;" u="1"/>
        <s v="&amp;quot;財報結算日&amp;quot;" u="1"/>
        <s v="&amp;quot;投資預算分配季度&amp;quot;" u="1"/>
        <s v="&amp;quot;EBO 專案資助管理&amp;quot;" u="1"/>
        <s v="&amp;quot;需求計畫版本&amp;quot;" u="1"/>
        <s v="&amp;quot;CCC 相關指標量值&amp;quot;" u="1"/>
        <s v="&amp;quot;現金循環週期同業比較&amp;quot;" u="1"/>
        <s v="&amp;quot;產品系列總體淨利率&amp;quot;" u="1"/>
        <s v="&amp;quot;預估產品家族淨利率&amp;quot;" u="1"/>
        <s v="&amp;quot;各個檢查站點待修不良數&amp;quot;" u="1"/>
        <s v="&amp;quot;年度目標的月營業收入與出貨資料&amp;quot;" u="1"/>
        <s v="&amp;quot;客戶識別碼&amp;quot;" u="1"/>
        <s v="&amp;quot;實際淨利率&amp;quot;" u="1"/>
        <s v="&amp;quot;營收出貨結帳日期&amp;quot;" u="1"/>
        <s v="&amp;quot;月初至今實際和最新每月預估營業收入達成率&amp;quot;" u="1"/>
        <s v="&amp;quot;依客戶與事業部代碼呈現年初至今營業收入與出貨達成狀況&amp;quot;" u="1"/>
        <s v="&amp;quot;產品系列&amp;quot;" u="1"/>
        <s v="&amp;quot;EBO 專案名稱&amp;quot;" u="1"/>
        <s v="&amp;quot;月初至今實際和董事會預估出貨量達成率&amp;quot;" u="1"/>
        <s v="&amp;quot;計畫月份 &amp;quot;" u="1"/>
        <s v="&amp;quot;畫面註解ID&amp;quot;" u="1"/>
        <s v="&amp;quot;年初至今董事會預估出貨量&amp;quot;" u="1"/>
        <s v="&amp;quot;Sub Material Catalog&amp;quot;" u="1"/>
        <s v="&amp;quot;PSG不同客戶之名稱&amp;quot;" u="1"/>
        <s v="&amp;quot;實際每日營業收入&amp;quot;" u="1"/>
        <s v="&amp;quot;年度實際營業收入&amp;quot;" u="1"/>
        <s v="&amp;quot;每月實際營業收入&amp;quot;" u="1"/>
        <s v="&amp;quot;每月預估營業收入&amp;quot;" u="1"/>
        <s v="&amp;quot;EBO專案進入Candidate Phase日期&amp;quot;" u="1"/>
        <s v="&amp;quot;EBO 專案營收年&amp;quot;" u="1"/>
        <s v="&amp;quot;各事業處所負責的機種類別, 如2021-800, 2022-1000,  AIO, Tablet&amp;quot;" u="1"/>
        <s v="&amp;quot;人均產值&amp;quot;" u="1"/>
        <s v="&amp;quot;判斷資料項目以年/季/月的角度檢視&amp;quot;" u="1"/>
        <s v="&amp;quot;詢價失敗細節&amp;quot;" u="1"/>
        <s v="&amp;quot; 1-(System所有不良數/System秤重站投入數)  (FPY)&amp;quot;" u="1"/>
        <s v="&amp;quot;關鍵零件交貨紀錄 &amp;quot;" u="1"/>
        <s v="&amp;quot;資料項目對應的群組名稱&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人均營業利益&amp;quot;" u="1"/>
        <s v="&amp;quot;年初至今營業收入目標&amp;quot;" u="1"/>
        <s v="&amp;quot;年初至今累積出貨量&amp;quot;" u="1"/>
        <s v="&amp;quot;年度目標的月出貨量&amp;quot;" u="1"/>
        <s v="&amp;quot;最新每月預估出貨量&amp;quot;" u="1"/>
        <s v="&amp;quot;月初至今實際出貨量&amp;quot;" u="1"/>
        <s v="&amp;quot;達交率統計年月&amp;quot;" u="1"/>
        <s v="&amp;quot;判斷資料項目以年/季的角度檢視&amp;quot;" u="1"/>
        <s v="&amp;quot;DOI目標天數&amp;quot;" u="1"/>
        <s v="&amp;quot;供應商資料年月&amp;quot;" u="1"/>
        <s v="&amp;quot;PDM裡經過新廠商評鑑管理辦法承認之合格供應商&amp;quot;" u="1"/>
        <s v="&amp;quot;製造站點代碼_x000a_PCA: AOI​,ICT​,SA F/T​_x000a_System: Diagnostic, FA F/T, Run-in​&amp;quot;" u="1"/>
        <s v="&amp;quot;年度投資預算&amp;quot;" u="1"/>
        <s v="&amp;quot;版本數量差異&amp;quot;" u="1"/>
        <s v="&amp;quot;年度營業收入差異率&amp;quot;" u="1"/>
        <s v="&amp;quot;依客戶與事業部代碼呈現月營業收入與出貨達成狀況&amp;quot;" u="1"/>
        <s v="&amp;quot;報表欲檢視的採購金額區間長度，最短為月，抓取資料為SAP GR Date，&amp;quot;" u="1"/>
        <s v="&amp;quot;營收出貨結帳月份&amp;quot;" u="1"/>
        <s v="&amp;quot;應付帳款及票據金額&amp;quot;" u="1"/>
        <s v="&amp;quot;存貨佔總資產比例&amp;quot;" u="1"/>
        <s v="&amp;quot;檢查各項資料正確與否的日期&amp;quot;" u="1"/>
        <s v="&amp;quot;EBO 專案贊助人&amp;quot;" u="1"/>
        <s v="&amp;quot;庫存金額需換算成百萬台幣&amp;quot;" u="1"/>
        <s v="&amp;quot;需求計畫類型ID&amp;quot;" u="1"/>
        <s v="&amp;quot;對各投資併購標的的股權佔比&amp;quot;" u="1"/>
        <s v="&amp;quot;P/L 月份&amp;quot;" u="1"/>
        <s v="&amp;quot;總負債金額&amp;quot;" u="1"/>
        <s v="&amp;quot;現行材料中屬於獨用料，亦即無法導替代料之材料料號清單。_x000a_獨用料指Buy &amp;amp; Sell, AVAP, Spec-in,需開模且月平均需求15K以下之機構料(有需求經VM team決議), VM team決議single source，寫在採購作業管理辦法內。&amp;quot;" u="1"/>
        <s v="&amp;quot;BS分量與當月FCST比率&amp;quot;" u="1"/>
        <s v="&amp;quot;預估營收&amp;quot;" u="1"/>
        <s v="&amp;quot;銷貨成本&amp;quot;" u="1"/>
        <s v="&amp;quot;廠商材料LTA/MOU數量與實際SAP GR 數量的比較。以圓餅圖與曲線直線圖呈現，並列出具體數字_x000a_*YTD Fill Rate=Acc. SAP GR Q’ty/Acc. LTA MOU Q’ty&amp;quot;" u="1"/>
        <s v="&amp;quot;平均員工人數&amp;quot;" u="1"/>
        <s v="&amp;quot;備註&amp;quot;" u="1"/>
        <s v="&amp;quot;塑膠機殼-塑膠-總成本比例&amp;quot;" u="1"/>
        <s v="&amp;quot;料號描述&amp;quot;" u="1"/>
        <s v="&amp;quot;PSG BU1的不同產品類別:_x000a_NB: 筆記本電腦_x000a_DT: 臺式電腦主機/桌上型個人電腦_x000a_Docking: 筆記本電腦擴充座_x000a__x000a_PSG BU2的不同產品類別:_x000a_NB: 筆記本電腦&amp;quot;" u="1"/>
        <s v="&amp;quot;實際和目標營業收入差異率&amp;quot;" u="1"/>
        <s v="&amp;quot;實際和預估營業收入差異率&amp;quot;" u="1"/>
        <s v="&amp;quot;料號系列&amp;quot;" u="1"/>
        <s v="&amp;quot;分析董事會制定之出貨目標達成百分比&amp;quot;" u="1"/>
        <s v="&amp;quot;計畫專案階段開始時間&amp;quot;" u="1"/>
        <s v="&amp;quot;Class code大類名稱&amp;quot;" u="1"/>
        <s v="&amp;quot;重要主階品項屬性維度&amp;quot;" u="1"/>
        <s v="&amp;quot;週級別&amp;quot;" u="1"/>
        <s v="&amp;quot;由buyer按交期管裡、稽核扣分、違反流程與Service進行綜合評分，分數呈現在每月發出重慶廠區厂商票期成績&amp;quot;" u="1"/>
        <s v="&amp;quot;主階影響的材料細項分類的金額匯總&amp;quot;" u="1"/>
        <s v="&amp;quot;System各個檢查站待修不良數總和&amp;quot;" u="1"/>
        <s v="&amp;quot;結算年度&amp;quot;" u="1"/>
        <s v="&amp;quot;計算年度&amp;quot;" u="1"/>
        <s v="&amp;quot;連續月紐約黃金季度漲跌幅&amp;quot;" u="1"/>
        <s v="&amp;quot;連續月紐約黃金年度漲跌幅&amp;quot;" u="1"/>
        <s v="&amp;quot;各不良原因/檢查站投入數&amp;quot;" u="1"/>
        <s v="&amp;quot;需求計畫指定版本&amp;quot;" u="1"/>
        <s v="&amp;quot;已GR過帳之材料總採買金額&amp;quot;" u="1"/>
        <s v="&amp;quot;BU2 ASUS BS分量與當月FCST 比較&amp;quot;" u="1"/>
        <s v="&amp;quot;供應商資料季統計時間&amp;quot;" u="1"/>
        <s v="&amp;quot;年度營業收入目標&amp;quot;" u="1"/>
        <s v="&amp;quot;倫敦-銅金屬季度漲跌幅&amp;quot;" u="1"/>
        <s v="&amp;quot;倫敦-銅金屬年度漲跌幅&amp;quot;" u="1"/>
        <s v="&amp;quot;倫敦-鋁金屬季度漲跌幅&amp;quot;" u="1"/>
        <s v="&amp;quot;倫敦-鋁金屬年度漲跌幅&amp;quot;" u="1"/>
        <s v="&amp;quot;倫敦-錫金屬季度漲跌幅&amp;quot;" u="1"/>
        <s v="&amp;quot;倫敦-錫金屬年度漲跌幅&amp;quot;" u="1"/>
        <s v="&amp;quot;倫敦-鎳金屬季度漲跌幅&amp;quot;" u="1"/>
        <s v="&amp;quot;倫敦-鎳金屬年度漲跌幅&amp;quot;" u="1"/>
        <s v="&amp;quot;塑膠PC較上個月漲跌幅&amp;quot;" u="1"/>
        <s v="&amp;quot;鐵礦砂 較上個月漲跌幅&amp;quot;" u="1"/>
        <s v="&amp;quot;PSG這段時間跟該廠商交易多少料號數。_x000a_若選特定一季直接出現該季數字，若選多季則出現最新一季的數字&amp;quot;" u="1"/>
        <s v="&amp;quot;平均存貨&amp;quot;" u="1"/>
        <s v="&amp;quot;EBO 專案里程碑完成進度 (%)&amp;quot;" u="1"/>
        <s v="&amp;quot;EBO 專案里程碑紀錄日期&amp;quot;" u="1"/>
        <s v="&amp;quot;事業群&amp;quot;" u="1"/>
        <s v="&amp;quot;各事業處所負責的客戶&amp;quot;" u="1"/>
        <s v="&amp;quot;年度實際與預估和董事會預估營業收入差異率&amp;quot;" u="1"/>
        <s v="&amp;quot;PSG BU1的不同業務種類 For HP&amp;quot;" u="1"/>
        <s v="&amp;quot;畫面註解&amp;quot;" u="1"/>
        <s v="&amp;quot;與此 Vendor 購買 Components 種類中英業達自選料之料號數。_x000a_若選特定一季直接出現該季數字，若選多季則出現最新一季的數字&amp;quot;" u="1"/>
        <s v="&amp;quot;廠區下區分不同客戶或產品生產工廠的廠別代碼&amp;quot;" u="1"/>
        <s v="&amp;quot;呈現不同庫存區域對應的庫存水位與DOI狀況&amp;quot;" u="1"/>
        <s v="&amp;quot;年度目標資料&amp;quot;" u="1"/>
        <s v="&amp;quot;當年累積報酬率&amp;quot;" u="1"/>
        <s v="&amp;quot;RDP的資料是他們會整理過，連同裡面的shipment資料也是，所以不是完整的Shipment&amp;quot;" u="1"/>
        <s v="&amp;quot;專案收益率&amp;quot;" u="1"/>
        <s v="&amp;quot;各檢查站良率目標&amp;quot;" u="1"/>
        <s v="&amp;quot;整體產品良率目標&amp;quot;" u="1"/>
        <s v="&amp;quot;負債比&amp;quot;" u="1"/>
        <s v="&amp;quot;實際和董事會預估出貨量差異率&amp;quot;" u="1"/>
        <s v="&amp;quot;每月實際和目標營業收入差異率&amp;quot;" u="1"/>
        <s v="&amp;quot;每月實際和預估營業收入差異率&amp;quot;" u="1"/>
        <s v="&amp;quot;與此 Vendor 購買 Components 種類中客戶指定料之料號數&amp;quot;" u="1"/>
        <s v="&amp;quot;依產品呈現年度營業收入與出貨達成狀況&amp;quot;" u="1"/>
        <s v="&amp;quot;BU2:_x000a_Asus 當月 FCST: ASUS客戶提供之每月最後一版需求計畫&amp;quot;" u="1"/>
        <s v="&amp;quot;專案時程分布總覽&amp;quot;" u="1"/>
        <s v="&amp;quot;營業利益&amp;quot;" u="1"/>
        <s v="&amp;quot;EBO 專案營收計畫年&amp;quot;" u="1"/>
        <s v="&amp;quot;DOI 目標天數參數檔&amp;quot;" u="1"/>
        <s v="&amp;quot;投資併購目標&amp;quot;" u="1"/>
        <s v="&amp;quot;產品事業部門代碼&amp;quot;" u="1"/>
        <s v="&amp;quot;EBO 專案營收計畫月&amp;quot;" u="1"/>
        <s v="&amp;quot;將資料拆分為 Forecast or Shipment&amp;quot;" u="1"/>
        <s v="&amp;quot;判斷庫存截止日為日、週、年&amp;quot;" u="1"/>
        <s v="&amp;quot;EBO 專案的名稱&amp;quot;" u="1"/>
        <s v="&amp;quot;資料項目的類型&amp;quot;" u="1"/>
        <s v="&amp;quot;週別&amp;quot;" u="1"/>
        <s v="&amp;quot;當年度BP針對投資併購事業的實際投資金額&amp;quot;" u="1"/>
        <s v="&amp;quot;塑膠射出下一季漲跌幅&amp;quot;" u="1"/>
        <s v="&amp;quot;散熱模組下一季漲跌幅&amp;quot;" u="1"/>
        <s v="&amp;quot;專案階段&amp;quot;" u="1"/>
        <s v="&amp;quot;分析實際出貨情况&amp;quot;" u="1"/>
        <s v="&amp;quot;PSG 工廠廠別&amp;quot;" u="1"/>
        <s v="&amp;quot;計算月份&amp;quot;" u="1"/>
        <s v="&amp;quot;產品規劃周期&amp;quot;" u="1"/>
        <s v="&amp;quot;EBO專案營收計畫表&amp;quot;" u="1"/>
        <s v="&amp;quot;每月營業收入與出貨董事會預估資料&amp;quot;" u="1"/>
        <s v="&amp;quot;各站點良品數/各檢查站投入數&amp;quot;" u="1"/>
        <s v="&amp;quot;需檢視供應商績效的年月時間點，每季為一個時間點呈現分數&amp;quot;" u="1"/>
        <s v="&amp;quot;產品系列每月收入&amp;quot;" u="1"/>
        <s v="&amp;quot;Class code下之細項分類，PSG Part Category尚待重新進行有交易料號之治理，相對於EBG Part Category&amp;quot;" u="1"/>
        <s v="&amp;quot;實際和目標出貨量差異率&amp;quot;" u="1"/>
        <s v="&amp;quot;實際和預估出貨量差異率&amp;quot;" u="1"/>
        <s v="&amp;quot;應收帳款淨額金額&amp;quot;" u="1"/>
        <s v="&amp;quot;SAP收料數量&amp;quot;" u="1"/>
        <s v="&amp;quot;各產品需求計畫達成失准區域&amp;quot;" u="1"/>
        <s v="&amp;quot;從各種採購模式與分類檢視材料採買金額的分布狀況&amp;quot;" u="1"/>
        <s v="&amp;quot;原料期貨種類&amp;quot;" u="1"/>
        <s v="&amp;quot;製造站點代碼_x000a_PCA: AOI​,ICT​,SA F/T​_x000a_System: FA F/T, Run-in, D/L​&amp;quot;" u="1"/>
        <s v="&amp;quot;投資標的淨利&amp;quot;" u="1"/>
        <s v="&amp;quot;需求計畫比較類型ID&amp;quot;" u="1"/>
        <s v="&amp;quot;RDP 需求計畫達成指定版本&amp;quot;" u="1"/>
        <s v="&amp;quot;資料項目正式負責領域或所屬的主題，僅可列出一個。&amp;quot;" u="1"/>
        <s v="&amp;quot;由SQE按Incoming、Material Issue、Quality Peformance進行評分，分數呈現在每月發出重慶廠區厂商票期成績&amp;quot;" u="1"/>
        <s v="&amp;quot;專案利益率&amp;quot;" u="1"/>
        <s v="&amp;quot;產品事業部門名稱&amp;quot;" u="1"/>
        <s v="&amp;quot;由Sourcer按價格競爭力、機種配合度、材料/製程管理能力及其他項目進行綜合評分&amp;quot;" u="1"/>
        <s v="&amp;quot;PSG 廠區&amp;quot;" u="1"/>
        <s v="&amp;quot;判斷資料項目以年或是季的角度檢視&amp;quot;" u="1"/>
        <s v="&amp;quot;資料項目分類層級欄位。&amp;quot;" u="1"/>
        <s v="&amp;quot;企業代碼&amp;quot;" u="1"/>
        <s v="&amp;quot;詢價達成率&amp;quot;" u="1"/>
        <s v="&amp;quot;RDP, LT FSCT, FCST, BS 分量, 每月最後一版FCST&amp;quot;" u="1"/>
        <s v="&amp;quot;生產力分析指標類別&amp;quot;" u="1"/>
        <s v="&amp;quot;實際和目標營業收入差異&amp;quot;" u="1"/>
        <s v="&amp;quot;實際和預估營業收入差異&amp;quot;" u="1"/>
        <s v="&amp;quot;實際和董事會預估出貨量差異&amp;quot;" u="1"/>
        <s v="&amp;quot;版本一需求計畫類型名稱：RDP, LT FSCT, FCST, BS 分量&amp;quot;" u="1"/>
        <s v="&amp;quot;版本一預測比較類型名稱：RDP, LT FSCT, FCST, BS 分量&amp;quot;" u="1"/>
        <s v="&amp;quot;版本二預測比較類型名稱：RDP, LT FSCT, FCST, BS 分量&amp;quot;" u="1"/>
        <s v="&amp;quot;ROA&amp;quot;" u="1"/>
        <s v="&amp;quot;產品系列清單&amp;quot;" u="1"/>
        <s v="&amp;quot;BU1 惠普客戶累計當月有效訂單&amp;quot;" u="1"/>
        <s v="&amp;quot;預計可能投資額(H)&amp;quot;" u="1"/>
        <s v="&amp;quot;依使用者選定 連接器 或散熱模組 或 電路板  或  Set組裝件之次階品項部品 ，顯示所選定次階品項部品對應的Part Category 訊息&amp;quot;" u="1"/>
        <s v="&amp;quot;已GR過帳之材料採買金額&amp;quot;" u="1"/>
        <s v="&amp;quot;展出達交率低於90%的料號明細，包含料號、Descritpion、每月及每季的MOU/LTA與SAP GR數量&amp;quot;" u="1"/>
        <s v="&amp;quot;實際和董事會預估營業收入達成率&amp;quot;" u="1"/>
        <s v="&amp;quot;月初至今實際和目標出貨量達成率&amp;quot;" u="1"/>
        <s v="&amp;quot;實際和目標營業收入達成率&amp;quot;" u="1"/>
        <s v="&amp;quot;資料類型為“代碼類”的資料項目的代碼編碼取值。_x000a_&amp;quot;" u="1"/>
        <s v="&amp;quot;資料項目若為依據業務規則新增的資料項目，關聯項目需填寫公式項目組成結果&amp;quot;" u="1"/>
        <s v="&amp;quot;Critical Part 材料裡達交率最差前五名廠商&amp;quot;" u="1"/>
        <s v="&amp;quot;各檢查站直通率目標&amp;quot;" u="1"/>
        <s v="&amp;quot;更新任務編號&amp;quot;" u="1"/>
        <s v="&amp;quot;關鍵零組件材料達交率基準點&amp;quot;" u="1"/>
        <s v="&amp;quot;累計專案銷貨數量&amp;quot;" u="1"/>
        <s v="&amp;quot;各個檢查站不良數&amp;quot;" u="1"/>
        <s v="&amp;quot;庫存截止日_x000a__x000a_日：改為以每天23:59分結算為當天庫存，如 2022/07/18 23:59(周一)的庫存，記為2022/07/18_x000a__x000a_週：以每週一 23:59 結算為當周庫存金額 ，如，2022/07/18 23:59(周一)的庫存，記為2022/07/18，為該周庫存金額_x000a__x000a_月：以每月最後一天 23:59 結算為當月庫存金額 ，如，2022/08/31 23:59 的庫存，記為2022/08/31，為該月庫存金額_x000a__x000a_年：以每年 12/31 23:59 結算為當年庫存金額，如，2021/12/31 23:59的庫存，記為2021/12/31 ，該日金額也為2021年年度庫存金額；&amp;quot;" u="1"/>
        <s v="&amp;quot;P/L 更新日期&amp;quot;" u="1"/>
        <s v="&amp;quot;年度出貨目標資料&amp;quot;" u="1"/>
        <s v="&amp;quot;與此 Vendor 購買 Components 種類中，Sole Source 有多少個_x000a_無法導替代料之料號數量&amp;quot;" u="1"/>
        <s v="&amp;quot;負責制定該資料標準的人員姓名。&amp;quot;" u="1"/>
        <s v="&amp;quot;各事業處所負責的機種類別800S,1000S,_x000a_AIO,Tablet&amp;quot;" u="1"/>
        <s v="&amp;quot;預估產品家族收益率&amp;quot;" u="1"/>
        <s v="&amp;quot;各不良類型目標&amp;quot;" u="1"/>
        <s v="&amp;quot;預計可能投資額(L)&amp;quot;" u="1"/>
        <s v="&amp;quot;預計可能投資額(H)佔年度投資預算餘額比率&amp;quot;" u="1"/>
        <s v="&amp;quot;與此 Vendor 購買料號數中客戶指定料之料號數&amp;quot;" u="1"/>
        <s v="&amp;quot;企業&amp;quot;" u="1"/>
        <s v="&amp;quot;預計可能投資額(M)&amp;quot;" u="1"/>
        <s v="&amp;quot;生產工廠下區分不同客戶或產品生產的廠區代碼&amp;quot;" u="1"/>
        <s v="&amp;quot;DOI 主檔&amp;quot;" u="1"/>
        <s v="&amp;quot;系列應用客戶清單&amp;quot;" u="1"/>
        <s v="&amp;quot;下單廠商名稱，亦即Vendor code的廠商代碼&amp;quot;" u="1"/>
        <s v="&amp;quot;生產力分析指標量值&amp;quot;" u="1"/>
        <s v="&amp;quot;年度實際與預估和董事會預估出貨量差異&amp;quot;" u="1"/>
        <s v="&amp;quot;由Quality、Cost與Delivery三項成績進行加權計算總分。_x000a_分數部分若選特定一季直接出現該季資料，若選多季時則呈現最差的分數&amp;quot;" u="1"/>
        <s v="&amp;quot;與此 Vendor 購買的料號數中，Sole Source 有多少個料號，亦即無法導替代料之料號數量&amp;quot;" u="1"/>
        <s v="&amp;quot;EBO 團隊領導&amp;quot;" u="1"/>
        <s v="&amp;quot;PSG 廠別&amp;quot;" u="1"/>
        <s v="&amp;quot;實際與預估和董事會預估出貨量差異率&amp;quot;" u="1"/>
        <s v="&amp;quot;年度實際與預估和目標營業收入差異率&amp;quot;" u="1"/>
        <s v="&amp;quot;每月實際和董事會預估營業收入差異率&amp;quot;" u="1"/>
        <s v="&amp;quot;個人電腦事業群之需求計畫達成資料&amp;quot;" u="1"/>
        <s v="&amp;quot;以每天23:59庫存金額計算的DOI 實際天數為當天DOI 實際天數_x000a_以每週一23:59庫存金額計算的DOI 實際天數為當週DOI 實際天數_x000a_以每月最後一天23:59庫存金額計算的DOI 實際天數為當月DOI 實際天數_x000a_以每年12/31 23:59庫存金額計算的DOI 實際天數為當年DOI 實際天數_x000a__x000a_以周為例:使用2022/07/18 23:59(周一)的庫存金額計算DOI實際天數，記為2022/07/18，同時也為該周DOI實際天數&amp;quot;" u="1"/>
        <s v="&amp;quot;產品不良率明細分析&amp;quot;" u="1"/>
        <s v="&amp;quot;EBO 專案實際毛利&amp;quot;" u="1"/>
        <s v="&amp;quot;子階成本分類&amp;quot;" u="1"/>
        <s v="&amp;quot;計畫專案階段結束時間&amp;quot;" u="1"/>
        <s v="&amp;quot;實際銷售數量&amp;quot;" u="1"/>
        <s v="&amp;quot;預估銷售數量&amp;quot;" u="1"/>
        <s v="&amp;quot;根據不同庫存可控度，追蹤現行以及歷史庫存水位及DOI數值&amp;quot;" u="1"/>
        <s v="&amp;quot;Pur Org.下的廠區_x000a_與客戶的對應關係如下:_x000a_TP02與CP60對應至HP_x000a_CP62對應至Dyna_x000a_CP65對應至Tiny_x000a_CP69對應至ASUS&amp;quot;" u="1"/>
        <s v="&amp;quot;交貨地在台灣或大陸&amp;quot;" u="1"/>
        <s v="&amp;quot;材料採購的主導權模式，為客人買來賣英業達，或為客人指定英業達對特定廠商進行購買，或為英業達自行選擇廠商&amp;quot;" u="1"/>
        <s v="&amp;quot;詢價命中率狀態&amp;quot;" u="1"/>
        <s v="&amp;quot;EBO專案營收紀錄表&amp;quot;" u="1"/>
        <s v="&amp;quot;實際和董事會預估營業收入差異&amp;quot;" u="1"/>
        <s v="&amp;quot;原料成本比例&amp;quot;" u="1"/>
        <s v="&amp;quot;購價成本比例&amp;quot;" u="1"/>
        <s v="&amp;quot;與此 Vendor 購買的料號數中，Sole Source 有多少個料號，亦即無法導替代料之料號數量。_x000a_若選特定一季直接出現該季數字，若選多季則出現最新一季的數字&amp;quot;" u="1"/>
        <s v="&amp;quot;員工人數&amp;quot;" u="1"/>
        <s v="&amp;quot;EBO 現階段的商模可行性，以紅綠黃表示進度現況&amp;quot;" u="1"/>
        <s v="&amp;quot;EBO 現階段的市場確佔度，以紅綠黃表示進度現況&amp;quot;" u="1"/>
        <s v="&amp;quot;EBO 現階段的技術成熟度，以紅綠黃表示進度現況&amp;quot;" u="1"/>
        <s v="&amp;quot;EBO 現階段的策略清晰度，以紅綠黃表示進度現況&amp;quot;" u="1"/>
        <s v="&amp;quot;個人電腦事業群下之個別事業單位&amp;quot;" u="1"/>
        <s v="&amp;quot;專案銷量達成率&amp;quot;" u="1"/>
        <s v="&amp;quot;出貨年度&amp;quot;" u="1"/>
        <s v="&amp;quot;Material Catalog&amp;quot;" u="1"/>
        <s v="&amp;quot;由SQE按Incoming、Material Issue、Quality Peformance進行評分，分數呈現在每月發出重慶廠區厂商票期成績。_x000a_分數部分若選特定一季直接出現該季資料，若選多季時則呈現最差的分數&amp;quot;" u="1"/>
        <s v="&amp;quot;員工結構代碼&amp;quot;" u="1"/>
        <s v="&amp;quot; 1-(System所有不良數/System秤重站投入數)&amp;quot;" u="1"/>
        <s v="&amp;quot;事業處性質&amp;quot;" u="1"/>
        <s v="&amp;quot;里程碑 實際達成日期&amp;quot;" u="1"/>
        <s v="&amp;quot;里程碑 預計達成日期&amp;quot;" u="1"/>
        <s v="&amp;quot;投資標的預算分配主檔&amp;quot;" u="1"/>
        <s v="&amp;quot;&amp;quot;" u="1"/>
        <s v="&amp;quot;匯率有效時間訖&amp;quot;" u="1"/>
        <s v="&amp;quot;實際收入成本與銷貨相關資訊&amp;quot;" u="1"/>
        <s v="&amp;quot;PSG 成本分類&amp;quot;" u="1"/>
        <s v="&amp;quot;詢價狀態&amp;quot;" u="1"/>
        <s v="&amp;quot;ROE&amp;quot;" u="1"/>
        <s v="&amp;quot;BU1: _x000a_HP RDP : HP客戶提供之當月出貨計畫_x000a_HP LT FCST: PSG HP客戶提供之長期需求預測_x000a__x000a_BU2:_x000a_FCST: PSG客戶提供之需求計畫_x000a_ASUS LT FCST: PSG ASUS 客戶提供之長期需求預測&amp;quot;" u="1"/>
        <s v="&amp;quot;對資料項目的資料項目來源，在資料庫或報表中，資料來源的欄位名稱&amp;quot;" u="1"/>
        <s v="&amp;quot;EBO 專案里程碑類別&amp;quot;" u="1"/>
        <s v="&amp;quot;事業群名稱&amp;quot;" u="1"/>
        <s v="&amp;quot;專案階段時程資料&amp;quot;" u="1"/>
        <s v="&amp;quot;取得詢價日期&amp;quot;" u="1"/>
        <s v="&amp;quot;EBO Milestone 紀錄表&amp;quot;" u="1"/>
        <s v="&amp;quot;BU1比較項目： RDP vs. RDP/ LT FCST vs. LT FCST_x000a_BU2比較項目：FCST vs. FCST/ LT FCST vs. LT FCST/  BS分量 vs. 當月FCST&amp;quot;" u="1"/>
        <s v="&amp;quot;年度實際已投資金額&amp;quot;" u="1"/>
        <s v="&amp;quot;PDM裡經過新廠商評鑑管理辦法承認之合格供應商代號&amp;quot;" u="1"/>
        <s v="&amp;quot;平均應付帳款&amp;quot;" u="1"/>
        <s v="&amp;quot;產品層級 PCA/System &amp;quot;" u="1"/>
        <s v="&amp;quot;資料標準編號。_x000a_資料項目對應的標準編號。為便於對資料項目的標識和索引，需對資料項目進行統一編號，該編號是資料項目的唯一技術識別碼。&amp;quot;" u="1"/>
        <s v="&amp;quot;詢價成功細節&amp;quot;" u="1"/>
        <s v="&amp;quot;年度實際與預估和目標出貨量差異&amp;quot;" u="1"/>
        <s v="&amp;quot;每月實際和董事會預估出貨量差異&amp;quot;" u="1"/>
        <s v="&amp;quot;年初至今實際和目標營業收入差異率&amp;quot;" u="1"/>
        <s v="&amp;quot;年度實際與預估和目標出貨量差異率&amp;quot;" u="1"/>
        <s v="&amp;quot;每月實際和年度目標營業收入差異率&amp;quot;" u="1"/>
        <s v="&amp;quot;每月實際和董事會預估出貨量差異率&amp;quot;" u="1"/>
        <s v="&amp;quot;稅後淨利&amp;quot;" u="1"/>
        <s v="&amp;quot;依客戶與事業部代碼呈現年度營業收入與出貨達成狀況&amp;quot;" u="1"/>
        <s v="&amp;quot;供應商績效主檔&amp;quot;" u="1"/>
        <s v="&amp;quot;產品良率明細分析&amp;quot;" u="1"/>
        <s v="&amp;quot;System各個檢查站不良數總和&amp;quot;" u="1"/>
        <s v="&amp;quot;EBO 專案營收月&amp;quot;" u="1"/>
        <s v="&amp;quot;存貨周轉率&amp;quot;" u="1"/>
        <s v="&amp;quot;CCC 相關指標類別&amp;quot;" u="1"/>
        <s v="&amp;quot;EBO 階段&amp;quot;" u="1"/>
        <s v="&amp;quot;客戶提供需求預測之時間版本&amp;quot;" u="1"/>
        <s v="&amp;quot;BU2:_x000a_Asus BS分量: ASUS客戶提供之當月客供料件供應計畫&amp;quot;" u="1"/>
        <s v="&amp;quot;年初至今累積營業收入&amp;quot;" u="1"/>
        <s v="&amp;quot;年度目標的月營業收入&amp;quot;" u="1"/>
        <s v="&amp;quot;最新每月預估營業收入&amp;quot;" u="1"/>
        <s v="&amp;quot;月初至今實際營業收入&amp;quot;" u="1"/>
        <s v="&amp;quot;專案開發年度&amp;quot;" u="1"/>
        <s v="&amp;quot;整體產品良率超標說明&amp;quot;" u="1"/>
        <s v="&amp;quot;資助EBO專案的開始日期&amp;quot;" u="1"/>
        <s v="&amp;quot;產品視野&amp;quot;" u="1"/>
        <s v="&amp;quot;與此 Vendor 購買料號數中，B&amp;amp;S 材料之料號數量&amp;quot;" u="1"/>
        <s v="&amp;quot;投資併購管理&amp;quot;" u="1"/>
        <s v="&amp;quot;廠區性質&amp;quot;" u="1"/>
        <s v="&amp;quot;出貨月份&amp;quot;" u="1"/>
        <s v="&amp;quot;所有材料按採購單位區分為EE(電子)與ME(機構)兩大類，分類與PDM上材料標註&amp;quot;" u="1"/>
        <s v="&amp;quot;EBO 專案自登錄日期起的發展時間&amp;quot;" u="1"/>
        <s v="&amp;quot;EBO 階段自開始日期起的發展時間&amp;quot;" u="1"/>
        <s v="&amp;quot;當年累積稅後淨利&amp;quot;" u="1"/>
        <s v="&amp;quot;客戶名稱，各BU與各客人需進行分析交易金額的主體_x000a_與廠區的對應關係如下:_x000a_HP對應至TP02與CP60_x000a_Dyna對應至CP62_x000a_ASUS對應至CP69_x000a_Tiny對應至CP65&amp;quot;" u="1"/>
        <s v="&amp;quot;版本日期&amp;quot;" u="1"/>
        <s v="&amp;quot;連續月紐約黃金較上個月漲跌幅&amp;quot;" u="1"/>
        <s v="&amp;quot;原料期貨價格&amp;quot;" u="1"/>
        <s v="&amp;quot;Pur Org.下的廠區&amp;quot;" u="1"/>
        <s v="&amp;quot;報酬率&amp;quot;" u="1"/>
        <s v="&amp;quot;落實於報表平台時建置意見、所需要注意事項或限制事宜&amp;quot;" u="1"/>
        <s v="&amp;quot;連接參考資料&amp;quot;" u="1"/>
        <s v="&amp;quot;現金循環週期同業及事業群比較&amp;quot;" u="1"/>
        <s v="&amp;quot;分析董事會出貨目標達成情況&amp;quot;" u="1"/>
        <s v="&amp;quot;企業員工統計&amp;quot;" u="1"/>
        <s v="&amp;quot;區域生產工廠廠區名稱&amp;quot;" u="1"/>
        <s v="&amp;quot;BS 供應月份&amp;quot;" u="1"/>
        <s v="&amp;quot;BU1 HP客戶提供之當月出貨計畫&amp;quot;" u="1"/>
        <s v="&amp;quot;短期借款佔總資產比例&amp;quot;" u="1"/>
        <s v="&amp;quot;長期借款占總資產比例&amp;quot;" u="1"/>
        <s v="&amp;quot;BU1: _x000a_HP RDP : 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材料細項&amp;quot;" u="1"/>
        <s v="&amp;quot;當地名稱&amp;quot;" u="1"/>
        <s v="&amp;quot;匯率主檔&amp;quot;" u="1"/>
        <s v="&amp;quot;RDP, LT FSCT, FCST, BS 分量, 當月FCST&amp;quot;" u="1"/>
        <s v="&amp;quot;董事會預估版本日期&amp;quot;" u="1"/>
        <s v="&amp;quot;預估產品家族成本&amp;quot;" u="1"/>
        <s v="&amp;quot;實際和目標出貨量達成率&amp;quot;" u="1"/>
        <s v="&amp;quot;投資標的營收貢獻達成率&amp;quot;" u="1"/>
        <s v="&amp;quot;投資標的認列獲利達成率&amp;quot;" u="1"/>
        <s v="&amp;quot;與此 Vendor 購買 Components 種類中B&amp;amp;S 材料之料號數。_x000a_若選特定一季直接出現該季數字，若選多季則出現最新一季的數字&amp;quot;" u="1"/>
        <s v="&amp;quot;應付帳款及票據占總資產比例&amp;quot;" u="1"/>
        <s v="&amp;quot;現金及約當現金佔總資產比例&amp;quot;" u="1"/>
        <s v="&amp;quot;產品生產數量&amp;quot;" u="1"/>
        <s v="&amp;quot;當日整體良率(Yield rate)超標類型_x000a_&amp;quot;" u="1"/>
        <s v="&amp;quot;塑膠機殼-塑膠-購價成本比例&amp;quot;" u="1"/>
        <s v="&amp;quot;失敗原因內容&amp;quot;" u="1"/>
        <s v="&amp;quot;預估毛利&amp;quot;" u="1"/>
        <s v="&amp;quot;投資標的淨利達成率&amp;quot;" u="1"/>
        <s v="&amp;quot;投資標的營收達成率&amp;quot;" u="1"/>
        <s v="&amp;quot;別名是資料的常用名稱或縮寫用詞，是中文名稱以外的業務或技術上針對該資料項目的常用名稱。例如：資料在主要源系統中使用的名稱、業務人員使用的常用名。用於説明業務部門快速查找、理解、使用資料標準。&amp;quot;" u="1"/>
        <s v="&amp;quot;計算基準年度&amp;quot;" u="1"/>
        <s v="&amp;quot;年初至今實際和目標出貨量差異&amp;quot;" u="1"/>
        <s v="&amp;quot;每月實際和年度目標出貨量差異&amp;quot;" u="1"/>
        <s v="&amp;quot;各事業處&amp;quot;" u="1"/>
        <s v="&amp;quot;中文名稱是資料項目的統一中文命名。資料標準中文名稱從業務上區分不同的資料，應易於被資料使用人員理解和識別。_x000a__x000a_&amp;quot;" u="1"/>
        <s v="&amp;quot;每月實際和目標出貨量差異率&amp;quot;" u="1"/>
        <s v="&amp;quot;供應商主檔&amp;quot;" u="1"/>
        <s v="&amp;quot; 1-(System各站待修不良數總和/System秤重站投入數) (Yield)&amp;quot;" u="1"/>
        <s v="&amp;quot;分析客戶提貨訂單的數量占生產訂單數量的比例, 使用散點圖和趨勢圖兩種圖表展示&amp;quot;" u="1"/>
        <s v="&amp;quot;分析客户提货订单的数量占生产订单数量的比例, 使用散点图和趋势图两种图表展示&amp;quot;" u="1"/>
        <s v="&amp;quot;最新預估版本日期&amp;quot;" u="1"/>
        <s v="&amp;quot;系列狀態&amp;quot;" u="1"/>
        <s v="&amp;quot;_x000a_BU1: _x000a_HP客戶提供之當月出貨計畫_x000a_HP LT FCST: PSG HP客戶提供之長期需求預測_x000a__x000a_BU2:_x000a_FCST: PSG客戶提供之需求計畫_x000a_ASUS LT FCST: PSG ASUS 客戶提供之長期需求預測_x000a_Asus BS分量: ASUS客戶提供之當月客供料件供應計畫&amp;quot;" u="1"/>
        <s v="&amp;quot;預計可能投資額&amp;quot;" u="1"/>
        <s v="&amp;quot;EBO 專案實際營收&amp;quot;" u="1"/>
        <s v="&amp;quot;股東權益金額&amp;quot;" u="1"/>
        <s v="&amp;quot;資料上傳日期&amp;quot;" u="1"/>
        <s v="&amp;quot;匯率&amp;quot;" u="1"/>
        <s v="&amp;quot;年度出貨目標&amp;quot;" u="1"/>
        <s v="&amp;quot;不良類型目標對照&amp;quot;" u="1"/>
        <s v="&amp;quot;站點良率目標對照&amp;quot;" u="1"/>
        <s v="&amp;quot;替代群組編碼&amp;quot;" u="1"/>
        <s v="&amp;quot;去年同期原料期貨價格&amp;quot;" u="1"/>
        <s v="&amp;quot;整體產品良率分析&amp;quot;" u="1"/>
        <s v="&amp;quot;不良類型: _x000a_- All defect 所有不良, Design, Process, Material, Others&amp;quot;" u="1"/>
        <s v="&amp;quot;EBO 專案管理&amp;quot;" u="1"/>
        <s v="&amp;quot;年度投資預算主檔&amp;quot;" u="1"/>
        <s v="&amp;quot;匯率有效時間起&amp;quot;" u="1"/>
        <s v="&amp;quot;實際營收銷貨相關資料&amp;quot;" u="1"/>
        <s v="&amp;quot;承諾交貨的SAP收料數量&amp;quot;" u="1"/>
        <s v="&amp;quot;比較不同版本需求計畫之間的差異&amp;quot;" u="1"/>
        <s v="&amp;quot;實際每日出貨量&amp;quot;" u="1"/>
        <s v="&amp;quot;年度實際出貨量&amp;quot;" u="1"/>
        <s v="&amp;quot;每月實際出貨量&amp;quot;" u="1"/>
        <s v="&amp;quot;每月專案出貨量&amp;quot;" u="1"/>
        <s v="&amp;quot;每月預估出貨量&amp;quot;" u="1"/>
        <s v="&amp;quot;累計專案出貨量&amp;quot;" u="1"/>
        <s v="&amp;quot;財務會計主檔_員工結構相關&amp;quot;" u="1"/>
        <s v="&amp;quot;依產品呈現年初至今營業收入與出貨達成狀況&amp;quot;" u="1"/>
        <s v="&amp;quot;BU1 RDP Shipment&amp;quot;" u="1"/>
        <s v="&amp;quot;客人提供的完整的Shipment&amp;quot;" u="1"/>
        <s v="&amp;quot;根據不同庫存可控度，追蹤現行以及歷史庫存水位及DOI數值_庫存區域&amp;quot;" u="1"/>
        <s v="&amp;quot;客戶名稱&amp;quot;" u="1"/>
        <s v="&amp;quot;主導EBO專案的組織&amp;quot;" u="1"/>
        <s v="&amp;quot;詢價達成率相關資料&amp;quot;" u="1"/>
        <s v="&amp;quot;英業達料號&amp;quot;" u="1"/>
        <s v="&amp;quot;詢價結束日期&amp;quot;" u="1"/>
        <s v="&amp;quot;實際與預估和董事會預估出貨量差異&amp;quot;" u="1"/>
        <s v="&amp;quot;預估月攤提銷售數量&amp;quot;" u="1"/>
        <s v="&amp;quot;產品事業部門&amp;quot;" u="1"/>
        <s v="&amp;quot;庫存截止日_x000a_日：以前一日 23:59 結算為今日庫存金額_x000a_週：以每週一 23:59 結算為當周庫存金額_x000a_年：以每年 12/31 23:59 結算為當年庫存金額&amp;quot;" u="1"/>
        <s v="&amp;quot;客人提供的，應該就是完整的Shipment&amp;quot;" u="1"/>
        <s v="&amp;quot;各個檢查站待修不良數&amp;quot;" u="1"/>
        <s v="&amp;quot;年初至今實際和董事會預估出貨量差異率&amp;quot;" u="1"/>
        <s v="&amp;quot;資料安全分級&amp;quot;" u="1"/>
        <s v="&amp;quot;平均股東權益&amp;quot;" u="1"/>
        <s v="&amp;quot;投資預算管控總表&amp;quot;" u="1"/>
        <s v="&amp;quot;版本差異比例&amp;quot;" u="1"/>
        <s v="&amp;quot;EBO 專案資助紀錄表&amp;quot;" u="1"/>
        <s v="&amp;quot;EBO 專案進度紀錄表&amp;quot;" u="1"/>
        <s v="&amp;quot;EBO 專案階段紀錄表&amp;quot;" u="1"/>
        <s v="&amp;quot;失敗原因代碼&amp;quot;" u="1"/>
        <s v="&amp;quot;達交率按Vendor排名&amp;quot;" u="1"/>
        <s v="&amp;quot;PSG 產品系列&amp;quot;" u="1"/>
        <s v="&amp;quot;產品家族&amp;quot;" u="1"/>
        <s v="&amp;quot;各個檢查站投入數&amp;quot;" u="1"/>
        <s v="&amp;quot;該料號尚未結單之PO，所有尚未交料的總數量&amp;quot;" u="1"/>
        <s v="&amp;quot;庫存主檔&amp;quot;" u="1"/>
        <s v="&amp;quot;匯率類型&amp;quot;" u="1"/>
        <s v="&amp;quot;PDM裡各料號編碼規則的前四碼&amp;quot;" u="1"/>
        <s v="&amp;quot;需討論項目&amp;quot;" u="1"/>
        <s v="&amp;quot;投資併購目標註記&amp;quot;" u="1"/>
        <s v="&amp;quot;EBO 專案里程碑說明&amp;quot;" u="1"/>
        <s v="&amp;quot;上方區域上限&amp;quot;" u="1"/>
        <s v="&amp;quot;下方區域上限&amp;quot;" u="1"/>
        <s v="&amp;quot;僅年度銷量分析用標記&amp;quot;" u="1"/>
        <s v="&amp;quot;與此 Vendor 購買 Components 種類中客戶指定料之料號數。_x000a_若選特定一季直接出現該季數字，若選多季則出現最新一季的數字&amp;quot;" u="1"/>
        <s v="&amp;quot;產品生命週期&amp;quot;" u="1"/>
        <s v="&amp;quot;原物料分析, 每月 金、銅、鋁、錫、鎳、鐵礦砂、PC原物料行情&amp;quot;" u="1"/>
        <s v="&amp;quot;上方區域下限&amp;quot;" u="1"/>
        <s v="&amp;quot;下方區域下限&amp;quot;" u="1"/>
        <s v="&amp;quot;立帳年度&amp;quot;" u="1"/>
        <s v="&amp;quot;投資項目&amp;quot;" u="1"/>
        <s v="&amp;quot;分析實際出貨情況&amp;quot;" u="1"/>
        <s v="&amp;quot;對資料項目的資料項目來源，在資料庫或報表中，填寫主要的來源系統&amp;quot;" u="1"/>
        <s v="&amp;quot;依持股比率認列投資標的獲利&amp;quot;" u="1"/>
        <s v="&amp;quot;需求計畫達成率的時間範圍&amp;quot;" u="1"/>
        <s v="&amp;quot;PSG不同事業處之名稱&amp;quot;" u="1"/>
        <s v="&amp;quot;上一期員工人數&amp;quot;" u="1"/>
        <s v="&amp;quot;年初至今出貨目標&amp;quot;" u="1"/>
        <s v="&amp;quot;制定依據描述資料標準的業務依據來源，包括但不限於國家法律法規、國家標準、行業標準、外部監管要求、國際標準、國外先進標準、企業內部制度和系統規範、行業慣例等。&amp;quot;" u="1"/>
        <s v="&amp;quot;與此 Vendor 購買 Components 種類中，Sole Source 有多少個_x000a_無法導替代料之料號數量PSG這段時間跟該廠商交易多少料號數。_x000a_若選特定一季直接出現該季數字，若選多季則出現最新一季的數字&amp;quot;" u="1"/>
        <s v="&amp;quot;整體產品良率&amp;quot;" u="1"/>
        <s v="&amp;quot;每周產品良率&amp;quot;" u="1"/>
        <s v="&amp;quot;失準比率&amp;quot;" u="1"/>
        <s v="&amp;quot;年度出貨量差異&amp;quot;" u="1"/>
        <s v="&amp;quot;負責BG&amp;quot;" u="1"/>
        <s v="&amp;quot;每月專案材料成本&amp;quot;" u="1"/>
        <s v="&amp;quot;累計專案材料成本&amp;quot;" u="1"/>
        <s v="&amp;quot;EBO 階段開始日期&amp;quot;" u="1"/>
        <s v="&amp;quot;存貨金額_x000a_&amp;quot;" u="1"/>
        <s v="&amp;quot;EBO專案的資助比率&amp;quot;" u="1"/>
        <s v="&amp;quot;實際毛利 (百萬台幣)&amp;quot;" u="1"/>
        <s v="&amp;quot;實際營收 (百萬台幣)&amp;quot;" u="1"/>
        <s v="&amp;quot;預估毛利 (百萬台幣)&amp;quot;" u="1"/>
        <s v="&amp;quot;預估營收 (百萬台幣)&amp;quot;" u="1"/>
        <s v="&amp;quot;每月實際和目標出貨量差異&amp;quot;" u="1"/>
        <s v="&amp;quot;每月實際和預估出貨量差異&amp;quot;" u="1"/>
        <s v="&amp;quot;BU2:_x000a_Asus BS分量: ASUS客戶提供之當月客供料件供應計畫_x000a_Asus 當月 FCST: ASUS客戶提供之每月最後一版需求計畫&amp;quot;" u="1"/>
        <s v="&amp;quot;實際產品營收&amp;quot;" u="1"/>
        <s v="&amp;quot;主階品項年度漲跌幅&amp;quot;" u="1"/>
        <s v="&amp;quot;主階品項月度漲跌幅&amp;quot;" u="1"/>
        <s v="&amp;quot;原料期貨年度漲跌幅&amp;quot;" u="1"/>
        <s v="&amp;quot;原料期貨月度漲跌幅&amp;quot;" u="1"/>
        <s v="&amp;quot;塑膠PC季度漲跌幅&amp;quot;" u="1"/>
        <s v="&amp;quot;塑膠PC年度漲跌幅&amp;quot;" u="1"/>
        <s v="&amp;quot;次階品項年度漲跌幅&amp;quot;" u="1"/>
        <s v="&amp;quot;次階品項月度漲跌幅&amp;quot;" u="1"/>
        <s v="&amp;quot;沖壓品下一季漲跌幅&amp;quot;" u="1"/>
        <s v="&amp;quot;連接器下一季漲跌幅&amp;quot;" u="1"/>
        <s v="&amp;quot;鐵礦砂 季度漲跌幅&amp;quot;" u="1"/>
        <s v="&amp;quot;鐵礦砂 年度漲跌幅&amp;quot;" u="1"/>
        <s v="&amp;quot;電路板下一季漲跌幅&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制定依據&amp;quot;" u="1"/>
        <s v="&amp;quot;實際營收及毛利的幣別&amp;quot;" u="1"/>
        <s v="&amp;quot;預估營收及毛利的幣別&amp;quot;" u="1"/>
        <s v="&amp;quot;產品系列總體淨利額&amp;quot;" u="1"/>
        <s v="&amp;quot;需求計畫達成率的非安全區域&amp;quot;" u="1"/>
        <s v="&amp;quot;專案關鍵要素的簡短描述&amp;quot;" u="1"/>
        <s v="&amp;quot;年度營業收入差異&amp;quot;" u="1"/>
        <s v="&amp;quot;對資料項目的資料項目來源，在資料庫或報表中，資料來源的表格名稱&amp;quot;" u="1"/>
        <s v="&amp;quot;以每週二的DOI 實際天數為當週DOI 實際天數&amp;quot;" u="1"/>
        <s v="&amp;quot;各投資標的每季財務業務說明&amp;quot;" u="1"/>
        <s v="&amp;quot;主階品項市場價格波動分析&amp;quot;" u="1"/>
        <s v="&amp;quot;資料來源&amp;quot;" u="1"/>
        <s v="&amp;quot;產品良率目標&amp;quot;" u="1"/>
        <s v="&amp;quot;每月材料收料總金額與總數量，可從各種採購模式與分類檢視每月份的材料採買金額與數量&amp;quot;" u="1"/>
        <s v="&amp;quot;EBO 專案資助備註&amp;quot;" u="1"/>
        <s v="&amp;quot;雛型設計開始年度&amp;quot;" u="1"/>
        <s v="&amp;quot;資助EBO專案的事業群&amp;quot;" u="1"/>
        <s v="&amp;quot;實際和目標出貨量差異&amp;quot;" u="1"/>
        <s v="&amp;quot;實際和預估出貨量差異&amp;quot;" u="1"/>
        <s v="&amp;quot;年度投資預算餘額(F)&amp;quot;" u="1"/>
        <s v="&amp;quot;年初至今董事會預估營業收入&amp;quot;" u="1"/>
        <s v="&amp;quot;每週最新版本月預估營業收入&amp;quot;" u="1"/>
        <s v="&amp;quot;選取廠商用以呈現出廠商的各項資訊供進行比對或決策&amp;quot;" u="1"/>
        <s v="&amp;quot;EBO 團隊顧問&amp;quot;" u="1"/>
        <s v="&amp;quot;每月人工與其他成本&amp;quot;" u="1"/>
        <s v="&amp;quot;累計人工與其他成本&amp;quot;" u="1"/>
        <s v="&amp;quot;總資產金額&amp;quot;" u="1"/>
        <s v="&amp;quot;各投資標的營收金額&amp;quot;" u="1"/>
        <s v="&amp;quot;年初至今實際和董事會預估營業收入差異率&amp;quot;" u="1"/>
        <s v="&amp;quot;年度實際與預估和董事會預估出貨量差異率&amp;quot;" u="1"/>
        <s v="&amp;quot;營業收入&amp;quot;" u="1"/>
        <s v="&amp;quot;股東權益&amp;quot;" u="1"/>
        <s v="&amp;quot;EBO 專案&amp;quot;" u="1"/>
        <s v="&amp;quot;接單方式&amp;quot;" u="1"/>
        <s v="&amp;quot;投資主檔&amp;quot;" u="1"/>
        <s v="&amp;quot;計畫比較月份&amp;quot;" u="1"/>
        <s v="&amp;quot;STD BU2 ASUS BS分量與當月FCST 比較&amp;quot;" u="1"/>
        <s v="&amp;quot;標準更新來源&amp;quot;" u="1"/>
        <s v="&amp;quot;現金及約當現金金額&amp;quot;" u="1"/>
        <s v="&amp;quot;每月專案銷貨收入&amp;quot;" u="1"/>
        <s v="&amp;quot;累計專案銷貨收入&amp;quot;" u="1"/>
        <s v="&amp;quot;主要客戶名稱&amp;quot;" u="1"/>
        <s v="&amp;quot;1-(站點待修不良數/System秤重站或PCA SA_15站投入數)&amp;quot;" u="1"/>
        <s v="&amp;quot;實際和董事會預估營業收入差異率&amp;quot;" u="1"/>
        <s v="&amp;quot;年初至今實際和目標出貨量差異率&amp;quot;" u="1"/>
        <s v="&amp;quot;每月實際和年度目標出貨量差異率&amp;quot;" u="1"/>
        <s v="&amp;quot;EBO 專案里程碑狀態&amp;quot;" u="1"/>
        <s v="&amp;quot;BU1 惠普客戶累計當月有效訂單_x000a_BU2 華碩客戶訂單需求數量, 通過EDI 850指令傳送至英業達系統&amp;quot;" u="1"/>
        <s v="&amp;quot;產品系列首批出貨開始日期資料&amp;quot;" u="1"/>
        <s v="&amp;quot;立帳月份&amp;quot;" u="1"/>
        <s v="&amp;quot;報酬率同業比較&amp;quot;" u="1"/>
        <s v="&amp;quot;平均應收帳款&amp;quot;" u="1"/>
        <s v="&amp;quot;年度實際和預估營業收入&amp;quot;" u="1"/>
        <s v="&amp;quot;年度董事會預估營業收入&amp;quot;" u="1"/>
        <s v="&amp;quot;每月董事會預估營業收入&amp;quot;" u="1"/>
        <s v="&amp;quot;專案階段主檔&amp;quot;" u="1"/>
        <s v="&amp;quot;產品直通率目標&amp;quot;" u="1"/>
        <s v="&amp;quot;對資料項目的資料來源欄位做特殊的取值規則&amp;quot;" u="1"/>
        <s v="&amp;quot;EBO 階段備註&amp;quot;" u="1"/>
        <s v="&amp;quot;不動產、廠房及設備佔總資產比例&amp;quot;" u="1"/>
        <s v="&amp;quot;預估產品家族營收&amp;quot;" u="1"/>
        <s v="&amp;quot;判斷資料項目為實際值或是預測值&amp;quot;" u="1"/>
        <s v="&amp;quot;各事業處所負責的業務及客戶&amp;quot;" u="1"/>
        <s v="&amp;quot;System各個檢查站待修不良數總和(Yield)&amp;quot;" u="1"/>
        <s v="&amp;quot;累計專案銷貨成本&amp;quot;" u="1"/>
        <s v="&amp;quot;產品事業部門別名&amp;quot;" u="1"/>
        <s v="&amp;quot;不同時間區間實際營收出貨差異率資料&amp;quot;" u="1"/>
        <s v="&amp;quot;每月實際和目標營業收入差異&amp;quot;" u="1"/>
        <s v="&amp;quot;每月實際和預估營業收入差異&amp;quot;" u="1"/>
        <s v="&amp;quot;詢價結束年度&amp;quot;" u="1"/>
        <s v="&amp;quot;業務定義是對該資料項目業務含義、相關業務情境和場景的詳細描述。_x000a_&amp;quot;" u="1"/>
        <s v="&amp;quot;倫敦-銅金屬較上個月漲跌幅&amp;quot;" u="1"/>
        <s v="&amp;quot;倫敦-鋁金屬較上個月漲跌幅&amp;quot;" u="1"/>
        <s v="&amp;quot;倫敦-錫金屬較上個月漲跌幅&amp;quot;" u="1"/>
        <s v="&amp;quot;倫敦-鎳金屬較上個月漲跌幅&amp;quot;" u="1"/>
        <s v="&amp;quot;BU1 計算已收訂單數量占需求計畫數量的比例_x000a_BU2 計算每個產品已收提貨訂單的數量占已收生產訂單數量的比例&amp;quot;" u="1"/>
        <s v="&amp;quot;區域生產工廠廠別名稱&amp;quot;" u="1"/>
        <s v="&amp;quot;紀錄日期&amp;quot;" u="1"/>
        <s v="&amp;quot;應用客戶清單&amp;quot;" u="1"/>
        <s v="&amp;quot;平均總資產&amp;quot;" u="1"/>
        <s v="&amp;quot;每月專案生產營運成本&amp;quot;" u="1"/>
        <s v="&amp;quot;累計專案生產營運成本&amp;quot;" u="1"/>
        <s v="&amp;quot;當年度累積 ROA&amp;quot;" u="1"/>
        <s v="&amp;quot;相關標準&amp;quot;" u="1"/>
        <s v="&amp;quot;應付帳款天數&amp;quot;" u="1"/>
        <s v="&amp;quot;應收帳款天數&amp;quot;" u="1"/>
        <s v="&amp;quot;現金循環週期&amp;quot;" u="1"/>
        <s v="&amp;quot;1-(站點不良數/System秤重站或PCA SA_15站投入數)&amp;quot;" u="1"/>
        <s v="&amp;quot;所有材料按採購單位區分為EE(電子)與ME(機構)兩大類&amp;quot;" u="1"/>
        <s v="&amp;quot;PSG 事業處&amp;quot;" u="1"/>
        <s v="&amp;quot;每月實際和預估出貨量率&amp;quot;" u="1"/>
        <s v="&amp;quot;專案每月銷售數量&amp;quot;" u="1"/>
        <s v="&amp;quot;每月材料成本&amp;quot;" u="1"/>
        <s v="&amp;quot;累計材料成本&amp;quot;" u="1"/>
        <s v="&amp;quot;目標幣別&amp;quot;" u="1"/>
        <s v="&amp;quot;使用者可選擇 顯示資料的時間軸&amp;quot;" u="1"/>
        <s v="&amp;quot;PSG這段時間跟該廠商交易多少料號數&amp;quot;" u="1"/>
        <s v="&amp;quot;人均產值及人均營業利益&amp;quot;" u="1"/>
        <s v="&amp;quot;累計產品系列收入&amp;quot;" u="1"/>
        <s v="&amp;quot;執行中詢價細節&amp;quot;" u="1"/>
        <s v="&amp;quot;當年度累積 ROE&amp;quot;" u="1"/>
        <s v="&amp;quot;人均產值及人均營業利益事業群比較&amp;quot;" u="1"/>
        <s v="&amp;quot;與此 Vendor 購買 Components 種類中英業達自選料之料號數&amp;quot;" u="1"/>
        <s v="&amp;quot;A廠商材料LTA/MOU數量與實際SAP GR 數量的比較。以圓餅圖與曲線直線圖呈現，並列出具體數字&amp;quot;" u="1"/>
        <s v="&amp;quot;需求計畫達成失准專案明細&amp;quot;" u="1"/>
        <s v="&amp;quot;未來六個月需求數量&amp;quot;" u="1"/>
        <s v="&amp;quot;投資預算分配總表&amp;quot;" u="1"/>
        <s v="&amp;quot;依產品呈現月營業收入與出貨達成狀況&amp;quot;" u="1"/>
        <s v="&amp;quot;資助EBO專案的結束日期&amp;quot;" u="1"/>
        <s v="&amp;quot;展示當月董事會時設定的出貨目標&amp;quot;" u="1"/>
        <s v="&amp;quot;Site Name&amp;quot;" u="1"/>
        <s v="&amp;quot;年初至今實際和目標營業收入差異&amp;quot;" u="1"/>
        <s v="&amp;quot;每月實際和年度目標營業收入差異&amp;quot;" u="1"/>
        <s v="&amp;quot;年初至今實際和董事會預估出貨量差異&amp;quot;" u="1"/>
        <s v="&amp;quot;累計產品系列成本&amp;quot;" u="1"/>
        <s v="&amp;quot;不動產、廠房及設備金額&amp;quot;" u="1"/>
        <s v="&amp;quot;依持股比率認列投資標的營收&amp;quot;" u="1"/>
        <s v="&amp;quot;負債重點項目&amp;quot;" u="1"/>
        <s v="&amp;quot;資產重點項目&amp;quot;" u="1"/>
        <s v="&amp;quot;MD BU2 ASUS BS分量與當月FCST 比較&amp;quot;" u="1"/>
        <s v="&amp;quot;產品良率明細&amp;quot;" u="1"/>
        <s v="&amp;quot;當年度累計稅後淨利&amp;quot;" u="1"/>
        <s v="&amp;quot;參考資源&amp;quot;" u="1"/>
        <s v="&amp;quot;由系列使用清單對映客戶名稱以 &amp;apos;,&amp;apos; 分隔，會有一個或多個&amp;quot;" u="1"/>
        <s v="&amp;quot;累計專案利益&amp;quot;" u="1"/>
        <s v="&amp;quot;補充 [業務規則] 使用, 當 [業務規則] 中有項規則, 其中有公式項的部份可抽取到本欄位補充說明&amp;quot;" u="1"/>
        <s v="&amp;quot;展示當月實際出貨數量&amp;quot;" u="1"/>
        <s v="&amp;quot;企業中文名稱&amp;quot;" u="1"/>
        <s v="&amp;quot;企業英文名稱&amp;quot;" u="1"/>
        <s v="&amp;quot;EBO 專案編號&amp;quot;" u="1"/>
        <s v="&amp;quot;PSG 產品家族&amp;quot;" u="1"/>
        <s v="&amp;quot;財務會計主檔&amp;quot;" u="1"/>
        <s v="&amp;quot;產品驗證開始日期&amp;quot;" u="1"/>
        <s v="&amp;quot;系統整合開始日期&amp;quot;" u="1"/>
        <s v="&amp;quot;量產評估開始日期&amp;quot;" u="1"/>
        <s v="&amp;quot;雛型設計開始日期&amp;quot;" u="1"/>
        <s v="&amp;quot;首批出貨開始日期&amp;quot;" u="1"/>
        <s v="&amp;quot;採購件屬性&amp;quot;" u="1"/>
        <s v="&amp;quot;年度實際和預估出貨量&amp;quot;" u="1"/>
        <s v="&amp;quot;年度董事會預估出貨量&amp;quot;" u="1"/>
        <s v="&amp;quot;每月董事會預估出貨量&amp;quot;" u="1"/>
        <s v="&amp;quot;由Quality、Cost與Delivery三項成績進行加權計算總分&amp;quot;" u="1"/>
        <s v="&amp;quot;個人電腦事業群之需求計畫版本比較資料&amp;quot;" u="1"/>
        <s v="&amp;quot;與此 Vendor 購買 Components 種類中B&amp;amp;S 材料之料號數&amp;quot;" u="1"/>
        <s v="&amp;quot;員工結構&amp;quot;" u="1"/>
        <s v="&amp;quot;資料類別是根據資料的業務定義、業務規則和常見表現形式定義其所採用的資料類型。資料類別包括：數值類、金額類、編碼類、代碼類、註記類、文本類、比例類、日期類、時間類、日期時間類。&amp;quot;" u="1"/>
        <s v="&amp;quot;需求計畫類型&amp;quot;" u="1"/>
        <s v="&amp;quot;Critical Part 廠商達交率分析&amp;quot;" u="1"/>
        <s v="&amp;quot;達交率按PartNo排名&amp;quot;" u="1"/>
        <s v="&amp;quot;需求計畫比較類型&amp;quot;" u="1"/>
        <s v="&amp;quot;由buyer按交期管裡、稽核扣分、違反流程與Service進行綜合評分，分數呈現在每月發出重慶廠區厂商票期成績。_x000a_分數部分若選特定一季直接出現該季資料，若選多季時則呈現最差的分數&amp;quot;" u="1"/>
        <s v="&amp;quot;RDP, LT FSCT, FCST, BS 分量&amp;quot;" u="1"/>
        <s v="&amp;quot;月初至今實際和最新每月預估出貨量達成率&amp;quot;" u="1"/>
        <s v="&amp;quot;月初至今實際和董事會預估營業收入達成率&amp;quot;" u="1"/>
        <s v="&amp;quot;實際與預估營收出貨差異率和達成率資料&amp;quot;" u="1"/>
        <s v="&amp;quot;每周產品不良率&amp;quot;" u="1"/>
        <s v="&amp;quot;System各個檢查站不良數總和 (FPY)&amp;quot;" u="1"/>
        <s v="&amp;quot;廠商材料LTA/MOU數量與實際SAP GR 數量的比較。以圓餅圖與曲線直線圖呈現，並列出具體數字&amp;quot;" u="1"/>
        <s v="&amp;quot;月初至今實際和目標營業收入達成率&amp;quot;" u="1"/>
        <s v="&amp;quot;業務大類&amp;quot;" u="1"/>
        <s v="&amp;quot;應收帳款淨額站總資產比例&amp;quot;" u="1"/>
        <s v="&amp;quot;負債重點項目佔總資產比例&amp;quot;" u="1"/>
        <s v="&amp;quot;資產重點項目佔總資產比例&amp;quot;" u="1"/>
        <s v="&amp;quot;實際和董事會預估出貨量達成率&amp;quot;" u="1"/>
        <s v="&amp;quot;產品不良率明細&amp;quot;" u="1"/>
        <s v="&amp;quot;每日營業收入與出貨實際資料&amp;quot;" u="1"/>
        <s v="&amp;quot;每月營業收入與出貨實際資料&amp;quot;" u="1"/>
        <s v="&amp;quot;年度實際與預估和目標營業收入差異&amp;quot;" u="1"/>
        <s v="&amp;quot;每月實際和董事會預估營業收入差異&amp;quot;" u="1"/>
        <s v="&amp;quot;版本二需求計畫類型名稱：RDP, LT FSCT, FCST,  當月FCST&amp;quot;" u="1"/>
        <s v="&amp;quot;版本二預測比較類型名稱：RDP, LT FSCT, FCST,  當月FCST&amp;quot;" u="1"/>
        <s v="&amp;quot;上期原料期貨價格&amp;quot;" u="1"/>
        <s v="&amp;quot;各投資併購標的的估值（依持股比例）&amp;quot;" u="1"/>
        <s v="&amp;quot;區間內累計已與廠商簽訂之LTA/MOU材料數量&amp;quot;" u="1"/>
        <s v="&amp;quot;Class Code 四碼數字加上&amp;apos;-&amp;apos;再加上對應的Materical Group&amp;quot;" u="1"/>
        <s v="&amp;quot;由Sourcer按價格競爭力、機種配合度、材料/製程管理能力及其他項目進行綜合評分。_x000a_分數部分若選特定一季直接出現該季資料，若選多季時則呈現最差的分數&amp;quot;" u="1"/>
        <s v="&amp;quot;每月營業收入與出貨預估資料&amp;quot;" u="1"/>
        <s v="&amp;quot;依產品呈現近三年營業收入與出貨達成狀況&amp;quot;" u="1"/>
        <s v="&amp;quot;BU1 HP客戶提供之當月出貨計畫_x000a_BU2 華碩客戶提貨需求數量, 通過EDI 940指令傳送至英業達系統&amp;quot;" u="1"/>
        <s v="&amp;quot;PSG BU2的產品系列名稱:_x000a_FX516, Strix_2021, Strix_2022, GA401R, GA402, GA503, GC31, GC32, GU603, GU603Z, GV301, GV301R, GX703, NR2201, NR2202, NR2203&amp;quot;" u="1"/>
        <s v="&amp;quot;應付帳款周轉率&amp;quot;" u="1"/>
        <s v="&amp;quot;應收帳款周轉率&amp;quot;" u="1"/>
        <s v="&amp;quot;年度實際與預估和董事會預估營業收入差異&amp;quot;" u="1"/>
        <s v="&amp;quot;累計BP針對投資併購事業的實際投資金額&amp;quot;" u="1"/>
        <s v="&amp;quot;原始幣別&amp;quot;" u="1"/>
        <s v="&amp;quot;EBO 專案的最新階段&amp;quot;" u="1"/>
        <s v="&amp;quot;英文名稱是資料項目的統一英文命名，主要是根據中文名稱的含義進行英文翻譯。未來可作為資料庫中資料欄位名稱的參考。_x000a_&amp;quot;" u="1"/>
        <s v="&amp;quot;各投資標的配發之現金股利&amp;quot;" u="1"/>
        <s v="&amp;quot;填寫資料項目的填寫者&amp;quot;" u="1"/>
        <s v="&amp;quot;判斷庫存截止日為日、週、月、年&amp;quot;" u="1"/>
        <s v="&amp;quot;幣別&amp;quot;" u="1"/>
        <s v="&amp;quot;依客戶與事業部代碼呈現近三年營業收入與出貨達成狀況&amp;quot;" u="1"/>
        <s v="&amp;quot;短期借款金額&amp;quot;" u="1"/>
        <s v="&amp;quot;長期借款金額&amp;quot;" u="1"/>
        <s v="&amp;quot;PDM裡經過新廠商評鑑管理辦法承認之合格供應商名稱&amp;quot;" u="1"/>
        <s v="&amp;quot;下單廠商名稱，亦即Vendor code的廠商名稱&amp;quot;" u="1"/>
        <s v="&amp;quot;存貨周轉天數&amp;quot;" u="1"/>
        <s v="&amp;quot;應付周轉天數&amp;quot;" u="1"/>
        <s v="&amp;quot;應收周轉天數&amp;quot;" u="1"/>
        <s v="&amp;quot;EBO 階段結束日期&amp;quot;" u="1"/>
        <s v="&amp;quot;每月營業收入預估資料by客戶&amp;quot;" u="1"/>
        <s v="&amp;quot;計畫年度 &amp;quot;" u="1"/>
      </sharedItems>
    </cacheField>
    <cacheField name="Stewards" numFmtId="0">
      <sharedItems count="16">
        <s v="Lin.Una@inventec.com"/>
        <s v="Lee.Kate@inventec.com" u="1"/>
        <s v="Hung.Eric@inventec.com" u="1"/>
        <s v="jessewei@tw.ibm.com" u="1"/>
        <s v="SuMay@inventeccom" u="1"/>
        <s v="tan.tansy@inventec.com" u="1"/>
        <s v="jen.austin@inventec.com" u="1"/>
        <s v="ma.vivian@inventec.com" u="1"/>
        <s v="Wang.Charley@inventec.com" u="1"/>
        <s v="Su.May@inventec.com" u="1"/>
        <s v="chen.len@inventec.com" u="1"/>
        <s v="Su.May@inventeccom" u="1"/>
        <s v="Qian.Jenny@inventec.com" u="1"/>
        <s v="Huang.Karen@inventec.com" u="1"/>
        <s v="hung.jennie@inventec.com" u="1"/>
        <s v="tsai.shang-ju@inventec.com" u="1"/>
      </sharedItems>
    </cacheField>
    <cacheField name="Data Classes" numFmtId="0">
      <sharedItems/>
    </cacheField>
    <cacheField name="Tags" numFmtId="0">
      <sharedItems count="5">
        <s v="Concept"/>
        <s v="Property"/>
        <s v="Relationship"/>
        <s v="Dimension" u="1"/>
        <s v="Measure" u="1"/>
      </sharedItems>
    </cacheField>
    <cacheField name="Classifications" numFmtId="0">
      <sharedItems count="4">
        <s v="General"/>
        <s v="" u="1"/>
        <s v="Sensitive" u="1"/>
        <s v="Confidential" u="1"/>
      </sharedItems>
    </cacheField>
    <cacheField name="pk_POT" numFmtId="0">
      <sharedItems/>
    </cacheField>
    <cacheField name="pot_Concept" numFmtId="0">
      <sharedItems/>
    </cacheField>
    <cacheField name="idxTerms" numFmtId="0">
      <sharedItems containsSemiMixedTypes="0" containsString="0" containsNumber="1" containsInteger="1" minValue="2" maxValue="11"/>
    </cacheField>
    <cacheField name="idxPart_Of_Terms" numFmtId="0">
      <sharedItems containsSemiMixedTypes="0" containsString="0" containsNumber="1" containsInteger="1" minValue="0" maxValue="8"/>
    </cacheField>
    <cacheField name="idxRelated_Terms" numFmtId="0">
      <sharedItems containsSemiMixedTypes="0" containsString="0" containsNumber="1" containsInteger="1" minValue="0" maxValue="0"/>
    </cacheField>
    <cacheField name="pkSynoyms" numFmtId="0">
      <sharedItems/>
    </cacheField>
    <cacheField name="cntPkSynoyms" numFmtId="0">
      <sharedItems containsSemiMixedTypes="0" containsString="0" containsNumber="1" containsInteger="1" minValue="0" maxValue="1"/>
    </cacheField>
    <cacheField name="idxAltSynoyms" numFmtId="0">
      <sharedItems containsSemiMixedTypes="0" containsString="0" containsNumber="1" containsInteger="1" minValue="0" maxValue="0"/>
    </cacheField>
    <cacheField name="idxSynoyms" numFmtId="0">
      <sharedItems containsMixedTypes="1" containsNumber="1" containsInteger="1" minValue="0" maxValue="10"/>
    </cacheField>
    <cacheField name="Synonyms" numFmtId="0">
      <sharedItems count="434">
        <s v=""/>
        <s v="&amp;quot;Business Unit_BU Code&amp;quot;"/>
        <s v="&amp;quot;EBO Project Revenue_EBO Revenue Month&amp;quot;" u="1"/>
        <s v="MLY Rev. and SHIPT Data of Yearly TRGT_Monthly Shipment of Yearly Target" u="1"/>
        <s v="&amp;quot;Material Marketing Price Information_Material Futures category&amp;quot;" u="1"/>
        <s v="Data on the Difference Rate of Revenue and Shipment in Different Time Intervals_Difference Ratio Between  Yearly Operating Income" u="1"/>
        <s v="&amp;quot;Critical Parts Fulfillment Statistic_Vendor Fulfillment Performance&amp;quot;" u="1"/>
        <s v="Diff Rate and Hit Rate Data of Rev and SHIPT_Diff Rate of MLY Act Ship vs Boards Est Ship" u="1"/>
        <s v="Diff Rate and Hit Rate Data of Rev and SHIPT_Difference Ratio Between Actual Revenue and Revenue Target" u="1"/>
        <s v="&amp;quot;Material Marketing Price Information_Sub-stage Type&amp;quot;" u="1"/>
        <s v="&amp;quot;Overall product yield target_Product yield rate target&amp;quot;" u="1"/>
        <s v="Diff. Rate and Hit Rate Data of Rev. and  SHIPT_Monthly Revenue of Yearly Target" u="1"/>
        <s v="&amp;quot;Actual Revenue Cost and Shipment Data_Accumulative Product Series  Revenue&amp;quot;" u="1"/>
        <s v="Diff Rate and Hit Rate Data of Rev and SHIPT_Difference Between Actual Revenue and The Boards Estimated Revenue" u="1"/>
        <s v="Vendor Master_Vendor Performane Date" u="1"/>
        <s v="&amp;quot;PSG Product Series_Product Series&amp;quot;" u="1"/>
        <s v="&amp;quot;EBO Project_EBO Project Accumulated Revenue&amp;quot;" u="1"/>
        <s v="&amp;quot;Finance Master Labor_Operating Revenue Per Capita&amp;quot;" u="1"/>
        <s v="&amp;quot;Vendor Master_Vendor Name&amp;quot;" u="1"/>
        <s v="&amp;quot;PSG Product Family_Product Category&amp;quot;" u="1"/>
        <s v="&amp;quot;PSG Product Series_Product Category&amp;quot;" u="1"/>
        <s v="Monthly Operating Income and Shipment Data of Yearly target_Monthly Operating Income of Yearly Target" u="1"/>
        <s v="&amp;quot;PSG FCST Management_EDI 940 Shipping Notice&amp;quot;" u="1"/>
        <s v="&amp;quot;Vendor Master_AVL ID&amp;quot;" u="1"/>
        <s v="&amp;quot;Vendor Master_Supplier Final Score&amp;quot;" u="1"/>
        <s v="&amp;quot;Actual Revenue Cost and Shipment Data_Acc_ Series Net Profit Margin&amp;quot;" u="1"/>
        <s v="Diff. Rate and Hit Rate Data of Rev. and  SHIPT_Difference Between Actual Shipment and The Boards Estimated Shipment" u="1"/>
        <s v="事業群" u="1"/>
        <s v="&amp;quot;Finance Master_AP Days&amp;quot;" u="1"/>
        <s v="&amp;quot;Finance Master_AR Days&amp;quot;" u="1"/>
        <s v="&amp;quot;PSG Division_Division Name&amp;quot;" u="1"/>
        <s v="&amp;quot;RFQ Hit Rate Data_Shipment Year&amp;quot;" u="1"/>
        <s v="&amp;quot;EBO Project Phase History_EBO Phase&amp;quot;" u="1"/>
        <s v="MLY Rev and SHIPT Data of Yearly TRGT_Planned Year" u="1"/>
        <s v="&amp;quot;Vendor Performance Master_Used by Customer List&amp;quot;" u="1"/>
        <s v="Diff. Rate and Hit Rate Data of Rev. and SHIPT_Difference Between Actual Revenue and Revenue Target" u="1"/>
        <s v="&amp;quot;Finance Master_Financial Report Closing Date&amp;quot;" u="1"/>
        <s v="&amp;quot;Vendor Performance Master_Part Number Quantity&amp;quot;" u="1"/>
        <s v="&amp;quot;Vendor Performance Master_Sole Source Quantity&amp;quot;" u="1"/>
        <s v="&amp;quot;Material Marketing Price Infomation_Raw Material Data Month&amp;quot;" u="1"/>
        <s v="Diff. Rate and Hit Rate Data of Rev. and SHIPT_Difference Between Actual Shipment and The Boards Estimated Shipment" u="1"/>
        <s v="&amp;quot;Finance Master_Accounting Period&amp;quot;" u="1"/>
        <s v="&amp;quot;Project Stage Master_Project Stage&amp;quot;" u="1"/>
        <s v="&amp;quot;Inventory Master_Currency&amp;quot;" u="1"/>
        <s v="&amp;quot;PSG Monthly Procurement Amount_GR Quantity&amp;quot;" u="1"/>
        <s v="&amp;quot;EBO Project Revenue_EBO Project Actual Revenue&amp;quot;" u="1"/>
        <s v="&amp;quot;Material Marketing Price Infomation_MoM LEM CU&amp;quot;" u="1"/>
        <s v="&amp;quot;Material Marketing Price Infomation_QoQ LEM CU&amp;quot;" u="1"/>
        <s v="&amp;quot;Material Marketing Price Infomation_YoY LEM CU&amp;quot;" u="1"/>
        <s v="&amp;quot;Boards Est MLY Rev and SHIPT Data_Monthly Boards Estimated Shipment&amp;quot;" u="1"/>
        <s v="&amp;quot;Actual Monthly Operating Income and Shipment Data_Monthly Actual Shipment&amp;quot;" u="1"/>
        <s v="Diff Rate and Hit Rate Data of Rev and SHIPT_Diff of MLY Act Rev vs Yearly Target Rev" u="1"/>
        <s v="Actual Monthly Revenue and Shipment Data_Diff Rate of MLY Act Rev vs Yearly Target Rev" u="1"/>
        <s v="&amp;quot;Critical Parts Fulfillment Statistic_The Top Five PN with the Worst Order Fill Rate&amp;quot;" u="1"/>
        <s v="&amp;quot;Finance Master_Operating Income&amp;quot;" u="1"/>
        <s v="&amp;quot;STD BU2 ASUS BS VS FCST_Monthly Final Forecast Quantity&amp;quot;" u="1"/>
        <s v="&amp;quot;Material Marketing Price Infomation_Stage Composition Cost Ratio&amp;quot;" u="1"/>
        <s v="Actual Monthly Operating Income and Shipment Data_Monthly Actual Operating Income" u="1"/>
        <s v="&amp;quot;Actual Revenue Cost and Shipment Data_Accumulative Series Net Profit Rate&amp;quot;" u="1"/>
        <s v="Diff. Rate and Hit Rate Data of Rev. and SHIPT_Difference Ratio Between Actual Shipment and Shipment Target" u="1"/>
        <s v="&amp;quot;Material Marketing Price Infomation_QOQ Thermal Module&amp;quot;" u="1"/>
        <s v="&amp;quot;Material Marketing Price Information_Stage Composition Cost Ratio&amp;quot;" u="1"/>
        <s v="&amp;quot;Actual Revenue Cost and Shipment Data_Accumulative Product Series Revenue&amp;quot;" u="1"/>
        <s v="Data on the Difference Rate of Revenue and Shipment in Different Time Intervals_Difference Between Yearly Operating Income" u="1"/>
        <s v="&amp;quot;Defect target by defect type mapping_Defect type target&amp;quot;" u="1"/>
        <s v="&amp;quot;PSG Plant_Primary Customer Name&amp;quot;" u="1"/>
        <s v="&amp;quot;Project Stage Time Data_Dvp Year&amp;quot;" u="1"/>
        <s v="&amp;quot;PSG Forecast Versions Comparison Information_Monthly Forecast Quantity&amp;quot;" u="1"/>
        <s v="Diff. Rate of Rev. and SHIPT in Different Time Frame_Difference Between Yearly Revenue" u="1"/>
        <s v="&amp;quot;Vendor Master_Cost Score&amp;quot;" u="1"/>
        <s v="&amp;quot;Material Marketing Price Infomation_QOQ Connetor&amp;quot;" u="1"/>
        <s v="&amp;quot;Actual Revenue Cost and Shipment Data_Acc_ Shipping Quantity&amp;quot;" u="1"/>
        <s v="&amp;quot;MLY Rev and SHIPT Data of Yearly TRGT_Monthly Revenue of Yearly Target&amp;quot;" u="1"/>
        <s v="Difference Rate and Hit Rate Data of Operating Income and  Shipment_Difference Ratio Between Actual Operating Income and Estimated Operating Income" u="1"/>
        <s v="&amp;quot;PSG Business Unit_BU Code&amp;quot;" u="1"/>
        <s v="&amp;quot;Vendor Master_Vendor Code&amp;quot;" u="1"/>
        <s v="&amp;quot;PSG Division_Division Code&amp;quot;" u="1"/>
        <s v="Critical Parts Fulfillment Statistic_LTA  GR Quantity" u="1"/>
        <s v="Critical Parts Fulfillment Statistic_LTA MOU Quantity" u="1"/>
        <s v="&amp;quot;Major Stage Material Catalog Dim_Material Catalog&amp;quot;" u="1"/>
        <s v="MLY Rev and SHIPT Data of Yearly TRGT_Monthly Revenue of Yearly Target" u="1"/>
        <s v="Monthly Operating Income and Shipment Data of Yearly target_Planned Year" u="1"/>
        <s v="&amp;quot;Boards Est MLY Rev and SHIPT Data_Monthly Boards Estimated Revenue&amp;quot;" u="1"/>
        <s v="Diff. Rate and Hit Rate Data of Rev. and  SHIPT_Difference Ratio Between Actual Operating Income and Estimated Operating Income" u="1"/>
        <s v="Difference Rate and Hit Rate Data of Operating Income and  Shipment_Difference Between Actual Operating Income and Operating Income Target" u="1"/>
        <s v="&amp;quot;Material Marketing Price Infomation_MoM LEM Tin&amp;quot;" u="1"/>
        <s v="&amp;quot;Material Marketing Price Infomation_QoQ LEM Tin&amp;quot;" u="1"/>
        <s v="&amp;quot;Material Marketing Price Infomation_YoY LEM Tin&amp;quot;" u="1"/>
        <s v="RFQ Hit Rate Data_Estimated Monthly Amortized Sales Quantity" u="1"/>
        <s v="&amp;quot;EBO Project Revenue_EBO Project Actual Gross Profit&amp;quot;" u="1"/>
        <s v="Diff Rate and Hit Rate Data of Rev and SHIPT_Hit Rate of MTD Act Rev vs MLY Boards Est Rev" u="1"/>
        <s v="PSG Customer_Customer Name" u="1"/>
        <s v="&amp;quot;RFQ Related Data_RFQ End Year&amp;quot;" u="1"/>
        <s v="&amp;quot;Investment Master_Cumulative Investment Amount&amp;quot;" u="1"/>
        <s v="&amp;quot;PSG Monthly Procurement Amount_Purchase Amount&amp;quot;" u="1"/>
        <s v="&amp;quot;Actual Monthly Operating Income and Shipment Data_Version Date&amp;quot;" u="1"/>
        <s v="Diff Rate and Hit Rate Data of Rev and SHIPT_Difference Ratio Between Actual Shipment and Shipment Target" u="1"/>
        <s v="Difference Rate and Hit Rate Data of Operating Income and  Shipment_Difference Between Actual Shipment and Estimated Shipment" u="1"/>
        <s v="&amp;quot;Finance Master_Debt Ratio&amp;quot;" u="1"/>
        <s v="&amp;quot;Material Marketing Price Information_Last Raw Cost Price&amp;quot;" u="1"/>
        <s v="&amp;quot;EBO Project Funding History_EBO Funding BG&amp;quot;" u="1"/>
        <s v="&amp;quot;RFQ Related Data_Estimate Product Family Cost&amp;quot;" u="1"/>
        <s v="&amp;quot;Detailed product yield_Inspection station code&amp;quot;" u="1"/>
        <s v="&amp;quot;PSG Monthly Procurement Amount_GR Date By QUARTER&amp;quot;" u="1"/>
        <s v="Diff Rate and Hit Rate Data of Rev and SHIPT_Diff of MLY Act Rev vs Boards Est Rev" u="1"/>
        <s v="Difference Rate and Hit Rate Data of Operating Income and  Shipment_Difference Between Actual Operating Income and The Boards Estimated Operating Income" u="1"/>
        <s v="&amp;quot;PSG FCST Management_Hit Rate Analysis Month&amp;quot;" u="1"/>
        <s v="&amp;quot;Material Marketing Price Infomation_MoM LEM Ni&amp;quot;" u="1"/>
        <s v="&amp;quot;Material Marketing Price Infomation_QoQ LEM Ni&amp;quot;" u="1"/>
        <s v="&amp;quot;Material Marketing Price Infomation_YoY LEM Ni&amp;quot;" u="1"/>
        <s v="&amp;quot;Material Marketing Price Information_Material Futures YOY&amp;quot;" u="1"/>
        <s v="&amp;quot;Estimated Monthly Revenue and Shipment Data_Up to date Estimated Version Date&amp;quot;" u="1"/>
        <s v="&amp;quot;MLY Rev_ and SHIPT Data of Yearly TRGT_Monthly Operating Income of Yearly Target&amp;quot;" u="1"/>
        <s v="&amp;quot;Investment Master_Management Type&amp;quot;" u="1"/>
        <s v="&amp;quot;PSG FCST Hit Rate Information_EDI 940 Shipping Notice&amp;quot;" u="1"/>
        <s v="&amp;quot;PSG FCST Hit Rate Information_Hit Rate Analysis Month&amp;quot;" u="1"/>
        <s v="Diff. Rate and Hit Rate Data of Rev. and  SHIPT_Difference Ratio Between Actual Revenue and Revenue Target" u="1"/>
        <s v="&amp;quot;Boards Estimated Monthly Operating Income and Shipment Data_Monthly Boards Estimated Operating Income&amp;quot;" u="1"/>
        <s v="&amp;quot;Vendor Management_Used by customer list&amp;quot;" u="1"/>
        <s v="&amp;quot;Vendor Master_Quality Score&amp;quot;" u="1"/>
        <s v="&amp;quot;Estimated Monthly Revenue and Shipment Data_Planned Year&amp;quot;" u="1"/>
        <s v="Actual Daily Operating Income and Shipment Data_Actual Daily Shipment" u="1"/>
        <s v="&amp;quot;MLY Rev_ and SHIPT Data of Yearly TRGT_Monthly Shipment of Yearly Target&amp;quot;" u="1"/>
        <s v="事業處" u="1"/>
        <s v="&amp;quot;Finance Master_Profit after Tax&amp;quot;" u="1"/>
        <s v="&amp;quot;Investment Master_Subject Revenue Contribution&amp;quot;" u="1"/>
        <s v="RFQ Hit Rate Data_Shipment Year" u="1"/>
        <s v="&amp;quot;Business Group_BG Code&amp;quot;" u="1"/>
        <s v="&amp;quot;Investment Master_Investment Amount&amp;quot;" u="1"/>
        <s v="&amp;quot;Purchasing Part Attribute_Material Group&amp;quot;" u="1"/>
        <s v="&amp;quot;Vendor Performance Master_Delivery Score&amp;quot;" u="1"/>
        <s v="&amp;quot;DOI Target Days Parameter_DOI Target Days&amp;quot;" u="1"/>
        <s v="&amp;quot;Material Marketing Price Infomation_Case Plastic Cost ratio&amp;quot;" u="1"/>
        <s v="&amp;quot;Investment Master_Subject Valuation (based on shareholding ratio)&amp;quot;" u="1"/>
        <s v="&amp;quot;EBO Project Funding History_EBO Funding End Date&amp;quot;" u="1"/>
        <s v="&amp;quot;Boards Est MLY Rev and SHIPT Data_Boards Estimated Version Date&amp;quot;" u="1"/>
        <s v="Diff. Rate and Hit Rate Data of Rev. and  SHIPT_Difference Between Actual Revenue and Revenue Target" u="1"/>
        <s v="GR Date" u="1"/>
        <s v="&amp;quot;EBO Project_EBO Project Name&amp;quot;" u="1"/>
        <s v="&amp;quot;Overall product yield_Production input quantity&amp;quot;" u="1"/>
        <s v="&amp;quot;Vendor Performance Master_Buy and Sell Quantity&amp;quot;" u="1"/>
        <s v="&amp;quot;Overall product yield alert_Product yield alert comment&amp;quot;" u="1"/>
        <s v="Boards Est MLY Rev and SHIPT Data_Monthly Boards Estimated Shipment" u="1"/>
        <s v="Actual Monthly Operating Income and Shipment Data_Monthly Actual Shipment" u="1"/>
        <s v="&amp;quot;Actual Monthly Revenue and Shipment Data_Monthly Actual Shipment&amp;quot;" u="1"/>
        <s v="Boards Est. MLY Rev. and SHIPT Data_Monthly Boards Estimated Operating Income" u="1"/>
        <s v="Diff Rate of Rev and SHIPT in Different Time Frame_Difference Ratio Between Yearly Revenue" u="1"/>
        <s v="Diff. Rate and Hit Rate Data of Rev. and  SHIPT_Hit Rate Between Actual Operating Income and Boards Estimated Operating Income" u="1"/>
        <s v="Difference Rate and Hit Rate Data of Operating Income and  Shipment_Difference Ratio Between Actual Operating Income and The Boards Estimated Operating Income" u="1"/>
        <s v="&amp;quot;Investment Master_Subject Revenue&amp;quot;" u="1"/>
        <s v="&amp;quot;PSG Forecast Versions Comparison Information_FCST Version&amp;quot;" u="1"/>
        <s v="&amp;quot;Actual Revenue Cost and Shipment Data_Accumulative Series Revenue&amp;quot;" u="1"/>
        <s v="&amp;quot;Yield rate target by inspection station mapping_Yield rate target by inspection station&amp;quot;" u="1"/>
        <s v="Diff. Rate and Hit Rate Data of Rev. and  SHIPT_Difference Ratio Between Actual Shipment and Estimated Shipment" u="1"/>
        <s v="&amp;quot;Finance Master_ROA&amp;quot;" u="1"/>
        <s v="&amp;quot;Overall product yield_Weekly product yield report&amp;quot;" u="1"/>
        <s v="&amp;quot;RFQ Related Data_Estimated Product Family Revenue&amp;quot;" u="1"/>
        <s v="Diff Rate of Rev and SHIPT in Different Time Frame_Difference Ratio Between Yearly Shipment" u="1"/>
        <s v="Monthly Operating Income and Shipment Data of Yearly target_Monthly Shipment of Yearly Target" u="1"/>
        <s v="&amp;quot;Material Marketing Price Infomation_MoM Iron&amp;quot;" u="1"/>
        <s v="&amp;quot;Material Marketing Price Infomation_QoQ Iron&amp;quot;" u="1"/>
        <s v="&amp;quot;Material Marketing Price Infomation_YoY Iron&amp;quot;" u="1"/>
        <s v="Actual Monthly Revenue and Shipment Data_Monthly Actual Revenue" u="1"/>
        <s v="&amp;quot;Material Marketing Price Infomation_Material Catalog YOY&amp;quot;" u="1"/>
        <s v="&amp;quot;Material Marketing Price Infomation_Material Futures YOY&amp;quot;" u="1"/>
        <s v="&amp;quot;Detailed product yield_Input quantity by inspection station&amp;quot;" u="1"/>
        <s v="Diff. Rate of Rev. and SHIPT in Different Time Frame_Difference Ratio Between  Yearly Operating Income" u="1"/>
        <s v="Difference Rate and Hit Rate Data of Operating Income and  Shipment_Monthly Operating Income of Yearly Target" u="1"/>
        <s v="Diff. Rate and Hit Rate Data of Rev. and  SHIPT_Difference Ratio Between Actual Operating Income and The Boards Estimated Operating Income" u="1"/>
        <s v="&amp;quot;Employees Statistics_Number of Employees&amp;quot;" u="1"/>
        <s v="&amp;quot;Actual Revenue Cost and Shipment Data_Accumulative Series Profitability Ratio&amp;quot;" u="1"/>
        <s v="&amp;quot;Finance Master_Operating Revenue&amp;quot;" u="1"/>
        <s v="&amp;quot;Forecast Type_Forecast Type Name&amp;quot;" u="1"/>
        <s v="&amp;quot;Investment Master_Subject Comment&amp;quot;" u="1"/>
        <s v="&amp;quot;PSG Product Series_Product Horizon&amp;quot;" u="1"/>
        <s v="&amp;quot;PSG FCST Management_EDI 850 Order Request&amp;quot;" u="1"/>
        <s v="&amp;quot;EBO Project Funding History_EBO Funding BU&amp;quot;" u="1"/>
        <s v="&amp;quot;EBO Project Revenue Forecast_EBO Project Estimate Gross Profit&amp;quot;" u="1"/>
        <s v="&amp;quot;Estimated Monthly Revenue and Shipment Data_Up to date Monthly Estimated Shipment&amp;quot;" u="1"/>
        <s v="&amp;quot;Estimated Monthly Revenue and Shipment Data_Up-To-Date Monthly Estimated Shipment&amp;quot;" u="1"/>
        <s v="Difference Rate and Hit Rate Data of Operating Income and  Shipment_Difference Between Actual Shipment and Shipment Target" u="1"/>
        <s v="Difference Rate and Hit Rate Data of Operating Income and  Shipment_Difference Ratio Between Actual Shipment and Estimated Shipment" u="1"/>
        <s v="&amp;quot;EBO Project Funding History_EBO Project Funding Percentage&amp;quot;" u="1"/>
        <s v="&amp;quot;Investment Subject Allocation Master_Budget Allocation Amount&amp;quot;" u="1"/>
        <s v="&amp;quot;Annual Investment Budget Master_Annual Actual Investment Amount&amp;quot;" u="1"/>
        <s v="Diff. Rate of Rev. and SHIPT in Different Time Frame_Difference Between Yearly Operating Income" u="1"/>
        <s v="Diff. Rate and Hit Rate Data of Rev. and SHIPT_Difference Ratio Between Actual Revenue and Revenue Target" u="1"/>
        <s v="&amp;quot;Forecast Type_Forecast Type ID&amp;quot;" u="1"/>
        <s v="&amp;quot;BU2 ASUS BS VS FCST_Plan Comparison Month&amp;quot;" u="1"/>
        <s v="Boards Est MLY Rev and SHIPT Data_Monthly Boards Estimated Revenue" u="1"/>
        <s v="&amp;quot;Material Marketing Price Infomation_Case Plastic Procure Cost ratio&amp;quot;" u="1"/>
        <s v="&amp;quot;Actual Revenue Cost and Shipment Data_Accumulative Series Net Profit Margin&amp;quot;" u="1"/>
        <s v="&amp;quot;Estimated Monthly Operating Income and Shipment Data_Monthly Estimated Operating Income&amp;quot;" u="1"/>
        <s v="Data on the Difference Rate of Revenue and Shipment in Different Time Intervals_Difference Between Yearly Shipment" u="1"/>
        <s v="Diff Rate and Hit Rate Data of Rev and SHIPT_Difference Ratio Between Actual Shipment and The Boards Estimated Shipment" u="1"/>
        <s v="Difference Rate and Hit Rate Data of Operating Income and  Shipment_Hit Rate Between Actual Operating Income and Boards Estimated Operating Income" u="1"/>
        <s v="&amp;quot;Investment Master_Subject Net Profit&amp;quot;" u="1"/>
        <s v="&amp;quot;Vendor Performance Master_Quality Score&amp;quot;" u="1"/>
        <s v="&amp;quot;PSG FCST Management_Regional Demand Plan&amp;quot;" u="1"/>
        <s v="Actual Monthly Operating Income and Shipment Data_Actual Operating and Shipment Month" u="1"/>
        <s v="Diff Rate and Hit Rate Data of Rev and SHIPT_Difference Ratio Between Actual Revenue and The Boards Estimated Revenue" u="1"/>
        <s v="Difference Rate and Hit Rate Data of Operating Income and  Shipment_Difference Ratio Between Actual Shipment and Shipment Target" u="1"/>
        <s v="Difference Rate and Hit Rate Data of Operating Income and  Shipment_Hit Rate Between Actual Shipment and Monthly Shipment Target" u="1"/>
        <s v="&amp;quot;PSG Site_Site Name&amp;quot;" u="1"/>
        <s v="&amp;quot;RFQ Related Data_FCS Start Date&amp;quot;" u="1"/>
        <s v="&amp;quot;Detailed product yield_Product level&amp;quot;" u="1"/>
        <s v="Diff Rate and Hit Rate Data of Rev and SHIPT_Hit Rate Between Actual Revenue and Boards Estimated Revenue" u="1"/>
        <s v="RFQ Related Data_SI StartDate" u="1"/>
        <s v="&amp;quot;Inventory Master_Stock Area&amp;quot;" u="1"/>
        <s v="&amp;quot;Investment Master_Subject Shareholding Ratio&amp;quot;" u="1"/>
        <s v="&amp;quot;Material Marketing Price Infomation_Raw Cost Price&amp;quot;" u="1"/>
        <s v="&amp;quot;EBO Project Checkpoint History_EBO Business Model Viability&amp;quot;" u="1"/>
        <s v="&amp;quot;Investment Subject Allocation Master_Investment possibility&amp;quot;" u="1"/>
        <s v="MLY Rev and SHIPT Data of Yearly TRGT_Monthly Shipment of Yearly Target" u="1"/>
        <s v="MLY Rev. and SHIPT Data of Yearly TRGT_Monthly Revenue of Yearly Target" u="1"/>
        <s v="&amp;quot;Boards Est_ MLY Rev_ and SHIPT Data_Monthly Boards Estimated Shipment&amp;quot;" u="1"/>
        <s v="Diff Rate and Hit Rate Data of Rev and SHIPT_Diff of MLY Act Ship vs Yearly Target Ship" u="1"/>
        <s v="Boards Estimated Monthly Operating Income and Shipment Data_Monthly Boards Estimated Operating Income" u="1"/>
        <s v="&amp;quot;Vendor Master_Delivery Score&amp;quot;" u="1"/>
        <s v="&amp;quot;EBO Milestones_EBO Milestone Status&amp;quot;" u="1"/>
        <s v="&amp;quot;Vendor Master_Buy and Sell Quantity&amp;quot;" u="1"/>
        <s v="&amp;quot;Material Marketing Price Infomation_QOQ PCB&amp;quot;" u="1"/>
        <s v="&amp;quot;Investment Subject Allocation Master_Budget Allocation Quarter&amp;quot;" u="1"/>
        <s v="&amp;quot;PSG Forecast Versions Comparison Information_Version Difference&amp;quot;" u="1"/>
        <s v="&amp;quot;Actual Revenue Cost and Shipment Data_Accumulative Shipping Quantity&amp;quot;" u="1"/>
        <s v="Diff. Rate and Hit Rate Data of Rev. and  SHIPT_Difference Between Actual Operating Income and Operating Income Target" u="1"/>
        <s v="Diff. Rate and Hit Rate Data of Rev. and  SHIPT_Difference Ratio Between Actual Shipment and The Boards Estimated Shipment" u="1"/>
        <s v="&amp;quot;Detailed product defect_Defect type code&amp;quot;" u="1"/>
        <s v="&amp;quot;Major Stage Material Catalog_Material Catalog&amp;quot;" u="1"/>
        <s v="&amp;quot;Purchasing Part Attribute_Class Code Category&amp;quot;" u="1"/>
        <s v="&amp;quot;Material Marketing Price Infomation_Raw Cost Ratio&amp;quot;" u="1"/>
        <s v="&amp;quot;Purchasing Part Attribute_Rolling 6 Months Forecast&amp;quot;" u="1"/>
        <s v="&amp;quot;Overall product yield alert_Product yield alert type&amp;quot;" u="1"/>
        <s v="&amp;quot;Material Catalog Price Infomation_Material Catalog MOM&amp;quot;" u="1"/>
        <s v="Data on the Difference Rate of Revenue and Shipment in Different Time Intervals_Difference Ratio Between Yearly Shipment" u="1"/>
        <s v="Diff. Rate and Hit Rate Data of Rev. and  SHIPT_Difference Ratio Between Actual Operating Income and Operating Income Target" u="1"/>
        <s v="PSG Monthly Procurement Amount_GR Date" u="1"/>
        <s v="&amp;quot;EBO Milestones_EBO Milestone Category&amp;quot;" u="1"/>
        <s v="&amp;quot;Material Marketing Price Infomation_MoM NY Gold&amp;quot;" u="1"/>
        <s v="&amp;quot;Material Marketing Price Infomation_QoQ NY Gold&amp;quot;" u="1"/>
        <s v="&amp;quot;Material Marketing Price Infomation_YoY NY Gold&amp;quot;" u="1"/>
        <s v="Actual Monthly Revenue and Shipment Data_Monthly Actual Shipment" u="1"/>
        <s v="&amp;quot;Actual Monthly Revenue and Shipment Data_Monthly Actual Revenue&amp;quot;" u="1"/>
        <s v="Diff Rate and Hit Rate Data of Rev and SHIPT_Diff of MLY Act Ship vs Boards Est Ship" u="1"/>
        <s v="&amp;quot;Actual Monthly Operating Income and Shipment Data_Monthly Actual Operating Income&amp;quot;" u="1"/>
        <s v="Diff. Rate and Hit Rate Data of Rev. and  SHIPT_Difference Ratio Between Actual Shipment and Shipment Target" u="1"/>
        <s v="Diff. Rate and Hit Rate Data of Rev. and  SHIPT_Hit Rate Between Actual Shipment and Monthly Shipment Target" u="1"/>
        <s v="事業部" u="1"/>
        <s v="RFQ Related Data_DB Start Date" u="1"/>
        <s v="&amp;quot;Material Marketing Price Infomation_MoM PC&amp;quot;" u="1"/>
        <s v="&amp;quot;Material Marketing Price Infomation_QoQ PC&amp;quot;" u="1"/>
        <s v="&amp;quot;Material Marketing Price Infomation_YoY PC&amp;quot;" u="1"/>
        <s v="&amp;quot;Vendor Performance Master_Supplier Final Score&amp;quot;" u="1"/>
        <s v="Actual Monthly Revenue and Shipment Data_Latest Closing Month" u="1"/>
        <s v="&amp;quot;Critical Parts Fulfillment Statistic_LTA GR Quantity&amp;quot;" u="1"/>
        <s v="&amp;quot;EBO Project Checkpoint History_EBO Strategic Clarity&amp;quot;" u="1"/>
        <s v="&amp;quot;Overall product yield_Overall system defect quantity&amp;quot;" u="1"/>
        <s v="&amp;quot;Actual Revenue Cost and Shipment Data_Acc_ Series Revenue&amp;quot;" u="1"/>
        <s v="&amp;quot;EBO Project Revenue Forecast_EBO Project Estimate Revenue&amp;quot;" u="1"/>
        <s v="Diff Rate and Hit Rate Data of Rev and SHIPT_Diff Rate of MLY Act Rev vs Boards Est Rev" u="1"/>
        <s v="&amp;quot;Yield rate target by inspection station mapping_FPY rate target by inspection station&amp;quot;" u="1"/>
        <s v="Difference Rate and Hit Rate Data of Operating Income and  Shipment_Difference Between Actual Shipment and The Boards Estimated Shipment" u="1"/>
        <s v=" " u="1"/>
        <s v="&amp;quot;PSG FCST Hit Rate Information_EDI 850 Order Request&amp;quot;" u="1"/>
        <s v="Diff. Rate of Rev. and SHIPT in Different Time Frame_Difference Ratio Between Yearly Revenue" u="1"/>
        <s v="Difference Rate and Hit Rate Data of Operating Income and  Shipment_Difference Ratio Between Actual Operating Income and Operating Income Target" u="1"/>
        <s v="&amp;quot;PSG FCST Management_FCST Version&amp;quot;" u="1"/>
        <s v="&amp;quot;Purchasing Part Attribute_Part Category&amp;quot;" u="1"/>
        <s v="&amp;quot;Purchasing Part Attribute_Purchasing Mode&amp;quot;" u="1"/>
        <s v="&amp;quot;Purchasing Part Attribute_Substitute Code&amp;quot;" u="1"/>
        <s v="&amp;quot;Material Marketing Price Information_Raw Cost Ratio&amp;quot;" u="1"/>
        <s v="&amp;quot;EBO Project Checkpoint History_EBO Technology Readiness&amp;quot;" u="1"/>
        <s v="&amp;quot;Critical Parts Fulfillment Statistic_YTD Fill Rate Less Than Target PN List&amp;quot;" u="1"/>
        <s v="Diff. Rate and Hit Rate Data of Rev. and  SHIPT_Difference Ratio Between Actual Revenue and The Boards Estimated Revenue" u="1"/>
        <s v="&amp;quot;PSG Plant_Plant Code&amp;quot;" u="1"/>
        <s v="&amp;quot;Vendor Master_Part Number Quantity&amp;quot;" u="1"/>
        <s v="&amp;quot;Vendor Master_Sole Source Quantity&amp;quot;" u="1"/>
        <s v="&amp;quot;Material Marketing Price Infomation_Last Raw Cost Price&amp;quot;" u="1"/>
        <s v="Diff Rate of Rev and SHIPT in Different Time Frame_Difference Between Yearly Revenue" u="1"/>
        <s v="&amp;quot;Types of Labor_Types of Labor Name&amp;quot;" u="1"/>
        <s v="&amp;quot;Annual Investment Budget Master_Annual Investment Budget Balance (F)&amp;quot;" u="1"/>
        <s v="Diff. Rate and Hit Rate Data of Rev. and SHIPT_Hit Rate Between Actual Revenue and Boards Estimated Revenue" u="1"/>
        <s v="&amp;quot;EBO Project_EBO Project Owner&amp;quot;" u="1"/>
        <s v="&amp;quot;PSG Product Family_Outsourcing type&amp;quot;" u="1"/>
        <s v="&amp;quot;PSG FCST Management_In accurated Area&amp;quot;" u="1"/>
        <s v="&amp;quot;Purchasing Part Attribute_Component Type&amp;quot;" u="1"/>
        <s v="&amp;quot;Purchasing Part Attribute_IEC Part Number&amp;quot;" u="1"/>
        <s v="&amp;quot;Material Marketing Price Information_Raw Cost Price&amp;quot;" u="1"/>
        <s v="&amp;quot;EBO Project Checkpoint History_EBO Win in the Marketplace&amp;quot;" u="1"/>
        <s v="MLY Rev. and SHIPT Data of Yearly TRGT_Monthly Operating Income of Yearly Target" u="1"/>
        <s v="Diff Rate and Hit Rate Data of Rev and SHIPT_Difference Between Actual Revenue and Revenue Target" u="1"/>
        <s v="Difference Rate and Hit Rate Data of Operating Income and  Shipment_Hit Rate Between Actual Shipment and Boards Estimated Shipment" u="1"/>
        <s v="&amp;quot;DOI Master_DOI Actual Days&amp;quot;" u="1"/>
        <s v="&amp;quot;Inventory Master_Period Closing Date&amp;quot;" u="1"/>
        <s v="&amp;quot;EBO Project_EBO Project Registration Date&amp;quot;" u="1"/>
        <s v="&amp;quot;Investment Master_Account for the Quarter&amp;quot;" u="1"/>
        <s v="&amp;quot;Annual Investment Budget Master_Annual Investment Budget&amp;quot;" u="1"/>
        <s v="&amp;quot;Boards Est_ MLY Rev_ and SHIPT Data_Monthly Boards Estimated Revenue&amp;quot;" u="1"/>
        <s v="&amp;quot;Estimated Monthly Revenue and Shipment Data_Up to date Monthly Estimated Revenue&amp;quot;" u="1"/>
        <s v="&amp;quot;Estimated Monthly Revenue and Shipment Data_Up-To-Date Monthly Estimated Revenue&amp;quot;" u="1"/>
        <s v="Diff. Rate of Rev. and SHIPT in Different Time Frame_Difference Ratio Between  Yearly Revenue" u="1"/>
        <s v="Diff Rate and Hit Rate Data of Rev and SHIPT_Difference Between Actual Shipment and Shipment Target" u="1"/>
        <s v="Diff. Rate and Hit Rate Data of Rev. and  SHIPT_Hit Rate Between Actual Shipment and Boards Estimated Shipment" u="1"/>
        <s v="&amp;quot;Overall product yield target_Product FPY rate target&amp;quot;" u="1"/>
        <s v="Diff. Rate and Hit Rate Data of Rev. and SHIPT_Monthly Revenue of Yearly Target" u="1"/>
        <s v="Diff. Rate and Hit Rate Data of Rev. and  SHIPT_Difference Between Actual Operating Income and Estimated Operating Income" u="1"/>
        <s v="&amp;quot;Investment Master_Subject Recognize Profit&amp;quot;" u="1"/>
        <s v="Diff. Rate of Rev. and SHIPT in Different Time Frame_Difference Between Yearly Shipment" u="1"/>
        <s v="&amp;quot;Monthly Operating Income and Shipment Data of Yearly target_Monthly Shipment of Yearly Target&amp;quot;" u="1"/>
        <s v="Difference Rate and Hit Rate Data of Operating Income and  Shipment_Difference Between Actual Operating Income and Estimated Operating Income" u="1"/>
        <s v="&amp;quot;PSG Product Family_Product Family&amp;quot;" u="1"/>
        <s v="&amp;quot;Actual Revenue Cost and Shipment Data_Accumulative Product Series Shipping Volume&amp;quot;" u="1"/>
        <s v="Diff. Rate and Hit Rate Data of Rev. and SHIPT_Difference Between Actual Shipment and Shipment Target" u="1"/>
        <s v="&amp;quot;Finance Master_Accumulated ROA&amp;quot;" u="1"/>
        <s v="&amp;quot;PSG FCST Management_MTD EDI 850&amp;quot;" u="1"/>
        <s v="&amp;quot;EBO Milestones_EBO Milestone Remark&amp;quot;" u="1"/>
        <s v="&amp;quot;Part Series_Series List&amp;quot;" u="1"/>
        <s v="&amp;quot;PSG Product Family_Business type&amp;quot;" u="1"/>
        <s v="&amp;quot;EBO Milestones_EBO Milestone Check Date&amp;quot;" u="1"/>
        <s v="&amp;quot;Purchasing Part Attribute_Part Description&amp;quot;" u="1"/>
        <s v="&amp;quot;Material Marketing Price Infomation_QOQ Plastic&amp;quot;" u="1"/>
        <s v="&amp;quot;STD BU2 ASUS BS VS FCST_Monthly BS Supply Quantity&amp;quot;" u="1"/>
        <s v="Boards Est. MLY Rev. and SHIPT Data_Monthly Boards Estimated Revenue" u="1"/>
        <s v="&amp;quot;Material Marketing Price Infomation_Last Year Raw Cost Price&amp;quot;" u="1"/>
        <s v="&amp;quot;Material Marketing Price Information_Raw Material Data Month&amp;quot;" u="1"/>
        <s v="&amp;quot;RFQ Related Data_Data Upload Date&amp;quot;" u="1"/>
        <s v="&amp;quot;PSG Monthly Procurement Amount_GR Date&amp;quot;"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Boards Est. MLY Rev. and SHIPT Data_Monthly Boards Estimated Shipment" u="1"/>
        <s v="&amp;quot;Finance Master_DOI&amp;quot;" u="1"/>
        <s v="&amp;quot;Finance Master_Accumulated ROE&amp;quot;" u="1"/>
        <s v="&amp;quot;Critical Parts Fulfillment Statistic_YTD Fill Rate&amp;quot;" u="1"/>
        <s v="&amp;quot;EBO Project Funding History_EBO Funding Start Date&amp;quot;" u="1"/>
        <s v="&amp;quot;PSG FCST Hit Rate Information_Regional Demand Plan&amp;quot;" u="1"/>
        <s v="&amp;quot;Material Marketing Price Infomation_Material Catalog&amp;quot;" u="1"/>
        <s v="&amp;quot;Material Catalog Inference Amount_Material Catalog Inference Cost&amp;quot;" u="1"/>
        <s v="Difference Rate and Hit Rate Data of Operating Income and  Shipment_Difference Ratio Between Actual Shipment and The Boards Estimated Shipment" u="1"/>
        <s v="&amp;quot;Finance Master_ROE&amp;quot;" u="1"/>
        <s v="&amp;quot;Vendor Master_AVL Name&amp;quot;" u="1"/>
        <s v="&amp;quot;RFQ Hit Rate Data_Shipment Month&amp;quot;" u="1"/>
        <s v="&amp;quot;PSG FCST Hit Rate Information_MTD EDI 850&amp;quot;" u="1"/>
        <s v="&amp;quot;Material Marketing Price Infomation_QOQ Stamping&amp;quot;" u="1"/>
        <s v="Investment Subject Allocation Master_Budget Allocation Amount" u="1"/>
        <s v="&amp;quot;Material Catalog Price Information_Sub Material Catalog MOM&amp;quot;" u="1"/>
        <s v="Actual Monthly Revenue and Shipment Data_Actual Operating and Shipment Month" u="1"/>
        <s v="&amp;quot;EBO Milestones_EBO Project Milestone&amp;quot;" u="1"/>
        <s v="&amp;quot;Investment Master_Investment Subject&amp;quot;" u="1"/>
        <s v="&amp;quot;EBO Milestones_EBO Milestone Completion&amp;quot;" u="1"/>
        <s v="&amp;quot;Finance Master_Shareholders&amp;apos; Equity Amount&amp;quot;" u="1"/>
        <s v="&amp;quot;Material Marketing Price Infomation_Sub-stage Type&amp;quot;" u="1"/>
        <s v="&amp;quot;Material Marketing Price Information_Sub Material Catalog&amp;quot;" u="1"/>
        <s v="&amp;quot;Critical Parts Fulfillment Statistic_The Top Five Vendor with the Worst Order Fill Rate&amp;quot;" u="1"/>
        <s v="&amp;quot;Monthly Operating Income and Shipment Data of Yearly target_Monthly Operating Income of Yearly Target&amp;quot;" u="1"/>
        <s v="Diff Rate and Hit Rate Data of Rev and SHIPT_Difference Between Actual Shipment and The Boards Estimated Shipment" u="1"/>
        <s v="&amp;quot;EBO Project_EBO Development Duration&amp;quot;" u="1"/>
        <s v="&amp;quot;Detailed product yield_Defect quantity&amp;quot;" u="1"/>
        <s v="&amp;quot;Vendor Performance Master_GTK Quantity&amp;quot;" u="1"/>
        <s v="&amp;quot;Vendor Performance Master_OTK Quantity&amp;quot;" u="1"/>
        <s v="&amp;quot;Investment Master_Subject Cash Dividend&amp;quot;" u="1"/>
        <s v="&amp;quot;Finance Master_Accumulated Net Income (After tax)&amp;quot;" u="1"/>
        <s v="&amp;quot;Purchasing Part Attribute_Open Purchase Order Quantity&amp;quot;" u="1"/>
        <s v="Diff Rate and Hit Rate Data of Rev and SHIPT_Monthly Revenue of Yearly Target" u="1"/>
        <s v="&amp;quot;Boards Est_ MLY Rev_ and SHIPT Data_Monthly Boards Estimated Operating Income&amp;quot;" u="1"/>
        <s v="&amp;quot;Vendor Master_GTK Quantity&amp;quot;" u="1"/>
        <s v="&amp;quot;Vendor Master_OTK Quantity&amp;quot;" u="1"/>
        <s v="&amp;quot;PSG FCST Hit Rate Information_Forecast Hit Rate&amp;quot;" u="1"/>
        <s v="&amp;quot;Material Marketing Price Infomation_Material Futures category&amp;quot;" u="1"/>
        <s v="&amp;quot;PSG Forecast Versions Comparison Information_Version Comparison Month&amp;quot;" u="1"/>
        <s v="Diff. Rate and Hit Rate Data of Rev. and  SHIPT_Monthly Operating Income of Yearly Target" u="1"/>
        <s v="&amp;quot;EBO Project_EBO Sponsor&amp;quot;" u="1"/>
        <s v="&amp;quot;Entrepreneur_Entrepreneur Chinese Name&amp;quot;" u="1"/>
        <s v="&amp;quot;Material Marketing Price Infomation_MoM LEM AL&amp;quot;" u="1"/>
        <s v="&amp;quot;Material Marketing Price Infomation_QoQ LEM AL&amp;quot;" u="1"/>
        <s v="&amp;quot;Material Marketing Price Infomation_YoY LEM AL&amp;quot;" u="1"/>
        <s v="&amp;quot;Finance Master_CCC&amp;quot;" u="1"/>
        <s v="&amp;quot;RFQ Related Data_RFQ Status&amp;quot;" u="1"/>
        <s v="&amp;quot;Investment Master_Account for the Year&amp;quot;" u="1"/>
        <s v="&amp;quot;PSG FCST Hit Rate Information_In accurated Area&amp;quot;" u="1"/>
        <s v="&amp;quot;Critical Parts Fulfillment Statistic_Vendor A Fulfillment Performance&amp;quot;" u="1"/>
        <s v="Diff. Rate and Hit Rate Data of Rev. and SHIPT_Difference Between Actual Revenue and The Boards Estimated Revenue" u="1"/>
        <s v="Diff. Rate and Hit Rate Data of Rev. and SHIPT_Difference Ratio Between Actual Shipment and The Boards Estimated Shipment" u="1"/>
        <s v="&amp;quot;EBO Milestones_EBO Milestone Actual Date&amp;quot;" u="1"/>
        <s v="&amp;quot;EBO Milestones_EBO Milestone Target Date&amp;quot;" u="1"/>
        <s v="&amp;quot;Purchasing Part Attribute_Series Customer List&amp;quot;" u="1"/>
        <s v="&amp;quot;Finance Master Labor_Operating Income Per Capita&amp;quot;" u="1"/>
        <s v="&amp;quot;Estimated Monthly Revenue and Shipment Data_Planned Month&amp;quot;" u="1"/>
        <s v="Boards Estimated Monthly Operating Income and Shipment Data_Monthly Boards Estimated Shipment" u="1"/>
        <s v="Diff. Rate and Hit Rate Data of Rev. and  SHIPT_Hit Rate Between Actual Revenue and Boards Estimated Revenue" u="1"/>
        <s v="&amp;quot;Detailed product defect_Defect type quantity&amp;quot;" u="1"/>
        <s v="&amp;quot;Detailed product yield_Not repaired quantity&amp;quot;" u="1"/>
        <s v="&amp;quot;RFQ Related Data_Hite Rate of Sales Quantity&amp;quot;" u="1"/>
        <s v="&amp;quot;Annual Investment Budget Master_Annual Investment Budget Balance Ratio&amp;quot;" u="1"/>
        <s v="Actual Monthly Revenue and Shipment Data_Diff Rate of MLY Act Ship vs Yearly Target Ship" u="1"/>
        <s v="Diff. Rate and Hit Rate Data of Rev. and SHIPT_Difference Ratio Between Actual Revenue and The Boards Estimated Revenue" u="1"/>
        <s v="&amp;quot;Finance Master_Total Assets Amount&amp;quot;" u="1"/>
        <s v="&amp;quot;STD BU2 ASUS BS VS FCST_BS Supply Month&amp;quot;" u="1"/>
        <s v="Actual Daily Revenue and Shipment Data_Actual Daily Revenue" u="1"/>
        <s v="&amp;quot;Critical Parts Fulfillment Statistic_LTA  GR Quantity&amp;quot;" u="1"/>
        <s v="&amp;quot;Critical Parts Fulfillment Statistic_LTA MOU Quantity&amp;quot;" u="1"/>
        <s v="&amp;quot;Overall product yield_Overall system not repaired quantity&amp;quot;" u="1"/>
        <s v="Diff. Rate and Hit Rate Data of Rev. and  SHIPT_Difference Between Actual Revenue and The Boards Estimated Revenue" u="1"/>
        <s v="&amp;quot;Vendor Performance Master_Cost Score&amp;quot;" u="1"/>
        <s v="&amp;quot;Finance Master_Total Liability Amount&amp;quot;" u="1"/>
        <s v="&amp;quot;Inventory Master_PSG Inventory Amount&amp;quot;" u="1"/>
        <s v="&amp;quot;BU2 ASUS BS VS FCST_Monthly Final Forecast Quantity&amp;quot;" u="1"/>
        <s v="Diff. Rate of Rev. and SHIPT in Different Time Frame_Difference Ratio Between Yearly Shipment" u="1"/>
        <s v="Diff. Rate and Hit Rate Data of Rev. and  SHIPT_Difference Between Actual Shipment and Shipment Target" u="1"/>
        <s v="&amp;quot;Boards Estimated Monthly Operating Income and Shipment Data_Monthly Boards Estimated Shipment&amp;quot;" u="1"/>
        <s v="&amp;quot;DOI Master_DOI Date Type&amp;quot;" u="1"/>
        <s v="&amp;quot;RFQ Related Data_Estimated Sales Quantity&amp;quot;" u="1"/>
        <s v="&amp;quot;Material Catalog Price Information_Sub Material Catalog YOY&amp;quot;" u="1"/>
        <s v="&amp;quot;Investment Subject Allocation Master_Investment MA Target Remark&amp;quot;" u="1"/>
        <s v="Diff. Rate and Hit Rate Data of Rev. and  SHIPT_Difference Between Actual Operating Income and The Boards Estimated Operating Income" u="1"/>
        <s v="&amp;quot;PSG  Customer_Customer Name&amp;quot;" u="1"/>
        <s v="Investment Master_Account for the Quarter" u="1"/>
        <s v="&amp;quot;EBO Project_EBO Project Number&amp;quot;" u="1"/>
        <s v="&amp;quot;EBO Project Revenue_EBO Revenue Year&amp;quot;" u="1"/>
        <s v="&amp;quot;RFQ Related Data_Reason Code of Lose&amp;quot;" u="1"/>
        <s v="&amp;quot;BU2 ASUS BS VS FCST_Monthly BS Forecast Quantity&amp;quot;" u="1"/>
        <s v="&amp;quot;Material Marketing Price Infomation_Material Catalog MOM&amp;quot;" u="1"/>
        <s v="&amp;quot;Material Marketing Price Infomation_Material Futures MOM&amp;quot;" u="1"/>
        <s v="Actual Daily Operating Income and Shipment Data_Actual Daily Operating Income" u="1"/>
        <s v="PSG Forecast Versions Comparison_Version Comparison Month" u="1"/>
        <s v="&amp;quot;Material Marketing Price Information_Material Futures MOM&amp;quot;" u="1"/>
        <s v="&amp;quot;MLY Rev and SHIPT Data of Yearly TRGT_Monthly Shipment of Yearly Target&amp;quot;" u="1"/>
        <s v="&amp;quot;MLY Rev_ and SHIPT Data of Yearly TRGT_Monthly Revenue of Yearly Target&amp;quot;" u="1"/>
        <s v="Diff. Rate and Hit Rate Data of Rev. and  SHIPT_Difference Between Actual Shipment and Estimated Shipment" u="1"/>
        <s v="&amp;quot;Material Catalog Price Infomation_Material Catalog YOY&amp;quot;" u="1"/>
        <s v="&amp;quot;Material Marketing Price Information_Last Year Raw Cost Price&amp;quot;" u="1"/>
        <s v="Diff Rate of Rev and SHIPT in Different Time Frame_Difference Between Yearly Shipment" u="1"/>
        <s v="&amp;quot;Estimated Monthly Operating Income and Shipment Data_Monthly Estimated Shipment&amp;quot;" u="1"/>
      </sharedItems>
    </cacheField>
    <cacheField name="Part_Of_TermsMap" numFmtId="0">
      <sharedItems/>
    </cacheField>
    <cacheField name="Part_Of_Terms" numFmtId="0">
      <sharedItems count="163">
        <s v=""/>
        <s v="&amp;quot;Line Of Business&amp;quot;"/>
        <s v="&amp;quot;Business Unit&amp;quot;"/>
        <s v="&amp;quot;Part Series&amp;quot;" u="1"/>
        <s v="&amp;quot;Debt Ratio Analysis&amp;quot;" u="1"/>
        <s v="&amp;quot;PSG FCST Hit Rate Analysis&amp;quot;" u="1"/>
        <s v="&amp;quot;Entrepreneur&amp;quot;" u="1"/>
        <s v="&amp;quot;Product Series FCS Status&amp;quot;" u="1"/>
        <s v="&amp;quot;Monthly Status of Operating Income and Shipment by Product&amp;quot;" u="1"/>
        <s v="&amp;quot;PSG  Customer&amp;quot;" u="1"/>
        <s v="&amp;quot;EBO Project Revenue&amp;quot;" u="1"/>
        <s v="&amp;quot;RFQ Hit Rate Status&amp;quot;" u="1"/>
        <s v="&amp;quot;Monthly Status of Operating Income and Shipment by BU and Customer&amp;quot;" u="1"/>
        <s v="&amp;quot;MD BU2 ASUS BS VS FCST&amp;quot;" u="1"/>
        <s v="&amp;quot;Boards Est MLY Rev and SHIPT Data&amp;quot;" u="1"/>
        <s v="&amp;quot;BU2 ASUS BS VS FCST&amp;quot;" u="1"/>
        <s v="&amp;quot;RFQ Detail of Award Project&amp;quot;" u="1"/>
        <s v="&amp;quot;Important Types of Liability&amp;quot;" u="1"/>
        <s v="&amp;quot;CCC Analysis Comparison between Entrepreneurs and BGs&amp;quot;" u="1"/>
        <s v="&amp;quot;Difference Rate and Hit Rate Data of Operating Income and  Shipment&amp;quot;" u="1"/>
        <s v="&amp;quot;Detailed product yield analysis&amp;quot;" u="1"/>
        <s v="&amp;quot;Material Catalog Price Analysis&amp;quot;" u="1"/>
        <s v="&amp;quot;EBO Funding Management&amp;quot;" u="1"/>
        <s v="&amp;quot;EBO Project Management&amp;quot;" u="1"/>
        <s v="&amp;quot;PSG Site&amp;quot;" u="1"/>
        <s v="&amp;quot;RFQ Detail of Lose Project&amp;quot;" u="1"/>
        <s v="&amp;quot;Year to Date Status of Operating Income and Shipment by BU and Customer&amp;quot;" u="1"/>
        <s v="&amp;quot;Forecast Hit Rate Remark&amp;quot;" u="1"/>
        <s v="&amp;quot;RFQ Related Data&amp;quot;" u="1"/>
        <s v="&amp;quot;PSG FCST Hit Rate Information&amp;quot;" u="1"/>
        <s v="&amp;quot;PSG Forecast Versions Comparison&amp;quot;" u="1"/>
        <s v="&amp;quot;Yearly Rev and SHIPT by BU and CUS&amp;quot;" u="1"/>
        <s v="&amp;quot;Rev. and SHIPT in Past Three Years by PRD&amp;quot;" u="1"/>
        <s v="&amp;quot;Actual Monthly Operating Income and Shipment Data&amp;quot;" u="1"/>
        <s v="&amp;quot;Year to Date Status of Operating Income and Shipment by Product&amp;quot;" u="1"/>
        <s v="&amp;quot;In Accurated area&amp;quot;" u="1"/>
        <s v="&amp;quot;PSG Division&amp;quot;" u="1"/>
        <s v="&amp;quot;RFQ Shipment Target Data&amp;quot;" u="1"/>
        <s v="&amp;quot;MLY Rev. and SHIPT by PRD&amp;quot;" u="1"/>
        <s v="&amp;quot;YTD Rev. and SHIPT by PRD&amp;quot;" u="1"/>
        <s v="&amp;quot;Major Stage Material Catalog Dim&amp;quot;" u="1"/>
        <s v="&amp;quot;Annual Investment Budget Master&amp;quot;" u="1"/>
        <s v="&amp;quot;Currency Conversion Rate Master&amp;quot;" u="1"/>
        <s v="&amp;quot;Employees Statistics&amp;quot;" u="1"/>
        <s v="&amp;quot;Yield rate target by inspection station mapping&amp;quot;" u="1"/>
        <s v="&amp;quot;FCS Start Date Data&amp;quot;" u="1"/>
        <s v="&amp;quot;PSG FCST Hit Rate Analysis_Outliners&amp;quot;" u="1"/>
        <s v="&amp;quot;Yearly Status of Operating Income and Shipment by Product&amp;quot;" u="1"/>
        <s v="&amp;quot;Estimated Monthly Operating Income and Shipment Data&amp;quot;" u="1"/>
        <s v="&amp;quot;PSG Product Series&amp;quot;" u="1"/>
        <s v="&amp;quot;Major Stage Material Catalog&amp;quot;" u="1"/>
        <s v="&amp;quot;Yearly Rev. and SHIPT by BU and CUS&amp;quot;" u="1"/>
        <s v="&amp;quot;Vendor Master&amp;quot;" u="1"/>
        <s v="&amp;quot;Overall product yield analysis&amp;quot;" u="1"/>
        <s v="&amp;quot;PSG Business Unit&amp;quot;" u="1"/>
        <s v="&amp;quot;Detailed product defect analysis&amp;quot;" u="1"/>
        <s v="&amp;quot;MLY Rev. and SHIPT by BU and CUS&amp;quot;" u="1"/>
        <s v="&amp;quot;YTD Rev. and SHIPT by BU and CUS&amp;quot;" u="1"/>
        <s v="&amp;quot;Estimated Monthly Revenue Data by Customer&amp;quot;" u="1"/>
        <s v="&amp;quot;DOI Master&amp;quot;" u="1"/>
        <s v="&amp;quot;Project Stage Time Data&amp;quot;" u="1"/>
        <s v="&amp;quot;Overview of Project Time Distribution&amp;quot;" u="1"/>
        <s v="&amp;quot;Diff Rate and Hit Rate Data of Rev and SHIPT&amp;quot;" u="1"/>
        <s v="&amp;quot;Material Catalog Price Infomation&amp;quot;" u="1"/>
        <s v="&amp;quot;EBO Project&amp;quot;" u="1"/>
        <s v="&amp;quot;Diff Rate of Rev and SHIPT in Different Time Frame&amp;quot;" u="1"/>
        <s v="&amp;quot;Data on the Difference Rate of Revenue and Shipment in Different Time Intervals&amp;quot;" u="1"/>
        <s v="&amp;quot;Operating Revenue Per Capita and Operating Income Per Capita Analysis Comparison between BGs&amp;quot;" u="1"/>
        <s v="&amp;quot;Critical Parts Fulfillment Statistic&amp;quot;" u="1"/>
        <s v="&amp;quot;Forecast Type&amp;quot;" u="1"/>
        <s v="&amp;quot;Major Stage Material Catalog DM&amp;quot;" u="1"/>
        <s v="&amp;quot;Defect target by defect type mapping&amp;quot;" u="1"/>
        <s v="&amp;quot;Finance Master&amp;quot;" u="1"/>
        <s v="&amp;quot;Detailed product defect&amp;quot;" u="1"/>
        <s v="&amp;quot;Boards Est. MLY Rev. and SHIPT Data&amp;quot;" u="1"/>
        <s v="&amp;quot;Fill Rate by Vendor&amp;quot;" u="1"/>
        <s v="&amp;quot;Overall product yield&amp;quot;" u="1"/>
        <s v="&amp;quot;Detailed product yield&amp;quot;" u="1"/>
        <s v="&amp;quot;Purchasing Part Attribute&amp;quot;" u="1"/>
        <s v="&amp;quot;MLY Rev and SHIPT Data of Yearly TRGT&amp;quot;" u="1"/>
        <s v="&amp;quot;Estimated Monthly Revenue and Shipment Data&amp;quot;" u="1"/>
        <s v="&amp;quot;RDP Hit Rate Version&amp;quot;" u="1"/>
        <s v="&amp;quot;Diff. Rate and Hit Rate Data of Rev. and  SHIPT&amp;quot;" u="1"/>
        <e v="#N/A" u="1"/>
        <s v="&amp;quot;Actual Daily Revenue and Shipment Data&amp;quot;" u="1"/>
        <s v="&amp;quot;Rev and SHIPT in Past Three Years by PRD&amp;quot;" u="1"/>
        <s v="&amp;quot;Monthly Operating Income and Shipment Data of Yearly target&amp;quot;" u="1"/>
        <s v="&amp;quot;Investment Master&amp;quot;" u="1"/>
        <s v="&amp;quot;Sole Source List&amp;quot;" u="1"/>
        <s v="&amp;quot;DOI Target Days Parameter&amp;quot;" u="1"/>
        <s v="&amp;quot;Vendor Performance Master&amp;quot;" u="1"/>
        <s v="&amp;quot;Project Stage Master&amp;quot;" u="1"/>
        <s v="&amp;quot;PSG Forecast Version Comparison&amp;quot;" u="1"/>
        <s v="&amp;quot;Material Marketing Price Infomation&amp;quot;" u="1"/>
        <s v="&amp;quot;Yearly SHIPT TRGT Data&amp;quot;" u="1"/>
        <s v="&amp;quot;Investment MA Management&amp;quot;" u="1"/>
        <s v="&amp;quot;Important Types of Assets&amp;quot;" u="1"/>
        <s v="&amp;quot;PSG Monthly Procurement Amount&amp;quot;" u="1"/>
        <s v="&amp;quot;PSG Plant&amp;quot;" u="1"/>
        <s v="&amp;quot;PSG FCST Management&amp;quot;" u="1"/>
        <s v="&amp;quot;Actual Monthly Revenue and Shipment Data&amp;quot;" u="1"/>
        <s v="&amp;quot;PSG Forecast Versions Comparison Information&amp;quot;" u="1"/>
        <s v="&amp;quot;Material Catalog Inference Amount&amp;quot;" u="1"/>
        <s v="&amp;quot;Business Operation and DOI Overview&amp;quot;" u="1"/>
        <s v="&amp;quot;Operating Revenue Per Capita and Operating Income Per Capita Analysis&amp;quot;" u="1"/>
        <s v="&amp;quot;Status of Operating Income and Shipment in the Past Three Years by Product&amp;quot;" u="1"/>
        <s v="&amp;quot;Overall product yield target&amp;quot;" u="1"/>
        <s v="&amp;quot;PSG BOD Shipping Target Management&amp;quot;" u="1"/>
        <s v="&amp;quot;EBO Project Funding History&amp;quot;" u="1"/>
        <s v="&amp;quot;Yearly Rev. and SHIPT by PRD&amp;quot;" u="1"/>
        <s v="&amp;quot;Actual Revenue Cost and Shipment Data&amp;quot;" u="1"/>
        <s v="&amp;quot;RFQ Detail of On going Project&amp;quot;" u="1"/>
        <s v="&amp;quot;PSG Product Family&amp;quot;" u="1"/>
        <s v="&amp;quot;CQ MP shipment Dataset&amp;quot;" u="1"/>
        <s v="&amp;quot;MLY Rev. and SHIPT Data of Yearly TRGT&amp;quot;" u="1"/>
        <s v="&amp;quot;Diff. Rate and Hit Rate Data of Rev. and SHIPT&amp;quot;" u="1"/>
        <s v="&amp;quot;Types of Labor&amp;quot;" u="1"/>
        <s v="&amp;quot;Actual Revenue and Shipment Data&amp;quot;" u="1"/>
        <s v="&amp;quot;Investment MA Target&amp;quot;" u="1"/>
        <s v="&amp;quot;Yearly Rev and SHIPT by PRD&amp;quot;" u="1"/>
        <s v="&amp;quot;MLY Rev and SHIPT by PRD&amp;quot;" u="1"/>
        <s v="&amp;quot;YTD Rev and SHIPT by PRD&amp;quot;" u="1"/>
        <s v="&amp;quot;EBO Project Revenue Forecast&amp;quot;" u="1"/>
        <s v="&amp;quot;The Top Five Vendor with the Worst Order Fill Rate&amp;quot;" u="1"/>
        <s v="&amp;quot;Business Group&amp;quot;" u="1"/>
        <s v="&amp;quot;CQ MP shipment analysis&amp;quot;" u="1"/>
        <s v="&amp;quot;Rate of Return Analysis&amp;quot;" u="1"/>
        <s v="&amp;quot;Investment Budget Allocation&amp;quot;" u="1"/>
        <s v="&amp;quot;Material Catalog Price Information&amp;quot;" u="1"/>
        <s v="&amp;quot;Business Operation and DOI Overview_Stock Area&amp;quot;" u="1"/>
        <s v="&amp;quot;RFQ Hit Rate Data&amp;quot;" u="1"/>
        <s v="&amp;quot;Overall product yield alert&amp;quot;" u="1"/>
        <s v="&amp;quot;Purchasing Mode and Amount Aistribution&amp;quot;" u="1"/>
        <s v="&amp;quot;Purchasing Mode and Amount Distribution&amp;quot;" u="1"/>
        <s v="&amp;quot;Material Marketing Price Information&amp;quot;" u="1"/>
        <s v="&amp;quot;EBO Milestones&amp;quot;" u="1"/>
        <s v="&amp;quot;Status of Operating Income and Shipment in the Past Three Years by BU and Customer&amp;quot;" u="1"/>
        <s v="&amp;quot;Vendor Management&amp;quot;" u="1"/>
        <s v="&amp;quot;Finance Master Labor&amp;quot;" u="1"/>
        <s v="&amp;quot;CCC Analysis&amp;quot;" u="1"/>
        <s v="&amp;quot;Critical Parts Fulfillment Analysis&amp;quot;" u="1"/>
        <s v="&amp;quot;Material Catalog Inference Analysis&amp;quot;" u="1"/>
        <s v="&amp;quot;Investment Subject Allocation Master&amp;quot;" u="1"/>
        <s v="&amp;quot;Diff. Rate of Rev. and SHIPT in Different Time Frame&amp;quot;" u="1"/>
        <s v="&amp;quot;MLY Rev and SHIPT by BU and CUS&amp;quot;" u="1"/>
        <s v="&amp;quot;YTD Rev and SHIPT by BU and CUS&amp;quot;" u="1"/>
        <s v="&amp;quot;Current Year Accumulated Rate of Return Analysis&amp;quot;" u="1"/>
        <s v="&amp;quot;Rev. and SHIPT in Past Three Years by BU and CUS&amp;quot;" u="1"/>
        <s v="&amp;quot;EBO Project Phase History&amp;quot;" u="1"/>
        <s v="&amp;quot;Yearly Status of Operating Income and Shipment by BU and Customer&amp;quot;" u="1"/>
        <s v="&amp;quot;Inventory Master&amp;quot;" u="1"/>
        <s v="&amp;quot;Rev and SHIPT in Past Three Years by BU and CUS&amp;quot;" u="1"/>
        <s v="&amp;quot;STD BU2 ASUS BS VS FCST&amp;quot;" u="1"/>
        <s v="&amp;quot;Forecast Comparison Type&amp;quot;" u="1"/>
        <s v="&amp;quot;PSG Forecast Hit Rate Monitor&amp;quot;" u="1"/>
        <s v="&amp;quot;Actual Daily Operating Income and Shipment Data&amp;quot;" u="1"/>
        <s v="&amp;quot;Boards Estimated Monthly Operating Income and Shipment Data&amp;quot;" u="1"/>
        <s v="&amp;quot;Investment Budget Control&amp;quot;" u="1"/>
        <s v="&amp;quot;EBO Project Checkpoint History&amp;quot;" u="1"/>
        <s v="&amp;quot;Rate of Return Analysis Comparison between Entrepreneurs&amp;quot;" u="1"/>
        <s v="&amp;quot;CCC Analysis Comparison between Entrepreneurs&amp;quot;" u="1"/>
        <s v="&amp;quot;Fill Rate by PartNo&amp;quot;" u="1"/>
        <s v="&amp;quot;Material Marketing Price Analysis&amp;quot;" u="1"/>
      </sharedItems>
    </cacheField>
    <cacheField name="Part_Of_Terms-WKC" numFmtId="0">
      <sharedItems/>
    </cacheField>
    <cacheField name="Related_Terms" numFmtId="0">
      <sharedItems count="210">
        <s v=""/>
        <s v="&amp;quot;Monthly Actual Shipment; Monthly Boards Estimated Shipment&amp;quot;" u="1"/>
        <s v="&amp;quot;Diff of MLY Act Rev vs Boards Est Rev;Monthly Boards Estimated Revenue&amp;quot;" u="1"/>
        <s v="&amp;quot;Investment MA Management_Subject Revenue;Investment MA Management_Subject Shareholding Ratio&amp;quot;" u="1"/>
        <s v="&amp;quot;Year to Date Status of Shipment by BU and Customer_Year to Date Actual Shipment;Year to Date Status of Shipment by BU and Customer_Year to Date Boards Estimated Shipment&amp;quot;" u="1"/>
        <s v="&amp;quot;Yearly Rev. and SHIPT by BU and CUS_Yearly Boards Estimated Shipment;Yearly Status of Operating Income and Shipment by BU and Customer_Yearly Actual and Predict Shipment&amp;quot;" u="1"/>
        <s v="&amp;quot;MLY Rev. and SHIPT by BU and CUS_Monthly Shipment Target;MLY Rev. and SHIPT by BU and CUS_Monthly Actual  Shipment&amp;quot;" u="1"/>
        <s v="&amp;quot;Actual Daily Revenue and Shipment Data_Actual Daily Revenue;Estimated Monthly Revenue and Shipment Data_Up to date Monthly Estimated Revenue&amp;quot;" u="1"/>
        <s v="&amp;quot;Yearly Rev and SHIPT by BU and CUS_Yearly Revenue Target;Yearly Status of Revenue and Shipment by BU and Customer_Yearly Actual and Predict Revenue&amp;quot;" u="1"/>
        <s v="&amp;quot;Actual Daily Operating Income and Shipment Data_Actual Daily Shipment;Monthly Operating Income and Shipment Data of Yearly target_Monthly Operating Income of Yearly Target&amp;quot;" u="1"/>
        <s v="&amp;quot;Diff of Yearly Act/Pred and Boards Est Rev;Yearly Boards Estimated Revenue&amp;quot;" u="1"/>
        <s v="&amp;quot;Monthly Status of Operating Income and Shipment by Product_Monthly Operating Income Target;Monthly Status of Operating Income and Shipment by Product_Monthly Actual Operating Income&amp;quot;" u="1"/>
        <s v="&amp;quot;Actual Daily Revenue and Shipment Data_Actual Daily Shipment;Estimated Monthly Revenue and Shipment Data_Up to date Monthly Estimated Shipment&amp;quot;" u="1"/>
        <s v="&amp;quot;Year to Date Status of Operating Income and Shipment by Product_Year to Date Boards Estimated Shipment;Year to Date Status of Operating Income and Shipment by Product_Year to Date Actual Shipment&amp;quot;" u="1"/>
        <s v="&amp;quot;Finance Master_Inventory Amount;Finance Master_Total Assets Amount&amp;quot;" u="1"/>
        <s v="&amp;quot;Finance Master_Profit after Tax;Finance Master_Total Assets Amount&amp;quot;" u="1"/>
        <s v="&amp;quot;Monthly Status of Operating Income and Shipment by BU and Customer_Monthly Operating Income Target;Monthly Status of Operating Income and Shipment by BU and Customer_Monthly Actual Operating Income&amp;quot;" u="1"/>
        <s v="&amp;quot;Actual Daily Revenue and Shipment Data_Actual Daily Revenue;MLY Rev and SHIPT Data of Yearly TRGT_Monthly Revenue of Yearly Target&amp;quot;" u="1"/>
        <s v="&amp;quot;MLY Rev. and SHIPT by PRD_Monthly Actual Shipment;Monthly Status of Operating Income and Shipment by Product_Monthly Estimated Shipment&amp;quot;" u="1"/>
        <s v="&amp;quot;Year to Date Status of Operating Income by BU and Customer_Year to Date Actual Operating Income;Year to Date Status of Operating Income by BU and Customer_Year to Date Boards Estimated Operating Income&amp;quot;" u="1"/>
        <s v="&amp;quot;MLY Rev and SHIPT by BU and CUS_Monthly Actual Revenue;MLY Rev and SHIPT by BU and CUS_Monthly Boards Estimated Revenue&amp;quot;" u="1"/>
        <s v="&amp;quot;MLY Rev. and SHIPT by PRD_Monthly Boards Estimated Operating Income;Monthly Status of Operating Income and Shipment by Product_Monthly Actual Operating Income&amp;quot;" u="1"/>
        <s v="&amp;quot;Month to Date Actual Shipment;Monthly Boards Estimated Shipment&amp;quot;" u="1"/>
        <s v="&amp;quot;Rev and SHIPT in Past Three Years by PRD_Yearly Actual Shipment&amp;quot;" u="1"/>
        <s v="&amp;quot;MLY Rev and SHIPT by BU and CUS_Diff of MLY Act Rev vs Boards Est Rev;MLY Rev and SHIPT by BU and CUS_Monthly Boards Estimated Revenue&amp;quot;" u="1"/>
        <s v="&amp;quot;Diff of MLY Act Ship vs Boards Est Ship;Monthly Boards Estimated Shipment&amp;quot;" u="1"/>
        <s v="&amp;quot;Yearly Rev and SHIPT by BU and CUS_Diff of Yearly ActPred and Boards Est Rev;Yearly Rev and SHIPT by BU and CUS_Yearly Boards Estimated Revenue&amp;quot;" u="1"/>
        <s v="&amp;quot;Investment Budget Control_Annual Investment Budget;Investment Budget Control_Annual Actual Investment Amount;Investment Budget Control_Budget Allocation Amount(H)&amp;quot;" u="1"/>
        <s v="&amp;quot;Employees Statistics_Number of Employees;Employees Statistics_Last Number of Employees&amp;quot;" u="1"/>
        <s v="&amp;quot;Monthly Actual Revenue;Monthly Revenue of Yearly Target&amp;quot;" u="1"/>
        <s v="&amp;quot;PSG FCST Management_Order Quantity;PSG FCST Management_Forecast Quantity&amp;quot;" u="1"/>
        <s v="&amp;quot;Finance Master_Cost of Sales;Finance Master_Average Inventory Amount&amp;quot;" u="1"/>
        <s v="&amp;quot;MLY Rev. and SHIPT by BU and CUS_Monthly Operating Income Target;MLY Rev. and SHIPT by BU and CUS_Month to Date Actual  Operating Income&amp;quot;" u="1"/>
        <s v="&amp;quot;Actual Daily Operating Income and Shipment Data_Actual Daily Shipment;Boards Est. MLY Rev. and SHIPT Data_Monthly Boards Estimated Shipment&amp;quot;" u="1"/>
        <s v="&amp;quot;MLY Rev. and SHIPT by PRD_Monthly Shipment Target;Monthly Status of Operating Income and Shipment by Product_Month to Date Actual  Shipment&amp;quot;" u="1"/>
        <s v="&amp;quot;Monthly Status of Operating Income and Shipment by BU and Customer_Monthly Shipment Target;Monthly Status of Operating Income and Shipment by BU and Customer_Monthly Actual  Shipment&amp;quot;" u="1"/>
        <s v="&amp;quot;Monthly Status of Operating Income and Shipment by Product_Monthly Boards Estimated Shipment;Monthly Status of Operating Income and Shipment by Product_Month to Date Actual  Shipment&amp;quot;" u="1"/>
        <s v="&amp;quot;Year to Date Status of Operating Income and Shipment by Product_Yearly Operating Income Target;Year to Date Status of Operating Income and Shipment by Product_Year to Date Actual Operating Income&amp;quot;" u="1"/>
        <s v="&amp;quot;Monthly Status of Operating Income and Shipment by BU and Customer_Monthly Boards Estimated Operating Income;Monthly Status of Operating Income and Shipment by BU and Customer_Monthly Actual Operating Income&amp;quot;" u="1"/>
        <s v="&amp;quot;Employees Statistics_Number of Employees;&amp;quot;" u="1"/>
        <s v="&amp;quot;MLY Rev and SHIPT by BU and CUS_Month to Date Actual Revenue;MLY Rev and SHIPT by PRD_Up to date Monthly Estimated Revenue&amp;quot;" u="1"/>
        <s v="&amp;quot;MLY Rev. and SHIPT by PRD_Monthly Boards Estimated Shipment;Monthly Status of Operating Income and Shipment by Product_Monthly Actual  Shipment&amp;quot;" u="1"/>
        <s v="&amp;quot;Year to Date Status of Shipment by Product_Year to Date Actual Shipment;Year to Date Status of Shipment by Product_ Year to Date Shipment Target&amp;quot;" u="1"/>
        <s v="&amp;quot;Actual Daily Operating Income and Shipment Data_Actual Daily Shipment;Estimated Monthly Operating Income and Shipment Data_Monthly Estimated Shipment&amp;quot;" u="1"/>
        <s v="&amp;quot;MLY Rev. and SHIPT by PRD_Monthly Boards Estimated Shipment;Monthly Status of Operating Income and Shipment by Product_Month to Date Actual  Shipment&amp;quot;" u="1"/>
        <s v="&amp;quot;Actual Daily Operating Income and Shipment Data_Actual Daily Operating Income;Monthly Operating Income and Shipment Data of Yearly target_Monthly Operating Income of Yearly Target&amp;quot;" u="1"/>
        <s v="&amp;quot;Monthly Status of Operating Income and Shipment by BU and Customer_Monthly Operating Income Target;Monthly Status of Operating Income and Shipment by BU and Customer_Month to Date Actual  Operating Income&amp;quot;" u="1"/>
        <s v="&amp;quot;RFQ Hit Rate Data_Estimated Sales Quantity;RFQ Shipment Target Data_Yearly Shipment Target&amp;quot;" u="1"/>
        <s v="&amp;quot;Finance Master_Accumulated Net Income (After tax);Finance Master_Shareholders&amp;apos; Equity Amount&amp;quot;" u="1"/>
        <s v="&amp;quot;Actual Daily Revenue and Shipment Data_Actual Daily Revenue;Estimated Monthly Revenue and Shipment Data_Monthly Estimated Revenue&amp;quot;" u="1"/>
        <s v="&amp;quot;Business Operation and DOI Overview_PSG Inventory Amount;Business Operation and DOI Overview_Up to date Monthly Estimated Revenue&amp;quot;" u="1"/>
        <s v="&amp;quot;YTD Rev and SHIPT by BU and CUS_Year to Date Actual Revenue;YTD Rev and SHIPT by BU and CUS_Year to Date Boards Estimated Revenue&amp;quot;" u="1"/>
        <s v="&amp;quot;RFQ Detail of Award Project_Estimated Sales Quantity;RFQ Detail of Award Project_Accumulative Product Series Shipping Volume&amp;quot;" u="1"/>
        <s v="&amp;quot;Actual Daily Revenue and Shipment Data_Actual Daily Revenue;MLY Rev. and SHIPT Data of Yearly TRGT_Monthly Revenue of Yearly Target&amp;quot;" u="1"/>
        <s v="&amp;quot;Actual Daily Revenue and Shipment Data_Actual Daily Shipment;MLY Rev and SHIPT Data of Yearly TRGT_Monthly Revenue of Yearly Target&amp;quot;" u="1"/>
        <s v="&amp;quot;Monthly Status of Operating Income and Shipment by Product_Monthly Actual Operating Income;Monthly Status of Operating Income and Shipment by Product_Monthly Estimated Operating Income&amp;quot;" u="1"/>
        <s v="&amp;quot;Status of Operating Income and Shipment in the Past Three Years by BU and Customer_&amp;quot;" u="1"/>
        <s v="&amp;quot;Monthly Status of Operating Income and Shipment by BU and Customer_Monthly Shipment Target;Monthly Status of Operating Income and Shipment by BU and Customer_Month to Date Actual  Shipment&amp;quot;" u="1"/>
        <s v="&amp;quot;MLY Rev and SHIPT by BU and CUS_Monthly Actual Revenue;MLY Rev and SHIPT by BU and CUS_Diff of MLY Act Rev vs Yearly Target Rev&amp;quot;" u="1"/>
        <s v="&amp;quot;MLY Rev. and SHIPT by PRD_Monthly Shipment Target;Monthly Status of Operating Income and Shipment by Product_Monthly Actual  Shipment&amp;quot;" u="1"/>
        <s v="&amp;quot;Monthly Status of Shipment by BU and Customer _Monthly Actual Shipment;Yearly Status of Shipment by Product_Boards Estimated Shipment&amp;quot;" u="1"/>
        <s v="&amp;quot;Finance Master_Inventory Amount;Finance Master_Cash and Cash Equivalents Amount;Finance Master_Accounts Receivable Amount;Finance Master_PPE Amount&amp;quot;" u="1"/>
        <s v="&amp;quot;Finance Master_DOI;Finance Master_AP Days;Finance Master_AR Days;Finance Master_CCC&amp;quot;" u="1"/>
        <s v="&amp;quot;MLY Rev. and SHIPT by BU and CUS_Monthly Operating Income Target;MLY Rev. and SHIPT by BU and CUS_Monthly Actual Operating Income&amp;quot;" u="1"/>
        <s v="&amp;quot;Yearly Rev. and SHIPT by BU and CUS_Yearly Operating Income Target;Yearly Status of Operating Income and Shipment by BU and Customer_Yearly Actual and Predict Operating Income&amp;quot;" u="1"/>
        <s v="&amp;quot;Monthly Status of Operating Income and Shipment by BU and Customer_Monthly Actual Operating Income;Monthly Status of Operating Income and Shipment by BU and Customer_Monthly Estimated Operating Income&amp;quot;" u="1"/>
        <s v="&amp;quot;Finance Master_Short-term Debts Amount;Finance Master_Accounts Payable Amount;Finance Master_Long-term Debts Amount&amp;quot;" u="1"/>
        <s v="&amp;quot;RFQ Related Data_Estimated Sales Quantity;Actual Revenue and Shipment Data_Accumulative Product Series Shipping Volume&amp;quot;" u="1"/>
        <s v="&amp;quot;Year to Date Status of Shipment by Product_Year to Date Actual Shipment;Year to Date Status of Shipment by Product_Year to Date Boards Estimated Shipment&amp;quot;" u="1"/>
        <s v="&amp;quot;Year to Date Status of Revenue by BU and Customer_Year to Date Actual Revenue;Year to Date Status of Revenue by BU and Customer_Year to Date Boards Estimated Revenue&amp;quot;" u="1"/>
        <s v="&amp;quot;Monthly Status of Operating Income and Shipment by Product_Monthly Shipment Target;Monthly Status of Operating Income and Shipment by Product_Monthly Actual  Shipment&amp;quot;" u="1"/>
        <s v="&amp;quot; &amp;quot;" u="1"/>
        <s v="&amp;quot;Finance Master_Profit after Tax&amp;quot;" u="1"/>
        <s v="&amp;quot;Investment Master_Subject Revenue Contribution&amp;quot;" u="1"/>
        <s v="&amp;quot;Finance Master_Accounts Payable Amount&amp;quot;" u="1"/>
        <s v="&amp;quot;EBO Project Revenue_Actual Gross Profit&amp;quot;" u="1"/>
        <s v="&amp;quot;Registration Date; EBO Project Phase History_EBO Phase&amp;quot;" u="1"/>
        <s v="&amp;quot;Actual Daily Revenue and Shipment Data_Actual Daily Revenue;Boards Est MLY Rev and SHIPT Data_Monthly Boards Estimated Revenue&amp;quot;" u="1"/>
        <s v="&amp;quot;Year to Date Status of Revenue by BU and Customer_Year to Date Actual Revenue;Year to Date Status of Revenue by BU and Customer_ Year to Date Revenue Target&amp;quot;" u="1"/>
        <s v="&amp;quot;Monthly Actual Revenue;Diff. of MLY Act. Rev. vs. Yearly Target Rev.&amp;quot;" u="1"/>
        <s v="&amp;quot;Yearly Status of Operating Income and Shipment by BU and Customer_Yearly Operating Income Target;Yearly Status of Operating Income and Shipment by BU and Customer_Yearly Actual and Predict Operating Income&amp;quot;" u="1"/>
        <s v="&amp;quot;EBO Project_EBO Project Name&amp;quot;" u="1"/>
        <s v="&amp;quot;Finance Master_Inventory Amount&amp;quot;" u="1"/>
        <s v="&amp;quot;Actual Monthly Revenue and Shipment Data_Monthly Actual Shipment&amp;quot;" u="1"/>
        <s v="&amp;quot;Investment Master_Subject Revenue&amp;quot;" u="1"/>
        <s v="&amp;quot;Month to Date Actual Revenue;Up-To-Date Monthly Estimated Revenue&amp;quot;" u="1"/>
        <s v="&amp;quot;Yearly Actual and Predict Revenue;Yearly Boards Estimated Revenue&amp;quot;" u="1"/>
        <s v="&amp;quot;PSG FCST Hit Rate Information_MTD EDI 850;PSG FCST Hit Rate Information_EDI 850 Order Request;PSG FCST Hit Rate Information_Regional Demand Plan;PSG FCST Hit Rate Information_EDI 940 Shipping Notice&amp;quot;" u="1"/>
        <s v="&amp;quot;Month to Date Actual Revenue;Monthly Boards Estimated Revenue&amp;quot;" u="1"/>
        <s v="&amp;quot;Monthly Actual Revenue;Diff of MLY Act Rev vs Yearly Target Rev&amp;quot;" u="1"/>
        <s v="&amp;quot;Year to Date Status of Operating Income by Product_Year to Date Actual Operating Income;Year to Date Status of Operating Income by Product_ Year to Date Operating Income Target&amp;quot;" u="1"/>
        <s v="&amp;quot;Monthly Status of Operating Income and Shipment by BU and Customer_Monthly Actual Shipment;Monthly Status of Operating Income and Shipment by BU and Customer_Monthly Estimated Shipment&amp;quot;" u="1"/>
        <s v="&amp;quot;Employees Statistics_Average Number of Employees;Finance Master_Operating Income;Finance Master_Operating Revenue&amp;quot;" u="1"/>
        <s v="&amp;quot;Year to Date Status of Operating Income and Shipment by Product_Yearly Shipment Target;Year to Date Status of Operating Income and Shipment by Product_Year to Date Actual Shipment&amp;quot;" u="1"/>
        <s v="&amp;quot;Monthly Status of Operating Income and Shipment by Product_Monthly Boards Estimated Operating Income;Monthly Status of Operating Income and Shipment by Product_Monthly Actual Operating Income&amp;quot;" u="1"/>
        <s v="&amp;quot;Finance Master_Long-term Debts Amount;Finance Master_Total Assets Amount&amp;quot;" u="1"/>
        <s v="&amp;quot;Finance Master_Total Liability Amount;Finance Master_Total Assets Amount&amp;quot;" u="1"/>
        <s v="&amp;quot;Business Operation and DOI Overview_PSG Inventory Amount;Business Operation and DOI Overview_Monthly Estimated Operating Income&amp;quot;" u="1"/>
        <s v="&amp;quot;Finance Master_Inventory to Assets Ratio;Finance Master_Cash and Cash Equivalents to Assets Ratio;Finance Master_Accounts Receivable to Assets Ratio;Finance Master_PPE to Assets Ratio&amp;quot;" u="1"/>
        <s v="&amp;quot;Finance Master_Cost of Sales;Finance Master_Average Accounts Payable Amount&amp;quot;" u="1"/>
        <s v="&amp;quot;Actual Daily Revenue and Shipment Data_Actual Daily Shipment;Estimated Monthly Revenue and Shipment Data_Monthly Estimated Shipment&amp;quot;" u="1"/>
        <s v="&amp;quot;YTD Rev and SHIPT by BU and CUS_Year to Date Actual Shipment;YTD Rev and SHIPT by BU and CUS_Year to Date Boards Estimated Shipment&amp;quot;" u="1"/>
        <s v="&amp;quot;Actual Daily Operating Income and Shipment Data_Actual Daily Operating Income;Boards Est. MLY Rev. and SHIPT Data_Monthly Boards Estimated Operating Income&amp;quot;" u="1"/>
        <s v="&amp;quot;MLY Rev. and SHIPT by PRD_Monthly Operating Income Target;Monthly Status of Operating Income and Shipment by Product_Month to Date Actual  Operating Income&amp;quot;" u="1"/>
        <s v="&amp;quot;Monthly Status of Operating Income and Shipment by BU and Customer_Monthly Boards Estimated Operating Income;Monthly Status of Operating Income and Shipment by BU and Customer_Month to Date Actual  Operating Income&amp;quot;" u="1"/>
        <s v="&amp;quot;RFQ Related Data_Estimated Sales Quantity;RFQ Shipment Target Data_Yearly Shipment Target&amp;quot;" u="1"/>
        <s v="&amp;quot;Monthly Status of Operating Income and Shipment by Product_Monthly Actual Shipment;Monthly Status of Operating Income and Shipment by Product_Monthly Estimated Shipment&amp;quot;" u="1"/>
        <s v="&amp;quot;Year to Date Status of Operating Income by BU and Customer_Year to Date Actual Operating Income;Year to Date Status of Operating Income by BU and Customer_ Year to Date Operating Income Target&amp;quot;" u="1"/>
        <s v="&amp;quot;Start Date; End Date&amp;quot;" u="1"/>
        <s v="&amp;quot;Monthly Status of Shipment by BU and Customer_Actual Shipment;0_0&amp;quot;" u="1"/>
        <s v="&amp;quot;MLY Rev and SHIPT by BU and CUS_Month to Date Actual Revenue;MLY Rev and SHIPT by BU and CUS_Monthly Boards Estimated Revenue&amp;quot;" u="1"/>
        <s v="&amp;quot;Yearly Rev and SHIPT by BU and CUS_Yearly Revenue Target;Yearly Rev and SHIPT by BU and CUS_Yearly Actual and Predict Revenue&amp;quot;" u="1"/>
        <s v="&amp;quot;Year to Date Status of Operating Income and Shipment by Product_Year to Date Boards Estimated Operating Income;Year to Date Status of Operating Income and Shipment by Product_Year to Date Actual Operating Income&amp;quot;" u="1"/>
        <s v="&amp;quot;Investment Master_Subject Net Profit&amp;quot;" u="1"/>
        <s v="&amp;quot;Rev. and SHIPT in Past Three Years by PRD_0;0_0&amp;quot;" u="1"/>
        <s v="&amp;quot;Yearly Rev. and SHIPT by BU and CUS_Yearly Revenue Target;Yearly Status of Revenue and Shipment by BU and Customer_Yearly Actual and Predict Revenue&amp;quot;" u="1"/>
        <s v="&amp;quot;MLY Rev. and SHIPT by BU and CUS_Monthly Actual Operating Income;MLY Rev. and SHIPT by BU and CUS_Monthly Estimated Operating Income&amp;quot;" u="1"/>
        <s v="&amp;quot;Actual Daily Operating Income and Shipment Data_Actual Daily Shipment;MLY Rev. and SHIPT Data of Yearly TRGT_Monthly Operating Income of Yearly Target&amp;quot;" u="1"/>
        <s v="&amp;quot;YTD Rev. and SHIPT by PRD_Year to Date Boards Estimated Shipment;Year to Date Status of Operating Income and Shipment by Product_Year to Date Actual Shipment&amp;quot;" u="1"/>
        <s v="&amp;quot;Rev and SHIPT in Past Three Years by BU and CUS_Yearly Actual Revenue&amp;quot;" u="1"/>
        <s v="&amp;quot;Finance Master_Accounts Receivables Turnover Ratio&amp;quot;" u="1"/>
        <s v="&amp;quot;MLY Rev. and SHIPT by PRD_Monthly Operating Income Target;Monthly Status of Operating Income and Shipment by Product_Monthly Actual Operating Income&amp;quot;" u="1"/>
        <s v="&amp;quot;Actual Daily Operating Income and Shipment Data_Actual Daily Operating Income;Boards Estimated Monthly Operating Income and Shipment Data_Monthly Boards Estimated Operating Income&amp;quot;" u="1"/>
        <s v="&amp;quot;Actual Monthly Revenue and Shipment Data_Monthly Actual Revenue&amp;quot;" u="1"/>
        <s v="&amp;quot;Actual Monthly Operating Income and Shipment Data_Monthly Actual Operating Income&amp;quot;" u="1"/>
        <s v="&amp;quot;Finance Master_Operating Revenue;Employees Statistics_Average Number of Employees&amp;quot;" u="1"/>
        <s v="&amp;quot;Finance Master_Operating Income;Employees Statistics_Average Number of Employees&amp;quot;" u="1"/>
        <s v="&amp;quot;Monthly Status of Operating Income and Shipment by Product_Monthly Shipment Target;Monthly Status of Operating Income and Shipment by Product_Month to Date Actual  Shipment&amp;quot;" u="1"/>
        <s v="&amp;quot;Finance Master_PPE Amount;Finance Master_Total Assets Amount&amp;quot;" u="1"/>
        <s v="&amp;quot;Monthly Status of Operating Income by BU and Customer_Actual  Operating Income&amp;quot;" u="1"/>
        <s v="&amp;quot;MLY Rev and SHIPT by BU and CUS_Monthly Actual Revenue;MLY Rev and SHIPT by BU and CUS_Monthly Revenue of Yearly Target&amp;quot;" u="1"/>
        <s v="&amp;quot;YTD Rev and SHIPT by BU and CUS_Year to Date Actual Revenue;YTD Rev and SHIPT by BU and CUS_Year to Date Revenue Target&amp;quot;" u="1"/>
        <s v="&amp;quot;MLY Rev and SHIPT by BU and CUS_Month to Date Actual Shipment;MLY Rev and SHIPT by BU and CUS_Monthly Boards Estimated Shipment&amp;quot;" u="1"/>
        <s v="&amp;quot;Actual Daily Operating Income and Shipment Data_Actual Daily Operating Income;MLY Rev. and SHIPT Data of Yearly TRGT_Monthly Operating Income of Yearly Target&amp;quot;" u="1"/>
        <s v="&amp;quot;Yearly Status of Operating Income and Shipment by BU and Customer_Yearly Shipment Target;Yearly Status of Operating Income and Shipment by BU and Customer_Yearly Actual and Predict Shipment&amp;quot;" u="1"/>
        <s v="&amp;quot;Monthly Actual Revenue; Monthly Boards Estimated Revenue&amp;quot;" u="1"/>
        <s v="&amp;quot;Monthly Status of Shipment by BU and Customer_Actual Shipment&amp;quot;" u="1"/>
        <s v="&amp;quot;Investment Master_Subject Revenue;Investment Master_Subject Shareholding Ratio&amp;quot;" u="1"/>
        <s v="&amp;quot;Investment Budget Control_Budget Allocation Amount(H);Investment Budget Control_Annual Investment Budget Balance (F)&amp;quot;" u="1"/>
        <s v="&amp;quot;Monthly Status of Shipment by BU and Customer_Actual  Operating Income&amp;quot;" u="1"/>
        <s v="&amp;quot;Actual Monthly Operating Income and Shipment Data_Monthly Actual Shipment &amp;quot;" u="1"/>
        <s v="&amp;quot;Status of Operating Income and Shipment in the Past Three Years by Product_&amp;quot;" u="1"/>
        <s v="&amp;quot;Monthly Status of Operating Income by BU and Customer_Actual  Operating Income;Yearly Status of Operating Income by Product_Boards Estimated Operating Income&amp;quot;" u="1"/>
        <s v="&amp;quot;YTD Rev. and SHIPT by PRD_Yearly Operating Income Target;Year to Date Status of Operating Income and Shipment by Product_Year to Date Actual Operating Income&amp;quot;" u="1"/>
        <s v="&amp;quot;EBO Project Revenue Forecast_Estimate Revenue&amp;quot;" u="1"/>
        <s v="&amp;quot;EBO Project Revenue Forecast_Estimate Gross Profit&amp;quot;" u="1"/>
        <s v="&amp;quot;Diff. of Yearly  Act./Pred. and Boards Est. Rev.;Yearly Boards Estimated Revenue&amp;quot;" u="1"/>
        <s v="&amp;quot;Finance Master_AR Days;Finance Master_AP Days;Finance Master_DOI&amp;quot;" u="1"/>
        <s v="&amp;quot;Annual Investment Budget Master_Annual Investment Budget Balance (F);Investment Subject Allocation Master_Budget Allocation Amount&amp;quot;" u="1"/>
        <s v="&amp;quot;MLY Rev and SHIPT by BU and CUS_Diff of MLY Act Ship vs Boards Est Ship;MLY Rev and SHIPT by BU and CUS_Monthly Boards Estimated Shipment&amp;quot;" u="1"/>
        <s v="&amp;quot;Monthly Status of Operating Income and Shipment by BU and Customer_Monthly Boards Estimated Shipment;Monthly Status of Operating Income and Shipment by BU and Customer_Month to Date Actual  Shipment&amp;quot;" u="1"/>
        <s v="&amp;quot;Investment Master_Subject Recognize Profit&amp;quot;" u="1"/>
        <s v="&amp;quot;MLY Rev. and SHIPT by BU and CUS_Monthly Boards Estimated Operating Income;MLY Rev. and SHIPT by BU and CUS_Month to Date Actual  Operating Income&amp;quot;" u="1"/>
        <s v="&amp;quot;Monthly Status of Operating Income by BU and Customer_Actual  Operating Income;0_0&amp;quot;" u="1"/>
        <s v="&amp;quot;Yearly Rev. and SHIPT by BU and CUS_Yearly Shipment Target;Yearly Status of Operating Income and Shipment by BU and Customer_Yearly Actual and Predict Shipment&amp;quot;" u="1"/>
        <s v="&amp;quot;Monthly Status of Shipment by BU and Customer _Monthly Actual Shipment;0_0&amp;quot;" u="1"/>
        <s v="&amp;quot;Monthly Status of Shipment by BU and Customer_Actual  Operating Income;0_0&amp;quot;" u="1"/>
        <s v="&amp;quot;Finance Master_Cash and Cash Equivalents Amount;Finance Master_Total Assets Amount&amp;quot;" u="1"/>
        <s v="&amp;quot;Finance Master_Operating Revenue;Finance Master_Average Accounts Receivable Amount&amp;quot;" u="1"/>
        <s v="&amp;quot;Actual Daily Revenue and Shipment Data_Actual Daily Revenue;Boards Est. MLY Rev. and SHIPT Data_Monthly Boards Estimated Revenue&amp;quot;" u="1"/>
        <s v="&amp;quot;Diff. of Yearly Act./Pred. and Boards Est. Rev.;Yearly Boards Estimated Revenue&amp;quot;" u="1"/>
        <s v="&amp;quot;Actual Daily Revenue and Shipment Data_Actual Daily Shipment;MLY Rev. and SHIPT Data of Yearly TRGT_Monthly Revenue of Yearly Target&amp;quot;" u="1"/>
        <s v="&amp;quot;Actual Monthly Revenue and Shipment Data_Monthly Actual Shipment &amp;quot;" u="1"/>
        <s v="&amp;quot;Finance Master_Accumulated Net Income (After tax);Finance Master_Total Assets Amount&amp;quot;" u="1"/>
        <s v="&amp;quot;MLY Rev. and SHIPT by PRD_Monthly Actual Operating Income;Monthly Status of Operating Income and Shipment by Product_Monthly Estimated Operating Income&amp;quot;" u="1"/>
        <s v="&amp;quot;MLY Rev and SHIPT by BU and CUS_Monthly Actual Shipment;Boards Est MLY Rev and SHIPT Data_Monthly Boards Estimated Shipment&amp;quot;" u="1"/>
        <s v="&amp;quot;Actual Daily Revenue and Shipment Data_Actual Daily Shipment;Boards Est MLY Rev and SHIPT Data_Monthly Boards Estimated Shipment&amp;quot;" u="1"/>
        <s v="&amp;quot;Finance Master_Short-term Debts to Assets Ratio;Finance Master_Accounts Payable to Assets Ratio;Finance Master_Long-term Debts to Assets Ratio&amp;quot;" u="1"/>
        <s v="&amp;quot;Monthly Status of Operating Income and Shipment by Product_Monthly Boards Estimated Shipment;Monthly Status of Operating Income and Shipment by Product_Monthly Actual  Shipment&amp;quot;" u="1"/>
        <s v="&amp;quot;Annual Investment Budget Master_Annual Investment Budget;Annual Investment Budget Master_Annual Actual Investment Amount;Investment Subject Allocation Master_Budget Allocation Amount&amp;quot;" u="1"/>
        <s v="&amp;quot;Finance Master_Shareholders&amp;apos; Equity Amount&amp;quot;" u="1"/>
        <s v="&amp;quot;Monthly Status of Shipment by BU and Customer _Monthly Actual Shipment&amp;quot;" u="1"/>
        <s v="&amp;quot;Rev and SHIPT in Past Three Years by BU and CUS_Yearly Actual Shipment&amp;quot;" u="1"/>
        <s v="&amp;quot;Investment Master_Subject Net Profit;Investment Master_Subject Shareholding Ratio&amp;quot;" u="1"/>
        <s v="&amp;quot;Investment MA Management_Subject Net Profit;Investment MA Management_Subject Shareholding Ratio&amp;quot;" u="1"/>
        <s v="&amp;quot;MLY Rev. and SHIPT by BU and CUS_Monthly Actual Shipment;MLY Rev. and SHIPT by BU and CUS_Monthly Estimated Shipment&amp;quot;" u="1"/>
        <s v="&amp;quot;Yearly Rev and SHIPT by BU and CUS_Yearly Actual and Predict Revenue;Yearly Rev and SHIPT by BU and CUS_Yearly Boards Estimated Revenue&amp;quot;" u="1"/>
        <s v="&amp;quot;Rev. and SHIPT in Past Three Years by BU and CUS_0;0_0&amp;quot;" u="1"/>
        <s v="&amp;quot;MLY Rev. and SHIPT by BU and CUS_Monthly Boards Estimated Operating Income;MLY Rev. and SHIPT by BU and CUS_Monthly Actual Operating Income&amp;quot;" u="1"/>
        <s v="&amp;quot;Monthly Status of Operating Income and Shipment by Product_Monthly Boards Estimated Operating Income;Monthly Status of Operating Income and Shipment by Product_Month to Date Actual  Operating Income&amp;quot;" u="1"/>
        <s v="&amp;quot;Diff. of MLY Act. Rev. vs. Boards Est. Rev.;Monthly Boards Estimated Revenue&amp;quot;" u="1"/>
        <s v="&amp;quot;Yearly Status of Operating Income and Shipment by BU and Customer_Yearly Boards Estimated Shipment;Yearly Status of Operating Income and Shipment by BU and Customer_Yearly Actual and Predict Shipment&amp;quot;" u="1"/>
        <s v="&amp;quot;Finance Master_Profit after Tax;Finance Master_Shareholders&amp;apos; Equity Amount&amp;quot;" u="1"/>
        <s v="&amp;quot;EBO Project Revenue_Actual Revenue&amp;quot;" u="1"/>
        <s v="&amp;quot;Finance Master_Accounts Payable Turnover Ratio&amp;quot;" u="1"/>
        <s v="&amp;quot;Finance Master_Accounts Payable Amount;Finance Master_Total Assets Amount&amp;quot;" u="1"/>
        <s v="&amp;quot;Finance Master_Short-term Debts Amount;Finance Master_Total Assets Amount&amp;quot;" u="1"/>
        <s v="&amp;quot;Finance Master_Accounts Receivable Amount;Finance Master_Total Assets Amount&amp;quot;" u="1"/>
        <s v="&amp;quot;Monthly Status of Shipment by BU and Customer _Monthly Actual Shipment;Yearly Status of Shipment by BU and Customer_Boards Estimated Shipment&amp;quot;" u="1"/>
        <s v="&amp;quot;YTD Rev. and SHIPT by PRD_Yearly Shipment Target;Year to Date Status of Operating Income and Shipment by Product_Year to Date Actual Shipment&amp;quot;" u="1"/>
        <s v="&amp;quot;Monthly Status of Operating Income and Shipment by BU and Customer_Monthly Boards Estimated Shipment;Monthly Status of Operating Income and Shipment by BU and Customer_Monthly Actual  Shipment&amp;quot;" u="1"/>
        <s v="&amp;quot;Finance Master_Total Assets Amount&amp;quot;" u="1"/>
        <s v="&amp;quot;Finance Master_Inventory Turnover Ratio&amp;quot;" u="1"/>
        <s v="&amp;quot;Yearly Status of Operating Income and Shipment by BU and Customer_Yearly Boards Estimated Operating Income;Yearly Status of Operating Income and Shipment by BU and Customer_Yearly Actual and Predict Operating Income&amp;quot;" u="1"/>
        <s v="&amp;quot;Rev and SHIPT in Past Three Years by BU and CUS_0;0_0&amp;quot;" u="1"/>
        <s v="&amp;quot;MLY Rev. and SHIPT by BU and CUS_Monthly Shipment Target;MLY Rev. and SHIPT by BU and CUS_Month to Date Actual  Shipment&amp;quot;" u="1"/>
        <s v="&amp;quot;Actual Daily Operating Income and Shipment Data_Actual Daily Shipment;Boards Estimated Monthly Operating Income and Shipment Data_Monthly Boards Estimated Shipment&amp;quot;" u="1"/>
        <s v="&amp;quot;Monthly Status of Operating Income and Shipment by Product_Monthly Operating Income Target;Monthly Status of Operating Income and Shipment by Product_Month to Date Actual  Operating Income&amp;quot;" u="1"/>
        <s v="&amp;quot;MLY Rev. and SHIPT by BU and CUS_Monthly Boards Estimated Shipment;MLY Rev. and SHIPT by BU and CUS_Monthly Actual  Shipment&amp;quot;" u="1"/>
        <s v="&amp;quot;Actual Daily Revenue and Shipment Data_Actual Daily Shipment;Boards Est. MLY Rev. and SHIPT Data_Monthly Boards Estimated Shipment&amp;quot;" u="1"/>
        <s v="&amp;quot;MLY Rev. and SHIPT by BU and CUS_Monthly Boards Estimated Shipment;MLY Rev. and SHIPT by BU and CUS_Month to Date Actual  Shipment&amp;quot;" u="1"/>
        <s v="&amp;quot;Year to Date Status of Shipment by BU and Customer_Year to Date Actual Shipment;Year to Date Status of Shipment by BU and Customer_ Year to Date Shipment Target&amp;quot;" u="1"/>
        <s v="&amp;quot;YTD Rev. and SHIPT by PRD_Year to Date Boards Estimated Operating Income;Year to Date Status of Operating Income and Shipment by Product_Year to Date Actual Operating Income&amp;quot;" u="1"/>
        <s v="&amp;quot;Year to Date Status of Operating Income by Product_Year to Date Actual Operating Income;Year to Date Status of Operating Income by Product_Year to Date Boards Estimated Operating Income&amp;quot;" u="1"/>
        <s v="&amp;quot;Yearly Rev. and SHIPT by BU and CUS_Yearly Boards Estimated Operating Income;Yearly Status of Operating Income and Shipment by BU and Customer_Yearly Actual and Predict Operating Income&amp;quot;" u="1"/>
        <s v="&amp;quot;YTD Rev and SHIPT by BU and CUS_Year to Date Actual Shipment;YTD Rev and SHIPT by BU and CUS_Year to Date Shipment Target&amp;quot;" u="1"/>
        <s v="&amp;quot;Diff. of MLY Act. Ship. vs. Boards Est. Ship.;Monthly Boards Estimated Shipment&amp;quot;" u="1"/>
        <s v="&amp;quot;Actual Daily Operating Income and Shipment Data_Actual Daily Operating Income;Estimated Monthly Operating Income and Shipment Data_Monthly Estimated Operating Income&amp;quot;" u="1"/>
        <s v="&amp;quot;MLY Rev. and SHIPT by PRD_Monthly Boards Estimated Operating Income;Monthly Status of Operating Income and Shipment by Product_Month to Date Actual  Operating Income&amp;quot;" u="1"/>
        <s v="&amp;quot;Monthly Status of Operating Income by BU and Customer_Actual  Operating Income;Yearly Status of Operating Income by BU and Customer_Boards Estimated Operating Income&amp;quot;" u="1"/>
      </sharedItems>
    </cacheField>
    <cacheField name="termIDpk" numFmtId="0">
      <sharedItems/>
    </cacheField>
    <cacheField name="termID" numFmtId="0">
      <sharedItems containsSemiMixedTypes="0" containsString="0" containsNumber="1" containsInteger="1" minValue="1" maxValue="248" count="248">
        <n v="1"/>
        <n v="2"/>
        <n v="3"/>
        <n v="4"/>
        <n v="5"/>
        <n v="6"/>
        <n v="7"/>
        <n v="8"/>
        <n v="9"/>
        <n v="10"/>
        <n v="96" u="1"/>
        <n v="135" u="1"/>
        <n v="206" u="1"/>
        <n v="57" u="1"/>
        <n v="121" u="1"/>
        <n v="185" u="1"/>
        <n v="34" u="1"/>
        <n v="75" u="1"/>
        <n v="164" u="1"/>
        <n v="235" u="1"/>
        <n v="100" u="1"/>
        <n v="143" u="1"/>
        <n v="214" u="1"/>
        <n v="13" u="1"/>
        <n v="59" u="1"/>
        <n v="125" u="1"/>
        <n v="193" u="1"/>
        <n v="36" u="1"/>
        <n v="79" u="1"/>
        <n v="172" u="1"/>
        <n v="243" u="1"/>
        <n v="104" u="1"/>
        <n v="151" u="1"/>
        <n v="222" u="1"/>
        <n v="61" u="1"/>
        <n v="130" u="1"/>
        <n v="201" u="1"/>
        <n v="38" u="1"/>
        <n v="83" u="1"/>
        <n v="180" u="1"/>
        <n v="108" u="1"/>
        <n v="159" u="1"/>
        <n v="230" u="1"/>
        <n v="14" u="1"/>
        <n v="63" u="1"/>
        <n v="138" u="1"/>
        <n v="209" u="1"/>
        <n v="40" u="1"/>
        <n v="87" u="1"/>
        <n v="188" u="1"/>
        <n v="112" u="1"/>
        <n v="167" u="1"/>
        <n v="238" u="1"/>
        <n v="66" u="1"/>
        <n v="146" u="1"/>
        <n v="217" u="1"/>
        <n v="42" u="1"/>
        <n v="91" u="1"/>
        <n v="196" u="1"/>
        <n v="116" u="1"/>
        <n v="175" u="1"/>
        <n v="246" u="1"/>
        <n v="15" u="1"/>
        <n v="70" u="1"/>
        <n v="154" u="1"/>
        <n v="225" u="1"/>
        <n v="44" u="1"/>
        <n v="95" u="1"/>
        <n v="133" u="1"/>
        <n v="204" u="1"/>
        <n v="120" u="1"/>
        <n v="183" u="1"/>
        <n v="74" u="1"/>
        <n v="162" u="1"/>
        <n v="233" u="1"/>
        <n v="46" u="1"/>
        <n v="99" u="1"/>
        <n v="141" u="1"/>
        <n v="212" u="1"/>
        <n v="124" u="1"/>
        <n v="191" u="1"/>
        <n v="16" u="1"/>
        <n v="78" u="1"/>
        <n v="170" u="1"/>
        <n v="241" u="1"/>
        <n v="48" u="1"/>
        <n v="103" u="1"/>
        <n v="149" u="1"/>
        <n v="220" u="1"/>
        <n v="128" u="1"/>
        <n v="199" u="1"/>
        <n v="17" u="1"/>
        <n v="82" u="1"/>
        <n v="178" u="1"/>
        <n v="50" u="1"/>
        <n v="107" u="1"/>
        <n v="157" u="1"/>
        <n v="228" u="1"/>
        <n v="136" u="1"/>
        <n v="207" u="1"/>
        <n v="18" u="1"/>
        <n v="86" u="1"/>
        <n v="186" u="1"/>
        <n v="52" u="1"/>
        <n v="111" u="1"/>
        <n v="165" u="1"/>
        <n v="236" u="1"/>
        <n v="65" u="1"/>
        <n v="144" u="1"/>
        <n v="215" u="1"/>
        <n v="19" u="1"/>
        <n v="90" u="1"/>
        <n v="194" u="1"/>
        <n v="54" u="1"/>
        <n v="115" u="1"/>
        <n v="173" u="1"/>
        <n v="244" u="1"/>
        <n v="69" u="1"/>
        <n v="152" u="1"/>
        <n v="223" u="1"/>
        <n v="20" u="1"/>
        <n v="94" u="1"/>
        <n v="131" u="1"/>
        <n v="202" u="1"/>
        <n v="56" u="1"/>
        <n v="119" u="1"/>
        <n v="181" u="1"/>
        <n v="33" u="1"/>
        <n v="73" u="1"/>
        <n v="160" u="1"/>
        <n v="231" u="1"/>
        <n v="21" u="1"/>
        <n v="98" u="1"/>
        <n v="139" u="1"/>
        <n v="210" u="1"/>
        <n v="58" u="1"/>
        <n v="123" u="1"/>
        <n v="189" u="1"/>
        <n v="35" u="1"/>
        <n v="77" u="1"/>
        <n v="168" u="1"/>
        <n v="239" u="1"/>
        <n v="22" u="1"/>
        <n v="102" u="1"/>
        <n v="147" u="1"/>
        <n v="218" u="1"/>
        <n v="60" u="1"/>
        <n v="127" u="1"/>
        <n v="197" u="1"/>
        <n v="37" u="1"/>
        <n v="81" u="1"/>
        <n v="176" u="1"/>
        <n v="247" u="1"/>
        <n v="23" u="1"/>
        <n v="106" u="1"/>
        <n v="155" u="1"/>
        <n v="226" u="1"/>
        <n v="62" u="1"/>
        <n v="134" u="1"/>
        <n v="205" u="1"/>
        <n v="39" u="1"/>
        <n v="85" u="1"/>
        <n v="184" u="1"/>
        <n v="24" u="1"/>
        <n v="110" u="1"/>
        <n v="163" u="1"/>
        <n v="234" u="1"/>
        <n v="64" u="1"/>
        <n v="142" u="1"/>
        <n v="213" u="1"/>
        <n v="41" u="1"/>
        <n v="89" u="1"/>
        <n v="192" u="1"/>
        <n v="25" u="1"/>
        <n v="114" u="1"/>
        <n v="171" u="1"/>
        <n v="242" u="1"/>
        <n v="68" u="1"/>
        <n v="150" u="1"/>
        <n v="221" u="1"/>
        <n v="43" u="1"/>
        <n v="93" u="1"/>
        <n v="129" u="1"/>
        <n v="200" u="1"/>
        <n v="26" u="1"/>
        <n v="118" u="1"/>
        <n v="179" u="1"/>
        <n v="72" u="1"/>
        <n v="158" u="1"/>
        <n v="229" u="1"/>
        <n v="45" u="1"/>
        <n v="97" u="1"/>
        <n v="137" u="1"/>
        <n v="208" u="1"/>
        <n v="27" u="1"/>
        <n v="122" u="1"/>
        <n v="187" u="1"/>
        <n v="76" u="1"/>
        <n v="166" u="1"/>
        <n v="237" u="1"/>
        <n v="47" u="1"/>
        <n v="101" u="1"/>
        <n v="145" u="1"/>
        <n v="216" u="1"/>
        <n v="28" u="1"/>
        <n v="126" u="1"/>
        <n v="195" u="1"/>
        <n v="80" u="1"/>
        <n v="174" u="1"/>
        <n v="245" u="1"/>
        <n v="49" u="1"/>
        <n v="105" u="1"/>
        <n v="153" u="1"/>
        <n v="224" u="1"/>
        <n v="29" u="1"/>
        <n v="132" u="1"/>
        <n v="203" u="1"/>
        <n v="84" u="1"/>
        <n v="182" u="1"/>
        <n v="11" u="1"/>
        <n v="51" u="1"/>
        <n v="109" u="1"/>
        <n v="161" u="1"/>
        <n v="232" u="1"/>
        <n v="30" u="1"/>
        <n v="140" u="1"/>
        <n v="211" u="1"/>
        <n v="88" u="1"/>
        <n v="190" u="1"/>
        <n v="53" u="1"/>
        <n v="113" u="1"/>
        <n v="169" u="1"/>
        <n v="240" u="1"/>
        <n v="31" u="1"/>
        <n v="67" u="1"/>
        <n v="148" u="1"/>
        <n v="219" u="1"/>
        <n v="92" u="1"/>
        <n v="198" u="1"/>
        <n v="12" u="1"/>
        <n v="55" u="1"/>
        <n v="117" u="1"/>
        <n v="177" u="1"/>
        <n v="248" u="1"/>
        <n v="32" u="1"/>
        <n v="71" u="1"/>
        <n v="156" u="1"/>
        <n v="227" u="1"/>
      </sharedItems>
    </cacheField>
    <cacheField name="termSeq" numFmtId="0">
      <sharedItems count="248">
        <s v="0001"/>
        <s v="0002"/>
        <s v="0003"/>
        <s v="0004"/>
        <s v="0005"/>
        <s v="0006"/>
        <s v="0007"/>
        <s v="0008"/>
        <s v="0009"/>
        <s v="0010"/>
        <s v="0082" u="1"/>
        <s v="0105" u="1"/>
        <s v="0177" u="1"/>
        <s v="0231" u="1"/>
        <s v="0051" u="1"/>
        <s v="0146" u="1"/>
        <s v="0200" u="1"/>
        <s v="0020" u="1"/>
        <s v="0092" u="1"/>
        <s v="0115" u="1"/>
        <s v="0187" u="1"/>
        <s v="0241" u="1"/>
        <s v="0061" u="1"/>
        <s v="0156" u="1"/>
        <s v="0210" u="1"/>
        <s v="0030" u="1"/>
        <s v="0125" u="1"/>
        <s v="0197" u="1"/>
        <s v="0071" u="1"/>
        <s v="0166" u="1"/>
        <s v="0220" u="1"/>
        <s v="0040" u="1"/>
        <s v="0135" u="1"/>
        <s v="0081" u="1"/>
        <s v="0104" u="1"/>
        <s v="0176" u="1"/>
        <s v="0230" u="1"/>
        <s v="0019" u="1"/>
        <s v="0050" u="1"/>
        <s v="0145" u="1"/>
        <s v="0091" u="1"/>
        <s v="0114" u="1"/>
        <s v="0186" u="1"/>
        <s v="0209" u="1"/>
        <s v="0240" u="1"/>
        <s v="0029" u="1"/>
        <s v="0060" u="1"/>
        <s v="0155" u="1"/>
        <s v="0124" u="1"/>
        <s v="0196" u="1"/>
        <s v="0219" u="1"/>
        <s v="0039" u="1"/>
        <s v="0070" u="1"/>
        <s v="0165" u="1"/>
        <s v="0134" u="1"/>
        <s v="0229" u="1"/>
        <s v="0049" u="1"/>
        <s v="0080" u="1"/>
        <s v="0103" u="1"/>
        <s v="0175" u="1"/>
        <s v="0018" u="1"/>
        <s v="0144" u="1"/>
        <s v="0239" u="1"/>
        <s v="0059" u="1"/>
        <s v="0090" u="1"/>
        <s v="0113" u="1"/>
        <s v="0185" u="1"/>
        <s v="0208" u="1"/>
        <s v="0028" u="1"/>
        <s v="0154" u="1"/>
        <s v="0069" u="1"/>
        <s v="0123" u="1"/>
        <s v="0195" u="1"/>
        <s v="0218" u="1"/>
        <s v="0038" u="1"/>
        <s v="0164" u="1"/>
        <s v="0079" u="1"/>
        <s v="0133" u="1"/>
        <s v="0228" u="1"/>
        <s v="0048" u="1"/>
        <s v="0102" u="1"/>
        <s v="0174" u="1"/>
        <s v="0017" u="1"/>
        <s v="0089" u="1"/>
        <s v="0143" u="1"/>
        <s v="0238" u="1"/>
        <s v="0058" u="1"/>
        <s v="0112" u="1"/>
        <s v="0184" u="1"/>
        <s v="0207" u="1"/>
        <s v="0027" u="1"/>
        <s v="0099" u="1"/>
        <s v="0153" u="1"/>
        <s v="0248" u="1"/>
        <s v="0068" u="1"/>
        <s v="0122" u="1"/>
        <s v="0194" u="1"/>
        <s v="0217" u="1"/>
        <s v="0037" u="1"/>
        <s v="0163" u="1"/>
        <s v="0078" u="1"/>
        <s v="0132" u="1"/>
        <s v="0227" u="1"/>
        <s v="0047" u="1"/>
        <s v="0101" u="1"/>
        <s v="0173" u="1"/>
        <s v="0016" u="1"/>
        <s v="0088" u="1"/>
        <s v="0142" u="1"/>
        <s v="0237" u="1"/>
        <s v="0057" u="1"/>
        <s v="0111" u="1"/>
        <s v="0183" u="1"/>
        <s v="0206" u="1"/>
        <s v="0026" u="1"/>
        <s v="0098" u="1"/>
        <s v="0152" u="1"/>
        <s v="0247" u="1"/>
        <s v="0067" u="1"/>
        <s v="0121" u="1"/>
        <s v="0193" u="1"/>
        <s v="0216" u="1"/>
        <s v="0036" u="1"/>
        <s v="0162" u="1"/>
        <s v="0077" u="1"/>
        <s v="0131" u="1"/>
        <s v="0226" u="1"/>
        <s v="0046" u="1"/>
        <s v="0100" u="1"/>
        <s v="0172" u="1"/>
        <s v="0015" u="1"/>
        <s v="0087" u="1"/>
        <s v="0141" u="1"/>
        <s v="0236" u="1"/>
        <s v="0056" u="1"/>
        <s v="0110" u="1"/>
        <s v="0182" u="1"/>
        <s v="0205" u="1"/>
        <s v="0025" u="1"/>
        <s v="0097" u="1"/>
        <s v="0151" u="1"/>
        <s v="0246" u="1"/>
        <s v="0066" u="1"/>
        <s v="0120" u="1"/>
        <s v="0192" u="1"/>
        <s v="0215" u="1"/>
        <s v="0035" u="1"/>
        <s v="0161" u="1"/>
        <s v="0076" u="1"/>
        <s v="0130" u="1"/>
        <s v="0225" u="1"/>
        <s v="0045" u="1"/>
        <s v="0171" u="1"/>
        <s v="0014" u="1"/>
        <s v="0086" u="1"/>
        <s v="0109" u="1"/>
        <s v="0140" u="1"/>
        <s v="0235" u="1"/>
        <s v="0055" u="1"/>
        <s v="0181" u="1"/>
        <s v="0204" u="1"/>
        <s v="0024" u="1"/>
        <s v="0096" u="1"/>
        <s v="0119" u="1"/>
        <s v="0150" u="1"/>
        <s v="0245" u="1"/>
        <s v="0065" u="1"/>
        <s v="0191" u="1"/>
        <s v="0214" u="1"/>
        <s v="0034" u="1"/>
        <s v="0129" u="1"/>
        <s v="0160" u="1"/>
        <s v="0075" u="1"/>
        <s v="0224" u="1"/>
        <s v="0044" u="1"/>
        <s v="0139" u="1"/>
        <s v="0170" u="1"/>
        <s v="0013" u="1"/>
        <s v="0085" u="1"/>
        <s v="0108" u="1"/>
        <s v="0234" u="1"/>
        <s v="0054" u="1"/>
        <s v="0149" u="1"/>
        <s v="0180" u="1"/>
        <s v="0203" u="1"/>
        <s v="0023" u="1"/>
        <s v="0095" u="1"/>
        <s v="0118" u="1"/>
        <s v="0244" u="1"/>
        <s v="0064" u="1"/>
        <s v="0159" u="1"/>
        <s v="0190" u="1"/>
        <s v="0213" u="1"/>
        <s v="0033" u="1"/>
        <s v="0128" u="1"/>
        <s v="0074" u="1"/>
        <s v="0169" u="1"/>
        <s v="0223" u="1"/>
        <s v="0043" u="1"/>
        <s v="0138" u="1"/>
        <s v="0012" u="1"/>
        <s v="0084" u="1"/>
        <s v="0107" u="1"/>
        <s v="0179" u="1"/>
        <s v="0233" u="1"/>
        <s v="0053" u="1"/>
        <s v="0148" u="1"/>
        <s v="0202" u="1"/>
        <s v="0022" u="1"/>
        <s v="0094" u="1"/>
        <s v="0117" u="1"/>
        <s v="0189" u="1"/>
        <s v="0243" u="1"/>
        <s v="0063" u="1"/>
        <s v="0158" u="1"/>
        <s v="0212" u="1"/>
        <s v="0032" u="1"/>
        <s v="0127" u="1"/>
        <s v="0199" u="1"/>
        <s v="0073" u="1"/>
        <s v="0168" u="1"/>
        <s v="0222" u="1"/>
        <s v="0042" u="1"/>
        <s v="0137" u="1"/>
        <s v="0011" u="1"/>
        <s v="0083" u="1"/>
        <s v="0106" u="1"/>
        <s v="0178" u="1"/>
        <s v="0232" u="1"/>
        <s v="0052" u="1"/>
        <s v="0147" u="1"/>
        <s v="0201" u="1"/>
        <s v="0021" u="1"/>
        <s v="0093" u="1"/>
        <s v="0116" u="1"/>
        <s v="0188" u="1"/>
        <s v="0242" u="1"/>
        <s v="0062" u="1"/>
        <s v="0157" u="1"/>
        <s v="0211" u="1"/>
        <s v="0031" u="1"/>
        <s v="0126" u="1"/>
        <s v="0198" u="1"/>
        <s v="0072" u="1"/>
        <s v="0167" u="1"/>
        <s v="0221" u="1"/>
        <s v="0041" u="1"/>
        <s v="0136" u="1"/>
      </sharedItems>
    </cacheField>
    <cacheField name="custom_TermID" numFmtId="0">
      <sharedItems count="8000">
        <s v="BPM:230421_0001"/>
        <s v="BPM:230421_0002"/>
        <s v="BPM:230421_0003"/>
        <s v="BPM:230421_0004"/>
        <s v="BPM:230421_0005"/>
        <s v="BPM:230421_0006"/>
        <s v="BPM:230421_0007"/>
        <s v="BPM:230421_0008"/>
        <s v="BPM:230421_0009"/>
        <s v="BPM:230421_0010"/>
        <s v="STG:221029_0022" u="1"/>
        <s v="C.1.1.0:220622_0023" u="1"/>
        <s v="C.1.1.0:221029_0072" u="1"/>
        <s v="P.3.9.0:221022_0145" u="1"/>
        <s v="C.1.1.0:220622_0033" u="1"/>
        <s v="C.1.1.0:221029_0082" u="1"/>
        <s v="P.3.9.0:221022_0155" u="1"/>
        <s v="P.2.1.0: 產品營收與銷量達成率:221101_0074" u="1"/>
        <s v="C.1.1.0:220622_0043" u="1"/>
        <s v="C.1.1.0:221029_0092" u="1"/>
        <s v="P.3.9.0:221022_0165" u="1"/>
        <s v="C.1.1.0:220622_0053" u="1"/>
        <s v="P.3.9.0:221022_0175" u="1"/>
        <s v="C.4.2.0: 生產力:220701_0004" u="1"/>
        <s v="C.1.2.0: 投資併購管理:220622_0022" u="1"/>
        <s v="C.1.1.0:220622_0063" u="1"/>
        <s v="P.2.2.0:221101_0103" u="1"/>
        <s v="P.3.9.0:221022_0185" u="1"/>
        <s v="C.1.1.0:220622_0073" u="1"/>
        <s v="P.2.2.0:221101_0113" u="1"/>
        <s v="P.3.9.0:221022_0195" u="1"/>
        <s v="P.3.10.0:220629_0068" u="1"/>
        <s v="P.3.10.0:220701_0028" u="1"/>
        <s v="P.3.13.0:220627_0078" u="1"/>
        <s v="P.3.13.0:220629_0068" u="1"/>
        <s v="P.3.13.0:220701_0028" u="1"/>
        <s v="C.4.2.0: 生產力:220701_0012" u="1"/>
        <s v="C.1.2.0: 投資併購管理:220627_0002" u="1"/>
        <s v="C.1.1.0:220610_0003" u="1"/>
        <s v="C.1.1.0:220622_0083" u="1"/>
        <s v="P.2.2.0:221101_0123" u="1"/>
        <s v="P.3.9.0:221101_0103" u="1"/>
        <s v="P.3.10.0:220701_0036" u="1"/>
        <s v="P.3.13.0:220627_0086" u="1"/>
        <s v="P.3.13.0:220629_0076" u="1"/>
        <s v="P.3.13.0:220701_0036" u="1"/>
        <s v="C.1.1.0:220610_0013" u="1"/>
        <s v="C.1.1.0:220622_0093" u="1"/>
        <s v="P.2.2.0:221101_0133" u="1"/>
        <s v="P.3.9.0:221101_0113" u="1"/>
        <s v="P.3.10.0:220615_0068" u="1"/>
        <s v="P.3.10.0:220701_0044" u="1"/>
        <s v="P.3.13.0:220615_0068" u="1"/>
        <s v="P.3.13.0:220627_0094" u="1"/>
        <s v="P.3.13.0:220629_0084" u="1"/>
        <s v="P.3.13.0:220701_0044" u="1"/>
        <s v="C.4.2.0: 生產力:220614_0009" u="1"/>
        <s v="C.1.2.0: 投資併購管理:220610_0006" u="1"/>
        <s v="C.1.2.0: 投資併購管理:220622_0032" u="1"/>
        <s v="C.1.2.0: 投資併購管理:220628_0002" u="1"/>
        <s v="C.1.1.0:220610_0023" u="1"/>
        <s v="C.1.1.0:220701_0001" u="1"/>
        <s v="P.3.9.0:221101_0123" u="1"/>
        <s v="P.3.10.0:220615_0076" u="1"/>
        <s v="P.3.10.0:220701_0052" u="1"/>
        <s v="P.3.13.0:220615_0076" u="1"/>
        <s v="P.3.13.0:220629_0092" u="1"/>
        <s v="P.3.13.0:220701_0052" u="1"/>
        <s v="C.4.2.0: 生產力:220615_0008" u="1"/>
        <s v="PNC:221029_0037" u="1"/>
        <s v="C.1.1.0:220610_0033" u="1"/>
        <s v="C.1.1.0:220701_0011" u="1"/>
        <s v="P.2.1.0:220630_0205" u="1"/>
        <s v="P.3.9.0:221101_0133" u="1"/>
        <s v="P.3.10.0:220607_0038" u="1"/>
        <s v="P.3.10.0:220609_0028" u="1"/>
        <s v="P.3.10.0:220615_0084" u="1"/>
        <s v="P.3.10.0:220701_0060" u="1"/>
        <s v="P.3.13.0:220607_0038" u="1"/>
        <s v="P.3.13.0:220609_0028" u="1"/>
        <s v="P.3.13.0:220615_0084" u="1"/>
        <s v="P.3.13.0:220701_0060" u="1"/>
        <s v="C.4.2.0: 生產力:220607_0006" u="1"/>
        <s v="C.4.2.0: 生產力:220614_0017" u="1"/>
        <s v="C.4.2.0: 生產力:220616_0007" u="1"/>
        <s v="C.1.2.0: 投資併購管理:220627_0012" u="1"/>
        <s v="C.1.2.0: 投資併購管理:220629_0002" u="1"/>
        <s v="P.2.1.0: 產品營收與銷量達成率:221101_0084" u="1"/>
        <s v="PNC:221022_0065" u="1"/>
        <s v="C.1.1.0:220610_0043" u="1"/>
        <s v="C.1.1.0:220628_0108" u="1"/>
        <s v="C.1.1.0:220701_0021" u="1"/>
        <s v="P.2.1.0:220630_0215" u="1"/>
        <s v="P.3.9.0:221101_0143" u="1"/>
        <s v="P.3.10.0:220607_0046" u="1"/>
        <s v="P.3.10.0:220609_0036" u="1"/>
        <s v="P.3.10.0:220615_0092" u="1"/>
        <s v="P.3.13.0:220607_0046" u="1"/>
        <s v="P.3.13.0:220609_0036" u="1"/>
        <s v="P.3.13.0:220615_0092" u="1"/>
        <s v="C.4.2.0: 生產力:220615_0016" u="1"/>
        <s v="PNC:221029_0023" u="1"/>
        <s v="C.1.1.0:220610_0053" u="1"/>
        <s v="C.1.1.0:220701_0031" u="1"/>
        <s v="P.2.1.0:220630_0225" u="1"/>
        <s v="P.3.9.0:221101_0153" u="1"/>
        <s v="P.3.10.0:220607_0054" u="1"/>
        <s v="P.3.10.0:220609_0044" u="1"/>
        <s v="P.3.13.0:220607_0054" u="1"/>
        <s v="P.3.13.0:220609_0044" u="1"/>
        <s v="C.4.2.0: 生產力:220607_0014" u="1"/>
        <s v="C.4.2.0: 生產力:220609_0004" u="1"/>
        <s v="C.4.2.0: 生產力:220616_0015" u="1"/>
        <s v="C.4.2.0: 生產力:220627_0006" u="1"/>
        <s v="C.1.2.0: 投資併購管理:220610_0016" u="1"/>
        <s v="C.1.2.0: 投資併購管理:220628_0012" u="1"/>
        <s v="BPM:220630_0001" u="1"/>
        <s v="FIN:220628_0067" u="1"/>
        <s v="PNC:221022_0051" u="1"/>
        <s v="C.1.1.0:220610_0063" u="1"/>
        <s v="C.1.1.0:220627_0106" u="1"/>
        <s v="C.1.1.0:220701_0041" u="1"/>
        <s v="P.3.9.0:221101_0163" u="1"/>
        <s v="P.3.10.0:220609_0052" u="1"/>
        <s v="P.3.13.0:220607_0062" u="1"/>
        <s v="P.3.13.0:220609_0052" u="1"/>
        <s v="C.4.2.0: 生產力:220628_0005" u="1"/>
        <s v="FIN:220629_0055" u="1"/>
        <s v="C.1.1.0:220610_0073" u="1"/>
        <s v="C.1.1.0:220701_0051" u="1"/>
        <s v="P.3.9.0:221101_0173" u="1"/>
        <s v="P.3.10.0:220609_0060" u="1"/>
        <s v="P.3.13.0:220607_0070" u="1"/>
        <s v="P.3.13.0:220609_0060" u="1"/>
        <s v="C.4.2.0: 生產力:220609_0012" u="1"/>
        <s v="C.4.2.0: 生產力:220627_0014" u="1"/>
        <s v="C.4.2.0: 生產力:220629_0004" u="1"/>
        <s v="C.1.2.0: 投資併購管理:220627_0022" u="1"/>
        <s v="C.1.2.0: 投資併購管理:220629_0012" u="1"/>
        <s v="FIN:220628_0053" u="1"/>
        <s v="C.1.1.0:220610_0083" u="1"/>
        <s v="C.1.1.0:220701_0061" u="1"/>
        <s v="P.3.9.0:221101_0183" u="1"/>
        <s v="C.4.2.0: 生產力:220628_0013" u="1"/>
        <s v="FIN:220629_0041" u="1"/>
        <s v="PNC:221101_0063" u="1"/>
        <s v="C.1.1.0:220610_0093" u="1"/>
        <s v="C.1.1.0:220701_0071" u="1"/>
        <s v="P.3.9.0:221101_0193" u="1"/>
        <s v="C.4.2.0: 生產力:220629_0012" u="1"/>
        <s v="C.1.2.0: 投資併購管理:220610_0026" u="1"/>
        <s v="C.1.2.0: 投資併購管理:220614_0006" u="1"/>
        <s v="C.1.2.0: 投資併購管理:220628_0022" u="1"/>
        <s v="STG:221029_0023" u="1"/>
        <s v="C.1.1.0:220701_0081" u="1"/>
        <s v="C.1.1.0:220701_0091" u="1"/>
        <s v="C.1.2.0: 投資併購管理:220615_0006" u="1"/>
        <s v="C.1.2.0: 投資併購管理:220627_0032" u="1"/>
        <s v="C.1.2.0: 投資併購管理:220629_0022" u="1"/>
        <s v="P.2.1.0: 產品營收與銷量達成率:221101_0094" u="1"/>
        <s v="C.1.1.0:220616_0108" u="1"/>
        <s v="C.1.2.0: 投資併購管理:220614_0016" u="1"/>
        <s v="C.1.2.0: 投資併購管理:220616_0006" u="1"/>
        <s v="C.1.2.0: 投資併購管理:220628_0032" u="1"/>
        <s v="C.1.1.0:220615_0106" u="1"/>
        <s v="P.3.13.0:220628_0078" u="1"/>
        <s v="C.1.2.0: 投資併購管理:220615_0016" u="1"/>
        <s v="C.1.2.0: 投資併購管理:220629_0032" u="1"/>
        <s v="C.1.1.0:220614_0104" u="1"/>
        <s v="P.3.13.0:220628_0086" u="1"/>
        <s v="P.3.10.0:220616_0068" u="1"/>
        <s v="P.3.13.0:220610_0098" u="1"/>
        <s v="P.3.13.0:220614_0078" u="1"/>
        <s v="P.3.13.0:220616_0068" u="1"/>
        <s v="P.3.13.0:220628_0094" u="1"/>
        <s v="C.1.2.0: 投資併購管理:220614_0026" u="1"/>
        <s v="C.1.2.0: 投資併購管理:220616_0016" u="1"/>
        <s v="P.3.13.0:220614_0086" u="1"/>
        <s v="P.3.13.0:220616_0076" u="1"/>
        <s v="PNC:221029_0038" u="1"/>
        <s v="C.1.1.0:221029_0003" u="1"/>
        <s v="P.3.13.0:220602_0068" u="1"/>
        <s v="P.3.13.0:220614_0094" u="1"/>
        <s v="P.3.13.0:220616_0084" u="1"/>
        <s v="C.1.2.0: 投資併購管理:220615_0026" u="1"/>
        <s v="C.1.2.0: 投資併購管理:220701_0002" u="1"/>
        <s v="PNC:221022_0066" u="1"/>
        <s v="C.1.1.0:221029_0013" u="1"/>
        <s v="P.2.2.0:221022_0106" u="1"/>
        <s v="P.3.13.0:220602_0076" u="1"/>
        <s v="P.3.13.0:220616_0092" u="1"/>
        <s v="PNC:221029_0024" u="1"/>
        <s v="C.1.1.0:221029_0023" u="1"/>
        <s v="P.2.2.0:221022_0116" u="1"/>
        <s v="P.3.13.0:220602_0084" u="1"/>
        <s v="C.1.2.0: 投資併購管理:220616_0026" u="1"/>
        <s v="BPM:220630_0002" u="1"/>
        <s v="FIN:220628_0068" u="1"/>
        <s v="PNC:221022_0052" u="1"/>
        <s v="C.1.1.0:221029_0033" u="1"/>
        <s v="P.2.2.0:221022_0126" u="1"/>
        <s v="P.3.9.0:221022_0106" u="1"/>
        <s v="P.3.13.0:220602_0092" u="1"/>
        <s v="FIN:220629_0056" u="1"/>
        <s v="PNC:221029_0010" u="1"/>
        <s v="C.1.1.0:221029_0043" u="1"/>
        <s v="P.2.2.0:221022_0136" u="1"/>
        <s v="P.3.9.0:221022_0116" u="1"/>
        <s v="C.1.2.0: 投資併購管理:220701_0012" u="1"/>
        <s v="FIN:220628_0054" u="1"/>
        <s v="C.1.1.0:220602_0104" u="1"/>
        <s v="C.1.1.0:220622_0004" u="1"/>
        <s v="C.1.1.0:221029_0053" u="1"/>
        <s v="P.3.9.0:221022_0126" u="1"/>
        <s v="C.4.3.0: 財務分析:221029_0070" u="1"/>
        <s v="FIN:220629_0042" u="1"/>
        <s v="PNC:221101_0064" u="1"/>
        <s v="C.1.1.0:220622_0014" u="1"/>
        <s v="C.1.1.0:221029_0063" u="1"/>
        <s v="P.3.9.0:221022_0136" u="1"/>
        <s v="FIN:220628_0040" u="1"/>
        <s v="STG:221029_0024" u="1"/>
        <s v="C.1.1.0:220622_0024" u="1"/>
        <s v="C.1.1.0:221029_0073" u="1"/>
        <s v="P.3.9.0:221022_0146" u="1"/>
        <s v="PNC:221101_0050" u="1"/>
        <s v="C.1.1.0:220622_0034" u="1"/>
        <s v="C.1.1.0:221029_0083" u="1"/>
        <s v="P.3.9.0:221022_0156" u="1"/>
        <s v="C.1.2.0: 投資併購管理:220701_0022" u="1"/>
        <s v="STG:221029_0010" u="1"/>
        <s v="C.1.1.0:220622_0044" u="1"/>
        <s v="C.1.1.0:221029_0093" u="1"/>
        <s v="P.3.9.0:221022_0166" u="1"/>
        <s v="C.4.2.0: 生產力:220701_0005" u="1"/>
        <s v="C.1.1.0:220622_0054" u="1"/>
        <s v="P.3.9.0:221022_0176" u="1"/>
        <s v="C.1.1.0:220622_0064" u="1"/>
        <s v="P.2.2.0:221101_0104" u="1"/>
        <s v="P.3.9.0:221022_0186" u="1"/>
        <s v="C.4.2.0: 生產力:220701_0013" u="1"/>
        <s v="C.1.1.0:220622_0074" u="1"/>
        <s v="P.2.2.0:221101_0114" u="1"/>
        <s v="P.3.9.0:221022_0196" u="1"/>
        <s v="P.3.10.0:220701_0038" u="1"/>
        <s v="P.3.13.0:220627_0088" u="1"/>
        <s v="P.3.13.0:220629_0078" u="1"/>
        <s v="P.3.13.0:220701_0038" u="1"/>
        <s v="C.1.2.0: 投資併購管理:220701_0032" u="1"/>
        <s v="C.1.1.0:220610_0004" u="1"/>
        <s v="C.1.1.0:220622_0084" u="1"/>
        <s v="P.2.2.0:221101_0124" u="1"/>
        <s v="P.3.9.0:221101_0104" u="1"/>
        <s v="P.3.10.0:220701_0046" u="1"/>
        <s v="P.3.13.0:220627_0096" u="1"/>
        <s v="P.3.13.0:220629_0086" u="1"/>
        <s v="P.3.13.0:220701_0046" u="1"/>
        <s v="C.1.1.0:220610_0014" u="1"/>
        <s v="C.1.1.0:220622_0094" u="1"/>
        <s v="P.2.2.0:221101_0134" u="1"/>
        <s v="P.3.9.0:221101_0114" u="1"/>
        <s v="P.3.10.0:220615_0078" u="1"/>
        <s v="P.3.10.0:220701_0054" u="1"/>
        <s v="P.3.13.0:220615_0078" u="1"/>
        <s v="P.3.13.0:220629_0094" u="1"/>
        <s v="P.3.13.0:220701_0054" u="1"/>
        <s v="C.4.2.0: 生產力:220615_0009" u="1"/>
        <s v="C.1.1.0:220610_0024" u="1"/>
        <s v="C.1.1.0:220701_0002" u="1"/>
        <s v="P.3.9.0:221101_0124" u="1"/>
        <s v="P.3.10.0:220615_0086" u="1"/>
        <s v="P.3.10.0:220701_0062" u="1"/>
        <s v="P.3.13.0:220615_0086" u="1"/>
        <s v="P.3.13.0:220701_0062" u="1"/>
        <s v="C.4.2.0: 生產力:220607_0007" u="1"/>
        <s v="C.4.2.0: 生產力:220614_0018" u="1"/>
        <s v="C.4.2.0: 生產力:220616_0008" u="1"/>
        <s v="PNC:221029_0039" u="1"/>
        <s v="C.1.1.0:220610_0034" u="1"/>
        <s v="C.1.1.0:220701_0012" u="1"/>
        <s v="P.2.1.0:220630_0206" u="1"/>
        <s v="P.3.9.0:221101_0134" u="1"/>
        <s v="P.3.10.0:220607_0048" u="1"/>
        <s v="P.3.10.0:220609_0038" u="1"/>
        <s v="P.3.10.0:220701_0070" u="1"/>
        <s v="P.3.13.0:220607_0048" u="1"/>
        <s v="P.3.13.0:220609_0038" u="1"/>
        <s v="P.3.13.0:220615_0094" u="1"/>
        <s v="P.3.13.0:220701_0070" u="1"/>
        <s v="C.4.2.0: 生產力:220615_0017" u="1"/>
        <s v="PNC:221022_0067" u="1"/>
        <s v="C.1.1.0:220610_0044" u="1"/>
        <s v="C.1.1.0:220628_0109" u="1"/>
        <s v="C.1.1.0:220701_0022" u="1"/>
        <s v="P.2.1.0:220630_0216" u="1"/>
        <s v="P.3.9.0:221101_0144" u="1"/>
        <s v="P.3.10.0:220607_0056" u="1"/>
        <s v="P.3.10.0:220609_0046" u="1"/>
        <s v="P.3.13.0:220607_0056" u="1"/>
        <s v="P.3.13.0:220609_0046" u="1"/>
        <s v="C.4.2.0: 生產力:220607_0015" u="1"/>
        <s v="C.4.2.0: 生產力:220609_0005" u="1"/>
        <s v="C.4.2.0: 生產力:220616_0016" u="1"/>
        <s v="C.4.2.0: 生產力:220627_0007" u="1"/>
        <s v="PNC:221029_0025" u="1"/>
        <s v="C.1.1.0:220610_0054" u="1"/>
        <s v="P.2.1.0:220630_0226" u="1"/>
        <s v="P.3.9.0:221101_0154" u="1"/>
        <s v="P.3.10.0:220609_0054" u="1"/>
        <s v="P.3.13.0:220607_0064" u="1"/>
        <s v="P.3.13.0:220609_0054" u="1"/>
        <s v="C.4.2.0: 生產力:220628_0006" u="1"/>
        <s v="BPM:220630_0003" u="1"/>
        <s v="PNC:221022_0053" u="1"/>
        <s v="C.1.1.0:220610_0064" u="1"/>
        <s v="C.1.1.0:220627_0107" u="1"/>
        <s v="P.3.9.0:221101_0164" u="1"/>
        <s v="P.3.13.0:220607_0072" u="1"/>
        <s v="P.3.13.0:220609_0062" u="1"/>
        <s v="C.4.2.0: 生產力:220609_0013" u="1"/>
        <s v="C.4.2.0: 生產力:220627_0015" u="1"/>
        <s v="C.4.2.0: 生產力:220629_0005" u="1"/>
        <s v="FIN:220629_0057" u="1"/>
        <s v="PNC:221029_0011" u="1"/>
        <s v="C.1.1.0:220610_0074" u="1"/>
        <s v="P.3.9.0:221101_0174" u="1"/>
        <s v="P.3.13.0:220607_0080" u="1"/>
        <s v="P.3.13.0:220609_0070" u="1"/>
        <s v="C.4.2.0: 生產力:220628_0014" u="1"/>
        <s v="FIN:220628_0055" u="1"/>
        <s v="C.1.1.0:220610_0084" u="1"/>
        <s v="P.3.9.0:221101_0184" u="1"/>
        <s v="C.4.2.0: 生產力:220629_0013" u="1"/>
        <s v="FIN:220629_0043" u="1"/>
        <s v="PNC:221101_0065" u="1"/>
        <s v="C.1.1.0:220610_0094" u="1"/>
        <s v="P.3.9.0:221101_0194" u="1"/>
        <s v="FIN:220628_0041" u="1"/>
        <s v="STG:221029_0025" u="1"/>
        <s v="PNC:221101_0051" u="1"/>
        <s v="STG:221029_0011" u="1"/>
        <s v="C.1.1.0:220616_0109" u="1"/>
        <s v="C.1.1.0:220615_0107" u="1"/>
        <s v="P.3.13.0:220628_0088" u="1"/>
        <s v="C.1.1.0:220614_0105" u="1"/>
        <s v="P.3.13.0:220628_0096" u="1"/>
        <s v="P.3.13.0:220614_0088" u="1"/>
        <s v="P.3.13.0:220616_0078" u="1"/>
        <s v="P.3.13.0:220614_0096" u="1"/>
        <s v="P.3.13.0:220616_0086" u="1"/>
        <s v="C.1.1.0:221029_0004" u="1"/>
        <s v="P.3.13.0:220602_0078" u="1"/>
        <s v="P.3.13.0:220616_0094" u="1"/>
        <s v="PNC:221022_0068" u="1"/>
        <s v="C.1.1.0:221029_0014" u="1"/>
        <s v="P.2.2.0:221022_0107" u="1"/>
        <s v="P.3.13.0:220602_0086" u="1"/>
        <s v="PNC:221029_0026" u="1"/>
        <s v="C.1.1.0:221029_0024" u="1"/>
        <s v="P.2.2.0:221022_0117" u="1"/>
        <s v="P.3.13.0:220602_0094" u="1"/>
        <s v="PNC:221022_0054" u="1"/>
        <s v="C.1.1.0:221029_0034" u="1"/>
        <s v="P.2.2.0:221022_0127" u="1"/>
        <s v="P.3.9.0:221022_0107" u="1"/>
        <s v="FIN:220629_0058" u="1"/>
        <s v="PNC:221029_0012" u="1"/>
        <s v="C.1.1.0:221029_0044" u="1"/>
        <s v="P.2.2.0:221022_0137" u="1"/>
        <s v="P.3.9.0:221022_0117" u="1"/>
        <s v="FIN:220628_0056" u="1"/>
        <s v="PNC:221022_0040" u="1"/>
        <s v="C.1.1.0:220602_0105" u="1"/>
        <s v="C.1.1.0:220622_0005" u="1"/>
        <s v="C.1.1.0:221029_0054" u="1"/>
        <s v="P.3.9.0:221022_0127" u="1"/>
        <s v="C.1.2.0: 投資併購管理:221022_0003" u="1"/>
        <s v="FIN:220629_0044" u="1"/>
        <s v="PNC:221101_0066" u="1"/>
        <s v="C.1.1.0:220622_0015" u="1"/>
        <s v="C.1.1.0:221029_0064" u="1"/>
        <s v="P.3.9.0:221022_0137" u="1"/>
        <s v="FIN:220628_0042" u="1"/>
        <s v="STG:221029_0026" u="1"/>
        <s v="C.1.1.0:220622_0025" u="1"/>
        <s v="C.1.1.0:221029_0074" u="1"/>
        <s v="P.3.9.0:221022_0147" u="1"/>
        <s v="FIN:220629_0030" u="1"/>
        <s v="PNC:221101_0052" u="1"/>
        <s v="C.1.1.0:220622_0035" u="1"/>
        <s v="C.1.1.0:221029_0084" u="1"/>
        <s v="P.3.9.0:221022_0157" u="1"/>
        <s v="C.4.2.0: 生產力:220701_0006" u="1"/>
        <s v="STG:221029_0012" u="1"/>
        <s v="C.1.1.0:220622_0045" u="1"/>
        <s v="C.1.1.0:221029_0094" u="1"/>
        <s v="P.3.9.0:221022_0167" u="1"/>
        <s v="C.1.2.0: 投資併購管理:221022_0013" u="1"/>
        <s v="C.1.1.0:220622_0055" u="1"/>
        <s v="P.3.9.0:221022_0177" u="1"/>
        <s v="C.4.2.0: 生產力:220701_0014" u="1"/>
        <s v="C.1.1.0:220622_0065" u="1"/>
        <s v="P.2.2.0:221101_0105" u="1"/>
        <s v="P.3.9.0:221022_0187" u="1"/>
        <s v="C.1.1.0:220622_0075" u="1"/>
        <s v="P.2.2.0:221101_0115" u="1"/>
        <s v="P.3.10.0:220701_0048" u="1"/>
        <s v="P.3.13.0:220627_0098" u="1"/>
        <s v="P.3.13.0:220629_0088" u="1"/>
        <s v="P.3.13.0:220701_0048" u="1"/>
        <s v="C.1.1.0:220610_0005" u="1"/>
        <s v="C.1.1.0:220622_0085" u="1"/>
        <s v="P.2.2.0:221101_0125" u="1"/>
        <s v="P.3.9.0:221101_0105" u="1"/>
        <s v="P.3.10.0:220701_0056" u="1"/>
        <s v="P.3.13.0:220629_0096" u="1"/>
        <s v="P.3.13.0:220701_0056" u="1"/>
        <s v="C.1.2.0: 投資併購管理:221022_0023" u="1"/>
        <s v="FIN:220607_0034" u="1"/>
        <s v="FIN:220609_0024" u="1"/>
        <s v="C.1.1.0:220610_0015" u="1"/>
        <s v="C.1.1.0:220622_0095" u="1"/>
        <s v="P.2.2.0:221101_0135" u="1"/>
        <s v="P.3.9.0:221101_0115" u="1"/>
        <s v="P.3.10.0:220615_0088" u="1"/>
        <s v="P.3.10.0:220701_0064" u="1"/>
        <s v="P.3.13.0:220615_0088" u="1"/>
        <s v="P.3.13.0:220701_0064" u="1"/>
        <s v="C.4.2.0: 生產力:220607_0008" u="1"/>
        <s v="C.4.2.0: 生產力:220616_0009" u="1"/>
        <s v="FIN:220602_0052" u="1"/>
        <s v="C.1.1.0:220610_0025" u="1"/>
        <s v="C.1.1.0:220701_0003" u="1"/>
        <s v="P.3.9.0:221101_0125" u="1"/>
        <s v="P.3.10.0:220701_0072" u="1"/>
        <s v="P.3.13.0:220615_0096" u="1"/>
        <s v="P.3.13.0:220701_0072" u="1"/>
        <s v="C.4.2.0: 生產力:220615_0018" u="1"/>
        <s v="FIN:220607_0020" u="1"/>
        <s v="FIN:220609_0010" u="1"/>
        <s v="C.1.1.0:220610_0035" u="1"/>
        <s v="C.1.1.0:220701_0013" u="1"/>
        <s v="P.2.1.0:220630_0207" u="1"/>
        <s v="P.3.9.0:221101_0135" u="1"/>
        <s v="P.3.10.0:220607_0058" u="1"/>
        <s v="P.3.10.0:220609_0048" u="1"/>
        <s v="P.3.13.0:220607_0058" u="1"/>
        <s v="P.3.13.0:220609_0048" u="1"/>
        <s v="P.3.13.0:220701_0080" u="1"/>
        <s v="C.4.2.0: 生產力:220607_0016" u="1"/>
        <s v="C.4.2.0: 生產力:220609_0006" u="1"/>
        <s v="C.4.2.0: 生產力:220616_0017" u="1"/>
        <s v="C.4.2.0: 生產力:220627_0008" u="1"/>
        <s v="PNC:221022_0069" u="1"/>
        <s v="C.1.1.0:220610_0045" u="1"/>
        <s v="C.1.1.0:220701_0023" u="1"/>
        <s v="P.2.1.0:220630_0217" u="1"/>
        <s v="P.3.9.0:221101_0145" u="1"/>
        <s v="P.3.10.0:220609_0056" u="1"/>
        <s v="P.3.13.0:220607_0066" u="1"/>
        <s v="P.3.13.0:220609_0056" u="1"/>
        <s v="C.4.2.0: 生產力:220628_0007" u="1"/>
        <s v="C.1.2.0: 投資併購管理:221022_0033" u="1"/>
        <s v="PNC:221029_0027" u="1"/>
        <s v="C.1.1.0:220610_0055" u="1"/>
        <s v="C.1.1.0:220701_0033" u="1"/>
        <s v="P.2.1.0:220630_0227" u="1"/>
        <s v="P.3.9.0:221101_0155" u="1"/>
        <s v="P.3.13.0:220607_0074" u="1"/>
        <s v="P.3.13.0:220609_0064" u="1"/>
        <s v="C.4.2.0: 生產力:220609_0014" u="1"/>
        <s v="C.4.2.0: 生產力:220627_0016" u="1"/>
        <s v="C.4.2.0: 生產力:220629_0006" u="1"/>
        <s v="Name 跟ID取其一" u="1"/>
        <s v="PNC:221022_0055" u="1"/>
        <s v="C.1.1.0:220610_0065" u="1"/>
        <s v="C.1.1.0:220627_0108" u="1"/>
        <s v="C.1.1.0:220701_0043" u="1"/>
        <s v="P.3.9.0:221101_0165" u="1"/>
        <s v="P.3.13.0:220607_0082" u="1"/>
        <s v="P.3.13.0:220609_0072" u="1"/>
        <s v="C.4.2.0: 生產力:220628_0015" u="1"/>
        <s v="C.1.2.0: 投資併購管理:221029_0003" u="1"/>
        <s v="FIN:220629_0059" u="1"/>
        <s v="PNC:221029_0013" u="1"/>
        <s v="C.1.1.0:220610_0075" u="1"/>
        <s v="C.1.1.0:220701_0053" u="1"/>
        <s v="P.3.9.0:221101_0175" u="1"/>
        <s v="P.3.13.0:220607_0090" u="1"/>
        <s v="P.3.13.0:220609_0080" u="1"/>
        <s v="C.4.2.0: 生產力:220629_0014" u="1"/>
        <s v="FIN:220628_0057" u="1"/>
        <s v="PNC:221022_0041" u="1"/>
        <s v="C.1.1.0:220610_0085" u="1"/>
        <s v="C.1.1.0:220701_0063" u="1"/>
        <s v="P.3.9.0:221101_0185" u="1"/>
        <s v="FIN:220627_0055" u="1"/>
        <s v="FIN:220629_0045" u="1"/>
        <s v="PNC:221101_0067" u="1"/>
        <s v="C.1.1.0:220610_0095" u="1"/>
        <s v="C.1.1.0:220701_0073" u="1"/>
        <s v="P.3.9.0:221101_0195" u="1"/>
        <s v="FIN:220628_0043" u="1"/>
        <s v="STG:221029_0027" u="1"/>
        <s v="C.1.1.0:220701_0083" u="1"/>
        <s v="C.1.2.0: 投資併購管理:221029_0013" u="1"/>
        <s v="FIN:220627_0041" u="1"/>
        <s v="FIN:220629_0031" u="1"/>
        <s v="PNC:221101_0053" u="1"/>
        <s v="C.1.1.0:220701_0093" u="1"/>
        <s v="FIN:220614_0067" u="1"/>
        <s v="FIN:220616_0057" u="1"/>
        <s v="STG:221029_0013" u="1"/>
        <s v="FIN:220615_0055" u="1"/>
        <s v="FIN:220614_0053" u="1"/>
        <s v="FIN:220616_0043" u="1"/>
        <s v="C.1.1.0:220615_0108" u="1"/>
        <s v="C.1.2.0: 投資併購管理:221029_0023" u="1"/>
        <s v="FIN:220607_0049" u="1"/>
        <s v="FIN:220609_0039" u="1"/>
        <s v="FIN:220615_0041" u="1"/>
        <s v="P.3.13.0:220628_0098" u="1"/>
        <s v="FIN:220602_0067" u="1"/>
        <s v="C.1.1.0:220614_0106" u="1"/>
        <s v="FIN:220607_0035" u="1"/>
        <s v="FIN:220609_0025" u="1"/>
        <s v="P.3.13.0:220614_0098" u="1"/>
        <s v="P.3.13.0:220616_0088" u="1"/>
        <s v="FIN:220602_0053" u="1"/>
        <s v="P.3.13.0:220616_0096" u="1"/>
        <s v="C.1.2.0: 投資併購管理:221029_0033" u="1"/>
        <s v="FIN:220607_0021" u="1"/>
        <s v="FIN:220609_0011" u="1"/>
        <s v="C.1.1.0:221029_0005" u="1"/>
        <s v="P.3.13.0:220602_0088" u="1"/>
        <s v="C.1.1.0:221029_0015" u="1"/>
        <s v="P.2.2.0:221022_0108" u="1"/>
        <s v="P.3.13.0:220602_0096" u="1"/>
        <s v="PNC:221029_0028" u="1"/>
        <s v="C.1.1.0:221029_0025" u="1"/>
        <s v="P.2.2.0:221022_0118" u="1"/>
        <s v="PNC:221022_0056" u="1"/>
        <s v="C.1.1.0:221029_0035" u="1"/>
        <s v="P.2.2.0:221022_0128" u="1"/>
        <s v="P.3.9.0:221022_0108" u="1"/>
        <s v="C.1.2.0: 投資併購管理:221101_0003" u="1"/>
        <s v="PNC:221029_0014" u="1"/>
        <s v="C.1.1.0:221029_0045" u="1"/>
        <s v="P.2.2.0:221022_0138" u="1"/>
        <s v="P.3.9.0:221022_0118" u="1"/>
        <s v="FIN:220628_0058" u="1"/>
        <s v="PNC:221022_0042" u="1"/>
        <s v="C.1.1.0:220602_0106" u="1"/>
        <s v="C.1.1.0:220622_0006" u="1"/>
        <s v="C.1.1.0:221029_0055" u="1"/>
        <s v="P.3.9.0:221022_0128" u="1"/>
        <s v="FIN:220627_0056" u="1"/>
        <s v="FIN:220629_0046" u="1"/>
        <s v="PNC:221101_0068" u="1"/>
        <s v="C.1.1.0:220622_0016" u="1"/>
        <s v="C.1.1.0:221029_0065" u="1"/>
        <s v="P.3.9.0:221022_0138" u="1"/>
        <s v="FIN:220628_0044" u="1"/>
        <s v="STG:221029_0028" u="1"/>
        <s v="C.1.1.0:220622_0026" u="1"/>
        <s v="C.1.1.0:221029_0075" u="1"/>
        <s v="P.3.9.0:221022_0148" u="1"/>
        <s v="C.4.2.0: 生產力:220701_0007" u="1"/>
        <s v="C.1.2.0: 投資併購管理:221101_0013" u="1"/>
        <s v="FIN:220627_0042" u="1"/>
        <s v="FIN:220629_0032" u="1"/>
        <s v="PNC:221101_0054" u="1"/>
        <s v="C.1.1.0:220622_0036" u="1"/>
        <s v="C.1.1.0:221029_0085" u="1"/>
        <s v="P.3.9.0:221022_0158" u="1"/>
        <s v="FIN:220614_0068" u="1"/>
        <s v="FIN:220616_0058" u="1"/>
        <s v="FIN:220622_0060" u="1"/>
        <s v="FIN:220628_0030" u="1"/>
        <s v="STG:221029_0014" u="1"/>
        <s v="C.1.1.0:220622_0046" u="1"/>
        <s v="C.1.1.0:221029_0095" u="1"/>
        <s v="P.3.9.0:221022_0168" u="1"/>
        <s v="C.4.2.0: 生產力:220701_0015" u="1"/>
        <s v="FIN:220615_0056" u="1"/>
        <s v="PNC:221101_0040" u="1"/>
        <s v="C.1.1.0:220622_0056" u="1"/>
        <s v="P.3.9.0:221022_0178" u="1"/>
        <s v="FIN:220614_0054" u="1"/>
        <s v="FIN:220616_0044" u="1"/>
        <s v="C.1.1.0:220622_0066" u="1"/>
        <s v="P.2.2.0:221101_0106" u="1"/>
        <s v="P.3.9.0:221022_0188" u="1"/>
        <s v="C.1.2.0: 投資併購管理:221101_0023" u="1"/>
        <s v="FIN:220615_0042" u="1"/>
        <s v="C.1.1.0:220622_0076" u="1"/>
        <s v="P.2.2.0:221101_0116" u="1"/>
        <s v="P.3.10.0:220701_0058" u="1"/>
        <s v="P.3.13.0:220629_0098" u="1"/>
        <s v="P.3.13.0:220701_0058" u="1"/>
        <s v="FIN:220602_0068" u="1"/>
        <s v="FIN:220610_0060" u="1"/>
        <s v="FIN:220614_0040" u="1"/>
        <s v="FIN:220616_0030" u="1"/>
        <s v="C.1.1.0:220610_0006" u="1"/>
        <s v="C.1.1.0:220622_0086" u="1"/>
        <s v="P.2.2.0:221101_0126" u="1"/>
        <s v="P.3.9.0:221101_0106" u="1"/>
        <s v="P.3.10.0:220701_0066" u="1"/>
        <s v="P.3.13.0:220701_0066" u="1"/>
        <s v="C.4.2.0: 生產力:220607_0009" u="1"/>
        <s v="FIN:220607_0036" u="1"/>
        <s v="FIN:220609_0026" u="1"/>
        <s v="C.1.1.0:220610_0016" u="1"/>
        <s v="C.1.1.0:220622_0096" u="1"/>
        <s v="P.2.2.0:221101_0136" u="1"/>
        <s v="P.3.9.0:221101_0116" u="1"/>
        <s v="P.3.10.0:220615_0098" u="1"/>
        <s v="P.3.10.0:220701_0074" u="1"/>
        <s v="P.3.13.0:220615_0098" u="1"/>
        <s v="P.3.13.0:220701_0074" u="1"/>
        <s v="FIN:220602_0054" u="1"/>
        <s v="C.1.1.0:220610_0026" u="1"/>
        <s v="C.1.1.0:220701_0004" u="1"/>
        <s v="P.3.9.0:221101_0126" u="1"/>
        <s v="P.3.13.0:220701_0082" u="1"/>
        <s v="C.4.2.0: 生產力:220607_0017" u="1"/>
        <s v="C.4.2.0: 生產力:220609_0007" u="1"/>
        <s v="C.4.2.0: 生產力:220616_0018" u="1"/>
        <s v="C.4.2.0: 生產力:220627_0009" u="1"/>
        <s v="C.1.2.0: 投資併購管理:221101_0033" u="1"/>
        <s v="FIN:220607_0022" u="1"/>
        <s v="FIN:220609_0012" u="1"/>
        <s v="C.1.1.0:220610_0036" u="1"/>
        <s v="C.1.1.0:220701_0014" u="1"/>
        <s v="P.2.1.0:220630_0208" u="1"/>
        <s v="P.3.9.0:221101_0136" u="1"/>
        <s v="P.3.10.0:220609_0058" u="1"/>
        <s v="P.3.13.0:220607_0068" u="1"/>
        <s v="P.3.13.0:220609_0058" u="1"/>
        <s v="P.3.13.0:220701_0090" u="1"/>
        <s v="C.4.2.0: 生產力:220628_0008" u="1"/>
        <s v="FIN:220602_0040" u="1"/>
        <s v="C.1.1.0:220610_0046" u="1"/>
        <s v="C.1.1.0:220701_0024" u="1"/>
        <s v="P.2.1.0:220630_0218" u="1"/>
        <s v="P.3.9.0:221101_0146" u="1"/>
        <s v="P.3.13.0:220607_0076" u="1"/>
        <s v="P.3.13.0:220609_0066" u="1"/>
        <s v="C.4.2.0: 生產力:220609_0015" u="1"/>
        <s v="C.4.2.0: 生產力:220627_0017" u="1"/>
        <s v="C.4.2.0: 生產力:220629_0007" u="1"/>
        <s v="PNC:221029_0029" u="1"/>
        <s v="C.1.1.0:220610_0056" u="1"/>
        <s v="C.1.1.0:220701_0034" u="1"/>
        <s v="P.2.1.0:220630_0228" u="1"/>
        <s v="P.3.9.0:221101_0156" u="1"/>
        <s v="P.3.13.0:220607_0084" u="1"/>
        <s v="P.3.13.0:220609_0074" u="1"/>
        <s v="C.4.2.0: 生產力:220628_0016" u="1"/>
        <s v="PNC:221022_0057" u="1"/>
        <s v="C.1.1.0:220610_0066" u="1"/>
        <s v="C.1.1.0:220627_0109" u="1"/>
        <s v="C.1.1.0:220701_0044" u="1"/>
        <s v="P.3.9.0:221101_0166" u="1"/>
        <s v="P.3.13.0:220607_0092" u="1"/>
        <s v="P.3.13.0:220609_0082" u="1"/>
        <s v="C.4.2.0: 生產力:220629_0015" u="1"/>
        <s v="P.2.1.0: 產品營收與銷量達成率:221022_0105" u="1"/>
        <s v="PNC:221029_0015" u="1"/>
        <s v="C.1.1.0:220610_0076" u="1"/>
        <s v="C.1.1.0:220701_0054" u="1"/>
        <s v="P.3.9.0:221101_0176" u="1"/>
        <s v="P.3.13.0:220609_0090" u="1"/>
        <s v="FIN:220628_0059" u="1"/>
        <s v="PNC:221022_0043" u="1"/>
        <s v="C.1.1.0:220610_0086" u="1"/>
        <s v="C.1.1.0:220701_0064" u="1"/>
        <s v="P.3.9.0:221101_0186" u="1"/>
        <s v="FIN:220627_0057" u="1"/>
        <s v="FIN:220629_0047" u="1"/>
        <s v="PNC:221029_0001" u="1"/>
        <s v="PNC:221101_0069" u="1"/>
        <s v="C.1.1.0:220610_0096" u="1"/>
        <s v="C.1.1.0:220701_0074" u="1"/>
        <s v="P.3.9.0:221101_0196" u="1"/>
        <s v="FIN:220628_0045" u="1"/>
        <s v="STG:221029_0029" u="1"/>
        <s v="C.1.1.0:220701_0084" u="1"/>
        <s v="FIN:220627_0043" u="1"/>
        <s v="FIN:220629_0033" u="1"/>
        <s v="PNC:221101_0055" u="1"/>
        <s v="C.1.1.0:220701_0094" u="1"/>
        <s v="P.3.10.0:221022_0001" u="1"/>
        <s v="P.3.13.0:221022_0001" u="1"/>
        <s v="FIN:220616_0059" u="1"/>
        <s v="FIN:220622_0061" u="1"/>
        <s v="FIN:220628_0031" u="1"/>
        <s v="STG:221029_0015" u="1"/>
        <s v="FIN:220615_0057" u="1"/>
        <s v="PNC:221101_0041" u="1"/>
        <s v="FIN:220614_0055" u="1"/>
        <s v="FIN:220616_0045" u="1"/>
        <s v="STG:221029_0001" u="1"/>
        <s v="C.1.1.0:220615_0109" u="1"/>
        <s v="P.2.1.0: 產品營收與銷量達成率:221022_0115" u="1"/>
        <s v="FIN:220615_0043" u="1"/>
        <s v="FIN:220610_0061" u="1"/>
        <s v="FIN:220614_0041" u="1"/>
        <s v="FIN:220616_0031" u="1"/>
        <s v="C.1.1.0:220614_0107" u="1"/>
        <s v="FIN:220607_0037" u="1"/>
        <s v="FIN:220609_0027" u="1"/>
        <s v="P.3.13.0:220616_0098" u="1"/>
        <s v="FIN:220602_0055" u="1"/>
        <s v="FIN:220607_0023" u="1"/>
        <s v="FIN:220609_0013" u="1"/>
        <s v="C.1.1.0:221029_0006" u="1"/>
        <s v="P.3.13.0:220602_0098" u="1"/>
        <s v="FIN:220602_0041" u="1"/>
        <s v="C.1.1.0:221029_0016" u="1"/>
        <s v="P.2.2.0:221022_0109" u="1"/>
        <s v="C.1.1.0:221029_0026" u="1"/>
        <s v="P.2.2.0:221022_0119" u="1"/>
        <s v="C.1.2.0: 投資併購管理:220622_0003" u="1"/>
        <s v="PNC:221022_0058" u="1"/>
        <s v="C.1.1.0:221029_0036" u="1"/>
        <s v="P.2.2.0:221022_0129" u="1"/>
        <s v="P.3.9.0:221022_0109" u="1"/>
        <s v="P.2.1.0: 產品營收與銷量達成率:221022_0125" u="1"/>
        <s v="PNC:221029_0016" u="1"/>
        <s v="C.1.1.0:221029_0046" u="1"/>
        <s v="P.2.2.0:221022_0139" u="1"/>
        <s v="P.3.9.0:221022_0119" u="1"/>
        <s v="PNC:221022_0044" u="1"/>
        <s v="C.1.1.0:220602_0107" u="1"/>
        <s v="C.1.1.0:220622_0007" u="1"/>
        <s v="C.1.1.0:221029_0056" u="1"/>
        <s v="P.3.9.0:221022_0129" u="1"/>
        <s v="FIN:220627_0058" u="1"/>
        <s v="FIN:220629_0048" u="1"/>
        <s v="PNC:221029_0002" u="1"/>
        <s v="C.1.1.0:220622_0017" u="1"/>
        <s v="C.1.1.0:221029_0066" u="1"/>
        <s v="P.3.9.0:221022_0139" u="1"/>
        <s v="C.4.2.0: 生產力:220701_0008" u="1"/>
        <s v="C.1.2.0: 投資併購管理:220622_0013" u="1"/>
        <s v="FIN:220628_0046" u="1"/>
        <s v="PNC:221022_0030" u="1"/>
        <s v="C.1.1.0:220622_0027" u="1"/>
        <s v="C.1.1.0:221029_0076" u="1"/>
        <s v="P.3.9.0:221022_0149" u="1"/>
        <s v="FIN:220627_0044" u="1"/>
        <s v="FIN:220629_0034" u="1"/>
        <s v="PNC:221101_0056" u="1"/>
        <s v="C.1.1.0:220622_0037" u="1"/>
        <s v="C.1.1.0:221029_0086" u="1"/>
        <s v="P.3.9.0:221022_0159" u="1"/>
        <s v="C.4.2.0: 生產力:220701_0016" u="1"/>
        <s v="FIN:220622_0062" u="1"/>
        <s v="FIN:220628_0032" u="1"/>
        <s v="STG:221029_0016" u="1"/>
        <s v="C.1.1.0:220622_0047" u="1"/>
        <s v="C.1.1.0:221029_0096" u="1"/>
        <s v="P.3.9.0:221022_0169" u="1"/>
        <s v="FIN:220615_0058" u="1"/>
        <s v="FIN:220627_0030" u="1"/>
        <s v="FIN:220629_0020" u="1"/>
        <s v="PNC:221101_0042" u="1"/>
        <s v="C.1.1.0:220622_0057" u="1"/>
        <s v="P.3.9.0:221022_0179" u="1"/>
        <s v="C.1.2.0: 投資併購管理:220622_0023" u="1"/>
        <s v="FIN:220614_0056" u="1"/>
        <s v="FIN:220616_0046" u="1"/>
        <s v="STG:221029_0002" u="1"/>
        <s v="C.1.1.0:220622_0067" u="1"/>
        <s v="P.2.2.0:221101_0107" u="1"/>
        <s v="P.3.9.0:221022_0189" u="1"/>
        <s v="P.2.1.0: 產品營收與銷量達成率:221022_0135" u="1"/>
        <s v="FIN:220615_0044" u="1"/>
        <s v="STG:221022_0030" u="1"/>
        <s v="C.1.1.0:220622_0077" u="1"/>
        <s v="P.2.2.0:221101_0117" u="1"/>
        <s v="P.3.10.0:220701_0068" u="1"/>
        <s v="P.3.13.0:220701_0068" u="1"/>
        <s v="C.1.2.0: 投資併購管理:220627_0003" u="1"/>
        <s v="FIN:220610_0062" u="1"/>
        <s v="FIN:220614_0042" u="1"/>
        <s v="FIN:220616_0032" u="1"/>
        <s v="C.1.1.0:220610_0007" u="1"/>
        <s v="C.1.1.0:220622_0087" u="1"/>
        <s v="P.2.2.0:221101_0127" u="1"/>
        <s v="P.3.9.0:221101_0107" u="1"/>
        <s v="P.3.13.0:220701_0076" u="1"/>
        <s v="FIN:220607_0038" u="1"/>
        <s v="FIN:220609_0028" u="1"/>
        <s v="FIN:220615_0030" u="1"/>
        <s v="FIN:220701_0060" u="1"/>
        <s v="C.1.1.0:220610_0017" u="1"/>
        <s v="C.1.1.0:220622_0097" u="1"/>
        <s v="P.2.2.0:221101_0137" u="1"/>
        <s v="P.3.9.0:221101_0117" u="1"/>
        <s v="P.3.13.0:220701_0084" u="1"/>
        <s v="C.4.2.0: 生產力:220607_0018" u="1"/>
        <s v="C.4.2.0: 生產力:220609_0008" u="1"/>
        <s v="C.1.2.0: 投資併購管理:220610_0007" u="1"/>
        <s v="C.1.2.0: 投資併購管理:220622_0033" u="1"/>
        <s v="C.1.2.0: 投資併購管理:220628_0003" u="1"/>
        <s v="FIN:220602_0056" u="1"/>
        <s v="C.1.1.0:220610_0027" u="1"/>
        <s v="C.1.1.0:220701_0005" u="1"/>
        <s v="P.3.9.0:221101_0127" u="1"/>
        <s v="P.3.13.0:220701_0092" u="1"/>
        <s v="C.4.2.0: 生產力:220628_0009" u="1"/>
        <s v="P.2.1.0: 產品營收與銷量達成率:221029_0105" u="1"/>
        <s v="FIN:220607_0024" u="1"/>
        <s v="FIN:220609_0014" u="1"/>
        <s v="C.1.1.0:220610_0037" u="1"/>
        <s v="C.1.1.0:220701_0015" u="1"/>
        <s v="P.2.1.0:220630_0209" u="1"/>
        <s v="P.3.9.0:221101_0137" u="1"/>
        <s v="P.3.13.0:220607_0078" u="1"/>
        <s v="P.3.13.0:220609_0068" u="1"/>
        <s v="C.4.2.0: 生產力:220609_0016" u="1"/>
        <s v="C.4.2.0: 生產力:220627_0018" u="1"/>
        <s v="C.4.2.0: 生產力:220629_0008" u="1"/>
        <s v="C.1.2.0: 投資併購管理:220627_0013" u="1"/>
        <s v="C.1.2.0: 投資併購管理:220629_0003" u="1"/>
        <s v="FIN:220602_0042" u="1"/>
        <s v="C.1.1.0:220610_0047" u="1"/>
        <s v="C.1.1.0:220701_0025" u="1"/>
        <s v="P.2.1.0:220630_0219" u="1"/>
        <s v="P.3.9.0:221101_0147" u="1"/>
        <s v="P.3.13.0:220607_0086" u="1"/>
        <s v="P.3.13.0:220609_0076" u="1"/>
        <s v="C.4.2.0: 生產力:220628_0017" u="1"/>
        <s v="FIN:220607_0010" u="1"/>
        <s v="C.1.1.0:220610_0057" u="1"/>
        <s v="C.1.1.0:220701_0035" u="1"/>
        <s v="P.2.1.0:220630_0229" u="1"/>
        <s v="P.3.9.0:221101_0157" u="1"/>
        <s v="P.3.13.0:220607_0094" u="1"/>
        <s v="P.3.13.0:220609_0084" u="1"/>
        <s v="C.4.2.0: 生產力:220629_0016" u="1"/>
        <s v="C.1.2.0: 投資併購管理:220610_0017" u="1"/>
        <s v="C.1.2.0: 投資併購管理:220628_0013" u="1"/>
        <s v="PNC:221022_0059" u="1"/>
        <s v="C.1.1.0:220610_0067" u="1"/>
        <s v="C.1.1.0:220701_0045" u="1"/>
        <s v="P.3.9.0:221101_0167" u="1"/>
        <s v="P.3.13.0:220609_0092" u="1"/>
        <s v="P.2.1.0: 產品營收與銷量達成率:221022_0145" u="1"/>
        <s v="PNC:221029_0017" u="1"/>
        <s v="C.1.1.0:220610_0077" u="1"/>
        <s v="C.1.1.0:220701_0055" u="1"/>
        <s v="P.3.9.0:221101_0177" u="1"/>
        <s v="C.1.2.0: 投資併購管理:220627_0023" u="1"/>
        <s v="C.1.2.0: 投資併購管理:220629_0013" u="1"/>
        <s v="P.2.1.0: 產品營收與銷量達成率:221022_0005" u="1"/>
        <s v="PNC:221022_0045" u="1"/>
        <s v="C.1.1.0:220610_0087" u="1"/>
        <s v="C.1.1.0:220701_0065" u="1"/>
        <s v="P.3.9.0:221101_0187" u="1"/>
        <s v="FIN:220627_0059" u="1"/>
        <s v="FIN:220629_0049" u="1"/>
        <s v="PNC:221029_0003" u="1"/>
        <s v="C.1.1.0:220610_0097" u="1"/>
        <s v="C.1.1.0:220701_0075" u="1"/>
        <s v="C.1.2.0: 投資併購管理:220610_0027" u="1"/>
        <s v="C.1.2.0: 投資併購管理:220614_0007" u="1"/>
        <s v="C.1.2.0: 投資併購管理:220628_0023" u="1"/>
        <s v="FIN:220628_0047" u="1"/>
        <s v="PNC:221022_0031" u="1"/>
        <s v="C.1.1.0:220701_0085" u="1"/>
        <s v="P.3.10.0:221022_0003" u="1"/>
        <s v="P.3.13.0:221022_0003" u="1"/>
        <s v="P.2.1.0: 產品營收與銷量達成率:221029_0115" u="1"/>
        <s v="FIN:220627_0045" u="1"/>
        <s v="FIN:220629_0035" u="1"/>
        <s v="PNC:221101_0057" u="1"/>
        <s v="C.1.1.0:220701_0095" u="1"/>
        <s v="P.3.10.0:221022_0011" u="1"/>
        <s v="C.1.2.0: 投資併購管理:220615_0007" u="1"/>
        <s v="C.1.2.0: 投資併購管理:220627_0033" u="1"/>
        <s v="C.1.2.0: 投資併購管理:220629_0023" u="1"/>
        <s v="FIN:220622_0063" u="1"/>
        <s v="FIN:220628_0033" u="1"/>
        <s v="STG:221029_0017" u="1"/>
        <s v="FIN:220615_0059" u="1"/>
        <s v="FIN:220627_0031" u="1"/>
        <s v="FIN:220629_0021" u="1"/>
        <s v="PNC:221101_0043" u="1"/>
        <s v="C.1.2.0: 投資併購管理:220614_0017" u="1"/>
        <s v="C.1.2.0: 投資併購管理:220616_0007" u="1"/>
        <s v="C.1.2.0: 投資併購管理:220628_0033" u="1"/>
        <s v="FIN:220614_0057" u="1"/>
        <s v="FIN:220616_0047" u="1"/>
        <s v="STG:221029_0003" u="1"/>
        <s v="P.2.1.0: 產品營收與銷量達成率:221022_0155" u="1"/>
        <s v="FIN:220615_0045" u="1"/>
        <s v="STG:221022_0031" u="1"/>
        <s v="C.1.2.0: 投資併購管理:220615_0017" u="1"/>
        <s v="C.1.2.0: 投資併購管理:220629_0033" u="1"/>
        <s v="P.2.1.0: 產品營收與銷量達成率:221022_0015" u="1"/>
        <s v="FIN:220610_0063" u="1"/>
        <s v="FIN:220614_0043" u="1"/>
        <s v="FIN:220616_0033" u="1"/>
        <s v="C.1.1.0:220614_0108" u="1"/>
        <s v="C.1.1.0:220622_0100" u="1"/>
        <s v="FIN:220607_0039" u="1"/>
        <s v="FIN:220609_0029" u="1"/>
        <s v="FIN:220615_0031" u="1"/>
        <s v="FIN:220701_0061" u="1"/>
        <s v="C.1.1.0:220622_0110" u="1"/>
        <s v="C.1.2.0: 投資併購管理:220614_0027" u="1"/>
        <s v="C.1.2.0: 投資併購管理:220616_0017" u="1"/>
        <s v="FIN:220602_0057" u="1"/>
        <s v="P.2.1.0: 產品營收與銷量達成率:221029_0125" u="1"/>
        <s v="FIN:220607_0025" u="1"/>
        <s v="FIN:220609_0015" u="1"/>
        <s v="C.1.1.0:221029_0007" u="1"/>
        <s v="C.1.2.0: 投資併購管理:220615_0027" u="1"/>
        <s v="C.1.2.0: 投資併購管理:220701_0003" u="1"/>
        <s v="FIN:220602_0043" u="1"/>
        <s v="C.1.1.0:221029_0017" u="1"/>
        <s v="FIN:220607_0011" u="1"/>
        <s v="FIN:220609_0001" u="1"/>
        <s v="C.1.1.0:221029_0027" u="1"/>
        <s v="C.1.2.0: 投資併購管理:220616_0027" u="1"/>
        <s v="C.1.1.0:221029_0037" u="1"/>
        <s v="P.2.1.0: 產品營收與銷量達成率:221022_0165" u="1"/>
        <s v="PNC:221029_0018" u="1"/>
        <s v="C.1.1.0:221029_0047" u="1"/>
        <s v="C.1.2.0: 投資併購管理:220701_0013" u="1"/>
        <s v="P.2.1.0: 產品營收與銷量達成率:221022_0025" u="1"/>
        <s v="PNC:221022_0046" u="1"/>
        <s v="C.1.1.0:220602_0108" u="1"/>
        <s v="C.1.1.0:220610_0100" u="1"/>
        <s v="C.1.1.0:220622_0008" u="1"/>
        <s v="C.1.1.0:221029_0057" u="1"/>
        <s v="C.4.2.0: 生產力:220701_0009" u="1"/>
        <s v="PNC:221029_0004" u="1"/>
        <s v="C.1.1.0:220610_0110" u="1"/>
        <s v="C.1.1.0:220622_0018" u="1"/>
        <s v="C.1.1.0:220630_0010" u="1"/>
        <s v="C.1.1.0:221029_0067" u="1"/>
        <s v="FIN:220628_0048" u="1"/>
        <s v="PNC:221022_0032" u="1"/>
        <s v="C.1.1.0:220622_0028" u="1"/>
        <s v="C.1.1.0:220630_0020" u="1"/>
        <s v="C.1.1.0:221029_0077" u="1"/>
        <s v="C.4.2.0: 生產力:220701_0017" u="1"/>
        <s v="P.2.1.0: 產品營收與銷量達成率:221029_0135" u="1"/>
        <s v="FIN:220627_0046" u="1"/>
        <s v="FIN:220629_0036" u="1"/>
        <s v="PNC:221101_0058" u="1"/>
        <s v="C.1.1.0:220622_0038" u="1"/>
        <s v="C.1.1.0:220630_0030" u="1"/>
        <s v="C.1.1.0:221029_0087" u="1"/>
        <s v="C.1.2.0: 投資併購管理:220701_0023" u="1"/>
        <s v="FIN:220622_0064" u="1"/>
        <s v="FIN:220628_0034" u="1"/>
        <s v="STG:221029_0018" u="1"/>
        <s v="C.1.1.0:220622_0048" u="1"/>
        <s v="C.1.1.0:220630_0040" u="1"/>
        <s v="C.1.1.0:221029_0097" u="1"/>
        <s v="FIN:220627_0032" u="1"/>
        <s v="FIN:220629_0022" u="1"/>
        <s v="PNC:221101_0044" u="1"/>
        <s v="C.1.1.0:220622_0058" u="1"/>
        <s v="C.1.1.0:220630_0050" u="1"/>
        <s v="FIN:220614_0058" u="1"/>
        <s v="FIN:220616_0048" u="1"/>
        <s v="FIN:220622_0050" u="1"/>
        <s v="FIN:220628_0020" u="1"/>
        <s v="STG:221029_0004" u="1"/>
        <s v="C.1.1.0:220622_0068" u="1"/>
        <s v="C.1.1.0:220630_0060" u="1"/>
        <s v="P.2.2.0:221101_0108" u="1"/>
        <s v="FIN:220615_0046" u="1"/>
        <s v="PNC:221101_0030" u="1"/>
        <s v="C.1.1.0:220622_0078" u="1"/>
        <s v="C.1.1.0:220630_0070" u="1"/>
        <s v="P.2.2.0:221101_0118" u="1"/>
        <s v="P.3.13.0:220701_0078" u="1"/>
        <s v="C.1.2.0: 投資併購管理:220701_0033" u="1"/>
        <s v="P.2.1.0: 產品營收與銷量達成率:221022_0035" u="1"/>
        <s v="FIN:220610_0064" u="1"/>
        <s v="FIN:220614_0044" u="1"/>
        <s v="FIN:220616_0034" u="1"/>
        <s v="C.1.1.0:220610_0008" u="1"/>
        <s v="C.1.1.0:220622_0088" u="1"/>
        <s v="C.1.1.0:220630_0080" u="1"/>
        <s v="P.2.2.0:221101_0128" u="1"/>
        <s v="P.3.9.0:221101_0108" u="1"/>
        <s v="P.3.13.0:220701_0086" u="1"/>
        <s v="C.4.2.0: 生產力:220609_0009" u="1"/>
        <s v="FIN:220615_0032" u="1"/>
        <s v="FIN:220701_0062" u="1"/>
        <s v="C.1.1.0:220610_0018" u="1"/>
        <s v="C.1.1.0:220622_0098" u="1"/>
        <s v="C.1.1.0:220630_0090" u="1"/>
        <s v="P.2.2.0:221101_0138" u="1"/>
        <s v="P.3.9.0:221101_0118" u="1"/>
        <s v="P.3.13.0:220701_0094" u="1"/>
        <s v="FIN:220602_0058" u="1"/>
        <s v="FIN:220610_0050" u="1"/>
        <s v="FIN:220614_0030" u="1"/>
        <s v="FIN:220616_0020" u="1"/>
        <s v="C.1.1.0:220610_0028" u="1"/>
        <s v="C.1.1.0:220701_0006" u="1"/>
        <s v="P.3.9.0:221101_0128" u="1"/>
        <s v="C.4.2.0: 生產力:220609_0017" u="1"/>
        <s v="C.4.2.0: 生產力:220629_0009" u="1"/>
        <s v="P.2.1.0: 產品營收與銷量達成率:221029_0145" u="1"/>
        <s v="P.2.1.0: 產品營收與銷量達成率:221101_0105" u="1"/>
        <s v="FIN:220607_0026" u="1"/>
        <s v="FIN:220609_0016" u="1"/>
        <s v="C.1.1.0:220610_0038" u="1"/>
        <s v="C.1.1.0:220701_0016" u="1"/>
        <s v="P.3.9.0:221101_0138" u="1"/>
        <s v="P.3.13.0:220607_0088" u="1"/>
        <s v="P.3.13.0:220609_0078" u="1"/>
        <s v="C.4.2.0: 生產力:220628_0018" u="1"/>
        <s v="P.2.1.0: 產品營收與銷量達成率:221029_0005" u="1"/>
        <s v="FIN:220602_0044" u="1"/>
        <s v="STG:221101_0030" u="1"/>
        <s v="C.1.1.0:220610_0048" u="1"/>
        <s v="C.1.1.0:220701_0026" u="1"/>
        <s v="P.3.9.0:221101_0148" u="1"/>
        <s v="P.3.13.0:220607_0096" u="1"/>
        <s v="P.3.13.0:220609_0086" u="1"/>
        <s v="C.4.2.0: 生產力:220629_0017" u="1"/>
        <s v="FIN:220607_0012" u="1"/>
        <s v="FIN:220609_0002" u="1"/>
        <s v="C.1.1.0:220610_0058" u="1"/>
        <s v="C.1.1.0:220701_0036" u="1"/>
        <s v="P.3.9.0:221101_0158" u="1"/>
        <s v="P.3.13.0:220609_0094" u="1"/>
        <s v="FIN:220602_0030" u="1"/>
        <s v="C.1.1.0:220610_0068" u="1"/>
        <s v="C.1.1.0:220701_0046" u="1"/>
        <s v="P.3.9.0:221101_0168" u="1"/>
        <s v="PNC:221029_0019" u="1"/>
        <s v="C.1.1.0:220610_0078" u="1"/>
        <s v="C.1.1.0:220701_0056" u="1"/>
        <s v="P.3.9.0:221101_0178" u="1"/>
        <s v="P.2.1.0: 產品營收與銷量達成率:221022_0045" u="1"/>
        <s v="PNC:221022_0047" u="1"/>
        <s v="C.1.1.0:220610_0088" u="1"/>
        <s v="C.1.1.0:220701_0066" u="1"/>
        <s v="P.3.9.0:221101_0188" u="1"/>
        <s v="PNC:221029_0005" u="1"/>
        <s v="C.1.1.0:220610_0098" u="1"/>
        <s v="C.1.1.0:220701_0076" u="1"/>
        <s v="P.3.10.0:221022_0005" u="1"/>
        <s v="P.3.13.0:221022_0005" u="1"/>
        <s v="FIN:220628_0049" u="1"/>
        <s v="PNC:221022_0033" u="1"/>
        <s v="C.1.1.0:220701_0086" u="1"/>
        <s v="P.3.10.0:221022_0013" u="1"/>
        <s v="P.2.1.0: 產品營收與銷量達成率:221029_0155" u="1"/>
        <s v="P.2.1.0: 產品營收與銷量達成率:221101_0115" u="1"/>
        <s v="FIN:220627_0047" u="1"/>
        <s v="FIN:220629_0037" u="1"/>
        <s v="PNC:221101_0059" u="1"/>
        <s v="C.1.1.0:220701_0096" u="1"/>
        <s v="C.1.1.0:221029_0100" u="1"/>
        <s v="P.3.10.0:221022_0021" u="1"/>
        <s v="P.2.1.0: 產品營收與銷量達成率:221029_0015" u="1"/>
        <s v="FIN:220622_0065" u="1"/>
        <s v="FIN:220628_0035" u="1"/>
        <s v="STG:221029_0019" u="1"/>
        <s v="C.1.1.0:221029_0110" u="1"/>
        <s v="FIN:220627_0033" u="1"/>
        <s v="FIN:220629_0023" u="1"/>
        <s v="PNC:221101_0045" u="1"/>
        <s v="FIN:220614_0059" u="1"/>
        <s v="FIN:220616_0049" u="1"/>
        <s v="FIN:220622_0051" u="1"/>
        <s v="FIN:220628_0021" u="1"/>
        <s v="STG:221029_0005" u="1"/>
        <s v="FIN:220615_0047" u="1"/>
        <s v="PNC:221101_0031" u="1"/>
        <s v="P.2.1.0: 產品營收與銷量達成率:221022_0055" u="1"/>
        <s v="FIN:220610_0065" u="1"/>
        <s v="FIN:220614_0045" u="1"/>
        <s v="FIN:220616_0035" u="1"/>
        <s v="C.1.1.0:220614_0109" u="1"/>
        <s v="C.1.1.0:220622_0101" u="1"/>
        <s v="FIN:220615_0033" u="1"/>
        <s v="FIN:220701_0063" u="1"/>
        <s v="C.1.1.0:220622_0111" u="1"/>
        <s v="FIN:220602_0059" u="1"/>
        <s v="FIN:220610_0051" u="1"/>
        <s v="FIN:220614_0031" u="1"/>
        <s v="FIN:220616_0021" u="1"/>
        <s v="P.2.1.0: 產品營收與銷量達成率:221029_0165" u="1"/>
        <s v="P.2.1.0: 產品營收與銷量達成率:221101_0125" u="1"/>
        <s v="FIN:220607_0027" u="1"/>
        <s v="FIN:220609_0017" u="1"/>
        <s v="C.1.1.0:221029_0008" u="1"/>
        <s v="P.2.1.0: 產品營收與銷量達成率:221029_0025" u="1"/>
        <s v="FIN:220602_0045" u="1"/>
        <s v="STG:221101_0031" u="1"/>
        <s v="C.1.1.0:221029_0018" u="1"/>
        <s v="FIN:220607_0013" u="1"/>
        <s v="FIN:220609_0003" u="1"/>
        <s v="C.1.1.0:221029_0028" u="1"/>
        <s v="FIN:220602_0031" u="1"/>
        <s v="C.1.1.0:221029_0038" u="1"/>
        <s v="C.1.1.0:221029_0048" u="1"/>
        <s v="P.2.1.0: 產品營收與銷量達成率:221022_0065" u="1"/>
        <s v="PNC:221022_0048" u="1"/>
        <s v="C.1.1.0:220602_0109" u="1"/>
        <s v="C.1.1.0:220610_0101" u="1"/>
        <s v="C.1.1.0:220622_0009" u="1"/>
        <s v="C.1.1.0:220630_0001" u="1"/>
        <s v="C.1.1.0:221029_0058" u="1"/>
        <s v="C.1.2.0: 投資併購管理:221022_0004" u="1"/>
        <s v="PNC:221029_0006" u="1"/>
        <s v="C.1.1.0:220610_0111" u="1"/>
        <s v="C.1.1.0:220622_0019" u="1"/>
        <s v="C.1.1.0:220630_0011" u="1"/>
        <s v="C.1.1.0:221029_0068" u="1"/>
        <s v="C.4.2.0: 生產力:220701_0018" u="1"/>
        <s v="PNC:221022_0034" u="1"/>
        <s v="C.1.1.0:220622_0029" u="1"/>
        <s v="C.1.1.0:220630_0021" u="1"/>
        <s v="C.1.1.0:221029_0078" u="1"/>
        <s v="P.2.1.0: 產品營收與銷量達成率:221101_0135" u="1"/>
        <s v="FIN:220627_0048" u="1"/>
        <s v="FIN:220629_0038" u="1"/>
        <s v="C.1.1.0:220622_0039" u="1"/>
        <s v="C.1.1.0:220630_0031" u="1"/>
        <s v="C.1.1.0:221029_0088" u="1"/>
        <s v="P.2.1.0: 產品營收與銷量達成率:221029_0035" u="1"/>
        <s v="FIN:220622_0066" u="1"/>
        <s v="FIN:220628_0036" u="1"/>
        <s v="PNC:221022_0020" u="1"/>
        <s v="C.1.1.0:220622_0049" u="1"/>
        <s v="C.1.1.0:220630_0041" u="1"/>
        <s v="C.1.1.0:221029_0098" u="1"/>
        <s v="C.1.2.0: 投資併購管理:221022_0014" u="1"/>
        <s v="FIN:220627_0034" u="1"/>
        <s v="FIN:220629_0024" u="1"/>
        <s v="PNC:221101_0046" u="1"/>
        <s v="C.1.1.0:220622_0059" u="1"/>
        <s v="C.1.1.0:220630_0051" u="1"/>
        <s v="FIN:220622_0052" u="1"/>
        <s v="FIN:220628_0022" u="1"/>
        <s v="STG:221029_0006" u="1"/>
        <s v="C.1.1.0:220622_0069" u="1"/>
        <s v="C.1.1.0:220630_0061" u="1"/>
        <s v="P.2.2.0:221101_0109" u="1"/>
        <s v="FIN:220615_0048" u="1"/>
        <s v="FIN:220627_0020" u="1"/>
        <s v="FIN:220629_0010" u="1"/>
        <s v="PNC:221101_0032" u="1"/>
        <s v="C.1.1.0:220622_0079" u="1"/>
        <s v="C.1.1.0:220630_0071" u="1"/>
        <s v="P.2.2.0:221101_0119" u="1"/>
        <s v="P.3.13.0:220701_0088" u="1"/>
        <s v="P.2.1.0: 產品營收與銷量達成率:221022_0075" u="1"/>
        <s v="FIN:220610_0066" u="1"/>
        <s v="FIN:220614_0046" u="1"/>
        <s v="FIN:220616_0036" u="1"/>
        <s v="C.1.1.0:220610_0009" u="1"/>
        <s v="C.1.1.0:220622_0089" u="1"/>
        <s v="C.1.1.0:220630_0081" u="1"/>
        <s v="P.2.2.0:221101_0129" u="1"/>
        <s v="P.3.9.0:221101_0109" u="1"/>
        <s v="P.3.13.0:220701_0096" u="1"/>
        <s v="C.1.2.0: 投資併購管理:221022_0024" u="1"/>
        <s v="FIN:220615_0034" u="1"/>
        <s v="FIN:220701_0064" u="1"/>
        <s v="STG:221022_0020" u="1"/>
        <s v="C.1.1.0:220610_0019" u="1"/>
        <s v="C.1.1.0:220622_0099" u="1"/>
        <s v="C.1.1.0:220630_0091" u="1"/>
        <s v="P.2.2.0:221101_0139" u="1"/>
        <s v="P.3.9.0:221101_0119" u="1"/>
        <s v="C.4.2.0: 生產力:220609_0018" u="1"/>
        <s v="FIN:220610_0052" u="1"/>
        <s v="FIN:220614_0032" u="1"/>
        <s v="FIN:220616_0022" u="1"/>
        <s v="C.1.1.0:220610_0029" u="1"/>
        <s v="C.1.1.0:220701_0007" u="1"/>
        <s v="P.3.9.0:221101_0129" u="1"/>
        <s v="P.2.1.0: 產品營收與銷量達成率:221101_0145" u="1"/>
        <s v="FIN:220607_0028" u="1"/>
        <s v="FIN:220609_0018" u="1"/>
        <s v="FIN:220615_0020" u="1"/>
        <s v="FIN:220701_0050" u="1"/>
        <s v="C.1.1.0:220610_0039" u="1"/>
        <s v="C.1.1.0:220701_0017" u="1"/>
        <s v="P.3.9.0:221101_0139" u="1"/>
        <s v="P.3.13.0:220607_0098" u="1"/>
        <s v="P.3.13.0:220609_0088" u="1"/>
        <s v="C.4.2.0: 生產力:220629_0018" u="1"/>
        <s v="P.2.1.0: 產品營收與銷量達成率:221029_0045" u="1"/>
        <s v="P.2.1.0: 產品營收與銷量達成率:221101_0005" u="1"/>
        <s v="FIN:220602_0046" u="1"/>
        <s v="C.1.1.0:220610_0049" u="1"/>
        <s v="C.1.1.0:220701_0027" u="1"/>
        <s v="P.3.9.0:221101_0149" u="1"/>
        <s v="P.3.13.0:220609_0096" u="1"/>
        <s v="C.1.2.0: 投資併購管理:221022_0034" u="1"/>
        <s v="FIN:220607_0014" u="1"/>
        <s v="FIN:220609_0004" u="1"/>
        <s v="C.1.1.0:220610_0059" u="1"/>
        <s v="C.1.1.0:220701_0037" u="1"/>
        <s v="P.3.9.0:221101_0159" u="1"/>
        <s v="FIN:220602_0032" u="1"/>
        <s v="C.1.1.0:220610_0069" u="1"/>
        <s v="C.1.1.0:220701_0047" u="1"/>
        <s v="P.3.9.0:221101_0169" u="1"/>
        <s v="C.1.2.0: 投資併購管理:221029_0004" u="1"/>
        <s v="C.1.1.0:220610_0079" u="1"/>
        <s v="C.1.1.0:220701_0057" u="1"/>
        <s v="P.3.9.0:221101_0179" u="1"/>
        <s v="P.2.1.0: 產品營收與銷量達成率:221022_0085" u="1"/>
        <s v="PNC:221022_0049" u="1"/>
        <s v="C.1.1.0:220610_0089" u="1"/>
        <s v="C.1.1.0:220701_0067" u="1"/>
        <s v="P.3.9.0:221101_0189" u="1"/>
        <s v="P.3.10.0:221022_0007" u="1"/>
        <s v="P.3.13.0:221022_0007" u="1"/>
        <s v="新增-&gt;刪除" u="1"/>
        <s v="PNC:221029_0007" u="1"/>
        <s v="C.1.1.0:220610_0099" u="1"/>
        <s v="C.1.1.0:220701_0077" u="1"/>
        <s v="P.3.10.0:221022_0015" u="1"/>
        <s v="PNC:221022_0035" u="1"/>
        <s v="C.1.1.0:220701_0087" u="1"/>
        <s v="P.3.10.0:221022_0023" u="1"/>
        <s v="C.1.2.0: 投資併購管理:221029_0014" u="1"/>
        <s v="P.2.1.0: 產品營收與銷量達成率:221101_0155" u="1"/>
        <s v="FIN:220627_0049" u="1"/>
        <s v="FIN:220629_0039" u="1"/>
        <s v="C.1.1.0:220701_0097" u="1"/>
        <s v="C.1.1.0:221029_0101" u="1"/>
        <s v="P.3.10.0:221022_0031" u="1"/>
        <s v="P.2.1.0: 產品營收與銷量達成率:221029_0055" u="1"/>
        <s v="P.2.1.0: 產品營收與銷量達成率:221101_0015" u="1"/>
        <s v="FIN:220622_0067" u="1"/>
        <s v="FIN:220628_0037" u="1"/>
        <s v="PNC:221022_0021" u="1"/>
        <s v="C.1.1.0:221029_0111" u="1"/>
        <s v="FIN:220627_0035" u="1"/>
        <s v="FIN:220629_0025" u="1"/>
        <s v="PNC:221101_0047" u="1"/>
        <s v="FIN:220622_0053" u="1"/>
        <s v="FIN:220628_0023" u="1"/>
        <s v="STG:221029_0007" u="1"/>
        <s v="C.1.2.0: 投資併購管理:221029_0024" u="1"/>
        <s v="FIN:220615_0049" u="1"/>
        <s v="FIN:220627_0021" u="1"/>
        <s v="FIN:220629_0011" u="1"/>
        <s v="PNC:221101_0033" u="1"/>
        <s v="P.2.1.0: 產品營收與銷量達成率:221022_0095" u="1"/>
        <s v="FIN:220610_0067" u="1"/>
        <s v="FIN:220614_0047" u="1"/>
        <s v="FIN:220616_0037" u="1"/>
        <s v="C.1.1.0:220622_0102" u="1"/>
        <s v="FIN:220615_0035" u="1"/>
        <s v="FIN:220701_0065" u="1"/>
        <s v="STG:221022_0021" u="1"/>
        <s v="C.1.1.0:220622_0112" u="1"/>
        <s v="FIN:220610_0053" u="1"/>
        <s v="FIN:220614_0033" u="1"/>
        <s v="FIN:220616_0023" u="1"/>
        <s v="C.1.2.0: 投資併購管理:221029_0034" u="1"/>
        <s v="P.2.1.0: 產品營收與銷量達成率:221101_0165" u="1"/>
        <s v="FIN:220607_0029" u="1"/>
        <s v="FIN:220609_0019" u="1"/>
        <s v="FIN:220615_0021" u="1"/>
        <s v="FIN:220701_0051" u="1"/>
        <s v="C.1.1.0:221029_0009" u="1"/>
        <s v="P.2.1.0: 產品營收與銷量達成率:221029_0065" u="1"/>
        <s v="P.2.1.0: 產品營收與銷量達成率:221101_0025" u="1"/>
        <s v="FIN:220602_0047" u="1"/>
        <s v="C.1.1.0:221029_0019" u="1"/>
        <s v="FIN:220607_0015" u="1"/>
        <s v="FIN:220609_0005" u="1"/>
        <s v="C.1.1.0:221029_0029" u="1"/>
        <s v="FIN:220602_0033" u="1"/>
        <s v="C.1.1.0:221029_0039" u="1"/>
        <s v="C.1.2.0: 投資併購管理:221101_0004" u="1"/>
        <s v="FIN:220607_0001" u="1"/>
        <s v="C.1.1.0:221029_0049" u="1"/>
        <s v="C.1.1.0:220610_0102" u="1"/>
        <s v="C.1.1.0:220630_0002" u="1"/>
        <s v="C.1.1.0:221029_0059" u="1"/>
        <s v="PNC:221029_0008" u="1"/>
        <s v="P390:220628_0001" u="1"/>
        <s v="C.1.1.0:220610_0112" u="1"/>
        <s v="C.1.1.0:220630_0012" u="1"/>
        <s v="C.1.1.0:221029_0069" u="1"/>
        <s v="PNC:221022_0036" u="1"/>
        <s v="C.1.1.0:220630_0022" u="1"/>
        <s v="C.1.1.0:220701_0100" u="1"/>
        <s v="C.1.1.0:221029_0079" u="1"/>
        <s v="C.1.2.0: 投資併購管理:221101_0014" u="1"/>
        <s v="C.1.1.0:220630_0032" u="1"/>
        <s v="C.1.1.0:220701_0110" u="1"/>
        <s v="C.1.1.0:221029_0089" u="1"/>
        <s v="P.3.10.0:221029_0001" u="1"/>
        <s v="P.2.1.0: 產品營收與銷量達成率:221029_0075" u="1"/>
        <s v="P.2.1.0: 產品營收與銷量達成率:221101_0035" u="1"/>
        <s v="FIN:220622_0068" u="1"/>
        <s v="FIN:220628_0038" u="1"/>
        <s v="FIN:220630_0060" u="1"/>
        <s v="PNC:221022_0022" u="1"/>
        <s v="C.1.1.0:220630_0042" u="1"/>
        <s v="C.1.1.0:221029_0099" u="1"/>
        <s v="FIN:220627_0036" u="1"/>
        <s v="FIN:220629_0026" u="1"/>
        <s v="PNC:221101_0048" u="1"/>
        <s v="C.1.1.0:220630_0052" u="1"/>
        <s v="FIN:220622_0054" u="1"/>
        <s v="FIN:220628_0024" u="1"/>
        <s v="STG:221029_0008" u="1"/>
        <s v="C.1.1.0:220630_0062" u="1"/>
        <s v="C.1.2.0: 投資併購管理:221101_0024" u="1"/>
        <s v="FIN:220627_0022" u="1"/>
        <s v="FIN:220629_0012" u="1"/>
        <s v="PNC:221101_0034" u="1"/>
        <s v="C.1.1.0:220630_0072" u="1"/>
        <s v="P.3.13.0:220701_0098" u="1"/>
        <s v="FIN:220610_0068" u="1"/>
        <s v="FIN:220614_0048" u="1"/>
        <s v="FIN:220616_0038" u="1"/>
        <s v="FIN:220622_0040" u="1"/>
        <s v="FIN:220628_0010" u="1"/>
        <s v="C.1.1.0:220630_0082" u="1"/>
        <s v="FIN:220615_0036" u="1"/>
        <s v="FIN:220701_0066" u="1"/>
        <s v="PNC:221101_0020" u="1"/>
        <s v="STG:221022_0022" u="1"/>
        <s v="C.1.1.0:220630_0092" u="1"/>
        <s v="FIN:220610_0054" u="1"/>
        <s v="FIN:220614_0034" u="1"/>
        <s v="FIN:220616_0024" u="1"/>
        <s v="C.1.1.0:220701_0008" u="1"/>
        <s v="C.1.2.0: 投資併購管理:221101_0034" u="1"/>
        <s v="FIN:220615_0022" u="1"/>
        <s v="FIN:220701_0052" u="1"/>
        <s v="C.1.1.0:220701_0018" u="1"/>
        <s v="P.3.13.0:220609_0098" u="1"/>
        <s v="P.2.1.0: 產品營收與銷量達成率:221029_0085" u="1"/>
        <s v="P.2.1.0: 產品營收與銷量達成率:221101_0045" u="1"/>
        <s v="FIN:220602_0048" u="1"/>
        <s v="FIN:220610_0040" u="1"/>
        <s v="FIN:220614_0020" u="1"/>
        <s v="FIN:220616_0010" u="1"/>
        <s v="C.1.1.0:220701_0028" u="1"/>
        <s v="FIN:220607_0016" u="1"/>
        <s v="FIN:220609_0006" u="1"/>
        <s v="C.1.1.0:220701_0038" u="1"/>
        <s v="C.1.2.0: 投資併購管理:220630_0010" u="1"/>
        <s v="BPM:230306_0001" u="1"/>
        <s v="FIN:220602_0034" u="1"/>
        <s v="STG:221101_0020" u="1"/>
        <s v="C.1.1.0:220701_0048" u="1"/>
        <s v="FIN:220607_0002" u="1"/>
        <s v="C.1.1.0:220701_0058" u="1"/>
        <s v="P.3.10.0:221022_0009" u="1"/>
        <s v="FIN:220602_0020" u="1"/>
        <s v="C.1.1.0:220701_0068" u="1"/>
        <s v="P.3.10.0:221022_0017" u="1"/>
        <s v="PNC:221029_0009" u="1"/>
        <s v="C.1.1.0:220701_0078" u="1"/>
        <s v="P.3.10.0:221022_0025" u="1"/>
        <s v="C.1.2.0: 投資併購管理:220630_0020" u="1"/>
        <s v="PNC:221022_0037" u="1"/>
        <s v="C.1.1.0:220701_0088" u="1"/>
        <s v="P.3.10.0:221022_0033" u="1"/>
        <s v="C.1.1.0:220701_0098" u="1"/>
        <s v="C.1.1.0:221029_0102" u="1"/>
        <s v="P.3.10.0:221022_0041" u="1"/>
        <s v="P.2.1.0: 產品營收與銷量達成率:221029_0095" u="1"/>
        <s v="P.2.1.0: 產品營收與銷量達成率:221101_0055" u="1"/>
        <s v="FIN:220628_0039" u="1"/>
        <s v="FIN:220630_0061" u="1"/>
        <s v="PNC:221022_0023" u="1"/>
        <s v="C.1.1.0:221029_0112" u="1"/>
        <s v="FIN:220627_0037" u="1"/>
        <s v="FIN:220629_0027" u="1"/>
        <s v="PNC:221101_0049" u="1"/>
        <s v="C.1.2.0: 投資併購管理:220630_0030" u="1"/>
        <s v="FIN:220622_0055" u="1"/>
        <s v="FIN:220628_0025" u="1"/>
        <s v="STG:221029_0009" u="1"/>
        <s v="C.4.3.0: 財務分析:220701_0009" u="1"/>
        <s v="FIN:220627_0023" u="1"/>
        <s v="FIN:220629_0013" u="1"/>
        <s v="PNC:221101_0035" u="1"/>
        <s v="FIN:220614_0049" u="1"/>
        <s v="FIN:220616_0039" u="1"/>
        <s v="FIN:220622_0041" u="1"/>
        <s v="FIN:220628_0011" u="1"/>
        <s v="C.1.1.0:220622_0103" u="1"/>
        <s v="FIN:220615_0037" u="1"/>
        <s v="FIN:220701_0067" u="1"/>
        <s v="PNC:221101_0021" u="1"/>
        <s v="STG:221022_0023" u="1"/>
        <s v="FIN:220610_0055" u="1"/>
        <s v="FIN:220614_0035" u="1"/>
        <s v="FIN:220616_0025" u="1"/>
        <s v="FIN:220615_0023" u="1"/>
        <s v="FIN:220701_0053" u="1"/>
        <s v="P.2.1.0: 產品營收與銷量達成率:221101_0065" u="1"/>
        <s v="FIN:220602_0049" u="1"/>
        <s v="FIN:220610_0041" u="1"/>
        <s v="FIN:220614_0021" u="1"/>
        <s v="FIN:220616_0011" u="1"/>
        <s v="FIN:220607_0017" u="1"/>
        <s v="FIN:220609_0007" u="1"/>
        <s v="C.1.2.0: 投資併購管理:220622_0004" u="1"/>
        <s v="FIN:220602_0035" u="1"/>
        <s v="STG:221101_0021" u="1"/>
        <s v="FIN:220607_0003" u="1"/>
        <s v="FIN:220602_0021" u="1"/>
        <s v="P390:220628_0005" u="1"/>
        <s v="C.1.1.0:220610_0103" u="1"/>
        <s v="C.1.1.0:220630_0003" u="1"/>
        <s v="C.1.1.0:220630_0013" u="1"/>
        <s v="C.1.2.0: 投資併購管理:220622_0014" u="1"/>
        <s v="PNC:221022_0038" u="1"/>
        <s v="C.1.1.0:220630_0023" u="1"/>
        <s v="C.1.1.0:220701_0101" u="1"/>
        <s v="P.3.10.0:221029_0003" u="1"/>
        <s v="C.1.1.0:220630_0033" u="1"/>
        <s v="C.1.1.0:220701_0111" u="1"/>
        <s v="P.3.10.0:221029_0011" u="1"/>
        <s v="P.2.1.0: 產品營收與銷量達成率:221101_0075" u="1"/>
        <s v="FIN:220630_0062" u="1"/>
        <s v="PNC:221022_0024" u="1"/>
        <s v="C.1.1.0:220630_0043" u="1"/>
        <s v="FIN:220627_0038" u="1"/>
        <s v="FIN:220629_0028" u="1"/>
        <s v="C.1.1.0:220630_0053" u="1"/>
        <s v="C.1.2.0: 投資併購管理:220622_0024" u="1"/>
        <s v="FIN:220622_0056" u="1"/>
        <s v="FIN:220628_0026" u="1"/>
        <s v="PNC:221022_0010" u="1"/>
        <s v="C.1.1.0:220630_0063" u="1"/>
        <s v="FIN:220627_0024" u="1"/>
        <s v="FIN:220629_0014" u="1"/>
        <s v="PNC:221101_0036" u="1"/>
        <s v="C.1.1.0:220630_0073" u="1"/>
        <s v="C.1.2.0: 投資併購管理:220627_0004" u="1"/>
        <s v="FIN:220622_0042" u="1"/>
        <s v="FIN:220628_0012" u="1"/>
        <s v="C.1.1.0:220630_0083" u="1"/>
        <s v="COS:220615_0001" u="1"/>
        <s v="FIN:220615_0038" u="1"/>
        <s v="FIN:220627_0010" u="1"/>
        <s v="FIN:220701_0068" u="1"/>
        <s v="PNC:221101_0022" u="1"/>
        <s v="STG:221022_0024" u="1"/>
        <s v="C.1.1.0:220630_0093" u="1"/>
        <s v="C.1.2.0: 投資併購管理:220610_0008" u="1"/>
        <s v="C.1.2.0: 投資併購管理:220622_0034" u="1"/>
        <s v="C.1.2.0: 投資併購管理:220628_0004" u="1"/>
        <s v="FIN:220610_0056" u="1"/>
        <s v="FIN:220614_0036" u="1"/>
        <s v="FIN:220616_0026" u="1"/>
        <s v="C.1.1.0:220701_0009" u="1"/>
        <s v="FIN:220615_0024" u="1"/>
        <s v="FIN:220701_0054" u="1"/>
        <s v="STG:221022_0010" u="1"/>
        <s v="C.1.1.0:220701_0019" u="1"/>
        <s v="C.1.2.0: 投資併購管理:220627_0014" u="1"/>
        <s v="C.1.2.0: 投資併購管理:220629_0004" u="1"/>
        <s v="P.2.1.0: 產品營收與銷量達成率:221101_0085" u="1"/>
        <s v="FIN:220610_0042" u="1"/>
        <s v="FIN:220614_0022" u="1"/>
        <s v="FIN:220616_0012" u="1"/>
        <s v="C.1.1.0:220701_0029" u="1"/>
        <s v="FIN:220607_0018" u="1"/>
        <s v="FIN:220609_0008" u="1"/>
        <s v="FIN:220615_0010" u="1"/>
        <s v="FIN:220701_0040" u="1"/>
        <s v="C.1.1.0:220701_0039" u="1"/>
        <s v="C.1.2.0: 投資併購管理:220610_0018" u="1"/>
        <s v="C.1.2.0: 投資併購管理:220628_0014" u="1"/>
        <s v="FIN:220602_0036" u="1"/>
        <s v="STG:221101_0022" u="1"/>
        <s v="C.1.1.0:220701_0049" u="1"/>
        <s v="FIN:220607_0004" u="1"/>
        <s v="C.1.1.0:220701_0059" u="1"/>
        <s v="P.3.10.0:221022_0019" u="1"/>
        <s v="C.1.2.0: 投資併購管理:220627_0024" u="1"/>
        <s v="C.1.2.0: 投資併購管理:220629_0014" u="1"/>
        <s v="FIN:220602_0022" u="1"/>
        <s v="C.1.1.0:220701_0069" u="1"/>
        <s v="P.3.10.0:221022_0027" u="1"/>
        <s v="C.1.1.0:220701_0079" u="1"/>
        <s v="P.3.10.0:221022_0035" u="1"/>
        <s v="C.1.2.0: 投資併購管理:220610_0028" u="1"/>
        <s v="C.1.2.0: 投資併購管理:220614_0008" u="1"/>
        <s v="C.1.2.0: 投資併購管理:220628_0024" u="1"/>
        <s v="PNC:221022_0039" u="1"/>
        <s v="C.1.1.0:220701_0089" u="1"/>
        <s v="P.3.10.0:221022_0043" u="1"/>
        <s v="C.1.1.0:220701_0099" u="1"/>
        <s v="C.1.1.0:221029_0103" u="1"/>
        <s v="P.3.10.0:221022_0051" u="1"/>
        <s v="C.1.2.0: 投資併購管理:220615_0008" u="1"/>
        <s v="C.1.2.0: 投資併購管理:220627_0034" u="1"/>
        <s v="C.1.2.0: 投資併購管理:220629_0024" u="1"/>
        <s v="P.2.1.0: 產品營收與銷量達成率:221101_0095" u="1"/>
        <s v="FIN:220630_0063" u="1"/>
        <s v="PNC:221022_0025" u="1"/>
        <s v="FIN:220627_0039" u="1"/>
        <s v="FIN:220629_0029" u="1"/>
        <s v="C.4.3.0: 財務分析:220602_0008" u="1"/>
        <s v="C.4.3.0: 財務分析:220701_0019" u="1"/>
        <s v="C.1.2.0: 投資併購管理:220614_0018" u="1"/>
        <s v="C.1.2.0: 投資併購管理:220616_0008" u="1"/>
        <s v="C.1.2.0: 投資併購管理:220628_0034" u="1"/>
        <s v="FIN:220622_0057" u="1"/>
        <s v="FIN:220628_0027" u="1"/>
        <s v="PNC:221022_0011" u="1"/>
        <s v="C.4.3.0: 財務分析:220610_0008" u="1"/>
        <s v="FIN:220627_0025" u="1"/>
        <s v="FIN:220629_0015" u="1"/>
        <s v="PNC:221101_0037" u="1"/>
        <s v="C.4.3.0: 財務分析:220701_0007" u="1"/>
        <s v="C.1.2.0: 投資併購管理:220615_0018" u="1"/>
        <s v="C.1.2.0: 投資併購管理:220629_0034" u="1"/>
        <s v="FIN:220622_0043" u="1"/>
        <s v="FIN:220628_0013" u="1"/>
        <s v="C.1.1.0:220622_0104" u="1"/>
        <s v="COS:220615_0002" u="1"/>
        <s v="FIN:220615_0039" u="1"/>
        <s v="FIN:220627_0011" u="1"/>
        <s v="FIN:220629_0001" u="1"/>
        <s v="PNC:221101_0023" u="1"/>
        <s v="STG:221022_0025" u="1"/>
        <s v="C.1.2.0: 投資併購管理:220614_0028" u="1"/>
        <s v="C.1.2.0: 投資併購管理:220616_0018" u="1"/>
        <s v="FIN:220610_0057" u="1"/>
        <s v="FIN:220614_0037" u="1"/>
        <s v="FIN:220616_0027" u="1"/>
        <s v="QAM:221029_0070" u="1"/>
        <s v="FIN:220615_0025" u="1"/>
        <s v="FIN:220701_0055" u="1"/>
        <s v="STG:221022_0011" u="1"/>
        <s v="C.1.2.0: 投資併購管理:220615_0028" u="1"/>
        <s v="C.1.2.0: 投資併購管理:220701_0004" u="1"/>
        <s v="FIN:220610_0043" u="1"/>
        <s v="FIN:220614_0023" u="1"/>
        <s v="FIN:220616_0013" u="1"/>
        <s v="FIN:220607_0019" u="1"/>
        <s v="FIN:220609_0009" u="1"/>
        <s v="FIN:220615_0011" u="1"/>
        <s v="FIN:220701_0041" u="1"/>
        <s v="C.1.2.0: 投資併購管理:220616_0028" u="1"/>
        <s v="FIN:220602_0037" u="1"/>
        <s v="STG:221101_0023" u="1"/>
        <s v="FIN:220607_0005" u="1"/>
        <s v="C.1.2.0: 投資併購管理:220701_0014" u="1"/>
        <s v="FIN:220602_0023" u="1"/>
        <s v="C.1.1.0:220610_0104" u="1"/>
        <s v="C.1.1.0:220630_0004" u="1"/>
        <s v="C.1.1.0:220630_0014" u="1"/>
        <s v="P.3.10.0:221029_0005" u="1"/>
        <s v="C.1.1.0:220630_0024" u="1"/>
        <s v="C.1.1.0:220701_0102" u="1"/>
        <s v="P.3.10.0:221029_0013" u="1"/>
        <s v="C.1.1.0:220630_0034" u="1"/>
        <s v="C.1.1.0:220701_0112" u="1"/>
        <s v="P.3.10.0:221029_0021" u="1"/>
        <s v="C.1.2.0: 投資併購管理:220701_0024" u="1"/>
        <s v="FIN:220630_0064" u="1"/>
        <s v="PNC:221022_0026" u="1"/>
        <s v="C.1.1.0:220630_0044" u="1"/>
        <s v="C.1.1.0:220630_0054" u="1"/>
        <s v="FIN:220622_0058" u="1"/>
        <s v="FIN:220628_0028" u="1"/>
        <s v="FIN:220630_0050" u="1"/>
        <s v="PNC:221022_0012" u="1"/>
        <s v="C.1.1.0:220630_0064" u="1"/>
        <s v="FIN:220627_0026" u="1"/>
        <s v="FIN:220629_0016" u="1"/>
        <s v="PNC:221101_0038" u="1"/>
        <s v="C.1.1.0:220630_0074" u="1"/>
        <s v="C.1.2.0: 投資併購管理:220701_0034" u="1"/>
        <s v="FIN:220622_0044" u="1"/>
        <s v="FIN:220628_0014" u="1"/>
        <s v="C.1.1.0:220630_0084" u="1"/>
        <s v="FIN:220627_0012" u="1"/>
        <s v="FIN:220629_0002" u="1"/>
        <s v="PNC:221101_0024" u="1"/>
        <s v="STG:221022_0026" u="1"/>
        <s v="C.1.1.0:220630_0094" u="1"/>
        <s v="FIN:220610_0058" u="1"/>
        <s v="FIN:220614_0038" u="1"/>
        <s v="FIN:220616_0028" u="1"/>
        <s v="FIN:220622_0030" u="1"/>
        <s v="FIN:220615_0026" u="1"/>
        <s v="FIN:220701_0056" u="1"/>
        <s v="PNC:221101_0010" u="1"/>
        <s v="STG:221022_0012" u="1"/>
        <s v="FIN:220610_0044" u="1"/>
        <s v="FIN:220614_0024" u="1"/>
        <s v="FIN:220616_0014" u="1"/>
        <s v="FIN:220615_0012" u="1"/>
        <s v="FIN:220701_0042" u="1"/>
        <s v="FIN:220602_0038" u="1"/>
        <s v="FIN:220610_0030" u="1"/>
        <s v="FIN:220614_0010" u="1"/>
        <s v="STG:221101_0024" u="1"/>
        <s v="FIN:220607_0006" u="1"/>
        <s v="P.3.10.0:221022_0029" u="1"/>
        <s v="FIN:220602_0024" u="1"/>
        <s v="STG:221101_0010" u="1"/>
        <s v="P.3.10.0:221022_0037" u="1"/>
        <s v="P.3.10.0:221022_0045" u="1"/>
        <s v="FIN:220602_0010" u="1"/>
        <s v="P.3.10.0:221022_0053" u="1"/>
        <s v="C.1.1.0:221029_0104" u="1"/>
        <s v="P.3.10.0:221022_0061" u="1"/>
        <s v="FIN:220630_0065" u="1"/>
        <s v="PNC:221022_0027" u="1"/>
        <s v="C.4.3.0: 財務分析:220602_0018" u="1"/>
        <s v="C.4.3.0: 財務分析:220701_0029" u="1"/>
        <s v="C.4.3.0: 財務分析:220610_0018" u="1"/>
        <s v="FIN:220622_0059" u="1"/>
        <s v="FIN:220628_0029" u="1"/>
        <s v="FIN:220630_0051" u="1"/>
        <s v="PNC:221022_0013" u="1"/>
        <s v="C.4.3.0: 財務分析:220602_0006" u="1"/>
        <s v="C.4.3.0: 財務分析:220701_0017" u="1"/>
        <s v="FIN:220627_0027" u="1"/>
        <s v="FIN:220629_0017" u="1"/>
        <s v="PNC:221101_0039" u="1"/>
        <s v="C.4.3.0: 財務分析:220610_0006" u="1"/>
        <s v="FIN:220622_0045" u="1"/>
        <s v="FIN:220628_0015" u="1"/>
        <s v="C.1.1.0:220622_0105" u="1"/>
        <s v="C.4.3.0: 財務分析:220701_0005" u="1"/>
        <s v="FIN:220627_0013" u="1"/>
        <s v="FIN:220629_0003" u="1"/>
        <s v="PNC:221101_0025" u="1"/>
        <s v="STG:221022_0027" u="1"/>
        <s v="FIN:220610_0059" u="1"/>
        <s v="FIN:220614_0039" u="1"/>
        <s v="FIN:220616_0029" u="1"/>
        <s v="FIN:220622_0031" u="1"/>
        <s v="FIN:220628_0001" u="1"/>
        <s v="FIN:220615_0027" u="1"/>
        <s v="FIN:220701_0057" u="1"/>
        <s v="PNC:221101_0011" u="1"/>
        <s v="STG:221022_0013" u="1"/>
        <s v="FIN:220610_0045" u="1"/>
        <s v="FIN:220614_0025" u="1"/>
        <s v="FIN:220616_0015" u="1"/>
        <s v="FIN:220615_0013" u="1"/>
        <s v="FIN:220701_0043" u="1"/>
        <s v="FIN:220602_0039" u="1"/>
        <s v="FIN:220610_0031" u="1"/>
        <s v="FIN:220614_0011" u="1"/>
        <s v="FIN:220616_0001" u="1"/>
        <s v="STG:221101_0025" u="1"/>
        <s v="FIN:220607_0007" u="1"/>
        <s v="FIN:220602_0025" u="1"/>
        <s v="STG:221101_0011" u="1"/>
        <s v="C.1.1.0:220610_0105" u="1"/>
        <s v="C.1.1.0:220630_0005" u="1"/>
        <s v="P.3.10.0:221029_0007" u="1"/>
        <s v="C.1.2.0: 投資併購管理:221022_0005" u="1"/>
        <s v="C.1.1.0:220630_0015" u="1"/>
        <s v="P.3.10.0:221029_0015" u="1"/>
        <s v="FIN:220602_0011" u="1"/>
        <s v="C.1.1.0:220630_0025" u="1"/>
        <s v="C.1.1.0:220701_0103" u="1"/>
        <s v="P.3.10.0:221029_0023" u="1"/>
        <s v="C.1.1.0:220630_0035" u="1"/>
        <s v="P.3.10.0:221029_0031" u="1"/>
        <s v="FIN:220630_0066" u="1"/>
        <s v="PNC:221022_0028" u="1"/>
        <s v="C.1.1.0:220630_0045" u="1"/>
        <s v="C.1.2.0: 投資併購管理:221022_0015" u="1"/>
        <s v="C.1.1.0:220630_0055" u="1"/>
        <s v="FIN:220630_0052" u="1"/>
        <s v="PNC:221022_0014" u="1"/>
        <s v="C.1.1.0:220630_0065" u="1"/>
        <s v="FIN:220627_0028" u="1"/>
        <s v="FIN:220629_0018" u="1"/>
        <s v="C.1.1.0:220630_0075" u="1"/>
        <s v="FIN:220622_0046" u="1"/>
        <s v="FIN:220628_0016" u="1"/>
        <s v="C.1.1.0:220630_0085" u="1"/>
        <s v="C.1.2.0: 投資併購管理:221022_0025" u="1"/>
        <s v="FIN:220627_0014" u="1"/>
        <s v="FIN:220629_0004" u="1"/>
        <s v="PNC:221101_0026" u="1"/>
        <s v="STG:221022_0028" u="1"/>
        <s v="C.1.1.0:220630_0095" u="1"/>
        <s v="FIN:220622_0032" u="1"/>
        <s v="FIN:220628_0002" u="1"/>
        <s v="FIN:220615_0028" u="1"/>
        <s v="FIN:220701_0058" u="1"/>
        <s v="PNC:221101_0012" u="1"/>
        <s v="STG:221022_0014" u="1"/>
        <s v="FIN:220610_0046" u="1"/>
        <s v="FIN:220614_0026" u="1"/>
        <s v="FIN:220616_0016" u="1"/>
        <s v="FIN:220615_0014" u="1"/>
        <s v="FIN:220701_0044" u="1"/>
        <s v="FIN:220610_0032" u="1"/>
        <s v="FIN:220614_0012" u="1"/>
        <s v="FIN:220616_0002" u="1"/>
        <s v="STG:221101_0026" u="1"/>
        <s v="C.1.2.0: 投資併購管理:221029_0005" u="1"/>
        <s v="FIN:220607_0008" u="1"/>
        <s v="FIN:220701_0030" u="1"/>
        <s v="P.3.10.0:221022_0039" u="1"/>
        <s v="FIN:220602_0026" u="1"/>
        <s v="STG:221101_0012" u="1"/>
        <s v="P.3.10.0:221022_0047" u="1"/>
        <s v="P.3.10.0:221022_0055" u="1"/>
        <s v="FIN:220602_0012" u="1"/>
        <s v="P.3.10.0:221022_0063" u="1"/>
        <s v="C.4.3.0: 財務分析:220607_0009" u="1"/>
        <s v="C.1.2.0: 投資併購管理:221029_0015" u="1"/>
        <s v="C.1.1.0:221029_0105" u="1"/>
        <s v="P.3.10.0:221022_0071" u="1"/>
        <s v="C.4.3.0: 財務分析:220602_0028" u="1"/>
        <s v="C.4.3.0: 財務分析:220615_0009" u="1"/>
        <s v="C.4.3.0: 財務分析:220701_0039" u="1"/>
        <s v="FIN:220630_0067" u="1"/>
        <s v="PNC:221022_0029" u="1"/>
        <s v="C.4.3.0: 財務分析:220610_0028" u="1"/>
        <s v="C.4.3.0: 財務分析:220614_0008" u="1"/>
        <s v="C.4.3.0: 財務分析:220602_0016" u="1"/>
        <s v="C.4.3.0: 財務分析:220622_0008" u="1"/>
        <s v="C.4.3.0: 財務分析:220701_0027" u="1"/>
        <s v="FIN:220630_0053" u="1"/>
        <s v="PNC:221022_0015" u="1"/>
        <s v="C.4.3.0: 財務分析:220610_0016" u="1"/>
        <s v="C.4.3.0: 財務分析:220630_0008" u="1"/>
        <s v="C.1.2.0: 投資併購管理:221029_0025" u="1"/>
        <s v="FIN:220627_0029" u="1"/>
        <s v="FIN:220629_0019" u="1"/>
        <s v="C.4.3.0: 財務分析:220602_0004" u="1"/>
        <s v="C.4.3.0: 財務分析:220701_0015" u="1"/>
        <s v="FIN:220622_0047" u="1"/>
        <s v="FIN:220628_0017" u="1"/>
        <s v="PNC:221022_0001" u="1"/>
        <s v="C.1.1.0:220622_0106" u="1"/>
        <s v="C.4.3.0: 財務分析:220610_0004" u="1"/>
        <s v="P.3.13.0: 良率管理:221029_0030" u="1"/>
        <s v="FIN:220627_0015" u="1"/>
        <s v="FIN:220629_0005" u="1"/>
        <s v="PNC:221101_0027" u="1"/>
        <s v="STG:221022_0029" u="1"/>
        <s v="C.4.3.0: 財務分析:220701_0003" u="1"/>
        <s v="FIN:220622_0033" u="1"/>
        <s v="FIN:220628_0003" u="1"/>
        <s v="FIN:220615_0029" u="1"/>
        <s v="FIN:220627_0001" u="1"/>
        <s v="FIN:220701_0059" u="1"/>
        <s v="PNC:221101_0013" u="1"/>
        <s v="STG:221022_0015" u="1"/>
        <s v="FIN:220610_0047" u="1"/>
        <s v="FIN:220614_0027" u="1"/>
        <s v="FIN:220616_0017" u="1"/>
        <s v="QAM:221029_0060" u="1"/>
        <s v="P.3.13.0: 良率管理:221029_0031" u="1"/>
        <s v="FIN:220615_0015" u="1"/>
        <s v="FIN:220701_0045" u="1"/>
        <s v="STG:221022_0001" u="1"/>
        <s v="FIN:220610_0033" u="1"/>
        <s v="FIN:220614_0013" u="1"/>
        <s v="FIN:220616_0003" u="1"/>
        <s v="STG:221101_0027" u="1"/>
        <s v="C.1.2.0: 投資併購管理:221101_0005" u="1"/>
        <s v="FIN:220607_0009" u="1"/>
        <s v="FIN:220615_0001" u="1"/>
        <s v="FIN:220701_0031" u="1"/>
        <s v="P.3.10.0:221029_0009" u="1"/>
        <s v="FIN:220602_0027" u="1"/>
        <s v="STG:221101_0013" u="1"/>
        <s v="C.1.1.0:220610_0106" u="1"/>
        <s v="C.1.1.0:220630_0006" u="1"/>
        <s v="P.3.10.0:221029_0017" u="1"/>
        <s v="P.3.13.0: 良率管理:221029_0032" u="1"/>
        <s v="C.1.1.0:220630_0016" u="1"/>
        <s v="P.3.10.0:221029_0025" u="1"/>
        <s v="FIN:220602_0013" u="1"/>
        <s v="C.1.1.0:220630_0026" u="1"/>
        <s v="C.1.1.0:220701_0104" u="1"/>
        <s v="P.3.10.0:221029_0033" u="1"/>
        <s v="C.1.2.0: 投資併購管理:221101_0015" u="1"/>
        <s v="C.1.1.0:220630_0036" u="1"/>
        <s v="P.3.10.0:221029_0041" u="1"/>
        <s v="P.3.10.0:221101_0001" u="1"/>
        <s v="FIN:220630_0068" u="1"/>
        <s v="C.1.1.0:220630_0046" u="1"/>
        <s v="P.3.13.0: 良率管理:221029_0033" u="1"/>
        <s v="C.1.1.0:220630_0056" u="1"/>
        <s v="FIN:220630_0054" u="1"/>
        <s v="PNC:221022_0016" u="1"/>
        <s v="C.1.1.0:220630_0066" u="1"/>
        <s v="C.1.2.0: 投資併購管理:221101_0025" u="1"/>
        <s v="C.1.1.0:220630_0076" u="1"/>
        <s v="FIN:220622_0048" u="1"/>
        <s v="FIN:220628_0018" u="1"/>
        <s v="FIN:220630_0040" u="1"/>
        <s v="PNC:221022_0002" u="1"/>
        <s v="C.1.1.0:220630_0086" u="1"/>
        <s v="P.3.13.0: 良率管理:221029_0034" u="1"/>
        <s v="FIN:220627_0016" u="1"/>
        <s v="FIN:220629_0006" u="1"/>
        <s v="PNC:221101_0028" u="1"/>
        <s v="C.1.1.0:220630_0096" u="1"/>
        <s v="C.1.2.0: 投資併購管理:220630_0001" u="1"/>
        <s v="FIN:220622_0034" u="1"/>
        <s v="FIN:220628_0004" u="1"/>
        <s v="FIN:220627_0002" u="1"/>
        <s v="PNC:221101_0014" u="1"/>
        <s v="STG:221022_0016" u="1"/>
        <s v="FIN:220610_0048" u="1"/>
        <s v="FIN:220614_0028" u="1"/>
        <s v="FIN:220616_0018" u="1"/>
        <s v="FIN:220622_0020" u="1"/>
        <s v="QAM:221029_0061" u="1"/>
        <s v="P.3.13.0: 良率管理:221029_0035" u="1"/>
        <s v="FIN:220615_0016" u="1"/>
        <s v="FIN:220701_0046" u="1"/>
        <s v="STG:221022_0002" u="1"/>
        <s v="C.1.2.0: 投資併購管理:220630_0011" u="1"/>
        <s v="FIN:220610_0034" u="1"/>
        <s v="FIN:220614_0014" u="1"/>
        <s v="FIN:220616_0004" u="1"/>
        <s v="STG:221101_0028" u="1"/>
        <s v="P.2.1.0: 產品營收與銷量達成率:221022_0106" u="1"/>
        <s v="FIN:220615_0002" u="1"/>
        <s v="FIN:220701_0032" u="1"/>
        <s v="P.3.10.0:221022_0049" u="1"/>
        <s v="FIN:220602_0028" u="1"/>
        <s v="FIN:220610_0020" u="1"/>
        <s v="STG:221101_0014" u="1"/>
        <s v="P.3.10.0:221022_0057" u="1"/>
        <s v="P.3.13.0: 良率管理:221029_0036" u="1"/>
        <s v="P.3.10.0:221022_0065" u="1"/>
        <s v="C.4.3.0: 財務分析:220607_0019" u="1"/>
        <s v="C.4.3.0: 財務分析:220609_0009" u="1"/>
        <s v="C.1.2.0: 投資併購管理:220630_0021" u="1"/>
        <s v="FIN:220602_0014" u="1"/>
        <s v="P.3.10.0:221022_0073" u="1"/>
        <s v="C.4.3.0: 財務分析:220602_0038" u="1"/>
        <s v="C.4.3.0: 財務分析:220615_0019" u="1"/>
        <s v="C.4.3.0: 財務分析:220701_0049" u="1"/>
        <s v="C.1.1.0:221029_0106" u="1"/>
        <s v="P.3.10.0:221022_0081" u="1"/>
        <s v="C.4.3.0: 財務分析:220607_0007" u="1"/>
        <s v="C.4.3.0: 財務分析:220610_0038" u="1"/>
        <s v="C.4.3.0: 財務分析:220614_0018" u="1"/>
        <s v="C.4.3.0: 財務分析:220616_0008" u="1"/>
        <s v="C.4.3.0: 財務分析:220602_0026" u="1"/>
        <s v="C.4.3.0: 財務分析:220615_0007" u="1"/>
        <s v="C.4.3.0: 財務分析:220622_0018" u="1"/>
        <s v="C.4.3.0: 財務分析:220701_0037" u="1"/>
        <s v="P.3.13.0: 良率管理:221029_0037" u="1"/>
        <s v="C.4.3.0: 財務分析:220610_0026" u="1"/>
        <s v="C.4.3.0: 財務分析:220614_0006" u="1"/>
        <s v="C.4.3.0: 財務分析:220630_0018" u="1"/>
        <s v="C.1.2.0: 投資併購管理:220630_0031" u="1"/>
        <s v="FIN:220630_0055" u="1"/>
        <s v="PNC:221022_0017" u="1"/>
        <s v="C.4.3.0: 財務分析:220602_0014" u="1"/>
        <s v="C.4.3.0: 財務分析:220622_0006" u="1"/>
        <s v="C.4.3.0: 財務分析:220701_0025" u="1"/>
        <s v="P.2.1.0: 產品營收與銷量達成率:221022_0116" u="1"/>
        <s v="C.4.3.0: 財務分析:220610_0014" u="1"/>
        <s v="C.4.3.0: 財務分析:220630_0006" u="1"/>
        <s v="FIN:220622_0049" u="1"/>
        <s v="FIN:220628_0019" u="1"/>
        <s v="FIN:220630_0041" u="1"/>
        <s v="PNC:221022_0003" u="1"/>
        <s v="C.1.1.0:220622_0107" u="1"/>
        <s v="C.4.3.0: 財務分析:220602_0002" u="1"/>
        <s v="C.4.3.0: 財務分析:220701_0013" u="1"/>
        <s v="P.3.13.0: 良率管理:221029_0038" u="1"/>
        <s v="FIN:220627_0017" u="1"/>
        <s v="FIN:220629_0007" u="1"/>
        <s v="PNC:221101_0029" u="1"/>
        <s v="C.4.3.0: 財務分析:220610_0002" u="1"/>
        <s v="P.3.13.0: 良率管理:221029_0010" u="1"/>
        <s v="FIN:220622_0035" u="1"/>
        <s v="FIN:220628_0005" u="1"/>
        <s v="C.4.3.0: 財務分析:220701_0001" u="1"/>
        <s v="FIN:220627_0003" u="1"/>
        <s v="PNC:221101_0015" u="1"/>
        <s v="STG:221022_0017" u="1"/>
        <s v="FIN:220610_0049" u="1"/>
        <s v="FIN:220614_0029" u="1"/>
        <s v="FIN:220616_0019" u="1"/>
        <s v="FIN:220622_0021" u="1"/>
        <s v="QAM:221029_0062" u="1"/>
        <s v="P.3.13.0: 良率管理:221029_0039" u="1"/>
        <s v="FIN:220615_0017" u="1"/>
        <s v="FIN:220701_0047" u="1"/>
        <s v="PNC:221101_0001" u="1"/>
        <s v="STG:221022_0003" u="1"/>
        <s v="P.3.13.0: 良率管理:221029_0011" u="1"/>
        <s v="C.1.2.0: 投資併購管理:220622_0005" u="1"/>
        <s v="FIN:220610_0035" u="1"/>
        <s v="FIN:220614_0015" u="1"/>
        <s v="FIN:220616_0005" u="1"/>
        <s v="STG:221101_0029" u="1"/>
        <s v="P.2.1.0: 產品營收與銷量達成率:221022_0126" u="1"/>
        <s v="FIN:220615_0003" u="1"/>
        <s v="FIN:220701_0033" u="1"/>
        <s v="P.3.10.0:221029_0019" u="1"/>
        <s v="FIN:220602_0029" u="1"/>
        <s v="FIN:220610_0021" u="1"/>
        <s v="FIN:220614_0001" u="1"/>
        <s v="STG:221101_0015" u="1"/>
        <s v="C.1.1.0:220610_0107" u="1"/>
        <s v="C.1.1.0:220630_0007" u="1"/>
        <s v="P.3.10.0:221029_0027" u="1"/>
        <s v="C.1.1.0:220630_0017" u="1"/>
        <s v="P.3.10.0:221029_0035" u="1"/>
        <s v="P.3.13.0: 良率管理:221029_0012" u="1"/>
        <s v="C.1.2.0: 投資併購管理:220622_0015" u="1"/>
        <s v="FIN:220602_0015" u="1"/>
        <s v="STG:221101_0001" u="1"/>
        <s v="C.1.1.0:220630_0027" u="1"/>
        <s v="C.1.1.0:220701_0105" u="1"/>
        <s v="P.3.10.0:221029_0043" u="1"/>
        <s v="P.3.10.0:221101_0003" u="1"/>
        <s v="C.1.1.0:220630_0037" u="1"/>
        <s v="P.3.10.0:221029_0051" u="1"/>
        <s v="P.3.10.0:221101_0011" u="1"/>
        <s v="FIN:220602_0001" u="1"/>
        <s v="C.1.1.0:220630_0047" u="1"/>
        <s v="C.1.1.0:220630_0057" u="1"/>
        <s v="P.3.13.0: 良率管理:221029_0013" u="1"/>
        <s v="C.1.2.0: 投資併購管理:220622_0025" u="1"/>
        <s v="FIN:220630_0056" u="1"/>
        <s v="PNC:221022_0018" u="1"/>
        <s v="C.1.1.0:220630_0067" u="1"/>
        <s v="P.2.1.0: 產品營收與銷量達成率:221022_0136" u="1"/>
        <s v="C.1.1.0:220630_0077" u="1"/>
        <s v="C.1.2.0: 投資併購管理:220627_0005" u="1"/>
        <s v="FIN:220630_0042" u="1"/>
        <s v="PNC:221022_0004" u="1"/>
        <s v="C.1.1.0:220630_0087" u="1"/>
        <s v="FIN:220627_0018" u="1"/>
        <s v="FIN:220629_0008" u="1"/>
        <s v="C.1.1.0:220630_0097" u="1"/>
        <s v="P.3.13.0: 良率管理:221029_0014" u="1"/>
        <s v="C.1.2.0: 投資併購管理:220610_0009" u="1"/>
        <s v="C.1.2.0: 投資併購管理:220628_0005" u="1"/>
        <s v="FIN:220622_0036" u="1"/>
        <s v="FIN:220628_0006" u="1"/>
        <s v="C.1.1.0:221022_0010" u="1"/>
        <s v="P.2.1.0: 產品營收與銷量達成率:221029_0106" u="1"/>
        <s v="FIN:220627_0004" u="1"/>
        <s v="PNC:221101_0016" u="1"/>
        <s v="STG:221022_0018" u="1"/>
        <s v="C.1.1.0:221022_0020" u="1"/>
        <s v="C.1.2.0: 投資併購管理:220627_0015" u="1"/>
        <s v="C.1.2.0: 投資併購管理:220629_0005" u="1"/>
        <s v="FIN:220622_0022" u="1"/>
        <s v="QAM:221029_0063" u="1"/>
        <s v="C.1.1.0:221022_0030" u="1"/>
        <s v="FIN:220615_0018" u="1"/>
        <s v="FIN:220701_0048" u="1"/>
        <s v="PNC:221101_0002" u="1"/>
        <s v="STG:221022_0004" u="1"/>
        <s v="C.1.1.0:221022_0040" u="1"/>
        <s v="P.3.13.0: 良率管理:221029_0015" u="1"/>
        <s v="C.1.2.0: 投資併購管理:220610_0019" u="1"/>
        <s v="C.1.2.0: 投資併購管理:220628_0015" u="1"/>
        <s v="FIN:220610_0036" u="1"/>
        <s v="FIN:220614_0016" u="1"/>
        <s v="FIN:220616_0006" u="1"/>
        <s v="C.1.1.0:221022_0050" u="1"/>
        <s v="P.2.1.0: 產品營收與銷量達成率:221022_0146" u="1"/>
        <s v="FIN:220615_0004" u="1"/>
        <s v="FIN:220701_0034" u="1"/>
        <s v="C.1.1.0:221022_0060" u="1"/>
        <s v="P.3.10.0:221022_0059" u="1"/>
        <s v="C.1.2.0: 投資併購管理:220627_0025" u="1"/>
        <s v="C.1.2.0: 投資併購管理:220629_0015" u="1"/>
        <s v="P.2.1.0: 產品營收與銷量達成率:221022_0006" u="1"/>
        <s v="FIN:220610_0022" u="1"/>
        <s v="FIN:220614_0002" u="1"/>
        <s v="STG:221101_0016" u="1"/>
        <s v="C.1.1.0:221022_0070" u="1"/>
        <s v="P.3.10.0:221022_0067" u="1"/>
        <s v="C.4.3.0: 財務分析:220607_0029" u="1"/>
        <s v="C.4.3.0: 財務分析:220609_0019" u="1"/>
        <s v="FIN:220701_0020" u="1"/>
        <s v="C.1.1.0:221022_0080" u="1"/>
        <s v="P.3.10.0:221022_0075" u="1"/>
        <s v="C.4.3.0: 財務分析:220602_0048" u="1"/>
        <s v="C.4.3.0: 財務分析:220615_0029" u="1"/>
        <s v="C.4.3.0: 財務分析:220701_0059" u="1"/>
        <s v="P.3.13.0: 良率管理:221029_0016" u="1"/>
        <s v="C.1.2.0: 投資併購管理:220610_0029" u="1"/>
        <s v="C.1.2.0: 投資併購管理:220614_0009" u="1"/>
        <s v="C.1.2.0: 投資併購管理:220628_0025" u="1"/>
        <s v="FIN:220602_0016" u="1"/>
        <s v="STG:221101_0002" u="1"/>
        <s v="C.1.1.0:221022_0090" u="1"/>
        <s v="P.3.10.0:221022_0083" u="1"/>
        <s v="C.4.3.0: 財務分析:220607_0017" u="1"/>
        <s v="C.4.3.0: 財務分析:220609_0007" u="1"/>
        <s v="C.4.3.0: 財務分析:220610_0048" u="1"/>
        <s v="C.4.3.0: 財務分析:220614_0028" u="1"/>
        <s v="C.4.3.0: 財務分析:220616_0018" u="1"/>
        <s v="C.4.3.0: 財務分析:220627_0009" u="1"/>
        <s v="P.2.1.0: 產品營收與銷量達成率:221029_0116" u="1"/>
        <s v="C.1.1.0:221029_0107" u="1"/>
        <s v="C.4.3.0: 財務分析:220602_0036" u="1"/>
        <s v="C.4.3.0: 財務分析:220615_0017" u="1"/>
        <s v="C.4.3.0: 財務分析:220622_0028" u="1"/>
        <s v="C.4.3.0: 財務分析:220701_0047" u="1"/>
        <s v="C.1.2.0: 投資併購管理:220615_0009" u="1"/>
        <s v="C.1.2.0: 投資併購管理:220629_0025" u="1"/>
        <s v="FIN:220602_0002" u="1"/>
        <s v="C.4.3.0: 財務分析:220607_0005" u="1"/>
        <s v="C.4.3.0: 財務分析:220610_0036" u="1"/>
        <s v="C.4.3.0: 財務分析:220614_0016" u="1"/>
        <s v="C.4.3.0: 財務分析:220616_0006" u="1"/>
        <s v="C.4.3.0: 財務分析:220630_0028" u="1"/>
        <s v="C.4.3.0: 財務分析:220602_0024" u="1"/>
        <s v="C.4.3.0: 財務分析:220615_0005" u="1"/>
        <s v="C.4.3.0: 財務分析:220622_0016" u="1"/>
        <s v="C.4.3.0: 財務分析:220701_0035" u="1"/>
        <s v="P.3.13.0: 良率管理:221029_0017" u="1"/>
        <s v="C.1.2.0: 投資併購管理:220614_0019" u="1"/>
        <s v="C.1.2.0: 投資併購管理:220616_0009" u="1"/>
        <s v="FIN:220630_0057" u="1"/>
        <s v="PNC:221022_0019" u="1"/>
        <s v="C.4.3.0: 財務分析:220610_0024" u="1"/>
        <s v="C.4.3.0: 財務分析:220614_0004" u="1"/>
        <s v="C.4.3.0: 財務分析:220630_0016" u="1"/>
        <s v="P.2.1.0: 產品營收與銷量達成率:221022_0156" u="1"/>
        <s v="P.2.1.0:220609_0010" u="1"/>
        <s v="P.2.2.0:220609_0010" u="1"/>
        <s v="C.4.3.0: 財務分析:220602_0012" u="1"/>
        <s v="C.4.3.0: 財務分析:220622_0004" u="1"/>
        <s v="C.4.3.0: 財務分析:220701_0023" u="1"/>
        <s v="C.1.2.0: 投資併購管理:220615_0019" u="1"/>
        <s v="P.2.1.0: 產品營收與銷量達成率:221022_0016" u="1"/>
        <s v="FIN:220630_0043" u="1"/>
        <s v="PNC:221022_0005" u="1"/>
        <s v="C.1.1.0:220622_0108" u="1"/>
        <s v="C.1.1.0:220630_0100" u="1"/>
        <s v="P.2.1.0:220609_0020" u="1"/>
        <s v="P.2.2.0:220609_0020" u="1"/>
        <s v="C.4.3.0: 財務分析:220610_0012" u="1"/>
        <s v="C.4.3.0: 財務分析:220630_0004" u="1"/>
        <s v="FIN:220627_0019" u="1"/>
        <s v="FIN:220629_0009" u="1"/>
        <s v="C.1.1.0:220630_0110" u="1"/>
        <s v="P.2.1.0:220609_0030" u="1"/>
        <s v="P.2.2.0:220609_0030" u="1"/>
        <s v="P.3.5.0:220609_0010" u="1"/>
        <s v="P.3.9.0:220609_0010" u="1"/>
        <s v="C.4.3.0: 財務分析:220701_0011" u="1"/>
        <s v="P.3.13.0: 良率管理:221029_0018" u="1"/>
        <s v="C.1.2.0: 投資併購管理:220614_0029" u="1"/>
        <s v="C.1.2.0: 投資併購管理:220616_0019" u="1"/>
        <s v="FIN:220622_0037" u="1"/>
        <s v="FIN:220628_0007" u="1"/>
        <s v="P.2.1.0:220609_0040" u="1"/>
        <s v="P.2.2.0:220609_0040" u="1"/>
        <s v="P.3.5.0:220609_0020" u="1"/>
        <s v="P.3.9.0:220609_0020" u="1"/>
        <s v="P.2.1.0: 產品營收與銷量達成率:221029_0126" u="1"/>
        <s v="FIN:220627_0005" u="1"/>
        <s v="PNC:221101_0017" u="1"/>
        <s v="STG:221022_0019" u="1"/>
        <s v="P.2.1.0:220609_0050" u="1"/>
        <s v="P.2.2.0:220609_0050" u="1"/>
        <s v="P.3.5.0:220609_0030" u="1"/>
        <s v="P.3.9.0:220609_0030" u="1"/>
        <s v="P.3.13.0: 良率管理:221101_0030" u="1"/>
        <s v="C.1.2.0: 投資併購管理:220615_0029" u="1"/>
        <s v="C.1.2.0: 投資併購管理:220701_0005" u="1"/>
        <s v="FIN:220622_0023" u="1"/>
        <s v="QAM:221029_0064" u="1"/>
        <s v="P.2.1.0:220609_0060" u="1"/>
        <s v="P.2.2.0:220609_0060" u="1"/>
        <s v="P.3.9.0:220609_0040" u="1"/>
        <s v="FIN:220615_0019" u="1"/>
        <s v="FIN:220701_0049" u="1"/>
        <s v="PNC:221101_0003" u="1"/>
        <s v="STG:221022_0005" u="1"/>
        <s v="P.2.1.0:220609_0070" u="1"/>
        <s v="P.2.2.0:220609_0070" u="1"/>
        <s v="P.3.9.0:220609_0050" u="1"/>
        <s v="P.3.13.0: 良率管理:221029_0019" u="1"/>
        <s v="C.1.2.0: 投資併購管理:220616_0029" u="1"/>
        <s v="FIN:220610_0037" u="1"/>
        <s v="FIN:220614_0017" u="1"/>
        <s v="FIN:220616_0007" u="1"/>
        <s v="QAM:221029_0050" u="1"/>
        <s v="P.2.1.0:220609_0080" u="1"/>
        <s v="P.2.2.0:220609_0080" u="1"/>
        <s v="P.3.9.0:220609_0060" u="1"/>
        <s v="P.2.1.0: 產品營收與銷量達成率:221022_0166" u="1"/>
        <s v="FIN:220615_0005" u="1"/>
        <s v="FIN:220701_0035" u="1"/>
        <s v="P.2.1.0:220609_0090" u="1"/>
        <s v="P.2.2.0:220609_0090" u="1"/>
        <s v="P.3.9.0:220609_0070" u="1"/>
        <s v="P.3.10.0:221029_0029" u="1"/>
        <s v="P.3.13.0: 良率管理:221101_0031" u="1"/>
        <s v="C.1.2.0: 投資併購管理:220701_0015" u="1"/>
        <s v="P.2.1.0: 產品營收與銷量達成率:221022_0026" u="1"/>
        <s v="FIN:220610_0023" u="1"/>
        <s v="FIN:220614_0003" u="1"/>
        <s v="STG:221101_0017" u="1"/>
        <s v="C.1.1.0:220610_0108" u="1"/>
        <s v="C.1.1.0:220630_0008" u="1"/>
        <s v="P.3.9.0:220609_0080" u="1"/>
        <s v="P.3.10.0:221029_0037" u="1"/>
        <s v="FIN:220701_0021" u="1"/>
        <s v="C.1.1.0:220630_0018" u="1"/>
        <s v="P.3.9.0:220609_0090" u="1"/>
        <s v="P.3.10.0:221029_0045" u="1"/>
        <s v="P.3.10.0:221101_0005" u="1"/>
        <s v="FIN:220602_0017" u="1"/>
        <s v="STG:221101_0003" u="1"/>
        <s v="C.1.1.0:220630_0028" u="1"/>
        <s v="C.1.1.0:220701_0106" u="1"/>
        <s v="P.3.10.0:221029_0053" u="1"/>
        <s v="P.3.10.0:221101_0013" u="1"/>
        <s v="P.2.1.0: 產品營收與銷量達成率:221029_0136" u="1"/>
        <s v="C.1.1.0:220630_0038" u="1"/>
        <s v="P.3.10.0:221029_0061" u="1"/>
        <s v="P.3.10.0:221101_0021" u="1"/>
        <s v="P.3.13.0: 良率管理:221101_0032" u="1"/>
        <s v="C.1.2.0: 投資併購管理:220701_0025" u="1"/>
        <s v="FIN:220602_0003" u="1"/>
        <s v="C.1.1.0:220630_0048" u="1"/>
        <s v="C.1.1.0:220630_0058" u="1"/>
        <s v="FIN:220630_0058" u="1"/>
        <s v="C.1.1.0:220630_0068" u="1"/>
        <s v="C.1.1.0:220630_0078" u="1"/>
        <s v="P.3.13.0: 良率管理:221101_0033" u="1"/>
        <s v="P.2.1.0: 產品營收與銷量達成率:221022_0036" u="1"/>
        <s v="FIN:220630_0044" u="1"/>
        <s v="PNC:221022_0006" u="1"/>
        <s v="C.1.1.0:220630_0088" u="1"/>
        <s v="C.1.1.0:220630_0098" u="1"/>
        <s v="C.1.1.0:221022_0001" u="1"/>
        <s v="FIN:220622_0038" u="1"/>
        <s v="FIN:220628_0008" u="1"/>
        <s v="FIN:220630_0030" u="1"/>
        <s v="C.1.1.0:221022_0011" u="1"/>
        <s v="P.2.1.0: 產品營收與銷量達成率:221029_0146" u="1"/>
        <s v="P.2.1.0: 產品營收與銷量達成率:221101_0106" u="1"/>
        <s v="FIN:220627_0006" u="1"/>
        <s v="PNC:221101_0018" u="1"/>
        <s v="C.1.1.0:221022_0021" u="1"/>
        <s v="P.3.13.0: 良率管理:221101_0034" u="1"/>
        <s v="P.2.1.0: 產品營收與銷量達成率:221029_0006" u="1"/>
        <s v="FIN:220622_0024" u="1"/>
        <s v="QAM:221029_0065" u="1"/>
        <s v="C.1.1.0:221022_0031" u="1"/>
        <s v="PNC:221101_0004" u="1"/>
        <s v="STG:221022_0006" u="1"/>
        <s v="C.1.1.0:221022_0041" u="1"/>
        <s v="FIN:220610_0038" u="1"/>
        <s v="FIN:220614_0018" u="1"/>
        <s v="FIN:220616_0008" u="1"/>
        <s v="FIN:220622_0010" u="1"/>
        <s v="QAM:221029_0051" u="1"/>
        <s v="C.1.1.0:221022_0051" u="1"/>
        <s v="FIN:220615_0006" u="1"/>
        <s v="FIN:220701_0036" u="1"/>
        <s v="C.1.1.0:221022_0061" u="1"/>
        <s v="P.3.10.0:221022_0069" u="1"/>
        <s v="C.4.3.0: 財務分析:220607_0039" u="1"/>
        <s v="C.4.3.0: 財務分析:220609_0029" u="1"/>
        <s v="P.3.13.0: 良率管理:221101_0035" u="1"/>
        <s v="P.2.1.0: 產品營收與銷量達成率:221022_0046" u="1"/>
        <s v="FIN:220610_0024" u="1"/>
        <s v="FIN:220614_0004" u="1"/>
        <s v="STG:221101_0018" u="1"/>
        <s v="C.1.1.0:221022_0071" u="1"/>
        <s v="P.3.10.0:221022_0077" u="1"/>
        <s v="C.4.3.0: 財務分析:220602_0058" u="1"/>
        <s v="C.4.3.0: 財務分析:220615_0039" u="1"/>
        <s v="C.4.3.0: 財務分析:220701_0069" u="1"/>
        <s v="FIN:220701_0022" u="1"/>
        <s v="C.1.1.0:221022_0081" u="1"/>
        <s v="P.3.10.0:221022_0085" u="1"/>
        <s v="C.4.3.0: 財務分析:220607_0027" u="1"/>
        <s v="C.4.3.0: 財務分析:220609_0017" u="1"/>
        <s v="C.4.3.0: 財務分析:220610_0058" u="1"/>
        <s v="C.4.3.0: 財務分析:220614_0038" u="1"/>
        <s v="C.4.3.0: 財務分析:220616_0028" u="1"/>
        <s v="C.4.3.0: 財務分析:220627_0019" u="1"/>
        <s v="C.4.3.0: 財務分析:220629_0009" u="1"/>
        <s v="FIN:220602_0018" u="1"/>
        <s v="FIN:220610_0010" u="1"/>
        <s v="STG:221101_0004" u="1"/>
        <s v="C.1.1.0:221022_0091" u="1"/>
        <s v="C.4.3.0: 財務分析:220602_0046" u="1"/>
        <s v="C.4.3.0: 財務分析:220615_0027" u="1"/>
        <s v="C.4.3.0: 財務分析:220622_0038" u="1"/>
        <s v="C.4.3.0: 財務分析:220628_0008" u="1"/>
        <s v="C.4.3.0: 財務分析:220701_0057" u="1"/>
        <s v="P.2.1.0: 產品營收與銷量達成率:221029_0156" u="1"/>
        <s v="P.2.1.0: 產品營收與銷量達成率:221101_0116" u="1"/>
        <s v="C.1.1.0:221029_0108" u="1"/>
        <s v="C.4.3.0: 財務分析:220607_0015" u="1"/>
        <s v="C.4.3.0: 財務分析:220609_0005" u="1"/>
        <s v="C.4.3.0: 財務分析:220610_0046" u="1"/>
        <s v="C.4.3.0: 財務分析:220614_0026" u="1"/>
        <s v="C.4.3.0: 財務分析:220616_0016" u="1"/>
        <s v="C.4.3.0: 財務分析:220627_0007" u="1"/>
        <s v="C.4.3.0: 財務分析:220630_0038" u="1"/>
        <s v="P.3.13.0: 良率管理:221101_0036" u="1"/>
        <s v="P.2.1.0: 產品營收與銷量達成率:221029_0016" u="1"/>
        <s v="FIN:220602_0004" u="1"/>
        <s v="C.4.3.0: 財務分析:220602_0034" u="1"/>
        <s v="C.4.3.0: 財務分析:220615_0015" u="1"/>
        <s v="C.4.3.0: 財務分析:220622_0026" u="1"/>
        <s v="C.4.3.0: 財務分析:220701_0045" u="1"/>
        <s v="C.4.3.0: 財務分析:220607_0003" u="1"/>
        <s v="C.4.3.0: 財務分析:220610_0034" u="1"/>
        <s v="C.4.3.0: 財務分析:220614_0014" u="1"/>
        <s v="C.4.3.0: 財務分析:220616_0004" u="1"/>
        <s v="C.4.3.0: 財務分析:220630_0026" u="1"/>
        <s v="FIN:220630_0059" u="1"/>
        <s v="P.2.1.0:220609_0001" u="1"/>
        <s v="P.2.2.0:220609_0001" u="1"/>
        <s v="C.4.3.0: 財務分析:220602_0022" u="1"/>
        <s v="C.4.3.0: 財務分析:220615_0003" u="1"/>
        <s v="C.4.3.0: 財務分析:220622_0014" u="1"/>
        <s v="C.4.3.0: 財務分析:220701_0033" u="1"/>
        <s v="P.2.1.0:220609_0011" u="1"/>
        <s v="P.2.2.0:220609_0011" u="1"/>
        <s v="C.4.3.0: 財務分析:220610_0022" u="1"/>
        <s v="C.4.3.0: 財務分析:220614_0002" u="1"/>
        <s v="C.4.3.0: 財務分析:220630_0014" u="1"/>
        <s v="P.3.13.0: 良率管理:221101_0037" u="1"/>
        <s v="P.2.1.0: 產品營收與銷量達成率:221022_0056" u="1"/>
        <s v="FIN:220630_0045" u="1"/>
        <s v="PNC:221022_0007" u="1"/>
        <s v="C.1.1.0:220622_0109" u="1"/>
        <s v="C.1.1.0:220630_0101" u="1"/>
        <s v="P.2.1.0:220609_0021" u="1"/>
        <s v="P.2.2.0:220609_0021" u="1"/>
        <s v="P.3.5.0:220609_0001" u="1"/>
        <s v="P.3.9.0:220609_0001" u="1"/>
        <s v="C.4.3.0: 財務分析:220602_0010" u="1"/>
        <s v="C.4.3.0: 財務分析:220622_0002" u="1"/>
        <s v="C.4.3.0: 財務分析:220701_0021" u="1"/>
        <s v="C.1.1.0:220630_0111" u="1"/>
        <s v="P.2.1.0:220609_0031" u="1"/>
        <s v="P.2.2.0:220609_0031" u="1"/>
        <s v="P.3.5.0:220609_0011" u="1"/>
        <s v="P.3.9.0:220609_0011" u="1"/>
        <s v="C.4.3.0: 財務分析:220610_0010" u="1"/>
        <s v="C.4.3.0: 財務分析:220630_0002" u="1"/>
        <s v="FIN:220622_0039" u="1"/>
        <s v="FIN:220628_0009" u="1"/>
        <s v="FIN:220630_0031" u="1"/>
        <s v="P.2.1.0:220609_0041" u="1"/>
        <s v="P.2.2.0:220609_0041" u="1"/>
        <s v="P.3.5.0:220609_0021" u="1"/>
        <s v="P.3.9.0:220609_0021" u="1"/>
        <s v="P.2.1.0: 產品營收與銷量達成率:221029_0166" u="1"/>
        <s v="P.2.1.0: 產品營收與銷量達成率:221101_0126" u="1"/>
        <s v="FIN:220627_0007" u="1"/>
        <s v="PNC:221101_0019" u="1"/>
        <s v="P.2.1.0:220609_0051" u="1"/>
        <s v="P.2.2.0:220609_0051" u="1"/>
        <s v="P.3.5.0:220609_0031" u="1"/>
        <s v="P.3.9.0:220609_0031" u="1"/>
        <s v="P.3.13.0: 良率管理:221101_0038" u="1"/>
        <s v="P.2.1.0: 產品營收與銷量達成率:221029_0026" u="1"/>
        <s v="FIN:220622_0025" u="1"/>
        <s v="QAM:221029_0066" u="1"/>
        <s v="P.2.1.0:220609_0061" u="1"/>
        <s v="P.2.2.0:220609_0061" u="1"/>
        <s v="P.3.9.0:220609_0041" u="1"/>
        <s v="P.3.13.0: 良率管理:221101_0010" u="1"/>
        <s v="PNC:221101_0005" u="1"/>
        <s v="STG:221022_0007" u="1"/>
        <s v="P.2.1.0:220609_0071" u="1"/>
        <s v="P.2.2.0:220609_0071" u="1"/>
        <s v="P.3.9.0:220609_0051" u="1"/>
        <s v="FIN:220610_0039" u="1"/>
        <s v="FIN:220614_0019" u="1"/>
        <s v="FIN:220616_0009" u="1"/>
        <s v="FIN:220622_0011" u="1"/>
        <s v="QAM:221029_0052" u="1"/>
        <s v="P.2.1.0:220609_0081" u="1"/>
        <s v="P.2.2.0:220609_0081" u="1"/>
        <s v="P.3.9.0:220609_0061" u="1"/>
        <s v="FIN:220615_0007" u="1"/>
        <s v="FIN:220701_0037" u="1"/>
        <s v="P.2.1.0:220609_0091" u="1"/>
        <s v="P.2.2.0:220609_0091" u="1"/>
        <s v="P.3.9.0:220609_0071" u="1"/>
        <s v="P.3.10.0:221029_0039" u="1"/>
        <s v="P.3.13.0: 良率管理:221101_0039" u="1"/>
        <s v="P.2.1.0: 產品營收與銷量達成率:221022_0066" u="1"/>
        <s v="FIN:220610_0025" u="1"/>
        <s v="FIN:220614_0005" u="1"/>
        <s v="STG:221101_0019" u="1"/>
        <s v="C.1.1.0:220610_0109" u="1"/>
        <s v="C.1.1.0:220630_0009" u="1"/>
        <s v="P.3.9.0:220609_0081" u="1"/>
        <s v="P.3.10.0:221029_0047" u="1"/>
        <s v="P.3.10.0:221101_0007" u="1"/>
        <s v="P.3.13.0: 良率管理:221101_0011" u="1"/>
        <s v="C.1.2.0: 投資併購管理:221022_0006" u="1"/>
        <s v="FIN:220701_0023" u="1"/>
        <s v="C.1.1.0:220630_0019" u="1"/>
        <s v="P.3.9.0:220609_0091" u="1"/>
        <s v="P.3.10.0:221029_0055" u="1"/>
        <s v="P.3.10.0:221101_0015" u="1"/>
        <s v="FIN:220602_0019" u="1"/>
        <s v="FIN:220610_0011" u="1"/>
        <s v="STG:221101_0005" u="1"/>
        <s v="C.1.1.0:220630_0029" u="1"/>
        <s v="C.1.1.0:220701_0107" u="1"/>
        <s v="P.3.10.0:221029_0063" u="1"/>
        <s v="P.3.10.0:221101_0023" u="1"/>
        <s v="P.2.1.0: 產品營收與銷量達成率:221101_0136" u="1"/>
        <s v="C.1.1.0:220630_0039" u="1"/>
        <s v="P.3.10.0:221029_0071" u="1"/>
        <s v="P.3.10.0:221101_0031" u="1"/>
        <s v="P.2.1.0: 產品營收與銷量達成率:221029_0036" u="1"/>
        <s v="FIN:220602_0005" u="1"/>
        <s v="C.1.1.0:220630_0049" u="1"/>
        <s v="P.3.13.0: 良率管理:221101_0012" u="1"/>
        <s v="C.1.2.0: 投資併購管理:221022_0016" u="1"/>
        <s v="C.1.1.0:220630_0059" u="1"/>
        <s v="C.1.1.0:220630_0069" u="1"/>
        <s v="C.1.1.0:220630_0079" u="1"/>
        <s v="P.2.1.0: 產品營收與銷量達成率:221022_0076" u="1"/>
        <s v="FIN:220630_0046" u="1"/>
        <s v="PNC:221022_0008" u="1"/>
        <s v="C.1.1.0:220630_0089" u="1"/>
        <s v="P.3.13.0: 良率管理:221101_0013" u="1"/>
        <s v="C.1.2.0: 投資併購管理:221022_0026" u="1"/>
        <s v="C.1.1.0:220630_0099" u="1"/>
        <s v="C.1.1.0:221022_0002" u="1"/>
        <s v="FIN:220630_0032" u="1"/>
        <s v="C.1.1.0:221022_0012" u="1"/>
        <s v="P.2.1.0: 產品營收與銷量達成率:221101_0146" u="1"/>
        <s v="FIN:220627_0008" u="1"/>
        <s v="C.1.1.0:221022_0022" u="1"/>
        <s v="P.2.1.0: 產品營收與銷量達成率:221029_0046" u="1"/>
        <s v="P.2.1.0: 產品營收與銷量達成率:221101_0006" u="1"/>
        <s v="FIN:220622_0026" u="1"/>
        <s v="QAM:221029_0067" u="1"/>
        <s v="C.1.1.0:221022_0032" u="1"/>
        <s v="P.3.13.0: 良率管理:221101_0014" u="1"/>
        <s v="PNC:221101_0006" u="1"/>
        <s v="STG:221022_0008" u="1"/>
        <s v="C.1.1.0:221022_0042" u="1"/>
        <s v="FIN:220622_0012" u="1"/>
        <s v="QAM:221029_0053" u="1"/>
        <s v="C.1.1.0:221022_0052" u="1"/>
        <s v="C.4.3.0: 財務分析:220607_0049" u="1"/>
        <s v="C.4.3.0: 財務分析:220609_0039" u="1"/>
        <s v="C.1.2.0: 投資併購管理:221029_0006" u="1"/>
        <s v="FIN:220615_0008" u="1"/>
        <s v="FIN:220701_0038" u="1"/>
        <s v="C.1.1.0:221022_0062" u="1"/>
        <s v="P.3.10.0:221022_0079" u="1"/>
        <s v="C.4.3.0: 財務分析:220602_0068" u="1"/>
        <s v="C.4.3.0: 財務分析:220615_0049" u="1"/>
        <s v="P.2.1.0: 產品營收與銷量達成率:221022_0086" u="1"/>
        <s v="FIN:220610_0026" u="1"/>
        <s v="FIN:220614_0006" u="1"/>
        <s v="C.1.1.0:221022_0072" u="1"/>
        <s v="P.3.10.0:221022_0087" u="1"/>
        <s v="C.4.3.0: 財務分析:220607_0037" u="1"/>
        <s v="C.4.3.0: 財務分析:220609_0027" u="1"/>
        <s v="C.4.3.0: 財務分析:220610_0068" u="1"/>
        <s v="C.4.3.0: 財務分析:220614_0048" u="1"/>
        <s v="C.4.3.0: 財務分析:220616_0038" u="1"/>
        <s v="C.4.3.0: 財務分析:220627_0029" u="1"/>
        <s v="C.4.3.0: 財務分析:220629_0019" u="1"/>
        <s v="P.3.13.0: 良率管理:221101_0015" u="1"/>
        <s v="FIN:220701_0024" u="1"/>
        <s v="C.1.1.0:221022_0082" u="1"/>
        <s v="C.4.3.0: 財務分析:220602_0056" u="1"/>
        <s v="C.4.3.0: 財務分析:220615_0037" u="1"/>
        <s v="C.4.3.0: 財務分析:220622_0048" u="1"/>
        <s v="C.4.3.0: 財務分析:220628_0018" u="1"/>
        <s v="C.4.3.0: 財務分析:220701_0067" u="1"/>
        <s v=" " u="1"/>
        <s v="FIN:220610_0012" u="1"/>
        <s v="STG:221101_0006" u="1"/>
        <s v="C.1.1.0:221022_0092" u="1"/>
        <s v="C.4.3.0: 財務分析:220607_0025" u="1"/>
        <s v="C.4.3.0: 財務分析:220609_0015" u="1"/>
        <s v="C.4.3.0: 財務分析:220610_0056" u="1"/>
        <s v="C.4.3.0: 財務分析:220614_0036" u="1"/>
        <s v="C.4.3.0: 財務分析:220616_0026" u="1"/>
        <s v="C.4.3.0: 財務分析:220627_0017" u="1"/>
        <s v="C.4.3.0: 財務分析:220629_0007" u="1"/>
        <s v="C.4.3.0: 財務分析:220630_0048" u="1"/>
        <s v="C.1.2.0: 投資併購管理:221029_0016" u="1"/>
        <s v="P.2.1.0: 產品營收與銷量達成率:221101_0156" u="1"/>
        <s v="FIN:220701_0010" u="1"/>
        <s v="C.1.1.0:221029_0109" u="1"/>
        <s v="C.4.3.0: 財務分析:220602_0044" u="1"/>
        <s v="C.4.3.0: 財務分析:220615_0025" u="1"/>
        <s v="C.4.3.0: 財務分析:220622_0036" u="1"/>
        <s v="C.4.3.0: 財務分析:220628_0006" u="1"/>
        <s v="C.4.3.0: 財務分析:220701_0055" u="1"/>
        <s v="P.2.1.0: 產品營收與銷量達成率:221029_0056" u="1"/>
        <s v="P.2.1.0: 產品營收與銷量達成率:221101_0016" u="1"/>
        <s v="FIN:220602_0006" u="1"/>
        <s v="C.1.1.0:221101_0010" u="1"/>
        <s v="C.4.3.0: 財務分析:220607_0013" u="1"/>
        <s v="C.4.3.0: 財務分析:220609_0003" u="1"/>
        <s v="C.4.3.0: 財務分析:220610_0044" u="1"/>
        <s v="C.4.3.0: 財務分析:220614_0024" u="1"/>
        <s v="C.4.3.0: 財務分析:220616_0014" u="1"/>
        <s v="C.4.3.0: 財務分析:220627_0005" u="1"/>
        <s v="C.4.3.0: 財務分析:220630_0036" u="1"/>
        <s v="P.3.13.0: 良率管理:221101_0016" u="1"/>
        <s v="C.1.1.0:221101_0020" u="1"/>
        <s v="C.4.3.0: 財務分析:220602_0032" u="1"/>
        <s v="C.4.3.0: 財務分析:220615_0013" u="1"/>
        <s v="C.4.3.0: 財務分析:220622_0024" u="1"/>
        <s v="C.4.3.0: 財務分析:220701_0043" u="1"/>
        <s v="C.1.1.0:221101_0030" u="1"/>
        <s v="P.2.1.0:220609_0002" u="1"/>
        <s v="P.2.2.0:220609_0002" u="1"/>
        <s v="C.4.3.0: 財務分析:220607_0001" u="1"/>
        <s v="C.4.3.0: 財務分析:220610_0032" u="1"/>
        <s v="C.4.3.0: 財務分析:220614_0012" u="1"/>
        <s v="C.4.3.0: 財務分析:220616_0002" u="1"/>
        <s v="C.4.3.0: 財務分析:220630_0024" u="1"/>
        <s v="C.1.2.0: 投資併購管理:221029_0026" u="1"/>
        <s v="C.1.1.0:221101_0040" u="1"/>
        <s v="P.2.1.0:220609_0012" u="1"/>
        <s v="P.2.2.0:220609_0012" u="1"/>
        <s v="C.4.3.0: 財務分析:220602_0020" u="1"/>
        <s v="C.4.3.0: 財務分析:220615_0001" u="1"/>
        <s v="C.4.3.0: 財務分析:220622_0012" u="1"/>
        <s v="C.4.3.0: 財務分析:220701_0031" u="1"/>
        <s v="P.2.1.0: 產品營收與銷量達成率:221022_0096" u="1"/>
        <s v="FIN:220630_0047" u="1"/>
        <s v="PNC:221022_0009" u="1"/>
        <s v="C.1.1.0:220630_0102" u="1"/>
        <s v="C.1.1.0:221101_0050" u="1"/>
        <s v="P.2.1.0:220609_0022" u="1"/>
        <s v="P.2.2.0:220609_0022" u="1"/>
        <s v="P.3.5.0:220609_0002" u="1"/>
        <s v="P.3.9.0:220609_0002" u="1"/>
        <s v="C.4.3.0: 財務分析:220610_0020" u="1"/>
        <s v="C.4.3.0: 財務分析:220630_0012" u="1"/>
        <s v="P.3.13.0: 良率管理:221101_0017" u="1"/>
        <s v="C.1.1.0:220630_0112" u="1"/>
        <s v="C.1.1.0:221101_0060" u="1"/>
        <s v="P.2.1.0:220609_0032" u="1"/>
        <s v="P.2.2.0:220609_0032" u="1"/>
        <s v="P.3.5.0:220609_0012" u="1"/>
        <s v="P.3.9.0:220609_0012" u="1"/>
        <s v="FIN:220630_0033" u="1"/>
        <s v="C.1.1.0:221101_0070" u="1"/>
        <s v="P.2.1.0:220609_0042" u="1"/>
        <s v="P.2.2.0:220609_0042" u="1"/>
        <s v="P.3.5.0:220609_0022" u="1"/>
        <s v="P.3.9.0:220609_0022" u="1"/>
        <s v="P.2.1.0: 產品營收與銷量達成率:221101_0166" u="1"/>
        <s v="FIN:220627_0009" u="1"/>
        <s v="C.1.1.0:221101_0080" u="1"/>
        <s v="P.2.1.0:220609_0052" u="1"/>
        <s v="P.2.2.0:220609_0052" u="1"/>
        <s v="P.3.5.0:220609_0032" u="1"/>
        <s v="P.3.9.0:220609_0032" u="1"/>
        <s v="P.2.1.0: 產品營收與銷量達成率:221029_0066" u="1"/>
        <s v="P.2.1.0: 產品營收與銷量達成率:221101_0026" u="1"/>
        <s v="FIN:220622_0027" u="1"/>
        <s v="QAM:221029_0068" u="1"/>
        <s v="C.1.1.0:221101_0090" u="1"/>
        <s v="P.2.1.0:220609_0062" u="1"/>
        <s v="P.2.2.0:220609_0062" u="1"/>
        <s v="P.3.9.0:220609_0042" u="1"/>
        <s v="P.3.13.0: 良率管理:221101_0018" u="1"/>
        <s v="PNC:221101_0007" u="1"/>
        <s v="STG:221022_0009" u="1"/>
        <s v="P.2.1.0:220609_0072" u="1"/>
        <s v="P.2.2.0:220609_0072" u="1"/>
        <s v="P.3.9.0:220609_0052" u="1"/>
        <s v="FIN:220622_0013" u="1"/>
        <s v="QAM:221029_0054" u="1"/>
        <s v="P.2.1.0:220609_0082" u="1"/>
        <s v="P.2.2.0:220609_0082" u="1"/>
        <s v="P.3.9.0:220609_0062" u="1"/>
        <s v="C.1.2.0: 投資併購管理:221101_0006" u="1"/>
        <s v="FIN:220615_0009" u="1"/>
        <s v="FIN:220701_0039" u="1"/>
        <s v="P.2.1.0:220609_0092" u="1"/>
        <s v="P.2.2.0:220609_0092" u="1"/>
        <s v="P.3.9.0:220609_0072" u="1"/>
        <s v="P.3.10.0:221029_0049" u="1"/>
        <s v="P.3.10.0:221101_0009" u="1"/>
        <s v="FIN:220610_0027" u="1"/>
        <s v="FIN:220614_0007" u="1"/>
        <s v="QAM:221029_0040" u="1"/>
        <s v="P.3.9.0:220609_0082" u="1"/>
        <s v="P.3.10.0:221029_0057" u="1"/>
        <s v="P.3.13.0: 良率管理:221101_0019" u="1"/>
        <s v="FIN:220701_0025" u="1"/>
        <s v="P.3.9.0:220609_0092" u="1"/>
        <s v="P.3.10.0:221029_0065" u="1"/>
        <s v="P.3.10.0:221101_0025" u="1"/>
        <s v="FIN:220610_0013" u="1"/>
        <s v="STG:221101_0007" u="1"/>
        <s v="C.1.1.0:220701_0108" u="1"/>
        <s v="P.3.10.0:221029_0073" u="1"/>
        <s v="P.3.10.0:221101_0033" u="1"/>
        <s v="C.1.2.0: 投資併購管理:221101_0016" u="1"/>
        <s v="FIN:220701_0011" u="1"/>
        <s v="S1.0.01:230306_0010" u="1"/>
        <s v="P.3.10.0:221029_0081" u="1"/>
        <s v="P.3.10.0:221101_0041" u="1"/>
        <s v="P.2.1.0: 產品營收與銷量達成率:221029_0076" u="1"/>
        <s v="P.2.1.0: 產品營收與銷量達成率:221101_0036" u="1"/>
        <s v="FIN:220602_0007" u="1"/>
        <s v="S1.0.01:230306_0020" u="1"/>
        <s v="S1.0.01:230306_0030" u="1"/>
        <s v="C.1.2.0: 投資併購管理:221101_0026" u="1"/>
        <s v="FIN:220630_0048" u="1"/>
        <s v="C.4.3.0: 財務分析:221101_0009" u="1"/>
        <s v="C.1.1.0:221022_0003" u="1"/>
        <s v="C.1.2.0: 投資併購管理:220630_0002" u="1"/>
        <s v="FIN:220630_0034" u="1"/>
        <s v="C.1.1.0:221022_0013" u="1"/>
        <s v="C.1.1.0:221022_0023" u="1"/>
        <s v="P.2.1.0: 產品營收與銷量達成率:221029_0086" u="1"/>
        <s v="P.2.1.0: 產品營收與銷量達成率:221101_0046" u="1"/>
        <s v="FIN:220622_0028" u="1"/>
        <s v="FIN:220630_0020" u="1"/>
        <s v="QAM:221029_0069" u="1"/>
        <s v="C.1.1.0:221022_0033" u="1"/>
        <s v="PNC:221101_0008" u="1"/>
        <s v="C.1.1.0:221022_0043" u="1"/>
        <s v="C.4.3.0: 財務分析:220607_0059" u="1"/>
        <s v="C.4.3.0: 財務分析:220609_0049" u="1"/>
        <s v="C.1.2.0: 投資併購管理:220630_0012" u="1"/>
        <s v="FIN:220622_0014" u="1"/>
        <s v="QAM:221029_0055" u="1"/>
        <s v="C.1.1.0:221022_0053" u="1"/>
        <s v="C.4.3.0: 財務分析:220615_0059" u="1"/>
        <s v="C.1.1.0:221022_0063" u="1"/>
        <s v="C.4.3.0: 財務分析:220607_0047" u="1"/>
        <s v="C.4.3.0: 財務分析:220609_0037" u="1"/>
        <s v="C.4.3.0: 財務分析:220614_0058" u="1"/>
        <s v="C.4.3.0: 財務分析:220616_0048" u="1"/>
        <s v="C.4.3.0: 財務分析:220627_0039" u="1"/>
        <s v="C.4.3.0: 財務分析:220629_0029" u="1"/>
        <s v="FIN:220610_0028" u="1"/>
        <s v="FIN:220614_0008" u="1"/>
        <s v="QAM:221029_0041" u="1"/>
        <s v="C.1.1.0:221022_0073" u="1"/>
        <s v="C.4.3.0: 財務分析:220602_0066" u="1"/>
        <s v="C.4.3.0: 財務分析:220615_0047" u="1"/>
        <s v="C.4.3.0: 財務分析:220622_0058" u="1"/>
        <s v="C.4.3.0: 財務分析:220628_0028" u="1"/>
        <s v="FIN:220701_0026" u="1"/>
        <s v="C.1.1.0:221022_0083" u="1"/>
        <s v="C.4.3.0: 財務分析:220607_0035" u="1"/>
        <s v="C.4.3.0: 財務分析:220609_0025" u="1"/>
        <s v="C.4.3.0: 財務分析:220610_0066" u="1"/>
        <s v="C.4.3.0: 財務分析:220614_0046" u="1"/>
        <s v="C.4.3.0: 財務分析:220616_0036" u="1"/>
        <s v="C.4.3.0: 財務分析:220627_0027" u="1"/>
        <s v="C.4.3.0: 財務分析:220629_0017" u="1"/>
        <s v="C.4.3.0: 財務分析:220630_0058" u="1"/>
        <s v="C.1.2.0: 投資併購管理:220630_0022" u="1"/>
        <s v="FIN:220610_0014" u="1"/>
        <s v="STG:221101_0008" u="1"/>
        <s v="C.1.1.0:221022_0093" u="1"/>
        <s v="C.4.3.0: 財務分析:220602_0054" u="1"/>
        <s v="C.4.3.0: 財務分析:220615_0035" u="1"/>
        <s v="C.4.3.0: 財務分析:220622_0046" u="1"/>
        <s v="C.4.3.0: 財務分析:220628_0016" u="1"/>
        <s v="C.4.3.0: 財務分析:220701_0065" u="1"/>
        <s v=" " u="1"/>
        <s v="FIN:220701_0012" u="1"/>
        <s v="C.1.1.0:221101_0001" u="1"/>
        <s v="C.4.3.0: 財務分析:220607_0023" u="1"/>
        <s v="C.4.3.0: 財務分析:220609_0013" u="1"/>
        <s v="C.4.3.0: 財務分析:220610_0054" u="1"/>
        <s v="C.4.3.0: 財務分析:220614_0034" u="1"/>
        <s v="C.4.3.0: 財務分析:220616_0024" u="1"/>
        <s v="C.4.3.0: 財務分析:220627_0015" u="1"/>
        <s v="C.4.3.0: 財務分析:220629_0005" u="1"/>
        <s v="C.4.3.0: 財務分析:220630_0046" u="1"/>
        <s v="P.2.1.0: 產品營收與銷量達成率:221029_0096" u="1"/>
        <s v="P.2.1.0: 產品營收與銷量達成率:221101_0056" u="1"/>
        <s v="FIN:220602_0008" u="1"/>
        <s v="C.1.1.0:221101_0011" u="1"/>
        <s v="C.4.3.0: 財務分析:220602_0042" u="1"/>
        <s v="C.4.3.0: 財務分析:220615_0023" u="1"/>
        <s v="C.4.3.0: 財務分析:220622_0034" u="1"/>
        <s v="C.4.3.0: 財務分析:220628_0004" u="1"/>
        <s v="C.4.3.0: 財務分析:220701_0053" u="1"/>
        <s v="C.1.1.0:221101_0021" u="1"/>
        <s v="C.4.3.0: 財務分析:220607_0011" u="1"/>
        <s v="C.4.3.0: 財務分析:220609_0001" u="1"/>
        <s v="C.4.3.0: 財務分析:220610_0042" u="1"/>
        <s v="C.4.3.0: 財務分析:220614_0022" u="1"/>
        <s v="C.4.3.0: 財務分析:220616_0012" u="1"/>
        <s v="C.4.3.0: 財務分析:220627_0003" u="1"/>
        <s v="C.4.3.0: 財務分析:220630_0034" u="1"/>
        <s v="C.1.2.0: 投資併購管理:220630_0032" u="1"/>
        <s v="C.1.1.0:221101_0031" u="1"/>
        <s v="P.2.1.0:220609_0003" u="1"/>
        <s v="P.2.2.0:220609_0003" u="1"/>
        <s v="C.4.3.0: 財務分析:220602_0030" u="1"/>
        <s v="C.4.3.0: 財務分析:220615_0011" u="1"/>
        <s v="C.4.3.0: 財務分析:220622_0022" u="1"/>
        <s v="C.4.3.0: 財務分析:220701_0041" u="1"/>
        <s v="C.1.1.0:221101_0041" u="1"/>
        <s v="P.2.1.0:220609_0013" u="1"/>
        <s v="P.2.2.0:220609_0013" u="1"/>
        <s v="C.4.3.0: 財務分析:220610_0030" u="1"/>
        <s v="C.4.3.0: 財務分析:220614_0010" u="1"/>
        <s v="C.4.3.0: 財務分析:220630_0022" u="1"/>
        <s v="FIN:220630_0049" u="1"/>
        <s v="C.1.1.0:220630_0103" u="1"/>
        <s v="C.1.1.0:221101_0051" u="1"/>
        <s v="P.2.1.0:220609_0023" u="1"/>
        <s v="P.2.2.0:220609_0023" u="1"/>
        <s v="P.3.5.0:220609_0003" u="1"/>
        <s v="P.3.9.0:220609_0003" u="1"/>
        <s v="C.4.3.0: 財務分析:220622_0010" u="1"/>
        <s v="C.1.1.0:221101_0061" u="1"/>
        <s v="P.2.1.0:220609_0033" u="1"/>
        <s v="P.2.2.0:220609_0033" u="1"/>
        <s v="P.3.5.0:220609_0013" u="1"/>
        <s v="P.3.9.0:220609_0013" u="1"/>
        <s v="P.3.10.0:220630_0001" u="1"/>
        <s v="P.3.13.0:220630_0001" u="1"/>
        <s v="C.4.3.0: 財務分析:220630_0010" u="1"/>
        <s v="FIN:220630_0035" u="1"/>
        <s v="C.1.1.0:221101_0071" u="1"/>
        <s v="P.2.1.0:220609_0043" u="1"/>
        <s v="P.2.2.0:220609_0043" u="1"/>
        <s v="P.3.5.0:220609_0023" u="1"/>
        <s v="P.3.9.0:220609_0023" u="1"/>
        <s v="P.3.13.0:220630_0101" u="1"/>
        <s v="C.1.1.0:221101_0081" u="1"/>
        <s v="P.2.1.0:220609_0053" u="1"/>
        <s v="P.2.2.0:220609_0053" u="1"/>
        <s v="P.3.5.0:220609_0033" u="1"/>
        <s v="P.3.9.0:220609_0033" u="1"/>
        <s v="P.2.1.0: 產品營收與銷量達成率:221101_0066" u="1"/>
        <s v="FIN:220622_0029" u="1"/>
        <s v="FIN:220630_0021" u="1"/>
        <s v="C.1.1.0:221101_0091" u="1"/>
        <s v="P.2.1.0:220609_0063" u="1"/>
        <s v="P.2.2.0:220609_0063" u="1"/>
        <s v="P.3.9.0:220609_0043" u="1"/>
        <s v="PNC:221101_0009" u="1"/>
        <s v="P.2.1.0:220609_0073" u="1"/>
        <s v="P.2.2.0:220609_0073" u="1"/>
        <s v="P.3.9.0:220609_0053" u="1"/>
        <s v="C.1.2.0: 投資併購管理:220622_0006" u="1"/>
        <s v="FIN:220622_0015" u="1"/>
        <s v="QAM:221029_0056" u="1"/>
        <s v="P.2.1.0:220609_0083" u="1"/>
        <s v="P.2.2.0:220609_0083" u="1"/>
        <s v="P.3.9.0:220609_0063" u="1"/>
        <s v="P.2.1.0:220609_0093" u="1"/>
        <s v="P.2.2.0:220609_0093" u="1"/>
        <s v="P.3.9.0:220609_0073" u="1"/>
        <s v="P.3.10.0:221029_0059" u="1"/>
        <s v="P.3.10.0:221101_0019" u="1"/>
        <s v="FIN:220610_0029" u="1"/>
        <s v="FIN:220614_0009" u="1"/>
        <s v="FIN:220622_0001" u="1"/>
        <s v="QAM:221029_0042" u="1"/>
        <s v="P.3.9.0:220609_0083" u="1"/>
        <s v="P.3.10.0:221029_0067" u="1"/>
        <s v="P.3.10.0:221101_0027" u="1"/>
        <s v="FIN:220701_0027" u="1"/>
        <s v="QAM:221022_0070" u="1"/>
        <s v="P.3.9.0:220609_0093" u="1"/>
        <s v="P.3.10.0:221029_0075" u="1"/>
        <s v="P.3.10.0:221101_0035" u="1"/>
        <s v="C.1.2.0: 投資併購管理:220622_0016" u="1"/>
        <s v="FIN:220610_0015" u="1"/>
        <s v="STG:221101_0009" u="1"/>
        <s v="C.1.1.0:220701_0109" u="1"/>
        <s v="S1.0.01:230306_0001" u="1"/>
        <s v="P.3.10.0:221029_0083" u="1"/>
        <s v="P.3.10.0:221101_0043" u="1"/>
        <s v="FIN:220701_0013" u="1"/>
        <s v="S1.0.01:230306_0011" u="1"/>
        <s v="P.3.10.0:221101_0051" u="1"/>
        <s v="P.2.1.0: 產品營收與銷量達成率:221101_0076" u="1"/>
        <s v="FIN:220602_0009" u="1"/>
        <s v="FIN:220610_0001" u="1"/>
        <s v="S1.0.01:230306_0021" u="1"/>
        <s v="S1.0.01:230306_0031" u="1"/>
        <s v="C.1.2.0: 投資併購管理:220622_0026" u="1"/>
        <s v="C.4.3.0: 財務分析:221101_0019" u="1"/>
        <s v="C.1.2.0: 投資併購管理:220627_0006" u="1"/>
        <s v="C.1.1.0:221022_0004" u="1"/>
        <s v="C.4.3.0: 財務分析:221101_0007" u="1"/>
        <s v="C.1.2.0: 投資併購管理:220628_0006" u="1"/>
        <s v="FIN:220630_0036" u="1"/>
        <s v="C.1.1.0:221022_0014" u="1"/>
        <s v="C.1.1.0:221022_0024" u="1"/>
        <s v="C.1.2.0: 投資併購管理:220627_0016" u="1"/>
        <s v="C.1.2.0: 投資併購管理:220629_0006" u="1"/>
        <s v="P.2.1.0: 產品營收與銷量達成率:221101_0086" u="1"/>
        <s v="FIN:220630_0022" u="1"/>
        <s v="C.1.1.0:221022_0034" u="1"/>
        <s v="C.4.3.0: 財務分析:220607_0069" u="1"/>
        <s v="C.4.3.0: 財務分析:220609_0059" u="1"/>
        <s v="C.1.1.0:221022_0044" u="1"/>
        <s v="C.4.3.0: 財務分析:220615_0069" u="1"/>
        <s v="C.1.2.0: 投資併購管理:220628_0016" u="1"/>
        <s v="FIN:220622_0016" u="1"/>
        <s v="QAM:221029_0057" u="1"/>
        <s v="C.1.1.0:221022_0054" u="1"/>
        <s v="C.4.3.0: 財務分析:220607_0057" u="1"/>
        <s v="C.4.3.0: 財務分析:220609_0047" u="1"/>
        <s v="C.4.3.0: 財務分析:220614_0068" u="1"/>
        <s v="C.4.3.0: 財務分析:220616_0058" u="1"/>
        <s v="C.4.3.0: 財務分析:220627_0049" u="1"/>
        <s v="C.4.3.0: 財務分析:220629_0039" u="1"/>
        <s v="C.1.1.0:221022_0064" u="1"/>
        <s v="C.4.3.0: 財務分析:220615_0057" u="1"/>
        <s v="C.4.3.0: 財務分析:220622_0068" u="1"/>
        <s v="C.4.3.0: 財務分析:220628_0038" u="1"/>
        <s v="C.1.2.0: 投資併購管理:220627_0026" u="1"/>
        <s v="C.1.2.0: 投資併購管理:220629_0016" u="1"/>
        <s v="FIN:220622_0002" u="1"/>
        <s v="QAM:221029_0043" u="1"/>
        <s v="C.1.1.0:221022_0074" u="1"/>
        <s v="C.4.3.0: 財務分析:220607_0045" u="1"/>
        <s v="C.4.3.0: 財務分析:220609_0035" u="1"/>
        <s v="C.4.3.0: 財務分析:220614_0056" u="1"/>
        <s v="C.4.3.0: 財務分析:220616_0046" u="1"/>
        <s v="C.4.3.0: 財務分析:220627_0037" u="1"/>
        <s v="C.4.3.0: 財務分析:220629_0027" u="1"/>
        <s v="C.4.3.0: 財務分析:220630_0068" u="1"/>
        <s v="FIN:220701_0028" u="1"/>
        <s v="C.1.1.0:221022_0084" u="1"/>
        <s v="C.4.3.0: 財務分析:220602_0064" u="1"/>
        <s v="C.4.3.0: 財務分析:220615_0045" u="1"/>
        <s v="C.4.3.0: 財務分析:220622_0056" u="1"/>
        <s v="C.4.3.0: 財務分析:220628_0026" u="1"/>
        <s v="C.1.2.0: 投資併購管理:220628_0026" u="1"/>
        <s v="FIN:220610_0016" u="1"/>
        <s v="C.1.1.0:221022_0094" u="1"/>
        <s v="C.4.3.0: 財務分析:220607_0033" u="1"/>
        <s v="C.4.3.0: 財務分析:220609_0023" u="1"/>
        <s v="C.4.3.0: 財務分析:220610_0064" u="1"/>
        <s v="C.4.3.0: 財務分析:220614_0044" u="1"/>
        <s v="C.4.3.0: 財務分析:220616_0034" u="1"/>
        <s v="C.4.3.0: 財務分析:220627_0025" u="1"/>
        <s v="C.4.3.0: 財務分析:220629_0015" u="1"/>
        <s v="C.4.3.0: 財務分析:220630_0056" u="1"/>
        <s v="FIN:220701_0014" u="1"/>
        <s v="C.1.1.0:221101_0002" u="1"/>
        <s v="C.4.3.0: 財務分析:220602_0052" u="1"/>
        <s v="C.4.3.0: 財務分析:220615_0033" u="1"/>
        <s v="C.4.3.0: 財務分析:220622_0044" u="1"/>
        <s v="C.4.3.0: 財務分析:220628_0014" u="1"/>
        <s v="C.4.3.0: 財務分析:220701_0063" u="1"/>
        <s v="C.1.2.0: 投資併購管理:220629_0026" u="1"/>
        <s v="P.2.1.0: 產品營收與銷量達成率:221101_0096" u="1"/>
        <s v="FIN:220610_0002" u="1"/>
        <s v="C.1.1.0:221101_0012" u="1"/>
        <s v="C.4.3.0: 財務分析:220607_0021" u="1"/>
        <s v="C.4.3.0: 財務分析:220609_0011" u="1"/>
        <s v="C.4.3.0: 財務分析:220610_0052" u="1"/>
        <s v="C.4.3.0: 財務分析:220614_0032" u="1"/>
        <s v="C.4.3.0: 財務分析:220616_0022" u="1"/>
        <s v="C.4.3.0: 財務分析:220627_0013" u="1"/>
        <s v="C.4.3.0: 財務分析:220629_0003" u="1"/>
        <s v="C.4.3.0: 財務分析:220630_0044" u="1"/>
        <s v="C.1.1.0:221101_0022" u="1"/>
        <s v="C.4.3.0: 財務分析:220602_0040" u="1"/>
        <s v="C.4.3.0: 財務分析:220615_0021" u="1"/>
        <s v="C.4.3.0: 財務分析:220622_0032" u="1"/>
        <s v="C.4.3.0: 財務分析:220628_0002" u="1"/>
        <s v="C.4.3.0: 財務分析:220701_0051" u="1"/>
        <s v="C.1.1.0:221101_0032" u="1"/>
        <s v="P.2.1.0:220609_0004" u="1"/>
        <s v="P.2.2.0:220609_0004" u="1"/>
        <s v="C.4.3.0: 財務分析:220610_0040" u="1"/>
        <s v="C.4.3.0: 財務分析:220614_0020" u="1"/>
        <s v="C.4.3.0: 財務分析:220616_0010" u="1"/>
        <s v="C.4.3.0: 財務分析:220627_0001" u="1"/>
        <s v="C.4.3.0: 財務分析:220630_0032" u="1"/>
        <s v="C.1.1.0:221101_0042" u="1"/>
        <s v="P.2.1.0:220609_0014" u="1"/>
        <s v="P.2.2.0:220609_0014" u="1"/>
        <s v="C.4.3.0: 財務分析:220622_0020" u="1"/>
        <s v="C.1.1.0:220630_0104" u="1"/>
        <s v="C.1.1.0:221101_0052" u="1"/>
        <s v="P.2.1.0:220609_0024" u="1"/>
        <s v="P.2.2.0:220609_0024" u="1"/>
        <s v="P.3.5.0:220609_0004" u="1"/>
        <s v="P.3.9.0:220609_0004" u="1"/>
        <s v="P.3.10.0:220630_0003" u="1"/>
        <s v="P.3.13.0:220630_0003" u="1"/>
        <s v="C.4.3.0: 財務分析:220630_0020" u="1"/>
        <s v="C.1.1.0:221101_0062" u="1"/>
        <s v="P.2.1.0:220609_0034" u="1"/>
        <s v="P.2.2.0:220609_0034" u="1"/>
        <s v="P.3.5.0:220609_0014" u="1"/>
        <s v="P.3.9.0:220609_0014" u="1"/>
        <s v="P.3.10.0:220630_0011" u="1"/>
        <s v="P.3.13.0:220630_0011" u="1"/>
        <s v="P.3.13.0:220630_0103" u="1"/>
        <s v="FIN:220630_0037" u="1"/>
        <s v="C.1.1.0:221101_0072" u="1"/>
        <s v="P.2.1.0:220609_0044" u="1"/>
        <s v="P.2.2.0:220609_0044" u="1"/>
        <s v="P.3.5.0:220609_0024" u="1"/>
        <s v="P.3.9.0:220609_0024" u="1"/>
        <s v="C.1.1.0:221101_0082" u="1"/>
        <s v="P.2.1.0:220607_0010" u="1"/>
        <s v="P.2.1.0:220609_0054" u="1"/>
        <s v="P.2.2.0:220607_0010" u="1"/>
        <s v="P.2.2.0:220609_0054" u="1"/>
        <s v="P.3.5.0:220609_0034" u="1"/>
        <s v="P.3.9.0:220609_0034" u="1"/>
        <s v="C.1.2.0: 投資併購管理:220701_0006" u="1"/>
        <s v="FIN:220630_0023" u="1"/>
        <s v="C.1.1.0:221101_0092" u="1"/>
        <s v="P.2.1.0:220607_0020" u="1"/>
        <s v="P.2.1.0:220609_0064" u="1"/>
        <s v="P.2.2.0:220607_0020" u="1"/>
        <s v="P.2.2.0:220609_0064" u="1"/>
        <s v="P.3.9.0:220609_0044" u="1"/>
        <s v="P.2.1.0:220607_0030" u="1"/>
        <s v="P.2.1.0:220609_0074" u="1"/>
        <s v="P.2.2.0:220607_0030" u="1"/>
        <s v="P.2.2.0:220609_0074" u="1"/>
        <s v="P.3.5.0:220607_0010" u="1"/>
        <s v="P.3.9.0:220607_0010" u="1"/>
        <s v="P.3.9.0:220609_0054" u="1"/>
        <s v="FIN:220622_0017" u="1"/>
        <s v="QAM:221029_0058" u="1"/>
        <s v="P.2.1.0:220607_0040" u="1"/>
        <s v="P.2.1.0:220609_0084" u="1"/>
        <s v="P.2.2.0:220607_0040" u="1"/>
        <s v="P.2.2.0:220609_0084" u="1"/>
        <s v="P.3.5.0:220607_0020" u="1"/>
        <s v="P.3.9.0:220607_0020" u="1"/>
        <s v="P.3.9.0:220609_0064" u="1"/>
        <s v="P.2.1.0:220607_0050" u="1"/>
        <s v="P.2.1.0:220609_0094" u="1"/>
        <s v="P.2.2.0:220607_0050" u="1"/>
        <s v="P.2.2.0:220609_0094" u="1"/>
        <s v="P.3.5.0:220607_0030" u="1"/>
        <s v="P.3.9.0:220607_0030" u="1"/>
        <s v="P.3.9.0:220609_0074" u="1"/>
        <s v="P.3.10.0:221029_0069" u="1"/>
        <s v="P.3.10.0:221101_0029" u="1"/>
        <s v="C.1.2.0: 投資併購管理:220701_0016" u="1"/>
        <s v="FIN:220622_0003" u="1"/>
        <s v="QAM:221029_0044" u="1"/>
        <s v="STG:220609_0030" u="1"/>
        <s v="P.2.1.0:220607_0060" u="1"/>
        <s v="P.2.2.0:220607_0060" u="1"/>
        <s v="P.3.9.0:220607_0040" u="1"/>
        <s v="P.3.9.0:220609_0084" u="1"/>
        <s v="P.3.10.0:221029_0077" u="1"/>
        <s v="P.3.10.0:221101_0037" u="1"/>
        <s v="FIN:220701_0029" u="1"/>
        <s v="P.2.1.0:220607_0070" u="1"/>
        <s v="P.2.2.0:220607_0070" u="1"/>
        <s v="P.3.9.0:220607_0050" u="1"/>
        <s v="P.3.9.0:220609_0094" u="1"/>
        <s v="P.3.10.0:221029_0085" u="1"/>
        <s v="P.3.10.0:221101_0045" u="1"/>
        <s v="FIN:220610_0017" u="1"/>
        <s v="QAM:221029_0030" u="1"/>
        <s v="P.2.1.0:220607_0080" u="1"/>
        <s v="P.2.2.0:220607_0080" u="1"/>
        <s v="P.3.9.0:220607_0060" u="1"/>
        <s v="S1.0.01:230306_0002" u="1"/>
        <s v="P.3.10.0:221101_0053" u="1"/>
        <s v="FIN:220701_0015" u="1"/>
        <s v="P.2.1.0:220607_0090" u="1"/>
        <s v="P.2.2.0:220607_0090" u="1"/>
        <s v="P.3.9.0:220607_0070" u="1"/>
        <s v="S1.0.01:230306_0012" u="1"/>
        <s v="P.3.10.0:221101_0061" u="1"/>
        <s v="C.1.2.0: 投資併購管理:220701_0026" u="1"/>
        <s v="FIN:220610_0003" u="1"/>
        <s v="P.3.9.0:220607_0080" u="1"/>
        <s v="S1.0.01:230306_0022" u="1"/>
        <s v="FIN:220701_0001" u="1"/>
        <s v="P.3.9.0:220607_0090" u="1"/>
        <s v="S1.0.01:230306_0032" u="1"/>
        <s v="QAM:221101_0070" u="1"/>
        <s v="C.4.3.0: 財務分析:221101_0029" u="1"/>
        <s v="C.4.3.0: 財務分析:221101_0017" u="1"/>
        <s v="C.1.1.0:221022_0005" u="1"/>
        <s v="FIN:220630_0038" u="1"/>
        <s v="C.1.1.0:221022_0015" u="1"/>
        <s v="C.4.3.0: 財務分析:221101_0005" u="1"/>
        <s v="C.1.1.0:221022_0025" u="1"/>
        <s v="C.4.3.0: 財務分析:220609_0069" u="1"/>
        <s v="FIN:220630_0024" u="1"/>
        <s v="C.1.1.0:221022_0035" u="1"/>
        <s v="C.1.1.0:221022_0045" u="1"/>
        <s v="C.4.3.0: 財務分析:220607_0067" u="1"/>
        <s v="C.4.3.0: 財務分析:220609_0057" u="1"/>
        <s v="C.4.3.0: 財務分析:220616_0068" u="1"/>
        <s v="C.4.3.0: 財務分析:220627_0059" u="1"/>
        <s v="C.4.3.0: 財務分析:220629_0049" u="1"/>
        <s v="FIN:220622_0018" u="1"/>
        <s v="FIN:220630_0010" u="1"/>
        <s v="QAM:221029_0059" u="1"/>
        <s v="C.1.1.0:221022_0055" u="1"/>
        <s v="C.4.3.0: 財務分析:220615_0067" u="1"/>
        <s v="C.4.3.0: 財務分析:220628_0048" u="1"/>
        <s v="C.1.1.0:221022_0065" u="1"/>
        <s v="C.4.3.0: 財務分析:220607_0055" u="1"/>
        <s v="C.4.3.0: 財務分析:220609_0045" u="1"/>
        <s v="C.4.3.0: 財務分析:220614_0066" u="1"/>
        <s v="C.4.3.0: 財務分析:220616_0056" u="1"/>
        <s v="C.4.3.0: 財務分析:220627_0047" u="1"/>
        <s v="C.4.3.0: 財務分析:220629_0037" u="1"/>
        <s v="FIN:220622_0004" u="1"/>
        <s v="QAM:221029_0045" u="1"/>
        <s v="STG:220609_0031" u="1"/>
        <s v="C.1.1.0:221022_0075" u="1"/>
        <s v="C.4.3.0: 財務分析:220615_0055" u="1"/>
        <s v="C.4.3.0: 財務分析:220622_0066" u="1"/>
        <s v="C.4.3.0: 財務分析:220628_0036" u="1"/>
        <s v="C.1.1.0:221022_0085" u="1"/>
        <s v="C.4.3.0: 財務分析:220607_0043" u="1"/>
        <s v="C.4.3.0: 財務分析:220609_0033" u="1"/>
        <s v="C.4.3.0: 財務分析:220614_0054" u="1"/>
        <s v="C.4.3.0: 財務分析:220616_0044" u="1"/>
        <s v="C.4.3.0: 財務分析:220627_0035" u="1"/>
        <s v="C.4.3.0: 財務分析:220629_0025" u="1"/>
        <s v="C.4.3.0: 財務分析:220630_0066" u="1"/>
        <s v="FIN:220610_0018" u="1"/>
        <s v="QAM:221029_0031" u="1"/>
        <s v="C.1.1.0:221022_0095" u="1"/>
        <s v="C.4.3.0: 財務分析:220602_0062" u="1"/>
        <s v="C.4.3.0: 財務分析:220615_0043" u="1"/>
        <s v="C.4.3.0: 財務分析:220622_0054" u="1"/>
        <s v="C.4.3.0: 財務分析:220628_0024" u="1"/>
        <s v="FIN:220701_0016" u="1"/>
        <s v="C.1.1.0:221101_0003" u="1"/>
        <s v="C.4.3.0: 財務分析:220607_0031" u="1"/>
        <s v="C.4.3.0: 財務分析:220609_0021" u="1"/>
        <s v="C.4.3.0: 財務分析:220610_0062" u="1"/>
        <s v="C.4.3.0: 財務分析:220614_0042" u="1"/>
        <s v="C.4.3.0: 財務分析:220616_0032" u="1"/>
        <s v="C.4.3.0: 財務分析:220627_0023" u="1"/>
        <s v="C.4.3.0: 財務分析:220629_0013" u="1"/>
        <s v="C.4.3.0: 財務分析:220630_0054" u="1"/>
        <s v="FIN:220610_0004" u="1"/>
        <s v="C.1.1.0:221101_0013" u="1"/>
        <s v="C.4.3.0: 財務分析:220602_0050" u="1"/>
        <s v="C.4.3.0: 財務分析:220615_0031" u="1"/>
        <s v="C.4.3.0: 財務分析:220622_0042" u="1"/>
        <s v="C.4.3.0: 財務分析:220628_0012" u="1"/>
        <s v="C.4.3.0: 財務分析:220701_0061" u="1"/>
        <s v="FIN:220701_0002" u="1"/>
        <s v="C.1.1.0:221101_0023" u="1"/>
        <s v="C.4.3.0: 財務分析:220610_0050" u="1"/>
        <s v="C.4.3.0: 財務分析:220614_0030" u="1"/>
        <s v="C.4.3.0: 財務分析:220616_0020" u="1"/>
        <s v="C.4.3.0: 財務分析:220627_0011" u="1"/>
        <s v="C.4.3.0: 財務分析:220629_0001" u="1"/>
        <s v="C.4.3.0: 財務分析:220630_0042" u="1"/>
        <s v="C.1.1.0:221101_0033" u="1"/>
        <s v="P.2.1.0:220609_0005" u="1"/>
        <s v="P.2.2.0:220609_0005" u="1"/>
        <s v="C.4.3.0: 財務分析:220622_0030" u="1"/>
        <s v="C.1.1.0:221101_0043" u="1"/>
        <s v="P.2.1.0:220609_0015" u="1"/>
        <s v="P.2.2.0:220609_0015" u="1"/>
        <s v="P.3.10.0:220630_0005" u="1"/>
        <s v="P.3.13.0:220630_0005" u="1"/>
        <s v="C.4.3.0: 財務分析:220630_0030" u="1"/>
        <s v="C.1.1.0:220630_0105" u="1"/>
        <s v="C.1.1.0:221101_0053" u="1"/>
        <s v="P.2.1.0:220609_0025" u="1"/>
        <s v="P.2.2.0:220609_0025" u="1"/>
        <s v="P.3.5.0:220609_0005" u="1"/>
        <s v="P.3.9.0:220609_0005" u="1"/>
        <s v="P.3.10.0:220630_0013" u="1"/>
        <s v="P.3.13.0:220630_0013" u="1"/>
        <s v="P.3.13.0:220630_0105" u="1"/>
        <s v="C.1.1.0:221101_0063" u="1"/>
        <s v="P.2.1.0:220609_0035" u="1"/>
        <s v="P.2.2.0:220609_0035" u="1"/>
        <s v="P.3.5.0:220609_0015" u="1"/>
        <s v="P.3.9.0:220609_0015" u="1"/>
        <s v="P.3.10.0:220630_0021" u="1"/>
        <s v="P.3.13.0:220630_0021" u="1"/>
        <s v="FIN:220630_0039" u="1"/>
        <s v="C.1.1.0:221101_0073" u="1"/>
        <s v="P.2.1.0:220607_0001" u="1"/>
        <s v="P.2.1.0:220609_0045" u="1"/>
        <s v="P.2.2.0:220607_0001" u="1"/>
        <s v="P.2.2.0:220609_0045" u="1"/>
        <s v="P.3.5.0:220609_0025" u="1"/>
        <s v="P.3.9.0:220609_0025" u="1"/>
        <s v="C.1.1.0:221101_0083" u="1"/>
        <s v="P.2.1.0:220607_0011" u="1"/>
        <s v="P.2.1.0:220609_0055" u="1"/>
        <s v="P.2.2.0:220607_0011" u="1"/>
        <s v="P.2.2.0:220609_0055" u="1"/>
        <s v="P.3.5.0:220609_0035" u="1"/>
        <s v="P.3.9.0:220609_0035" u="1"/>
        <s v="FIN:220630_0025" u="1"/>
        <s v="C.1.1.0:221101_0093" u="1"/>
        <s v="P.2.1.0:220607_0021" u="1"/>
        <s v="P.2.1.0:220609_0065" u="1"/>
        <s v="P.2.2.0:220607_0021" u="1"/>
        <s v="P.2.2.0:220609_0065" u="1"/>
        <s v="P.3.5.0:220607_0001" u="1"/>
        <s v="P.3.9.0:220607_0001" u="1"/>
        <s v="P.3.9.0:220609_0045" u="1"/>
        <s v="P.2.1.0:220607_0031" u="1"/>
        <s v="P.2.1.0:220609_0075" u="1"/>
        <s v="P.2.2.0:220607_0031" u="1"/>
        <s v="P.2.2.0:220609_0075" u="1"/>
        <s v="P.3.5.0:220607_0011" u="1"/>
        <s v="P.3.9.0:220607_0011" u="1"/>
        <s v="P.3.9.0:220609_0055" u="1"/>
        <s v="FIN:220622_0019" u="1"/>
        <s v="FIN:220630_0011" u="1"/>
        <s v="P.2.1.0:220607_0041" u="1"/>
        <s v="P.2.1.0:220609_0085" u="1"/>
        <s v="P.2.2.0:220607_0041" u="1"/>
        <s v="P.2.2.0:220609_0085" u="1"/>
        <s v="P.3.5.0:220607_0021" u="1"/>
        <s v="P.3.9.0:220607_0021" u="1"/>
        <s v="P.3.9.0:220609_0065" u="1"/>
        <s v="P.2.1.0:220607_0051" u="1"/>
        <s v="P.2.1.0:220609_0095" u="1"/>
        <s v="P.2.2.0:220607_0051" u="1"/>
        <s v="P.2.2.0:220609_0095" u="1"/>
        <s v="P.3.5.0:220607_0031" u="1"/>
        <s v="P.3.9.0:220607_0031" u="1"/>
        <s v="P.3.9.0:220609_0075" u="1"/>
        <s v="P.3.10.0:221029_0079" u="1"/>
        <s v="P.3.10.0:221101_0039" u="1"/>
        <s v="FIN:220622_0005" u="1"/>
        <s v="QAM:221029_0046" u="1"/>
        <s v="P.2.1.0:220607_0061" u="1"/>
        <s v="P.2.2.0:220607_0061" u="1"/>
        <s v="P.3.9.0:220607_0041" u="1"/>
        <s v="P.3.9.0:220609_0085" u="1"/>
        <s v="P.3.10.0:221029_0087" u="1"/>
        <s v="P.3.10.0:221101_0047" u="1"/>
        <s v="C.1.2.0: 投資併購管理:221022_0007" u="1"/>
        <s v="P.2.1.0:220607_0071" u="1"/>
        <s v="P.2.2.0:220607_0071" u="1"/>
        <s v="P.3.9.0:220607_0051" u="1"/>
        <s v="P.3.9.0:220609_0095" u="1"/>
        <s v="P.3.10.0:221101_0055" u="1"/>
        <s v="FIN:220610_0019" u="1"/>
        <s v="QAM:221029_0032" u="1"/>
        <s v="P.2.1.0:220607_0081" u="1"/>
        <s v="P.2.2.0:220607_0081" u="1"/>
        <s v="P.3.9.0:220607_0061" u="1"/>
        <s v="S1.0.01:230306_0003" u="1"/>
        <s v="P.3.10.0:221101_0063" u="1"/>
        <s v="FIN:220701_0017" u="1"/>
        <s v="QAM:221022_0060" u="1"/>
        <s v="P.2.1.0:220607_0091" u="1"/>
        <s v="P.2.2.0:220607_0091" u="1"/>
        <s v="P.3.9.0:220607_0071" u="1"/>
        <s v="S1.0.01:230306_0013" u="1"/>
        <s v="P.3.10.0:221101_0071" u="1"/>
        <s v="FIN:220610_0005" u="1"/>
        <s v="P.3.9.0:220607_0081" u="1"/>
        <s v="S1.0.01:230306_0023" u="1"/>
        <s v="C.1.2.0: 投資併購管理:221022_0017" u="1"/>
        <s v="FIN:220701_0003" u="1"/>
        <s v="P.3.9.0:220607_0091" u="1"/>
        <s v="S1.0.01:230306_0033" u="1"/>
        <s v="C.4.3.0: 財務分析:221101_0039" u="1"/>
        <s v="C.4.3.0: 財務分析:221022_0008" u="1"/>
        <s v="C.4.3.0: 財務分析:221101_0027" u="1"/>
        <s v="C.1.2.0: 投資併購管理:221022_0027" u="1"/>
        <s v="C.1.1.0:221022_0006" u="1"/>
        <s v="C.4.3.0: 財務分析:221101_0015" u="1"/>
        <s v="C.1.1.0:221022_0016" u="1"/>
        <s v="C.1.1.0:221022_0026" u="1"/>
        <s v="C.4.3.0: 財務分析:221101_0003" u="1"/>
        <s v="FIN:220630_0026" u="1"/>
        <s v="C.1.1.0:221022_0036" u="1"/>
        <s v="C.4.3.0: 財務分析:220609_0067" u="1"/>
        <s v="C.4.3.0: 財務分析:220627_0069" u="1"/>
        <s v="C.4.3.0: 財務分析:220629_0059" u="1"/>
        <s v="BPM:230421_0011" u="1"/>
        <s v="C.1.1.0:221022_0046" u="1"/>
        <s v="C.4.3.0: 財務分析:220628_0058" u="1"/>
        <s v="FIN:220630_0012" u="1"/>
        <s v="C.1.1.0:221022_0056" u="1"/>
        <s v="C.4.3.0: 財務分析:220607_0065" u="1"/>
        <s v="C.4.3.0: 財務分析:220609_0055" u="1"/>
        <s v="C.4.3.0: 財務分析:220616_0066" u="1"/>
        <s v="C.4.3.0: 財務分析:220627_0057" u="1"/>
        <s v="C.4.3.0: 財務分析:220629_0047" u="1"/>
        <s v="C.1.2.0: 投資併購管理:221029_0007" u="1"/>
        <s v="C.1.1.0:221022_0066" u="1"/>
        <s v="C.4.3.0: 財務分析:220615_0065" u="1"/>
        <s v="C.4.3.0: 財務分析:220628_0046" u="1"/>
        <s v="FIN:220622_0006" u="1"/>
        <s v="QAM:221029_0047" u="1"/>
        <s v="C.1.1.0:221022_0076" u="1"/>
        <s v="C.4.3.0: 財務分析:220607_0053" u="1"/>
        <s v="C.4.3.0: 財務分析:220609_0043" u="1"/>
        <s v="C.4.3.0: 財務分析:220614_0064" u="1"/>
        <s v="C.4.3.0: 財務分析:220616_0054" u="1"/>
        <s v="C.4.3.0: 財務分析:220627_0045" u="1"/>
        <s v="C.4.3.0: 財務分析:220629_0035" u="1"/>
        <s v="C.1.1.0:221022_0086" u="1"/>
        <s v="C.4.3.0: 財務分析:220615_0053" u="1"/>
        <s v="C.4.3.0: 財務分析:220622_0064" u="1"/>
        <s v="C.4.3.0: 財務分析:220628_0034" u="1"/>
        <s v="QAM:221029_0033" u="1"/>
        <s v="C.1.1.0:221022_0096" u="1"/>
        <s v="C.4.3.0: 財務分析:220607_0041" u="1"/>
        <s v="C.4.3.0: 財務分析:220609_0031" u="1"/>
        <s v="C.4.3.0: 財務分析:220614_0052" u="1"/>
        <s v="C.4.3.0: 財務分析:220616_0042" u="1"/>
        <s v="C.4.3.0: 財務分析:220627_0033" u="1"/>
        <s v="C.4.3.0: 財務分析:220629_0023" u="1"/>
        <s v="C.4.3.0: 財務分析:220630_0064" u="1"/>
        <s v="C.1.2.0: 投資併購管理:221029_0017" u="1"/>
        <s v="FIN:220701_0018" u="1"/>
        <s v="QAM:221022_0061" u="1"/>
        <s v="C.1.1.0:221101_0004" u="1"/>
        <s v="C.4.3.0: 財務分析:220602_0060" u="1"/>
        <s v="C.4.3.0: 財務分析:220615_0041" u="1"/>
        <s v="C.4.3.0: 財務分析:220622_0052" u="1"/>
        <s v="C.4.3.0: 財務分析:220628_0022" u="1"/>
        <s v="FIN:220610_0006" u="1"/>
        <s v="C.1.1.0:221101_0014" u="1"/>
        <s v="C.4.3.0: 財務分析:220610_0060" u="1"/>
        <s v="C.4.3.0: 財務分析:220614_0040" u="1"/>
        <s v="C.4.3.0: 財務分析:220616_0030" u="1"/>
        <s v="C.4.3.0: 財務分析:220627_0021" u="1"/>
        <s v="C.4.3.0: 財務分析:220629_0011" u="1"/>
        <s v="C.4.3.0: 財務分析:220630_0052" u="1"/>
        <s v="FIN:220701_0004" u="1"/>
        <s v="C.1.1.0:221101_0024" u="1"/>
        <s v="C.4.3.0: 財務分析:220622_0040" u="1"/>
        <s v="C.4.3.0: 財務分析:220628_0010" u="1"/>
        <s v="C.1.1.0:221101_0034" u="1"/>
        <s v="P.2.1.0:220609_0006" u="1"/>
        <s v="P.2.2.0:220609_0006" u="1"/>
        <s v="P.3.10.0:220630_0007" u="1"/>
        <s v="P.3.13.0:220630_0007" u="1"/>
        <s v="C.4.3.0: 財務分析:220630_0040" u="1"/>
        <s v="C.1.2.0: 投資併購管理:221029_0027" u="1"/>
        <s v="C.1.1.0:221101_0044" u="1"/>
        <s v="P.2.1.0:220609_0016" u="1"/>
        <s v="P.2.2.0:220609_0016" u="1"/>
        <s v="P.3.10.0:220630_0015" u="1"/>
        <s v="P.3.13.0:220630_0015" u="1"/>
        <s v="P.3.13.0:220630_0107" u="1"/>
        <s v="C.1.1.0:220630_0106" u="1"/>
        <s v="C.1.1.0:221101_0054" u="1"/>
        <s v="P.2.1.0:220609_0026" u="1"/>
        <s v="P.2.2.0:220609_0026" u="1"/>
        <s v="P.3.5.0:220609_0006" u="1"/>
        <s v="P.3.9.0:220609_0006" u="1"/>
        <s v="P.3.10.0:220630_0023" u="1"/>
        <s v="P.3.13.0:220630_0023" u="1"/>
        <s v="C.1.1.0:221101_0064" u="1"/>
        <s v="P.2.1.0:220609_0036" u="1"/>
        <s v="P.2.2.0:220609_0036" u="1"/>
        <s v="P.3.5.0:220609_0016" u="1"/>
        <s v="P.3.9.0:220609_0016" u="1"/>
        <s v="P.3.10.0:220630_0031" u="1"/>
        <s v="P.3.13.0:220630_0031" u="1"/>
        <s v="C.1.1.0:221101_0074" u="1"/>
        <s v="P.2.1.0:220607_0002" u="1"/>
        <s v="P.2.1.0:220609_0046" u="1"/>
        <s v="P.2.2.0:220607_0002" u="1"/>
        <s v="P.2.2.0:220609_0046" u="1"/>
        <s v="P.3.5.0:220609_0026" u="1"/>
        <s v="P.3.9.0:220609_0026" u="1"/>
        <s v="C.1.1.0:221101_0084" u="1"/>
        <s v="P.2.1.0:220607_0012" u="1"/>
        <s v="P.2.1.0:220609_0056" u="1"/>
        <s v="P.2.2.0:220607_0012" u="1"/>
        <s v="P.2.2.0:220609_0056" u="1"/>
        <s v="P.3.5.0:220609_0036" u="1"/>
        <s v="P.3.9.0:220609_0036" u="1"/>
        <s v="P.3.10.0:220622_0001" u="1"/>
        <s v="P.3.13.0:220622_0001" u="1"/>
        <s v="FIN:220630_0027" u="1"/>
        <s v="C.1.1.0:221101_0094" u="1"/>
        <s v="P.2.1.0:220607_0022" u="1"/>
        <s v="P.2.1.0:220609_0066" u="1"/>
        <s v="P.2.2.0:220607_0022" u="1"/>
        <s v="P.2.2.0:220609_0066" u="1"/>
        <s v="P.3.5.0:220607_0002" u="1"/>
        <s v="P.3.9.0:220607_0002" u="1"/>
        <s v="P.3.9.0:220609_0046" u="1"/>
        <s v="P.3.13.0:220622_0101" u="1"/>
        <s v="BPM:230421_0012" u="1"/>
        <s v="P.2.1.0:220607_0032" u="1"/>
        <s v="P.2.1.0:220609_0076" u="1"/>
        <s v="P.2.2.0:220607_0032" u="1"/>
        <s v="P.2.2.0:220609_0076" u="1"/>
        <s v="P.3.5.0:220607_0012" u="1"/>
        <s v="P.3.9.0:220607_0012" u="1"/>
        <s v="P.3.9.0:220609_0056" u="1"/>
        <s v="FIN:220630_0013" u="1"/>
        <s v="P.2.1.0:220607_0042" u="1"/>
        <s v="P.2.1.0:220609_0086" u="1"/>
        <s v="P.2.2.0:220607_0042" u="1"/>
        <s v="P.2.2.0:220609_0086" u="1"/>
        <s v="P.3.5.0:220607_0022" u="1"/>
        <s v="P.3.9.0:220607_0022" u="1"/>
        <s v="P.3.9.0:220609_0066" u="1"/>
        <s v="C.1.2.0: 投資併購管理:221101_0007" u="1"/>
        <s v="P.2.1.0:220607_0052" u="1"/>
        <s v="P.2.1.0:220609_0096" u="1"/>
        <s v="P.2.2.0:220607_0052" u="1"/>
        <s v="P.2.2.0:220609_0096" u="1"/>
        <s v="P.3.5.0:220607_0032" u="1"/>
        <s v="P.3.9.0:220607_0032" u="1"/>
        <s v="P.3.9.0:220609_0076" u="1"/>
        <s v="P.3.10.0:221101_0049" u="1"/>
        <s v="FIN:220622_0007" u="1"/>
        <s v="QAM:221029_0048" u="1"/>
        <s v="P.2.1.0:220607_0062" u="1"/>
        <s v="P.2.2.0:220607_0062" u="1"/>
        <s v="P.3.9.0:220607_0042" u="1"/>
        <s v="P.3.9.0:220609_0086" u="1"/>
        <s v="P.3.10.0:221101_0057" u="1"/>
        <s v="P.2.1.0:220607_0072" u="1"/>
        <s v="P.2.2.0:220607_0072" u="1"/>
        <s v="P.3.9.0:220607_0052" u="1"/>
        <s v="P.3.9.0:220609_0096" u="1"/>
        <s v="P.3.10.0:221101_0065" u="1"/>
        <s v="QAM:221029_0034" u="1"/>
        <s v="STG:220607_0030" u="1"/>
        <s v="STG:220609_0020" u="1"/>
        <s v="P.2.1.0:220607_0082" u="1"/>
        <s v="P.2.2.0:220607_0082" u="1"/>
        <s v="P.3.9.0:220607_0062" u="1"/>
        <s v="S1.0.01:230306_0004" u="1"/>
        <s v="P.3.10.0:221101_0073" u="1"/>
        <s v="C.1.2.0: 投資併購管理:221101_0017" u="1"/>
        <s v="FIN:220701_0019" u="1"/>
        <s v="QAM:221022_0062" u="1"/>
        <s v="P.2.1.0:220607_0092" u="1"/>
        <s v="P.2.2.0:220607_0092" u="1"/>
        <s v="P.3.9.0:220607_0072" u="1"/>
        <s v="S1.0.01:230306_0014" u="1"/>
        <s v="P.3.10.0:221101_0081" u="1"/>
        <s v="FIN:220610_0007" u="1"/>
        <s v="QAM:221029_0020" u="1"/>
        <s v="P.3.9.0:220607_0082" u="1"/>
        <s v="S1.0.01:230306_0024" u="1"/>
        <s v="C.4.3.0: 財務分析:221101_0049" u="1"/>
        <s v="FIN:220701_0005" u="1"/>
        <s v="P.3.9.0:220607_0092" u="1"/>
        <s v="S1.0.01:230306_0034" u="1"/>
        <s v="C.4.3.0: 財務分析:221022_0018" u="1"/>
        <s v="C.4.3.0: 財務分析:221101_0037" u="1"/>
        <s v="C.1.2.0: 投資併購管理:221101_0027" u="1"/>
        <s v="QAM:221101_0060" u="1"/>
        <s v="C.4.3.0: 財務分析:221022_0006" u="1"/>
        <s v="C.4.3.0: 財務分析:221101_0025" u="1"/>
        <s v="C.1.1.0:221022_0007" u="1"/>
        <s v="C.1.2.0: 投資併購管理:220630_0003" u="1"/>
        <s v="C.1.1.0:221022_0017" u="1"/>
        <s v="C.4.3.0: 財務分析:221101_0013" u="1"/>
        <s v="C.1.1.0:221022_0027" u="1"/>
        <s v="C.4.3.0: 財務分析:220629_0069" u="1"/>
        <s v="FIN:220630_0028" u="1"/>
        <s v="C.1.1.0:221022_0037" u="1"/>
        <s v="C.4.3.0: 財務分析:220628_0068" u="1"/>
        <s v="C.4.3.0: 財務分析:221101_0001" u="1"/>
        <s v="BPM:230421_0013" u="1"/>
        <s v="C.1.1.0:221022_0047" u="1"/>
        <s v="C.4.3.0: 財務分析:220609_0065" u="1"/>
        <s v="C.4.3.0: 財務分析:220627_0067" u="1"/>
        <s v="C.4.3.0: 財務分析:220629_0057" u="1"/>
        <s v="C.1.2.0: 投資併購管理:220630_0013" u="1"/>
        <s v="FIN:220630_0014" u="1"/>
        <s v="C.1.1.0:221022_0057" u="1"/>
        <s v="C.4.3.0: 財務分析:220628_0056" u="1"/>
        <s v="P.2.1.0: 產品營收與銷量達成率:221022_0107" u="1"/>
        <s v="C.1.1.0:221022_0067" u="1"/>
        <s v="C.4.3.0: 財務分析:220607_0063" u="1"/>
        <s v="C.4.3.0: 財務分析:220609_0053" u="1"/>
        <s v="C.4.3.0: 財務分析:220616_0064" u="1"/>
        <s v="C.4.3.0: 財務分析:220627_0055" u="1"/>
        <s v="C.4.3.0: 財務分析:220629_0045" u="1"/>
        <s v="FIN:220622_0008" u="1"/>
        <s v="QAM:221029_0049" u="1"/>
        <s v="C.1.1.0:221022_0077" u="1"/>
        <s v="C.4.3.0: 財務分析:220615_0063" u="1"/>
        <s v="C.4.3.0: 財務分析:220628_0044" u="1"/>
        <s v="C.1.1.0:221022_0087" u="1"/>
        <s v="C.4.3.0: 財務分析:220607_0051" u="1"/>
        <s v="C.4.3.0: 財務分析:220609_0041" u="1"/>
        <s v="C.4.3.0: 財務分析:220614_0062" u="1"/>
        <s v="C.4.3.0: 財務分析:220616_0052" u="1"/>
        <s v="C.4.3.0: 財務分析:220627_0043" u="1"/>
        <s v="C.4.3.0: 財務分析:220629_0033" u="1"/>
        <s v="C.1.2.0: 投資併購管理:220630_0023" u="1"/>
        <s v="QAM:221029_0035" u="1"/>
        <s v="STG:220607_0031" u="1"/>
        <s v="STG:220609_0021" u="1"/>
        <s v="C.1.1.0:221022_0097" u="1"/>
        <s v="C.4.3.0: 財務分析:220602_0070" u="1"/>
        <s v="C.4.3.0: 財務分析:220615_0051" u="1"/>
        <s v="C.4.3.0: 財務分析:220622_0062" u="1"/>
        <s v="C.4.3.0: 財務分析:220628_0032" u="1"/>
        <s v="QAM:221022_0063" u="1"/>
        <s v="C.1.1.0:221101_0005" u="1"/>
        <s v="C.4.3.0: 財務分析:220610_0070" u="1"/>
        <s v="C.4.3.0: 財務分析:220614_0050" u="1"/>
        <s v="C.4.3.0: 財務分析:220616_0040" u="1"/>
        <s v="C.4.3.0: 財務分析:220627_0031" u="1"/>
        <s v="C.4.3.0: 財務分析:220629_0021" u="1"/>
        <s v="C.4.3.0: 財務分析:220630_0062" u="1"/>
        <s v="FIN:220610_0008" u="1"/>
        <s v="QAM:221029_0021" u="1"/>
        <s v="C.1.1.0:221101_0015" u="1"/>
        <s v="C.4.3.0: 財務分析:220622_0050" u="1"/>
        <s v="C.4.3.0: 財務分析:220628_0020" u="1"/>
        <s v="FIN:220701_0006" u="1"/>
        <s v="C.1.1.0:221101_0025" u="1"/>
        <s v="P.3.10.0:220630_0009" u="1"/>
        <s v="P.3.13.0:220630_0009" u="1"/>
        <s v="C.4.3.0: 財務分析:220630_0050" u="1"/>
        <s v="C.1.2.0: 投資併購管理:220630_0033" u="1"/>
        <s v="C.1.1.0:221101_0035" u="1"/>
        <s v="P.2.1.0:220609_0007" u="1"/>
        <s v="P.2.2.0:220609_0007" u="1"/>
        <s v="P.3.10.0:220630_0017" u="1"/>
        <s v="P.3.13.0:220630_0017" u="1"/>
        <s v="P.3.13.0:220630_0109" u="1"/>
        <s v="P.2.1.0: 產品營收與銷量達成率:221022_0117" u="1"/>
        <s v="C.1.1.0:221101_0045" u="1"/>
        <s v="P.2.1.0:220609_0017" u="1"/>
        <s v="P.2.2.0:220609_0017" u="1"/>
        <s v="P.3.10.0:220630_0025" u="1"/>
        <s v="P.3.13.0:220630_0025" u="1"/>
        <s v="QAM:221101_0061" u="1"/>
        <s v="C.1.1.0:220630_0107" u="1"/>
        <s v="C.1.1.0:221101_0055" u="1"/>
        <s v="P.2.1.0:220609_0027" u="1"/>
        <s v="P.2.2.0:220609_0027" u="1"/>
        <s v="P.3.5.0:220609_0007" u="1"/>
        <s v="P.3.9.0:220609_0007" u="1"/>
        <s v="P.3.10.0:220630_0033" u="1"/>
        <s v="P.3.13.0:220630_0033" u="1"/>
        <s v="C.1.1.0:221101_0065" u="1"/>
        <s v="P.2.1.0:220609_0037" u="1"/>
        <s v="P.2.2.0:220609_0037" u="1"/>
        <s v="P.3.5.0:220609_0017" u="1"/>
        <s v="P.3.9.0:220609_0017" u="1"/>
        <s v="P.3.10.0:220630_0041" u="1"/>
        <s v="P.3.13.0:220630_0041" u="1"/>
        <s v="C.1.1.0:221101_0075" u="1"/>
        <s v="P.2.1.0:220607_0003" u="1"/>
        <s v="P.2.1.0:220609_0047" u="1"/>
        <s v="P.2.2.0:220607_0003" u="1"/>
        <s v="P.2.2.0:220609_0047" u="1"/>
        <s v="P.3.5.0:220609_0027" u="1"/>
        <s v="P.3.9.0:220609_0027" u="1"/>
        <s v="P.3.10.0:220622_0003" u="1"/>
        <s v="P.3.13.0:220622_0003" u="1"/>
        <s v="C.1.1.0:221101_0085" u="1"/>
        <s v="P.2.1.0:220607_0013" u="1"/>
        <s v="P.2.1.0:220609_0057" u="1"/>
        <s v="P.2.2.0:220607_0013" u="1"/>
        <s v="P.2.2.0:220609_0057" u="1"/>
        <s v="P.3.5.0:220609_0037" u="1"/>
        <s v="P.3.9.0:220609_0037" u="1"/>
        <s v="P.3.10.0:220622_0011" u="1"/>
        <s v="P.3.13.0:220622_0011" u="1"/>
        <s v="P.3.13.0:220622_0103" u="1"/>
        <s v="FIN:220630_0029" u="1"/>
        <s v="C.1.1.0:221101_0095" u="1"/>
        <s v="P.2.1.0:220607_0023" u="1"/>
        <s v="P.2.1.0:220609_0067" u="1"/>
        <s v="P.2.2.0:220607_0023" u="1"/>
        <s v="P.2.2.0:220609_0067" u="1"/>
        <s v="P.3.5.0:220607_0003" u="1"/>
        <s v="P.3.9.0:220607_0003" u="1"/>
        <s v="P.3.9.0:220609_0047" u="1"/>
        <s v="P.2.1.0:220607_0033" u="1"/>
        <s v="P.2.1.0:220609_0077" u="1"/>
        <s v="P.2.2.0:220607_0033" u="1"/>
        <s v="P.2.2.0:220609_0077" u="1"/>
        <s v="P.3.5.0:220607_0013" u="1"/>
        <s v="P.3.9.0:220607_0013" u="1"/>
        <s v="P.3.9.0:220609_0057" u="1"/>
        <s v="P.3.10.0:220610_0001" u="1"/>
        <s v="P.3.13.0:220610_0001" u="1"/>
        <s v="C.1.2.0: 投資併購管理:220622_0007" u="1"/>
        <s v="FIN:220630_0015" u="1"/>
        <s v="P.2.1.0:220607_0043" u="1"/>
        <s v="P.2.1.0:220609_0087" u="1"/>
        <s v="P.2.2.0:220607_0043" u="1"/>
        <s v="P.2.2.0:220609_0087" u="1"/>
        <s v="P.3.5.0:220607_0023" u="1"/>
        <s v="P.3.9.0:220607_0023" u="1"/>
        <s v="P.3.9.0:220609_0067" u="1"/>
        <s v="P.3.13.0:220610_0101" u="1"/>
        <s v="P.2.1.0: 產品營收與銷量達成率:221022_0127" u="1"/>
        <s v="P.2.1.0:220607_0053" u="1"/>
        <s v="P.2.1.0:220609_0097" u="1"/>
        <s v="P.2.2.0:220607_0053" u="1"/>
        <s v="P.2.2.0:220609_0097" u="1"/>
        <s v="P.3.5.0:220607_0033" u="1"/>
        <s v="P.3.9.0:220607_0033" u="1"/>
        <s v="P.3.9.0:220609_0077" u="1"/>
        <s v="P.3.10.0:221101_0059" u="1"/>
        <s v="FIN:220622_0009" u="1"/>
        <s v="FIN:220630_0001" u="1"/>
        <s v="P.2.1.0:220607_0063" u="1"/>
        <s v="P.2.2.0:220607_0063" u="1"/>
        <s v="P.3.9.0:220607_0043" u="1"/>
        <s v="P.3.9.0:220609_0087" u="1"/>
        <s v="P.3.10.0:221101_0067" u="1"/>
        <s v="C.1.1.0:221022_0100" u="1"/>
        <s v="P.2.1.0:220607_0073" u="1"/>
        <s v="P.2.2.0:220607_0073" u="1"/>
        <s v="P.3.9.0:220607_0053" u="1"/>
        <s v="P.3.9.0:220609_0097" u="1"/>
        <s v="P.3.10.0:221101_0075" u="1"/>
        <s v="C.1.2.0: 投資併購管理:220622_0017" u="1"/>
        <s v="QAM:221029_0036" u="1"/>
        <s v="STG:220609_0022" u="1"/>
        <s v="C.1.1.0:221022_0110" u="1"/>
        <s v="P.2.1.0:220607_0083" u="1"/>
        <s v="P.2.2.0:220607_0083" u="1"/>
        <s v="P.3.9.0:220607_0063" u="1"/>
        <s v="S1.0.01:230306_0005" u="1"/>
        <s v="P.3.10.0:221101_0083" u="1"/>
        <s v="QAM:221022_0064" u="1"/>
        <s v="P.2.1.0:220607_0093" u="1"/>
        <s v="P.2.2.0:220607_0093" u="1"/>
        <s v="P.3.9.0:220607_0073" u="1"/>
        <s v="S1.0.01:230306_0015" u="1"/>
        <s v="C.4.3.0: 財務分析:221101_0059" u="1"/>
        <s v="FIN:220610_0009" u="1"/>
        <s v="QAM:221029_0022" u="1"/>
        <s v="P.3.9.0:220607_0083" u="1"/>
        <s v="S1.0.01:230306_0025" u="1"/>
        <s v="FIN:220701_0007" u="1"/>
        <s v="QAM:221022_0050" u="1"/>
        <s v="P.3.9.0:220607_0093" u="1"/>
        <s v="C.4.3.0: 財務分析:221022_0028" u="1"/>
        <s v="C.4.3.0: 財務分析:221101_0047" u="1"/>
        <s v="C.1.2.0: 投資併購管理:220622_0027" u="1"/>
        <s v="P.2.1.0: 產品營收與銷量達成率:221022_0137" u="1"/>
        <s v="C.4.3.0: 財務分析:221022_0016" u="1"/>
        <s v="C.4.3.0: 財務分析:221101_0035" u="1"/>
        <s v="C.1.2.0: 投資併購管理:220627_0007" u="1"/>
        <s v="QAM:221101_0062" u="1"/>
        <s v="C.1.1.0:221022_0008" u="1"/>
        <s v="C.4.3.0: 財務分析:221101_0023" u="1"/>
        <s v="C.1.2.0: 投資併購管理:220628_0007" u="1"/>
        <s v="C.1.1.0:221022_0018" u="1"/>
        <s v="P.2.1.0: 產品營收與銷量達成率:221029_0107" u="1"/>
        <s v="C.1.1.0:221022_0028" u="1"/>
        <s v="C.4.3.0: 財務分析:221101_0011" u="1"/>
        <s v="C.1.2.0: 投資併購管理:220627_0017" u="1"/>
        <s v="C.1.2.0: 投資併購管理:220629_0007" u="1"/>
        <s v="C.1.1.0:221022_0038" u="1"/>
        <s v="C.4.3.0: 財務分析:220629_0067" u="1"/>
        <s v="C.1.1.0:221022_0048" u="1"/>
        <s v="C.4.3.0: 財務分析:220628_0066" u="1"/>
        <s v="C.1.2.0: 投資併購管理:220628_0017" u="1"/>
        <s v="FIN:220630_0016" u="1"/>
        <s v="C.1.1.0:221022_0058" u="1"/>
        <s v="P.2.1.0:220609_0100" u="1"/>
        <s v="P.2.2.0:220609_0100" u="1"/>
        <s v="C.4.3.0: 財務分析:220609_0063" u="1"/>
        <s v="C.4.3.0: 財務分析:220627_0065" u="1"/>
        <s v="C.4.3.0: 財務分析:220629_0055" u="1"/>
        <s v="P.2.1.0: 產品營收與銷量達成率:221022_0147" u="1"/>
        <s v="C.1.1.0:221022_0068" u="1"/>
        <s v="P.2.1.0:220609_0110" u="1"/>
        <s v="P.2.1.0:220629_0010" u="1"/>
        <s v="P.2.2.0:220609_0110" u="1"/>
        <s v="P.2.2.0:220629_0010" u="1"/>
        <s v="C.1.2.0: 投資併購管理:220627_0027" u="1"/>
        <s v="C.1.2.0: 投資併購管理:220629_0017" u="1"/>
        <s v="P.2.1.0: 產品營收與銷量達成率:221022_0007" u="1"/>
        <s v="FIN:220630_0002" u="1"/>
        <s v="C.1.1.0:221022_0078" u="1"/>
        <s v="P.2.1.0:220609_0120" u="1"/>
        <s v="P.2.1.0:220629_0020" u="1"/>
        <s v="P.2.2.0:220609_0120" u="1"/>
        <s v="P.2.2.0:220629_0020" u="1"/>
        <s v="P.3.9.0:220609_0100" u="1"/>
        <s v="C.4.3.0: 財務分析:220607_0061" u="1"/>
        <s v="C.4.3.0: 財務分析:220609_0051" u="1"/>
        <s v="C.4.3.0: 財務分析:220616_0062" u="1"/>
        <s v="C.4.3.0: 財務分析:220627_0053" u="1"/>
        <s v="C.4.3.0: 財務分析:220629_0043" u="1"/>
        <s v="C.1.1.0:221022_0088" u="1"/>
        <s v="P.2.1.0:220609_0130" u="1"/>
        <s v="P.2.1.0:220629_0030" u="1"/>
        <s v="P.2.2.0:220629_0030" u="1"/>
        <s v="P.3.5.0:220629_0010" u="1"/>
        <s v="P.3.9.0:220609_0110" u="1"/>
        <s v="P.3.9.0:220629_0010" u="1"/>
        <s v="C.4.3.0: 財務分析:220615_0061" u="1"/>
        <s v="C.4.3.0: 財務分析:220628_0042" u="1"/>
        <s v="C.1.2.0: 投資併購管理:220628_0027" u="1"/>
        <s v="QAM:221029_0037" u="1"/>
        <s v="STG:220609_0023" u="1"/>
        <s v="C.1.1.0:221022_0098" u="1"/>
        <s v="P.2.1.0:220609_0140" u="1"/>
        <s v="P.2.1.0:220629_0040" u="1"/>
        <s v="P.2.2.0:220629_0040" u="1"/>
        <s v="P.3.5.0:220629_0020" u="1"/>
        <s v="P.3.9.0:220609_0120" u="1"/>
        <s v="P.3.9.0:220629_0020" u="1"/>
        <s v="C.4.3.0: 財務分析:220614_0060" u="1"/>
        <s v="C.4.3.0: 財務分析:220616_0050" u="1"/>
        <s v="C.4.3.0: 財務分析:220627_0041" u="1"/>
        <s v="C.4.3.0: 財務分析:220629_0031" u="1"/>
        <s v="P.2.1.0: 產品營收與銷量達成率:221029_0117" u="1"/>
        <s v="QAM:221022_0065" u="1"/>
        <s v="C.1.1.0:221101_0006" u="1"/>
        <s v="P.2.1.0:220609_0150" u="1"/>
        <s v="P.2.1.0:220629_0050" u="1"/>
        <s v="P.2.2.0:220629_0050" u="1"/>
        <s v="P.3.5.0:220629_0030" u="1"/>
        <s v="P.3.9.0:220609_0130" u="1"/>
        <s v="P.3.9.0:220629_0030" u="1"/>
        <s v="C.4.3.0: 財務分析:220622_0060" u="1"/>
        <s v="C.4.3.0: 財務分析:220628_0030" u="1"/>
        <s v="C.1.2.0: 投資併購管理:220629_0027" u="1"/>
        <s v="QAM:221029_0023" u="1"/>
        <s v="C.1.1.0:221101_0016" u="1"/>
        <s v="P.2.1.0:220609_0160" u="1"/>
        <s v="P.2.1.0:220629_0060" u="1"/>
        <s v="P.2.2.0:220629_0060" u="1"/>
        <s v="P.3.5.0:220629_0040" u="1"/>
        <s v="P.3.9.0:220609_0140" u="1"/>
        <s v="P.3.9.0:220629_0040" u="1"/>
        <s v="C.4.3.0: 財務分析:220630_0060" u="1"/>
        <s v="FIN:220701_0008" u="1"/>
        <s v="QAM:221022_0051" u="1"/>
        <s v="C.1.1.0:221101_0026" u="1"/>
        <s v="P.2.1.0:220609_0170" u="1"/>
        <s v="P.2.1.0:220629_0070" u="1"/>
        <s v="P.2.2.0:220629_0070" u="1"/>
        <s v="P.3.9.0:220609_0150" u="1"/>
        <s v="P.3.9.0:220629_0050" u="1"/>
        <s v="P.3.10.0:220630_0019" u="1"/>
        <s v="P.3.13.0:220630_0019" u="1"/>
        <s v="C.1.1.0:221101_0036" u="1"/>
        <s v="P.2.1.0:220609_0008" u="1"/>
        <s v="P.2.1.0:220609_0180" u="1"/>
        <s v="P.2.1.0:220629_0080" u="1"/>
        <s v="P.2.2.0:220609_0008" u="1"/>
        <s v="P.2.2.0:220629_0080" u="1"/>
        <s v="P.3.9.0:220609_0160" u="1"/>
        <s v="P.3.9.0:220629_0060" u="1"/>
        <s v="P.3.10.0:220630_0027" u="1"/>
        <s v="P.3.13.0:220630_0027" u="1"/>
        <s v="P.2.1.0: 產品營收與銷量達成率:221022_0157" u="1"/>
        <s v="C.1.1.0:221101_0046" u="1"/>
        <s v="P.2.1.0:220609_0018" u="1"/>
        <s v="P.2.1.0:220609_0190" u="1"/>
        <s v="P.2.1.0:220629_0090" u="1"/>
        <s v="P.2.2.0:220609_0018" u="1"/>
        <s v="P.2.2.0:220629_0090" u="1"/>
        <s v="P.3.9.0:220629_0070" u="1"/>
        <s v="P.3.10.0:220630_0035" u="1"/>
        <s v="P.3.13.0:220630_0035" u="1"/>
        <s v="P.2.1.0: 產品營收與銷量達成率:221022_0017" u="1"/>
        <s v="QAM:221101_0063" u="1"/>
        <s v="C.1.1.0:220630_0108" u="1"/>
        <s v="C.1.1.0:221101_0056" u="1"/>
        <s v="P.2.1.0:220609_0028" u="1"/>
        <s v="P.2.2.0:220609_0028" u="1"/>
        <s v="P.3.5.0:220609_0008" u="1"/>
        <s v="P.3.9.0:220609_0008" u="1"/>
        <s v="P.3.9.0:220629_0080" u="1"/>
        <s v="P.3.10.0:220630_0043" u="1"/>
        <s v="P.3.13.0:220630_0043" u="1"/>
        <s v="C.1.1.0:221101_0066" u="1"/>
        <s v="P.2.1.0:220609_0038" u="1"/>
        <s v="P.2.2.0:220609_0038" u="1"/>
        <s v="P.3.5.0:220609_0018" u="1"/>
        <s v="P.3.9.0:220609_0018" u="1"/>
        <s v="P.3.9.0:220629_0090" u="1"/>
        <s v="P.3.10.0:220622_0005" u="1"/>
        <s v="P.3.10.0:220630_0051" u="1"/>
        <s v="P.3.13.0:220622_0005" u="1"/>
        <s v="P.3.13.0:220630_0051" u="1"/>
        <s v="C.1.1.0:221101_0076" u="1"/>
        <s v="P.2.1.0:220607_0004" u="1"/>
        <s v="P.2.1.0:220609_0048" u="1"/>
        <s v="P.2.2.0:220607_0004" u="1"/>
        <s v="P.2.2.0:220609_0048" u="1"/>
        <s v="P.3.5.0:220609_0028" u="1"/>
        <s v="P.3.9.0:220609_0028" u="1"/>
        <s v="P.3.10.0:220622_0013" u="1"/>
        <s v="P.3.13.0:220622_0013" u="1"/>
        <s v="P.3.13.0:220622_0105" u="1"/>
        <s v="P.2.1.0: 產品營收與銷量達成率:221029_0127" u="1"/>
        <s v="C.1.1.0:221101_0086" u="1"/>
        <s v="P.2.1.0:220607_0014" u="1"/>
        <s v="P.2.1.0:220609_0058" u="1"/>
        <s v="P.2.2.0:220607_0014" u="1"/>
        <s v="P.2.2.0:220609_0058" u="1"/>
        <s v="P.3.5.0:220609_0038" u="1"/>
        <s v="P.3.9.0:220609_0038" u="1"/>
        <s v="P.3.10.0:220622_0021" u="1"/>
        <s v="P.3.13.0:220622_0021" u="1"/>
        <s v="C.1.2.0: 投資併購管理:220701_0007" u="1"/>
        <s v="STG:220629_0030" u="1"/>
        <s v="C.1.1.0:221101_0096" u="1"/>
        <s v="P.2.1.0:220607_0024" u="1"/>
        <s v="P.2.1.0:220609_0068" u="1"/>
        <s v="P.2.2.0:220607_0024" u="1"/>
        <s v="P.2.2.0:220609_0068" u="1"/>
        <s v="P.3.5.0:220607_0004" u="1"/>
        <s v="P.3.9.0:220607_0004" u="1"/>
        <s v="P.3.9.0:220609_0048" u="1"/>
        <s v="P.3.10.0:220610_0003" u="1"/>
        <s v="P.3.13.0:220610_0003" u="1"/>
        <s v="P.2.1.0:220607_0034" u="1"/>
        <s v="P.2.1.0:220609_0078" u="1"/>
        <s v="P.2.2.0:220607_0034" u="1"/>
        <s v="P.2.2.0:220609_0078" u="1"/>
        <s v="P.3.5.0:220607_0014" u="1"/>
        <s v="P.3.9.0:220607_0014" u="1"/>
        <s v="P.3.9.0:220609_0058" u="1"/>
        <s v="P.3.10.0:220610_0011" u="1"/>
        <s v="P.3.13.0:220610_0011" u="1"/>
        <s v="P.3.13.0:220610_0103" u="1"/>
        <s v="FIN:220630_0017" u="1"/>
        <s v="P.2.1.0:220607_0044" u="1"/>
        <s v="P.2.1.0:220609_0088" u="1"/>
        <s v="P.2.2.0:220607_0044" u="1"/>
        <s v="P.2.2.0:220609_0088" u="1"/>
        <s v="P.3.5.0:220607_0024" u="1"/>
        <s v="P.3.9.0:220607_0024" u="1"/>
        <s v="P.3.9.0:220609_0068" u="1"/>
        <s v="P.2.1.0:220607_0054" u="1"/>
        <s v="P.2.1.0:220609_0098" u="1"/>
        <s v="P.2.2.0:220607_0054" u="1"/>
        <s v="P.2.2.0:220609_0098" u="1"/>
        <s v="P.3.5.0:220607_0034" u="1"/>
        <s v="P.3.9.0:220607_0034" u="1"/>
        <s v="P.3.9.0:220609_0078" u="1"/>
        <s v="P.3.10.0:221101_0069" u="1"/>
        <s v="C.1.2.0: 投資併購管理:220701_0017" u="1"/>
        <s v="P.2.1.0: 產品營收與銷量達成率:221022_0027" u="1"/>
        <s v="FIN:220630_0003" u="1"/>
        <s v="P.2.1.0:220607_0064" u="1"/>
        <s v="P.2.2.0:220607_0064" u="1"/>
        <s v="P.3.9.0:220607_0044" u="1"/>
        <s v="P.3.9.0:220609_0088" u="1"/>
        <s v="P.3.10.0:221101_0077" u="1"/>
        <s v="C.1.1.0:221022_0101" u="1"/>
        <s v="P.2.1.0:220607_0074" u="1"/>
        <s v="P.2.2.0:220607_0074" u="1"/>
        <s v="P.3.9.0:220607_0054" u="1"/>
        <s v="P.3.9.0:220609_0098" u="1"/>
        <s v="P.3.10.0:221101_0085" u="1"/>
        <s v="QAM:221029_0038" u="1"/>
        <s v="STG:220609_0024" u="1"/>
        <s v="C.1.1.0:221022_0111" u="1"/>
        <s v="P.2.1.0:220607_0084" u="1"/>
        <s v="P.2.2.0:220607_0084" u="1"/>
        <s v="P.3.9.0:220607_0064" u="1"/>
        <s v="S1.0.01:230306_0006" u="1"/>
        <s v="C.4.3.0: 財務分析:221101_0069" u="1"/>
        <s v="P.2.1.0: 產品營收與銷量達成率:221029_0137" u="1"/>
        <s v="QAM:221022_0066" u="1"/>
        <s v="P.2.1.0:220607_0094" u="1"/>
        <s v="P.2.2.0:220607_0094" u="1"/>
        <s v="P.3.9.0:220607_0074" u="1"/>
        <s v="S1.0.01:230306_0016" u="1"/>
        <s v="C.4.3.0: 財務分析:221029_0009" u="1"/>
        <s v="C.1.2.0: 投資併購管理:220701_0027" u="1"/>
        <s v="QAM:221029_0024" u="1"/>
        <s v="STG:220607_0020" u="1"/>
        <s v="STG:220609_0010" u="1"/>
        <s v="P.3.9.0:220607_0084" u="1"/>
        <s v="S1.0.01:230306_0026" u="1"/>
        <s v="C.4.3.0: 財務分析:221022_0038" u="1"/>
        <s v="C.4.3.0: 財務分析:221101_0057" u="1"/>
        <s v="FIN:220701_0009" u="1"/>
        <s v="QAM:221022_0052" u="1"/>
        <s v="P.3.9.0:220607_0094" u="1"/>
        <s v="QAM:221029_0010" u="1"/>
        <s v="C.4.3.0: 財務分析:221022_0026" u="1"/>
        <s v="C.4.3.0: 財務分析:221101_0045" u="1"/>
        <s v="P.2.1.0: 產品營收與銷量達成率:221022_0037" u="1"/>
        <s v="QAM:221101_0064" u="1"/>
        <s v="C.4.3.0: 財務分析:221022_0014" u="1"/>
        <s v="C.4.3.0: 財務分析:221101_0033" u="1"/>
        <s v="C.1.1.0:221022_0009" u="1"/>
        <s v="QAM:221101_0050" u="1"/>
        <s v="C.1.1.0:221022_0019" u="1"/>
        <s v="C.4.3.0: 財務分析:221022_0002" u="1"/>
        <s v="C.4.3.0: 財務分析:221101_0021" u="1"/>
        <s v="P.2.1.0: 產品營收與銷量達成率:221029_0147" u="1"/>
        <s v="P.2.1.0: 產品營收與銷量達成率:221101_0107" u="1"/>
        <s v="C.1.1.0:221022_0029" u="1"/>
        <s v="P.3.10.0:220627_0001" u="1"/>
        <s v="P.3.13.0:220627_0001" u="1"/>
        <s v="P.2.1.0: 產品營收與銷量達成率:221029_0007" u="1"/>
        <s v="STG:220629_0031" u="1"/>
        <s v="C.1.1.0:221022_0039" u="1"/>
        <s v="P.3.13.0:220627_0101" u="1"/>
        <s v="C.1.1.0:221022_0049" u="1"/>
        <s v="C.4.3.0: 財務分析:220629_0065" u="1"/>
        <s v="FIN:220630_0018" u="1"/>
        <s v="C.1.1.0:221022_0059" u="1"/>
        <s v="P.2.1.0:220609_0101" u="1"/>
        <s v="P.2.1.0:220629_0001" u="1"/>
        <s v="P.2.2.0:220609_0101" u="1"/>
        <s v="P.2.2.0:220629_0001" u="1"/>
        <s v="C.4.3.0: 財務分析:220628_0064" u="1"/>
        <s v="C.1.1.0:221022_0069" u="1"/>
        <s v="P.2.1.0:220609_0111" u="1"/>
        <s v="P.2.1.0:220629_0011" u="1"/>
        <s v="P.2.2.0:220609_0111" u="1"/>
        <s v="P.2.2.0:220629_0011" u="1"/>
        <s v="C.4.3.0: 財務分析:220609_0061" u="1"/>
        <s v="C.4.3.0: 財務分析:220627_0063" u="1"/>
        <s v="C.4.3.0: 財務分析:220629_0053" u="1"/>
        <s v="P.2.1.0: 產品營收與銷量達成率:221022_0047" u="1"/>
        <s v="FIN:220630_0004" u="1"/>
        <s v="C.1.1.0:221022_0079" u="1"/>
        <s v="P.2.1.0:220609_0121" u="1"/>
        <s v="P.2.1.0:220629_0021" u="1"/>
        <s v="P.2.2.0:220609_0121" u="1"/>
        <s v="P.2.2.0:220629_0021" u="1"/>
        <s v="P.3.5.0:220629_0001" u="1"/>
        <s v="P.3.9.0:220609_0101" u="1"/>
        <s v="P.3.9.0:220629_0001" u="1"/>
        <s v="C.4.3.0: 財務分析:220628_0052" u="1"/>
        <s v="C.1.1.0:221022_0089" u="1"/>
        <s v="P.2.1.0:220609_0131" u="1"/>
        <s v="P.2.1.0:220629_0031" u="1"/>
        <s v="P.2.2.0:220629_0031" u="1"/>
        <s v="P.3.5.0:220629_0011" u="1"/>
        <s v="P.3.9.0:220609_0111" u="1"/>
        <s v="P.3.9.0:220629_0011" u="1"/>
        <s v="C.4.3.0: 財務分析:220614_0070" u="1"/>
        <s v="C.4.3.0: 財務分析:220616_0060" u="1"/>
        <s v="C.4.3.0: 財務分析:220627_0051" u="1"/>
        <s v="C.4.3.0: 財務分析:220629_0041" u="1"/>
        <s v="QAM:221029_0039" u="1"/>
        <s v="STG:220609_0025" u="1"/>
        <s v="C.1.1.0:221022_0099" u="1"/>
        <s v="P.2.1.0:220609_0141" u="1"/>
        <s v="P.2.1.0:220629_0041" u="1"/>
        <s v="P.2.2.0:220629_0041" u="1"/>
        <s v="P.3.5.0:220629_0021" u="1"/>
        <s v="P.3.9.0:220609_0121" u="1"/>
        <s v="P.3.9.0:220629_0021" u="1"/>
        <s v="C.4.3.0: 財務分析:220622_0070" u="1"/>
        <s v="C.4.3.0: 財務分析:220628_0040" u="1"/>
        <s v="P.2.1.0: 產品營收與銷量達成率:221029_0157" u="1"/>
        <s v="P.2.1.0: 產品營收與銷量達成率:221101_0117" u="1"/>
        <s v="QAM:221022_0067" u="1"/>
        <s v="C.1.1.0:221101_0007" u="1"/>
        <s v="P.2.1.0:220609_0151" u="1"/>
        <s v="P.2.1.0:220629_0051" u="1"/>
        <s v="P.2.2.0:220629_0051" u="1"/>
        <s v="P.3.5.0:220629_0031" u="1"/>
        <s v="P.3.9.0:220609_0131" u="1"/>
        <s v="P.3.9.0:220629_0031" u="1"/>
        <s v="C.4.3.0: 財務分析:220630_0070" u="1"/>
        <s v="P.2.1.0: 產品營收與銷量達成率:221029_0017" u="1"/>
        <s v="QAM:221029_0025" u="1"/>
        <s v="STG:220607_0021" u="1"/>
        <s v="STG:220609_0011" u="1"/>
        <s v="C.1.1.0:221101_0017" u="1"/>
        <s v="P.2.1.0:220609_0161" u="1"/>
        <s v="P.2.1.0:220629_0061" u="1"/>
        <s v="P.2.2.0:220629_0061" u="1"/>
        <s v="P.3.5.0:220629_0041" u="1"/>
        <s v="P.3.9.0:220609_0141" u="1"/>
        <s v="P.3.9.0:220629_0041" u="1"/>
        <s v="QAM:221022_0053" u="1"/>
        <s v="C.1.1.0:221101_0027" u="1"/>
        <s v="P.2.1.0:220609_0171" u="1"/>
        <s v="P.2.1.0:220629_0071" u="1"/>
        <s v="P.2.2.0:220629_0071" u="1"/>
        <s v="P.3.9.0:220609_0151" u="1"/>
        <s v="P.3.9.0:220629_0051" u="1"/>
        <s v="P.3.10.0:220630_0029" u="1"/>
        <s v="P.3.13.0:220630_0029" u="1"/>
        <s v="QAM:221029_0011" u="1"/>
        <s v="C.1.1.0:221101_0037" u="1"/>
        <s v="P.2.1.0:220609_0009" u="1"/>
        <s v="P.2.1.0:220609_0181" u="1"/>
        <s v="P.2.1.0:220629_0081" u="1"/>
        <s v="P.2.2.0:220609_0009" u="1"/>
        <s v="P.2.2.0:220629_0081" u="1"/>
        <s v="P.3.9.0:220629_0061" u="1"/>
        <s v="P.3.10.0:220630_0037" u="1"/>
        <s v="P.3.13.0:220630_0037" u="1"/>
        <s v="C.1.1.0:221101_0047" u="1"/>
        <s v="P.2.1.0:220609_0019" u="1"/>
        <s v="P.2.1.0:220609_0191" u="1"/>
        <s v="P.2.1.0:220629_0091" u="1"/>
        <s v="P.2.2.0:220609_0019" u="1"/>
        <s v="P.2.2.0:220629_0091" u="1"/>
        <s v="P.3.9.0:220629_0071" u="1"/>
        <s v="P.3.10.0:220630_0045" u="1"/>
        <s v="P.3.13.0:220630_0045" u="1"/>
        <s v="P.2.1.0: 產品營收與銷量達成率:221022_0057" u="1"/>
        <s v="QAM:221101_0065" u="1"/>
        <s v="C.1.1.0:220630_0109" u="1"/>
        <s v="C.1.1.0:221101_0057" u="1"/>
        <s v="P.2.1.0:220609_0029" u="1"/>
        <s v="P.2.2.0:220609_0029" u="1"/>
        <s v="P.3.5.0:220609_0009" u="1"/>
        <s v="P.3.9.0:220609_0009" u="1"/>
        <s v="P.3.9.0:220629_0081" u="1"/>
        <s v="P.3.10.0:220622_0007" u="1"/>
        <s v="P.3.10.0:220630_0053" u="1"/>
        <s v="P.3.13.0:220622_0007" u="1"/>
        <s v="P.3.13.0:220630_0053" u="1"/>
        <s v="C.1.1.0:221101_0067" u="1"/>
        <s v="P.2.1.0:220609_0039" u="1"/>
        <s v="P.2.2.0:220609_0039" u="1"/>
        <s v="P.3.5.0:220609_0019" u="1"/>
        <s v="P.3.9.0:220609_0019" u="1"/>
        <s v="P.3.9.0:220629_0091" u="1"/>
        <s v="P.3.10.0:220622_0015" u="1"/>
        <s v="P.3.10.0:220630_0061" u="1"/>
        <s v="P.3.13.0:220622_0015" u="1"/>
        <s v="P.3.13.0:220622_0107" u="1"/>
        <s v="P.3.13.0:220630_0061" u="1"/>
        <s v="QAM:221101_0051" u="1"/>
        <s v="C.1.1.0:221101_0077" u="1"/>
        <s v="P.2.1.0:220607_0005" u="1"/>
        <s v="P.2.1.0:220609_0049" u="1"/>
        <s v="P.2.2.0:220607_0005" u="1"/>
        <s v="P.2.2.0:220609_0049" u="1"/>
        <s v="P.3.5.0:220609_0029" u="1"/>
        <s v="P.3.9.0:220609_0029" u="1"/>
        <s v="P.3.10.0:220622_0023" u="1"/>
        <s v="P.3.13.0:220622_0023" u="1"/>
        <s v="P.2.1.0: 產品營收與銷量達成率:221101_0127" u="1"/>
        <s v="C.1.1.0:221101_0087" u="1"/>
        <s v="P.2.1.0:220607_0015" u="1"/>
        <s v="P.2.1.0:220609_0059" u="1"/>
        <s v="P.2.2.0:220607_0015" u="1"/>
        <s v="P.2.2.0:220609_0059" u="1"/>
        <s v="P.3.9.0:220609_0039" u="1"/>
        <s v="P.3.10.0:220610_0005" u="1"/>
        <s v="P.3.10.0:220622_0031" u="1"/>
        <s v="P.3.10.0:220628_0001" u="1"/>
        <s v="P.3.13.0:220610_0005" u="1"/>
        <s v="P.3.13.0:220622_0031" u="1"/>
        <s v="P.3.13.0:220628_0001" u="1"/>
        <s v="P.2.1.0: 產品營收與銷量達成率:221029_0027" u="1"/>
        <s v="C.1.1.0:221101_0097" u="1"/>
        <s v="P.2.1.0:220607_0025" u="1"/>
        <s v="P.2.1.0:220609_0069" u="1"/>
        <s v="P.2.2.0:220607_0025" u="1"/>
        <s v="P.2.2.0:220609_0069" u="1"/>
        <s v="P.3.5.0:220607_0005" u="1"/>
        <s v="P.3.9.0:220607_0005" u="1"/>
        <s v="P.3.9.0:220609_0049" u="1"/>
        <s v="P.3.10.0:220610_0013" u="1"/>
        <s v="P.3.13.0:220610_0013" u="1"/>
        <s v="P.3.13.0:220610_0105" u="1"/>
        <s v="P.3.13.0:220628_0101" u="1"/>
        <s v="STG:220628_0030" u="1"/>
        <s v="P.2.1.0:220607_0035" u="1"/>
        <s v="P.2.1.0:220609_0079" u="1"/>
        <s v="P.2.2.0:220607_0035" u="1"/>
        <s v="P.2.2.0:220609_0079" u="1"/>
        <s v="P.3.5.0:220607_0015" u="1"/>
        <s v="P.3.9.0:220607_0015" u="1"/>
        <s v="P.3.9.0:220609_0059" u="1"/>
        <s v="P.3.10.0:220610_0021" u="1"/>
        <s v="P.3.10.0:220614_0001" u="1"/>
        <s v="P.3.13.0:220610_0021" u="1"/>
        <s v="P.3.13.0:220614_0001" u="1"/>
        <s v="FIN:220630_0019" u="1"/>
        <s v="P.2.1.0:220607_0045" u="1"/>
        <s v="P.2.1.0:220609_0089" u="1"/>
        <s v="P.2.2.0:220607_0045" u="1"/>
        <s v="P.2.2.0:220609_0089" u="1"/>
        <s v="P.3.5.0:220607_0025" u="1"/>
        <s v="P.3.9.0:220607_0025" u="1"/>
        <s v="P.3.9.0:220609_0069" u="1"/>
        <s v="P.3.13.0:220614_0101" u="1"/>
        <s v="P.2.1.0:220607_0055" u="1"/>
        <s v="P.2.1.0:220609_0099" u="1"/>
        <s v="P.2.2.0:220607_0055" u="1"/>
        <s v="P.2.2.0:220609_0099" u="1"/>
        <s v="P.3.5.0:220607_0035" u="1"/>
        <s v="P.3.9.0:220607_0035" u="1"/>
        <s v="P.3.9.0:220609_0079" u="1"/>
        <s v="P.3.10.0:221101_0079" u="1"/>
        <s v="P.2.1.0: 產品營收與銷量達成率:221022_0067" u="1"/>
        <s v="FIN:220630_0005" u="1"/>
        <s v="P.2.1.0:220607_0065" u="1"/>
        <s v="P.2.2.0:220607_0065" u="1"/>
        <s v="P.3.9.0:220607_0045" u="1"/>
        <s v="P.3.9.0:220609_0089" u="1"/>
        <s v="P.3.10.0:221101_0087" u="1"/>
        <s v="C.1.2.0: 投資併購管理:221022_0008" u="1"/>
        <s v="STG:220616_0030" u="1"/>
        <s v="C.1.1.0:221022_0102" u="1"/>
        <s v="P.2.1.0:220607_0075" u="1"/>
        <s v="P.2.2.0:220607_0075" u="1"/>
        <s v="P.3.9.0:220607_0055" u="1"/>
        <s v="P.3.9.0:220609_0099" u="1"/>
        <s v="STG:220609_0026" u="1"/>
        <s v="C.1.1.0:221022_0112" u="1"/>
        <s v="P.2.1.0:220607_0085" u="1"/>
        <s v="P.2.2.0:220607_0085" u="1"/>
        <s v="P.3.9.0:220607_0065" u="1"/>
        <s v="S1.0.01:230306_0007" u="1"/>
        <s v="C.4.3.0: 財務分析:221029_0019" u="1"/>
        <s v="P.2.1.0: 產品營收與銷量達成率:221101_0137" u="1"/>
        <s v="QAM:221022_0068" u="1"/>
        <s v="P.2.1.0:220607_0095" u="1"/>
        <s v="P.2.2.0:220607_0095" u="1"/>
        <s v="P.3.9.0:220607_0075" u="1"/>
        <s v="S1.0.01:230306_0017" u="1"/>
        <s v="C.4.3.0: 財務分析:221022_0048" u="1"/>
        <s v="C.4.3.0: 財務分析:221101_0067" u="1"/>
        <s v="P.2.1.0: 產品營收與銷量達成率:221029_0037" u="1"/>
        <s v="QAM:221029_0026" u="1"/>
        <s v="STG:220607_0022" u="1"/>
        <s v="STG:220609_0012" u="1"/>
        <s v="P.3.9.0:220607_0085" u="1"/>
        <s v="S1.0.01:230306_0027" u="1"/>
        <s v="C.4.3.0: 財務分析:221029_0007" u="1"/>
        <s v="C.1.2.0: 投資併購管理:221022_0018" u="1"/>
        <s v="QAM:221022_0054" u="1"/>
        <s v="P.3.9.0:220607_0095" u="1"/>
        <s v="C.4.3.0: 財務分析:221022_0036" u="1"/>
        <s v="C.4.3.0: 財務分析:221101_0055" u="1"/>
        <s v="QAM:221029_0012" u="1"/>
        <s v="QAM:221022_0040" u="1"/>
        <s v="C.4.3.0: 財務分析:221022_0024" u="1"/>
        <s v="C.4.3.0: 財務分析:221101_0043" u="1"/>
        <s v="P.2.1.0: 產品營收與銷量達成率:221022_0077" u="1"/>
        <s v="QAM:221101_0066" u="1"/>
        <s v="C.1.2.0: 投資併購管理:221022_0028" u="1"/>
        <s v="C.4.3.0: 財務分析:221022_0012" u="1"/>
        <s v="C.4.3.0: 財務分析:221101_0031" u="1"/>
        <s v="QAM:221101_0052" u="1"/>
        <s v="P.3.10.0:220627_0003" u="1"/>
        <s v="P.3.13.0:220627_0003" u="1"/>
        <s v="P.2.1.0: 產品營收與銷量達成率:221101_0147" u="1"/>
        <s v="C.1.1.0:221101_0100" u="1"/>
        <s v="P.3.10.0:220627_0011" u="1"/>
        <s v="P.3.10.0:220629_0001" u="1"/>
        <s v="P.3.13.0:220627_0011" u="1"/>
        <s v="P.3.13.0:220627_0103" u="1"/>
        <s v="P.3.13.0:220629_0001" u="1"/>
        <s v="P.2.1.0: 產品營收與銷量達成率:221029_0047" u="1"/>
        <s v="P.2.1.0: 產品營收與銷量達成率:221101_0007" u="1"/>
        <s v="C.1.1.0:221101_0110" u="1"/>
        <s v="P.3.13.0:220629_0101" u="1"/>
        <s v="STG:220628_0031" u="1"/>
        <s v="P.3.10.0:220615_0001" u="1"/>
        <s v="P.3.13.0:220615_0001" u="1"/>
        <s v="P.2.1.0:220609_0102" u="1"/>
        <s v="P.2.1.0:220629_0002" u="1"/>
        <s v="P.2.2.0:220609_0102" u="1"/>
        <s v="P.2.2.0:220629_0002" u="1"/>
        <s v="P.3.10.0:220615_0101" u="1"/>
        <s v="P.3.13.0:220615_0101" u="1"/>
        <s v="C.4.3.0: 財務分析:220629_0063" u="1"/>
        <s v="C.1.2.0: 投資併購管理:221029_0008" u="1"/>
        <s v="P.2.1.0:220609_0112" u="1"/>
        <s v="P.2.1.0:220629_0012" u="1"/>
        <s v="P.2.2.0:220609_0112" u="1"/>
        <s v="P.2.2.0:220629_0012" u="1"/>
        <s v="C.4.3.0: 財務分析:220628_0062" u="1"/>
        <s v="P.2.1.0: 產品營收與銷量達成率:221022_0087" u="1"/>
        <s v="FIN:220630_0006" u="1"/>
        <s v="P.2.1.0:220609_0122" u="1"/>
        <s v="P.2.1.0:220629_0022" u="1"/>
        <s v="P.2.2.0:220609_0122" u="1"/>
        <s v="P.2.2.0:220629_0022" u="1"/>
        <s v="P.3.5.0:220629_0002" u="1"/>
        <s v="P.3.9.0:220609_0102" u="1"/>
        <s v="P.3.9.0:220629_0002" u="1"/>
        <s v="C.4.3.0: 財務分析:220616_0070" u="1"/>
        <s v="C.4.3.0: 財務分析:220627_0061" u="1"/>
        <s v="C.4.3.0: 財務分析:220629_0051" u="1"/>
        <s v="STG:220616_0031" u="1"/>
        <s v="P.2.1.0:220609_0132" u="1"/>
        <s v="P.2.1.0:220628_0010" u="1"/>
        <s v="P.2.1.0:220629_0032" u="1"/>
        <s v="P.2.2.0:220628_0010" u="1"/>
        <s v="P.2.2.0:220629_0032" u="1"/>
        <s v="P.3.5.0:220629_0012" u="1"/>
        <s v="P.3.9.0:220609_0112" u="1"/>
        <s v="P.3.9.0:220629_0012" u="1"/>
        <s v="C.4.3.0: 財務分析:220628_0050" u="1"/>
        <s v="STG:220609_0027" u="1"/>
        <s v="P.2.1.0:220609_0142" u="1"/>
        <s v="P.2.1.0:220628_0020" u="1"/>
        <s v="P.2.1.0:220629_0042" u="1"/>
        <s v="P.2.2.0:220628_0020" u="1"/>
        <s v="P.2.2.0:220629_0042" u="1"/>
        <s v="P.3.5.0:220629_0022" u="1"/>
        <s v="P.3.9.0:220609_0122" u="1"/>
        <s v="P.3.9.0:220629_0022" u="1"/>
        <s v="C.1.2.0: 投資併購管理:221029_0018" u="1"/>
        <s v="P.2.1.0: 產品營收與銷量達成率:221101_0157" u="1"/>
        <s v="QAM:221022_0069" u="1"/>
        <s v="C.1.1.0:221101_0008" u="1"/>
        <s v="P.2.1.0:220609_0152" u="1"/>
        <s v="P.2.1.0:220628_0030" u="1"/>
        <s v="P.2.1.0:220629_0052" u="1"/>
        <s v="P.2.2.0:220628_0030" u="1"/>
        <s v="P.2.2.0:220629_0052" u="1"/>
        <s v="P.3.5.0:220628_0010" u="1"/>
        <s v="P.3.5.0:220629_0032" u="1"/>
        <s v="P.3.9.0:220609_0132" u="1"/>
        <s v="P.3.9.0:220628_0010" u="1"/>
        <s v="P.3.9.0:220629_0032" u="1"/>
        <s v="P.2.1.0: 產品營收與銷量達成率:221029_0057" u="1"/>
        <s v="P.2.1.0: 產品營收與銷量達成率:221101_0017" u="1"/>
        <s v="QAM:221029_0027" u="1"/>
        <s v="STG:220607_0023" u="1"/>
        <s v="STG:220609_0013" u="1"/>
        <s v="C.1.1.0:221101_0018" u="1"/>
        <s v="P.2.1.0:220609_0162" u="1"/>
        <s v="P.2.1.0:220628_0040" u="1"/>
        <s v="P.2.1.0:220629_0062" u="1"/>
        <s v="P.2.2.0:220628_0040" u="1"/>
        <s v="P.2.2.0:220629_0062" u="1"/>
        <s v="P.3.5.0:220628_0020" u="1"/>
        <s v="P.3.5.0:220629_0042" u="1"/>
        <s v="P.3.9.0:220609_0142" u="1"/>
        <s v="P.3.9.0:220628_0020" u="1"/>
        <s v="P.3.9.0:220629_0042" u="1"/>
        <s v="QAM:221022_0055" u="1"/>
        <s v="C.1.1.0:221101_0028" u="1"/>
        <s v="P.2.1.0:220609_0172" u="1"/>
        <s v="P.2.1.0:220628_0050" u="1"/>
        <s v="P.2.1.0:220629_0072" u="1"/>
        <s v="P.2.2.0:220628_0050" u="1"/>
        <s v="P.2.2.0:220629_0072" u="1"/>
        <s v="P.3.5.0:220628_0030" u="1"/>
        <s v="P.3.9.0:220609_0152" u="1"/>
        <s v="P.3.9.0:220628_0030" u="1"/>
        <s v="P.3.9.0:220629_0052" u="1"/>
        <s v="P.3.10.0:220630_0039" u="1"/>
        <s v="P.3.13.0:220630_0039" u="1"/>
        <s v="QAM:221029_0013" u="1"/>
        <s v="C.1.1.0:221101_0038" u="1"/>
        <s v="P.2.1.0:220609_0182" u="1"/>
        <s v="P.2.1.0:220628_0060" u="1"/>
        <s v="P.2.1.0:220629_0082" u="1"/>
        <s v="P.2.2.0:220628_0060" u="1"/>
        <s v="P.2.2.0:220629_0082" u="1"/>
        <s v="P.3.5.0:220628_0040" u="1"/>
        <s v="P.3.9.0:220628_0040" u="1"/>
        <s v="P.3.9.0:220629_0062" u="1"/>
        <s v="P.3.10.0:220630_0047" u="1"/>
        <s v="P.3.13.0:220630_0047" u="1"/>
        <s v="C.1.2.0: 投資併購管理:221029_0028" u="1"/>
        <s v="QAM:221022_0041" u="1"/>
        <s v="C.1.1.0:221101_0048" u="1"/>
        <s v="P.2.1.0:220609_0192" u="1"/>
        <s v="P.2.1.0:220628_0070" u="1"/>
        <s v="P.2.1.0:220629_0092" u="1"/>
        <s v="P.2.2.0:220628_0070" u="1"/>
        <s v="P.2.2.0:220629_0092" u="1"/>
        <s v="P.3.9.0:220628_0050" u="1"/>
        <s v="P.3.9.0:220629_0072" u="1"/>
        <s v="P.3.10.0:220622_0009" u="1"/>
        <s v="P.3.10.0:220630_0055" u="1"/>
        <s v="P.3.13.0:220622_0009" u="1"/>
        <s v="P.3.13.0:220630_0055" u="1"/>
        <s v="P.2.1.0: 產品營收與銷量達成率:221022_0097" u="1"/>
        <s v="QAM:221101_0067" u="1"/>
        <s v="C.1.1.0:221101_0058" u="1"/>
        <s v="P.2.1.0:220628_0080" u="1"/>
        <s v="P.2.2.0:220628_0080" u="1"/>
        <s v="P.3.9.0:220628_0060" u="1"/>
        <s v="P.3.9.0:220629_0082" u="1"/>
        <s v="P.3.10.0:220622_0017" u="1"/>
        <s v="P.3.10.0:220630_0063" u="1"/>
        <s v="P.3.13.0:220622_0017" u="1"/>
        <s v="P.3.13.0:220622_0109" u="1"/>
        <s v="P.3.13.0:220630_0063" u="1"/>
        <s v="C.1.1.0:221101_0068" u="1"/>
        <s v="P.2.1.0:220616_0010" u="1"/>
        <s v="P.2.1.0:220628_0090" u="1"/>
        <s v="P.2.2.0:220616_0010" u="1"/>
        <s v="P.2.2.0:220628_0090" u="1"/>
        <s v="P.3.9.0:220628_0070" u="1"/>
        <s v="P.3.9.0:220629_0092" u="1"/>
        <s v="P.3.10.0:220622_0025" u="1"/>
        <s v="P.3.10.0:220630_0071" u="1"/>
        <s v="P.3.13.0:220622_0025" u="1"/>
        <s v="P.3.13.0:220630_0071" u="1"/>
        <s v="QAM:221101_0053" u="1"/>
        <s v="C.1.1.0:221101_0078" u="1"/>
        <s v="P.2.1.0:220607_0006" u="1"/>
        <s v="P.2.1.0:220616_0020" u="1"/>
        <s v="P.2.2.0:220607_0006" u="1"/>
        <s v="P.2.2.0:220616_0020" u="1"/>
        <s v="P.3.9.0:220628_0080" u="1"/>
        <s v="P.3.10.0:220610_0007" u="1"/>
        <s v="P.3.10.0:220622_0033" u="1"/>
        <s v="P.3.10.0:220628_0003" u="1"/>
        <s v="P.3.13.0:220610_0007" u="1"/>
        <s v="P.3.13.0:220622_0033" u="1"/>
        <s v="P.3.13.0:220628_0003" u="1"/>
        <s v="C.1.1.0:221101_0088" u="1"/>
        <s v="P.2.1.0:220607_0016" u="1"/>
        <s v="P.2.1.0:220616_0030" u="1"/>
        <s v="P.2.2.0:220607_0016" u="1"/>
        <s v="P.2.2.0:220616_0030" u="1"/>
        <s v="P.3.5.0:220616_0010" u="1"/>
        <s v="P.3.9.0:220616_0010" u="1"/>
        <s v="P.3.9.0:220628_0090" u="1"/>
        <s v="P.3.10.0:220610_0015" u="1"/>
        <s v="P.3.10.0:220622_0041" u="1"/>
        <s v="P.3.10.0:220628_0011" u="1"/>
        <s v="P.3.13.0:220610_0015" u="1"/>
        <s v="P.3.13.0:220610_0107" u="1"/>
        <s v="P.3.13.0:220622_0041" u="1"/>
        <s v="P.3.13.0:220628_0011" u="1"/>
        <s v="P.3.13.0:220628_0103" u="1"/>
        <s v="P.2.1.0: 產品營收與銷量達成率:221029_0067" u="1"/>
        <s v="P.2.1.0: 產品營收與銷量達成率:221101_0027" u="1"/>
        <s v="C.1.1.0:221101_0098" u="1"/>
        <s v="P.2.1.0:220607_0026" u="1"/>
        <s v="P.2.1.0:220616_0040" u="1"/>
        <s v="P.2.2.0:220607_0026" u="1"/>
        <s v="P.2.2.0:220616_0040" u="1"/>
        <s v="P.3.5.0:220607_0006" u="1"/>
        <s v="P.3.5.0:220616_0020" u="1"/>
        <s v="P.3.9.0:220607_0006" u="1"/>
        <s v="P.3.9.0:220616_0020" u="1"/>
        <s v="P.3.10.0:220610_0023" u="1"/>
        <s v="P.3.10.0:220614_0003" u="1"/>
        <s v="P.3.13.0:220610_0023" u="1"/>
        <s v="P.3.13.0:220614_0003" u="1"/>
        <s v="P.2.1.0:220607_0036" u="1"/>
        <s v="P.2.1.0:220616_0050" u="1"/>
        <s v="P.2.2.0:220607_0036" u="1"/>
        <s v="P.2.2.0:220616_0050" u="1"/>
        <s v="P.3.5.0:220607_0016" u="1"/>
        <s v="P.3.5.0:220616_0030" u="1"/>
        <s v="P.3.9.0:220607_0016" u="1"/>
        <s v="P.3.9.0:220616_0030" u="1"/>
        <s v="P.3.10.0:220610_0031" u="1"/>
        <s v="P.3.10.0:220614_0011" u="1"/>
        <s v="P.3.10.0:220616_0001" u="1"/>
        <s v="P.3.13.0:220610_0031" u="1"/>
        <s v="P.3.13.0:220614_0011" u="1"/>
        <s v="P.3.13.0:220614_0103" u="1"/>
        <s v="P.3.13.0:220616_0001" u="1"/>
        <s v="STG:220627_0030" u="1"/>
        <s v="STG:220629_0020" u="1"/>
        <s v="P.2.1.0:220607_0046" u="1"/>
        <s v="P.2.1.0:220616_0060" u="1"/>
        <s v="P.2.2.0:220607_0046" u="1"/>
        <s v="P.2.2.0:220616_0060" u="1"/>
        <s v="P.3.5.0:220607_0026" u="1"/>
        <s v="P.3.5.0:220616_0040" u="1"/>
        <s v="P.3.9.0:220607_0026" u="1"/>
        <s v="P.3.9.0:220616_0040" u="1"/>
        <s v="P.3.13.0:220616_0101" u="1"/>
        <s v="C.1.2.0: 投資併購管理:221101_0008" u="1"/>
        <s v="P.2.1.0:220607_0056" u="1"/>
        <s v="P.2.1.0:220616_0070" u="1"/>
        <s v="P.2.2.0:220607_0056" u="1"/>
        <s v="P.2.2.0:220616_0070" u="1"/>
        <s v="P.3.5.0:220607_0036" u="1"/>
        <s v="P.3.9.0:220607_0036" u="1"/>
        <s v="P.3.9.0:220616_0050" u="1"/>
        <s v="P.3.10.0:220602_0001" u="1"/>
        <s v="P.3.13.0:220602_0001" u="1"/>
        <s v="FIN:220630_0007" u="1"/>
        <s v="P.2.1.0:220607_0066" u="1"/>
        <s v="P.2.1.0:220616_0080" u="1"/>
        <s v="P.2.2.0:220607_0066" u="1"/>
        <s v="P.2.2.0:220616_0080" u="1"/>
        <s v="P.3.9.0:220607_0046" u="1"/>
        <s v="P.3.9.0:220616_0060" u="1"/>
        <s v="P.3.13.0:220602_0101" u="1"/>
        <s v="P390:220628_0002" u="1"/>
        <s v="C.1.1.0:221022_0103" u="1"/>
        <s v="P.2.1.0:220607_0076" u="1"/>
        <s v="P.2.1.0:220616_0090" u="1"/>
        <s v="P.2.2.0:220607_0076" u="1"/>
        <s v="P.2.2.0:220616_0090" u="1"/>
        <s v="P.3.9.0:220607_0056" u="1"/>
        <s v="P.3.9.0:220616_0070" u="1"/>
        <s v="C.4.3.0: 財務分析:221029_0029" u="1"/>
        <s v="STG:220609_0028" u="1"/>
        <s v="STG:220615_0030" u="1"/>
        <s v="P.2.1.0:220607_0086" u="1"/>
        <s v="P.2.2.0:220607_0086" u="1"/>
        <s v="P.3.9.0:220607_0066" u="1"/>
        <s v="P.3.9.0:220616_0080" u="1"/>
        <s v="S1.0.01:230306_0008" u="1"/>
        <s v="C.4.3.0: 財務分析:221022_0058" u="1"/>
        <s v="C.1.2.0: 投資併購管理:221101_0018" u="1"/>
        <s v="P.2.1.0:220607_0096" u="1"/>
        <s v="P.2.2.0:220607_0096" u="1"/>
        <s v="P.3.9.0:220607_0076" u="1"/>
        <s v="P.3.9.0:220616_0090" u="1"/>
        <s v="S1.0.01:230306_0018" u="1"/>
        <s v="C.4.2.0: 生產力:221022_0001" u="1"/>
        <s v="C.4.3.0: 財務分析:221029_0017" u="1"/>
        <s v="P.2.1.0: 產品營收與銷量達成率:221029_0077" u="1"/>
        <s v="P.2.1.0: 產品營收與銷量達成率:221101_0037" u="1"/>
        <s v="QAM:221029_0028" u="1"/>
        <s v="STG:220607_0024" u="1"/>
        <s v="STG:220609_0014" u="1"/>
        <s v="P.3.9.0:220607_0086" u="1"/>
        <s v="S1.0.01:230306_0028" u="1"/>
        <s v="C.4.3.0: 財務分析:221022_0046" u="1"/>
        <s v="C.4.3.0: 財務分析:221101_0065" u="1"/>
        <s v="QAM:221022_0056" u="1"/>
        <s v="P.3.9.0:220607_0096" u="1"/>
        <s v="C.4.3.0: 財務分析:221029_0005" u="1"/>
        <s v="QAM:221029_0014" u="1"/>
        <s v="STG:220607_0010" u="1"/>
        <s v="C.4.3.0: 財務分析:221022_0034" u="1"/>
        <s v="C.4.3.0: 財務分析:221101_0053" u="1"/>
        <s v="C.1.2.0: 投資併購管理:221101_0028" u="1"/>
        <s v="QAM:221022_0042" u="1"/>
        <s v="QAM:221101_0068" u="1"/>
        <s v="C.4.3.0: 財務分析:221022_0022" u="1"/>
        <s v="C.4.3.0: 財務分析:221101_0041" u="1"/>
        <s v="P.3.10.0:220627_0005" u="1"/>
        <s v="P.3.13.0:220627_0005" u="1"/>
        <s v="C.1.2.0: 投資併購管理:220630_0004" u="1"/>
        <s v="QAM:221101_0054" u="1"/>
        <s v="P.3.10.0:220627_0013" u="1"/>
        <s v="P.3.10.0:220629_0003" u="1"/>
        <s v="P.3.13.0:220627_0013" u="1"/>
        <s v="P.3.13.0:220627_0105" u="1"/>
        <s v="P.3.13.0:220629_0003" u="1"/>
        <s v="C.4.3.0: 財務分析:221022_0010" u="1"/>
        <s v="C.1.1.0:221101_0101" u="1"/>
        <s v="P.3.10.0:220627_0021" u="1"/>
        <s v="P.3.10.0:220629_0011" u="1"/>
        <s v="P.3.13.0:220627_0021" u="1"/>
        <s v="P.3.13.0:220629_0011" u="1"/>
        <s v="P.3.13.0:220629_0103" u="1"/>
        <s v="P.2.1.0: 產品營收與銷量達成率:221029_0087" u="1"/>
        <s v="P.2.1.0: 產品營收與銷量達成率:221101_0047" u="1"/>
        <s v="QAM:221101_0040" u="1"/>
        <s v="C.1.1.0:221101_0111" u="1"/>
        <s v="P.3.10.0:220615_0003" u="1"/>
        <s v="P.3.13.0:220615_0003" u="1"/>
        <s v="P.3.10.0:220615_0011" u="1"/>
        <s v="P.3.10.0:220615_0103" u="1"/>
        <s v="P.3.13.0:220615_0011" u="1"/>
        <s v="C.1.2.0: 投資併購管理:220630_0014" u="1"/>
        <s v="STG:220627_0031" u="1"/>
        <s v="STG:220629_0021" u="1"/>
        <s v="P.2.1.0:220609_0103" u="1"/>
        <s v="P.2.1.0:220629_0003" u="1"/>
        <s v="P.2.2.0:220609_0103" u="1"/>
        <s v="P.2.2.0:220629_0003" u="1"/>
        <s v="P.3.10.0:220615_0111" u="1"/>
        <s v="P.2.1.0:220609_0113" u="1"/>
        <s v="P.2.1.0:220629_0013" u="1"/>
        <s v="P.2.2.0:220609_0113" u="1"/>
        <s v="P.2.2.0:220629_0013" u="1"/>
        <s v="C.4.3.0: 財務分析:220629_0061" u="1"/>
        <s v="FIN:220630_0008" u="1"/>
        <s v="P.2.1.0:220609_0123" u="1"/>
        <s v="P.2.1.0:220628_0001" u="1"/>
        <s v="P.2.1.0:220629_0023" u="1"/>
        <s v="P.2.2.0:220609_0123" u="1"/>
        <s v="P.2.2.0:220628_0001" u="1"/>
        <s v="P.2.2.0:220629_0023" u="1"/>
        <s v="P.3.5.0:220629_0003" u="1"/>
        <s v="P.3.9.0:220609_0103" u="1"/>
        <s v="P.3.9.0:220629_0003" u="1"/>
        <s v="C.4.3.0: 財務分析:220628_0060" u="1"/>
        <s v="P.2.1.0:220609_0133" u="1"/>
        <s v="P.2.1.0:220628_0011" u="1"/>
        <s v="P.2.1.0:220629_0033" u="1"/>
        <s v="P.2.2.0:220628_0011" u="1"/>
        <s v="P.2.2.0:220629_0033" u="1"/>
        <s v="P.3.5.0:220629_0013" u="1"/>
        <s v="P.3.9.0:220609_0113" u="1"/>
        <s v="P.3.9.0:220629_0013" u="1"/>
        <s v="C.1.2.0: 投資併購管理:220630_0024" u="1"/>
        <s v="STG:220609_0029" u="1"/>
        <s v="STG:220615_0031" u="1"/>
        <s v="P.2.1.0:220609_0143" u="1"/>
        <s v="P.2.1.0:220628_0021" u="1"/>
        <s v="P.2.1.0:220629_0043" u="1"/>
        <s v="P.2.2.0:220628_0021" u="1"/>
        <s v="P.2.2.0:220629_0043" u="1"/>
        <s v="P.3.5.0:220628_0001" u="1"/>
        <s v="P.3.5.0:220629_0023" u="1"/>
        <s v="P.3.9.0:220609_0123" u="1"/>
        <s v="P.3.9.0:220628_0001" u="1"/>
        <s v="P.3.9.0:220629_0023" u="1"/>
        <s v="P.3.9.1:220628_0001" u="1"/>
        <s v="P.3.9.2:220628_0001" u="1"/>
        <s v="C.1.1.0:221101_0009" u="1"/>
        <s v="P.2.1.0:220609_0153" u="1"/>
        <s v="P.2.1.0:220628_0031" u="1"/>
        <s v="P.2.1.0:220629_0053" u="1"/>
        <s v="P.2.2.0:220628_0031" u="1"/>
        <s v="P.2.2.0:220629_0053" u="1"/>
        <s v="P.3.5.0:220628_0011" u="1"/>
        <s v="P.3.5.0:220629_0033" u="1"/>
        <s v="P.3.9.0:220609_0133" u="1"/>
        <s v="P.3.9.0:220628_0011" u="1"/>
        <s v="P.3.9.0:220629_0033" u="1"/>
        <s v="P.2.1.0: 產品營收與銷量達成率:221029_0097" u="1"/>
        <s v="P.2.1.0: 產品營收與銷量達成率:221101_0057" u="1"/>
        <s v="QAM:221029_0029" u="1"/>
        <s v="STG:220607_0025" u="1"/>
        <s v="STG:220609_0015" u="1"/>
        <s v="C.1.1.0:221101_0019" u="1"/>
        <s v="P.2.1.0:220609_0163" u="1"/>
        <s v="P.2.1.0:220628_0041" u="1"/>
        <s v="P.2.1.0:220629_0063" u="1"/>
        <s v="P.2.2.0:220628_0041" u="1"/>
        <s v="P.2.2.0:220629_0063" u="1"/>
        <s v="P.3.5.0:220628_0021" u="1"/>
        <s v="P.3.5.0:220629_0043" u="1"/>
        <s v="P.3.9.0:220609_0143" u="1"/>
        <s v="P.3.9.0:220628_0021" u="1"/>
        <s v="P.3.9.0:220629_0043" u="1"/>
        <s v="QAM:221022_0057" u="1"/>
        <s v="C.1.1.0:221101_0029" u="1"/>
        <s v="P.2.1.0:220609_0173" u="1"/>
        <s v="P.2.1.0:220628_0051" u="1"/>
        <s v="P.2.1.0:220629_0073" u="1"/>
        <s v="P.2.2.0:220628_0051" u="1"/>
        <s v="P.2.2.0:220629_0073" u="1"/>
        <s v="P.3.5.0:220628_0031" u="1"/>
        <s v="P.3.9.0:220609_0153" u="1"/>
        <s v="P.3.9.0:220628_0031" u="1"/>
        <s v="P.3.9.0:220629_0053" u="1"/>
        <s v="P.3.10.0:220630_0049" u="1"/>
        <s v="P.3.13.0:220630_0049" u="1"/>
        <s v="C.1.2.0: 投資併購管理:220630_0034" u="1"/>
        <s v="QAM:221029_0015" u="1"/>
        <s v="STG:220607_0011" u="1"/>
        <s v="STG:220609_0001" u="1"/>
        <s v="C.1.1.0:221101_0039" u="1"/>
        <s v="P.2.1.0:220609_0183" u="1"/>
        <s v="P.2.1.0:220628_0061" u="1"/>
        <s v="P.2.1.0:220629_0083" u="1"/>
        <s v="P.2.2.0:220628_0061" u="1"/>
        <s v="P.2.2.0:220629_0083" u="1"/>
        <s v="P.3.5.0:220628_0041" u="1"/>
        <s v="P.3.9.0:220628_0041" u="1"/>
        <s v="P.3.9.0:220629_0063" u="1"/>
        <s v="P.3.10.0:220630_0057" u="1"/>
        <s v="P.3.13.0:220630_0057" u="1"/>
        <s v="QAM:221022_0043" u="1"/>
        <s v="C.1.1.0:221101_0049" u="1"/>
        <s v="P.2.1.0:220609_0193" u="1"/>
        <s v="P.2.1.0:220628_0071" u="1"/>
        <s v="P.2.1.0:220629_0093" u="1"/>
        <s v="P.2.2.0:220628_0071" u="1"/>
        <s v="P.2.2.0:220629_0093" u="1"/>
        <s v="P.3.9.0:220628_0051" u="1"/>
        <s v="P.3.9.0:220629_0073" u="1"/>
        <s v="P.3.10.0:220622_0019" u="1"/>
        <s v="P.3.13.0:220622_0019" u="1"/>
        <s v="P.3.13.0:220630_0065" u="1"/>
        <s v="QAM:221029_0001" u="1"/>
        <s v="QAM:221101_0069" u="1"/>
        <s v="C.1.1.0:221101_0059" u="1"/>
        <s v="P.2.1.0:220616_0001" u="1"/>
        <s v="P.2.1.0:220628_0081" u="1"/>
        <s v="P.2.1.1:220616_0001" u="1"/>
        <s v="P.2.2.0:220616_0001" u="1"/>
        <s v="P.2.2.0:220628_0081" u="1"/>
        <s v="P.3.9.0:220628_0061" u="1"/>
        <s v="P.3.9.0:220629_0083" u="1"/>
        <s v="P.3.10.0:220622_0027" u="1"/>
        <s v="P.3.10.0:220630_0073" u="1"/>
        <s v="P.3.13.0:220622_0027" u="1"/>
        <s v="P.3.13.0:220630_0073" u="1"/>
        <s v="C.1.1.0:221101_0069" u="1"/>
        <s v="P.2.1.0:220616_0011" u="1"/>
        <s v="P.2.1.0:220628_0091" u="1"/>
        <s v="P.2.2.0:220616_0011" u="1"/>
        <s v="P.2.2.0:220628_0091" u="1"/>
        <s v="P.3.9.0:220628_0071" u="1"/>
        <s v="P.3.9.0:220629_0093" u="1"/>
        <s v="P.3.10.0:220610_0009" u="1"/>
        <s v="P.3.10.0:220622_0035" u="1"/>
        <s v="P.3.10.0:220628_0005" u="1"/>
        <s v="P.3.13.0:220610_0009" u="1"/>
        <s v="P.3.13.0:220622_0035" u="1"/>
        <s v="P.3.13.0:220628_0005" u="1"/>
        <s v="P.3.13.0:220630_0081" u="1"/>
        <s v="QAM:221101_0055" u="1"/>
        <s v="C.1.1.0:221101_0079" u="1"/>
        <s v="P.2.1.0:220607_0007" u="1"/>
        <s v="P.2.1.0:220616_0021" u="1"/>
        <s v="P.2.2.0:220607_0007" u="1"/>
        <s v="P.2.2.0:220616_0021" u="1"/>
        <s v="P.3.5.0:220616_0001" u="1"/>
        <s v="P.3.9.0:220616_0001" u="1"/>
        <s v="P.3.9.0:220628_0081" u="1"/>
        <s v="P.3.10.0:220610_0017" u="1"/>
        <s v="P.3.10.0:220622_0043" u="1"/>
        <s v="P.3.10.0:220628_0013" u="1"/>
        <s v="P.3.13.0:220610_0017" u="1"/>
        <s v="P.3.13.0:220610_0109" u="1"/>
        <s v="P.3.13.0:220622_0043" u="1"/>
        <s v="P.3.13.0:220628_0013" u="1"/>
        <s v="P.3.13.0:220628_0105" u="1"/>
        <s v="C.1.1.0:221101_0089" u="1"/>
        <s v="P.2.1.0:220607_0017" u="1"/>
        <s v="P.2.1.0:220616_0031" u="1"/>
        <s v="P.2.2.0:220607_0017" u="1"/>
        <s v="P.2.2.0:220616_0031" u="1"/>
        <s v="P.3.5.0:220616_0011" u="1"/>
        <s v="P.3.9.0:220616_0011" u="1"/>
        <s v="P.3.9.0:220628_0091" u="1"/>
        <s v="P.3.10.0:220610_0025" u="1"/>
        <s v="P.3.10.0:220614_0005" u="1"/>
        <s v="P.3.10.0:220622_0051" u="1"/>
        <s v="P.3.10.0:220628_0021" u="1"/>
        <s v="P.3.13.0:220610_0025" u="1"/>
        <s v="P.3.13.0:220614_0005" u="1"/>
        <s v="P.3.13.0:220622_0051" u="1"/>
        <s v="P.3.13.0:220628_0021" u="1"/>
        <s v="P.2.1.0: 產品營收與銷量達成率:221101_0067" u="1"/>
        <s v="QAM:221101_0041" u="1"/>
        <s v="C.1.1.0:221101_0099" u="1"/>
        <s v="P.2.1.0:220607_0027" u="1"/>
        <s v="P.2.1.0:220616_0041" u="1"/>
        <s v="P.2.2.0:220607_0027" u="1"/>
        <s v="P.2.2.0:220616_0041" u="1"/>
        <s v="P.3.5.0:220607_0007" u="1"/>
        <s v="P.3.5.0:220616_0021" u="1"/>
        <s v="P.3.9.0:220607_0007" u="1"/>
        <s v="P.3.9.0:220616_0021" u="1"/>
        <s v="P.3.10.0:220610_0033" u="1"/>
        <s v="P.3.10.0:220614_0013" u="1"/>
        <s v="P.3.10.0:220616_0003" u="1"/>
        <s v="P.3.13.0:220610_0033" u="1"/>
        <s v="P.3.13.0:220614_0013" u="1"/>
        <s v="P.3.13.0:220614_0105" u="1"/>
        <s v="P.3.13.0:220616_0003" u="1"/>
        <s v="P.2.1.0:220607_0037" u="1"/>
        <s v="P.2.1.0:220616_0051" u="1"/>
        <s v="P.2.2.0:220607_0037" u="1"/>
        <s v="P.2.2.0:220616_0051" u="1"/>
        <s v="P.3.5.0:220607_0017" u="1"/>
        <s v="P.3.5.0:220616_0031" u="1"/>
        <s v="P.3.9.0:220607_0017" u="1"/>
        <s v="P.3.9.0:220616_0031" u="1"/>
        <s v="P.3.10.0:220610_0041" u="1"/>
        <s v="P.3.10.0:220614_0021" u="1"/>
        <s v="P.3.10.0:220616_0011" u="1"/>
        <s v="P.3.13.0:220610_0041" u="1"/>
        <s v="P.3.13.0:220614_0021" u="1"/>
        <s v="P.3.13.0:220616_0011" u="1"/>
        <s v="P.3.13.0:220616_0103" u="1"/>
        <s v="C.1.2.0: 投資併購管理:220622_0008" u="1"/>
        <s v="STG:220629_0022" u="1"/>
        <s v="P.2.1.0:220607_0047" u="1"/>
        <s v="P.2.1.0:220616_0061" u="1"/>
        <s v="P.2.2.0:220607_0047" u="1"/>
        <s v="P.2.2.0:220616_0061" u="1"/>
        <s v="P.3.5.0:220607_0027" u="1"/>
        <s v="P.3.5.0:220616_0041" u="1"/>
        <s v="P.3.9.0:220607_0027" u="1"/>
        <s v="P.3.9.0:220616_0041" u="1"/>
        <s v="P.3.10.0:220602_0003" u="1"/>
        <s v="P.3.13.0:220602_0003" u="1"/>
        <s v="STG:220628_0020" u="1"/>
        <s v="P.2.1.0:220607_0057" u="1"/>
        <s v="P.2.1.0:220616_0071" u="1"/>
        <s v="P.2.2.0:220607_0057" u="1"/>
        <s v="P.2.2.0:220616_0071" u="1"/>
        <s v="P.3.5.0:220607_0037" u="1"/>
        <s v="P.3.9.0:220607_0037" u="1"/>
        <s v="P.3.9.0:220616_0051" u="1"/>
        <s v="P.3.10.0:220602_0011" u="1"/>
        <s v="P.3.13.0:220602_0011" u="1"/>
        <s v="P.3.13.0:220602_0103" u="1"/>
        <s v="FIN:220630_0009" u="1"/>
        <s v="P390:220628_0006" u="1"/>
        <s v="P.2.1.0:220607_0067" u="1"/>
        <s v="P.2.1.0:220616_0081" u="1"/>
        <s v="P.2.2.0:220607_0067" u="1"/>
        <s v="P.2.2.0:220616_0081" u="1"/>
        <s v="P.3.9.0:220607_0047" u="1"/>
        <s v="P.3.9.0:220616_0061" u="1"/>
        <s v="C.4.3.0: 財務分析:221029_0039" u="1"/>
        <s v="C.1.1.0:221022_0104" u="1"/>
        <s v="P.2.1.0:220607_0077" u="1"/>
        <s v="P.2.1.0:220616_0091" u="1"/>
        <s v="P.2.2.0:220607_0077" u="1"/>
        <s v="P.2.2.0:220616_0091" u="1"/>
        <s v="P.3.9.0:220607_0057" u="1"/>
        <s v="P.3.9.0:220616_0071" u="1"/>
        <s v="C.4.3.0: 財務分析:221022_0068" u="1"/>
        <s v="C.1.2.0: 投資併購管理:220622_0018" u="1"/>
        <s v="P.2.1.0:220607_0087" u="1"/>
        <s v="P.2.2.0:220607_0087" u="1"/>
        <s v="P.3.9.0:220607_0067" u="1"/>
        <s v="P.3.9.0:220616_0081" u="1"/>
        <s v="S1.0.01:230306_0009" u="1"/>
        <s v="C.4.2.0: 生產力:221022_0002" u="1"/>
        <s v="C.4.3.0: 財務分析:221029_0027" u="1"/>
        <s v="C.1.2.0: 投資併購管理:220602_0010" u="1"/>
        <s v="STG:220614_0030" u="1"/>
        <s v="STG:220616_0020" u="1"/>
        <s v="P.2.1.0:220607_0097" u="1"/>
        <s v="P.2.2.0:220607_0097" u="1"/>
        <s v="P.3.9.0:220607_0077" u="1"/>
        <s v="P.3.9.0:220616_0091" u="1"/>
        <s v="S1.0.01:230306_0019" u="1"/>
        <s v="C.4.3.0: 財務分析:221022_0056" u="1"/>
        <s v="P.2.1.0: 產品營收與銷量達成率:221101_0077" u="1"/>
        <s v="STG:220607_0026" u="1"/>
        <s v="STG:220609_0016" u="1"/>
        <s v="P.3.9.0:220607_0087" u="1"/>
        <s v="S1.0.01:230306_0029" u="1"/>
        <s v="C.4.2.0: 生產力:221022_0010" u="1"/>
        <s v="C.4.3.0: 財務分析:221029_0015" u="1"/>
        <s v="QAM:221022_0058" u="1"/>
        <s v="P.3.9.0:220607_0097" u="1"/>
        <s v="C.4.3.0: 財務分析:221022_0044" u="1"/>
        <s v="C.4.3.0: 財務分析:221101_0063" u="1"/>
        <s v="C.1.2.0: 投資併購管理:220622_0028" u="1"/>
        <s v="QAM:221029_0016" u="1"/>
        <s v="STG:220607_0012" u="1"/>
        <s v="STG:220609_0002" u="1"/>
        <s v="C.4.3.0: 財務分析:221029_0003" u="1"/>
        <s v="C.1.2.0: 投資併購管理:220602_0020" u="1"/>
        <s v="QAM:221022_0044" u="1"/>
        <s v="STG:220602_0030" u="1"/>
        <s v="C.4.3.0: 財務分析:221022_0032" u="1"/>
        <s v="C.4.3.0: 財務分析:221101_0051" u="1"/>
        <s v="C.1.2.0: 投資併購管理:220627_0008" u="1"/>
        <s v="QAM:221029_0002" u="1"/>
        <s v="P.3.10.0:220627_0007" u="1"/>
        <s v="P.3.13.0:220627_0007" u="1"/>
        <s v="QAM:221022_0030" u="1"/>
        <s v="P.3.10.0:220627_0015" u="1"/>
        <s v="P.3.10.0:220629_0005" u="1"/>
        <s v="P.3.13.0:220627_0015" u="1"/>
        <s v="P.3.13.0:220627_0107" u="1"/>
        <s v="P.3.13.0:220629_0005" u="1"/>
        <s v="C.4.3.0: 財務分析:221022_0020" u="1"/>
        <s v="C.1.2.0: 投資併購管理:220628_0008" u="1"/>
        <s v="QAM:221101_0056" u="1"/>
        <s v="P.3.10.0:220627_0023" u="1"/>
        <s v="P.3.10.0:220629_0013" u="1"/>
        <s v="P.3.13.0:220627_0023" u="1"/>
        <s v="P.3.13.0:220629_0013" u="1"/>
        <s v="P.3.13.0:220629_0105" u="1"/>
        <s v="C.1.2.0: 投資併購管理:220602_0030" u="1"/>
        <s v="C.1.1.0:221101_0102" u="1"/>
        <s v="P.3.10.0:220615_0005" u="1"/>
        <s v="P.3.10.0:220627_0031" u="1"/>
        <s v="P.3.10.0:220629_0021" u="1"/>
        <s v="P.3.13.0:220615_0005" u="1"/>
        <s v="P.3.13.0:220627_0031" u="1"/>
        <s v="P.3.13.0:220629_0021" u="1"/>
        <s v="C.1.2.0: 投資併購管理:220627_0018" u="1"/>
        <s v="C.1.2.0: 投資併購管理:220629_0008" u="1"/>
        <s v="P.2.1.0: 產品營收與銷量達成率:221101_0087" u="1"/>
        <s v="QAM:221101_0042" u="1"/>
        <s v="C.1.1.0:221101_0112" u="1"/>
        <s v="P.3.10.0:220615_0013" u="1"/>
        <s v="P.3.10.0:220615_0105" u="1"/>
        <s v="P.3.13.0:220615_0013" u="1"/>
        <s v="C.1.2.0: 投資併購管理:220607_0010" u="1"/>
        <s v="P.3.10.0:220615_0021" u="1"/>
        <s v="P.3.10.0:220615_0113" u="1"/>
        <s v="P.3.13.0:220615_0021" u="1"/>
        <s v="C.1.2.0: 投資併購管理:220628_0018" u="1"/>
        <s v="STG:220629_0023" u="1"/>
        <s v="P.2.1.0:220609_0104" u="1"/>
        <s v="P.2.1.0:220629_0004" u="1"/>
        <s v="P.2.2.0:220609_0104" u="1"/>
        <s v="P.2.2.0:220629_0004" u="1"/>
        <s v="P.3.10.0:220615_0121" u="1"/>
        <s v="P.3.13.0:220615_0121" u="1"/>
        <s v="STG:220628_0021" u="1"/>
        <s v="P.2.1.0:220609_0114" u="1"/>
        <s v="P.2.1.0:220629_0014" u="1"/>
        <s v="P.2.2.0:220609_0114" u="1"/>
        <s v="P.2.2.0:220629_0014" u="1"/>
        <s v="C.4.3.0: 財務分析:220628_0070" u="1"/>
        <s v="C.1.2.0: 投資併購管理:220627_0028" u="1"/>
        <s v="C.1.2.0: 投資併購管理:220629_0018" u="1"/>
        <s v="P.2.1.0:220609_0124" u="1"/>
        <s v="P.2.1.0:220628_0002" u="1"/>
        <s v="P.2.1.0:220629_0024" u="1"/>
        <s v="P.2.2.0:220609_0124" u="1"/>
        <s v="P.2.2.0:220628_0002" u="1"/>
        <s v="P.2.2.0:220629_0024" u="1"/>
        <s v="P.3.5.0:220629_0004" u="1"/>
        <s v="P.3.9.0:220609_0104" u="1"/>
        <s v="P.3.9.0:220629_0004" u="1"/>
        <s v="C.1.2.0: 投資併購管理:220607_0020" u="1"/>
        <s v="C.1.2.0: 投資併購管理:220609_0010" u="1"/>
        <s v="P.2.1.0:220609_0134" u="1"/>
        <s v="P.2.1.0:220628_0012" u="1"/>
        <s v="P.2.1.0:220629_0034" u="1"/>
        <s v="P.2.2.0:220628_0012" u="1"/>
        <s v="P.2.2.0:220629_0034" u="1"/>
        <s v="P.3.5.0:220629_0014" u="1"/>
        <s v="P.3.9.0:220609_0114" u="1"/>
        <s v="P.3.9.0:220629_0014" u="1"/>
        <s v="C.1.2.0: 投資併購管理:220628_0028" u="1"/>
        <s v="P.2.1.0:220607_0100" u="1"/>
        <s v="P.2.1.0:220609_0144" u="1"/>
        <s v="P.2.1.0:220628_0022" u="1"/>
        <s v="P.2.1.0:220629_0044" u="1"/>
        <s v="P.2.2.0:220607_0100" u="1"/>
        <s v="P.2.2.0:220628_0022" u="1"/>
        <s v="P.2.2.0:220629_0044" u="1"/>
        <s v="P.3.5.0:220628_0002" u="1"/>
        <s v="P.3.5.0:220629_0024" u="1"/>
        <s v="P.3.9.0:220609_0124" u="1"/>
        <s v="P.3.9.0:220628_0002" u="1"/>
        <s v="P.3.9.0:220629_0024" u="1"/>
        <s v="STG:220614_0031" u="1"/>
        <s v="STG:220616_0021" u="1"/>
        <s v="P.2.1.0:220607_0110" u="1"/>
        <s v="P.2.1.0:220609_0154" u="1"/>
        <s v="P.2.1.0:220627_0010" u="1"/>
        <s v="P.2.1.0:220628_0032" u="1"/>
        <s v="P.2.1.0:220629_0054" u="1"/>
        <s v="P.2.2.0:220607_0110" u="1"/>
        <s v="P.2.2.0:220627_0010" u="1"/>
        <s v="P.2.2.0:220628_0032" u="1"/>
        <s v="P.2.2.0:220629_0054" u="1"/>
        <s v="P.3.5.0:220628_0012" u="1"/>
        <s v="P.3.5.0:220629_0034" u="1"/>
        <s v="P.3.9.0:220609_0134" u="1"/>
        <s v="P.3.9.0:220628_0012" u="1"/>
        <s v="P.3.9.0:220629_0034" u="1"/>
        <s v="C.1.2.0: 投資併購管理:220629_0028" u="1"/>
        <s v="P.2.1.0: 產品營收與銷量達成率:221101_0097" u="1"/>
        <s v="STG:220607_0027" u="1"/>
        <s v="STG:220609_0017" u="1"/>
        <s v="P.2.1.0:220607_0120" u="1"/>
        <s v="P.2.1.0:220609_0164" u="1"/>
        <s v="P.2.1.0:220627_0020" u="1"/>
        <s v="P.2.1.0:220628_0042" u="1"/>
        <s v="P.2.1.0:220629_0064" u="1"/>
        <s v="P.2.2.0:220607_0120" u="1"/>
        <s v="P.2.2.0:220627_0020" u="1"/>
        <s v="P.2.2.0:220628_0042" u="1"/>
        <s v="P.2.2.0:220629_0064" u="1"/>
        <s v="P.3.5.0:220628_0022" u="1"/>
        <s v="P.3.5.0:220629_0044" u="1"/>
        <s v="P.3.9.0:220607_0100" u="1"/>
        <s v="P.3.9.0:220609_0144" u="1"/>
        <s v="P.3.9.0:220628_0022" u="1"/>
        <s v="P.3.9.0:220629_0044" u="1"/>
        <s v="C.1.2.0: 投資併購管理:220607_0030" u="1"/>
        <s v="C.1.2.0: 投資併購管理:220609_0020" u="1"/>
        <s v="QAM:221022_0059" u="1"/>
        <s v="P.2.1.0:220607_0130" u="1"/>
        <s v="P.2.1.0:220609_0174" u="1"/>
        <s v="P.2.1.0:220627_0030" u="1"/>
        <s v="P.2.1.0:220628_0052" u="1"/>
        <s v="P.2.1.0:220629_0074" u="1"/>
        <s v="P.2.2.0:220627_0030" u="1"/>
        <s v="P.2.2.0:220628_0052" u="1"/>
        <s v="P.2.2.0:220629_0074" u="1"/>
        <s v="P.3.5.0:220627_0010" u="1"/>
        <s v="P.3.5.0:220628_0032" u="1"/>
        <s v="P.3.9.0:220607_0110" u="1"/>
        <s v="P.3.9.0:220609_0154" u="1"/>
        <s v="P.3.9.0:220627_0010" u="1"/>
        <s v="P.3.9.0:220628_0032" u="1"/>
        <s v="P.3.9.0:220629_0054" u="1"/>
        <s v="P.3.10.0:220630_0059" u="1"/>
        <s v="P.3.13.0:220630_0059" u="1"/>
        <s v="QAM:221029_0017" u="1"/>
        <s v="STG:220607_0013" u="1"/>
        <s v="STG:220609_0003" u="1"/>
        <s v="P.2.1.0:220607_0140" u="1"/>
        <s v="P.2.1.0:220609_0184" u="1"/>
        <s v="P.2.1.0:220627_0040" u="1"/>
        <s v="P.2.1.0:220628_0062" u="1"/>
        <s v="P.2.1.0:220629_0084" u="1"/>
        <s v="P.2.2.0:220627_0040" u="1"/>
        <s v="P.2.2.0:220628_0062" u="1"/>
        <s v="P.2.2.0:220629_0084" u="1"/>
        <s v="P.3.5.0:220627_0020" u="1"/>
        <s v="P.3.5.0:220628_0042" u="1"/>
        <s v="P.3.9.0:220607_0120" u="1"/>
        <s v="P.3.9.0:220627_0020" u="1"/>
        <s v="P.3.9.0:220628_0042" u="1"/>
        <s v="P.3.9.0:220629_0064" u="1"/>
        <s v="P.3.10.0:220630_0067" u="1"/>
        <s v="P.3.13.0:220630_0067" u="1"/>
        <s v="QAM:221022_0045" u="1"/>
        <s v="STG:220602_0031" u="1"/>
        <s v="P.2.1.0:220607_0150" u="1"/>
        <s v="P.2.1.0:220609_0194" u="1"/>
        <s v="P.2.1.0:220627_0050" u="1"/>
        <s v="P.2.1.0:220628_0072" u="1"/>
        <s v="P.2.1.0:220629_0094" u="1"/>
        <s v="P.2.2.0:220627_0050" u="1"/>
        <s v="P.2.2.0:220628_0072" u="1"/>
        <s v="P.2.2.0:220629_0094" u="1"/>
        <s v="P.3.5.0:220627_0030" u="1"/>
        <s v="P.3.9.0:220607_0130" u="1"/>
        <s v="P.3.9.0:220627_0030" u="1"/>
        <s v="P.3.9.0:220628_0052" u="1"/>
        <s v="P.3.9.0:220629_0074" u="1"/>
        <s v="P.3.10.0:220622_0029" u="1"/>
        <s v="P.3.13.0:220622_0029" u="1"/>
        <s v="P.3.13.0:220630_0075" u="1"/>
        <s v="QAM:221029_0003" u="1"/>
        <s v="P.2.1.0:220607_0160" u="1"/>
        <s v="P.2.1.0:220616_0002" u="1"/>
        <s v="P.2.1.0:220627_0060" u="1"/>
        <s v="P.2.1.0:220628_0082" u="1"/>
        <s v="P.2.2.0:220616_0002" u="1"/>
        <s v="P.2.2.0:220627_0060" u="1"/>
        <s v="P.2.2.0:220628_0082" u="1"/>
        <s v="P.3.5.0:220627_0040" u="1"/>
        <s v="P.3.9.0:220607_0140" u="1"/>
        <s v="P.3.9.0:220627_0040" u="1"/>
        <s v="P.3.9.0:220628_0062" u="1"/>
        <s v="P.3.9.0:220629_0084" u="1"/>
        <s v="P.3.10.0:220622_0037" u="1"/>
        <s v="P.3.10.0:220628_0007" u="1"/>
        <s v="P.3.13.0:220622_0037" u="1"/>
        <s v="P.3.13.0:220628_0007" u="1"/>
        <s v="P.3.13.0:220630_0083" u="1"/>
        <s v="C.1.2.0: 投資併購管理:220609_0030" u="1"/>
        <s v="QAM:221022_0031" u="1"/>
        <s v="P.2.1.0:220607_0170" u="1"/>
        <s v="P.2.1.0:220616_0012" u="1"/>
        <s v="P.2.1.0:220627_0070" u="1"/>
        <s v="P.2.1.0:220628_0092" u="1"/>
        <s v="P.2.2.0:220616_0012" u="1"/>
        <s v="P.2.2.0:220627_0070" u="1"/>
        <s v="P.2.2.0:220628_0092" u="1"/>
        <s v="P.3.9.0:220607_0150" u="1"/>
        <s v="P.3.9.0:220627_0050" u="1"/>
        <s v="P.3.9.0:220628_0072" u="1"/>
        <s v="P.3.9.0:220629_0094" u="1"/>
        <s v="P.3.10.0:220610_0019" u="1"/>
        <s v="P.3.10.0:220622_0045" u="1"/>
        <s v="P.3.10.0:220628_0015" u="1"/>
        <s v="P.3.13.0:220610_0019" u="1"/>
        <s v="P.3.13.0:220622_0045" u="1"/>
        <s v="P.3.13.0:220628_0015" u="1"/>
        <s v="P.3.13.0:220628_0107" u="1"/>
        <s v="P.3.13.0:220630_0091" u="1"/>
        <s v="QAM:221101_0057" u="1"/>
        <s v="P.2.1.0:220607_0008" u="1"/>
        <s v="P.2.1.0:220607_0180" u="1"/>
        <s v="P.2.1.0:220616_0022" u="1"/>
        <s v="P.2.1.0:220627_0080" u="1"/>
        <s v="P.2.2.0:220607_0008" u="1"/>
        <s v="P.2.2.0:220616_0022" u="1"/>
        <s v="P.2.2.0:220627_0080" u="1"/>
        <s v="P.3.5.0:220616_0002" u="1"/>
        <s v="P.3.9.0:220607_0160" u="1"/>
        <s v="P.3.9.0:220616_0002" u="1"/>
        <s v="P.3.9.0:220627_0060" u="1"/>
        <s v="P.3.9.0:220628_0082" u="1"/>
        <s v="P.3.10.0:220610_0027" u="1"/>
        <s v="P.3.10.0:220614_0007" u="1"/>
        <s v="P.3.10.0:220622_0053" u="1"/>
        <s v="P.3.10.0:220628_0023" u="1"/>
        <s v="P.3.13.0:220610_0027" u="1"/>
        <s v="P.3.13.0:220614_0007" u="1"/>
        <s v="P.3.13.0:220622_0053" u="1"/>
        <s v="P.3.13.0:220628_0023" u="1"/>
        <s v="P.2.1.0:220607_0018" u="1"/>
        <s v="P.2.1.0:220607_0190" u="1"/>
        <s v="P.2.1.0:220615_0010" u="1"/>
        <s v="P.2.1.0:220616_0032" u="1"/>
        <s v="P.2.1.0:220627_0090" u="1"/>
        <s v="P.2.2.0:220607_0018" u="1"/>
        <s v="P.2.2.0:220615_0010" u="1"/>
        <s v="P.2.2.0:220616_0032" u="1"/>
        <s v="P.2.2.0:220627_0090" u="1"/>
        <s v="P.3.5.0:220616_0012" u="1"/>
        <s v="P.3.9.0:220616_0012" u="1"/>
        <s v="P.3.9.0:220627_0070" u="1"/>
        <s v="P.3.9.0:220628_0092" u="1"/>
        <s v="P.3.10.0:220610_0035" u="1"/>
        <s v="P.3.10.0:220614_0015" u="1"/>
        <s v="P.3.10.0:220616_0005" u="1"/>
        <s v="P.3.10.0:220622_0061" u="1"/>
        <s v="P.3.10.0:220628_0031" u="1"/>
        <s v="P.3.13.0:220610_0035" u="1"/>
        <s v="P.3.13.0:220614_0015" u="1"/>
        <s v="P.3.13.0:220614_0107" u="1"/>
        <s v="P.3.13.0:220616_0005" u="1"/>
        <s v="P.3.13.0:220622_0061" u="1"/>
        <s v="P.3.13.0:220628_0031" u="1"/>
        <s v="C.1.2.0: 投資併購管理:220701_0008" u="1"/>
        <s v="QAM:221101_0043" u="1"/>
        <s v="P.2.1.0:220607_0028" u="1"/>
        <s v="P.2.1.0:220615_0020" u="1"/>
        <s v="P.2.1.0:220616_0042" u="1"/>
        <s v="P.2.2.0:220607_0028" u="1"/>
        <s v="P.2.2.0:220615_0020" u="1"/>
        <s v="P.2.2.0:220616_0042" u="1"/>
        <s v="P.3.5.0:220607_0008" u="1"/>
        <s v="P.3.5.0:220616_0022" u="1"/>
        <s v="P.3.9.0:220607_0008" u="1"/>
        <s v="P.3.9.0:220616_0022" u="1"/>
        <s v="P.3.9.0:220627_0080" u="1"/>
        <s v="P.3.10.0:220610_0043" u="1"/>
        <s v="P.3.10.0:220614_0023" u="1"/>
        <s v="P.3.10.0:220616_0013" u="1"/>
        <s v="P.3.13.0:220610_0043" u="1"/>
        <s v="P.3.13.0:220614_0023" u="1"/>
        <s v="P.3.13.0:220616_0013" u="1"/>
        <s v="P.3.13.0:220616_0105" u="1"/>
        <s v="P.2.1.0:220607_0038" u="1"/>
        <s v="P.2.1.0:220615_0030" u="1"/>
        <s v="P.2.1.0:220616_0052" u="1"/>
        <s v="P.2.2.0:220607_0038" u="1"/>
        <s v="P.2.2.0:220615_0030" u="1"/>
        <s v="P.2.2.0:220616_0052" u="1"/>
        <s v="P.3.5.0:220607_0018" u="1"/>
        <s v="P.3.5.0:220615_0010" u="1"/>
        <s v="P.3.5.0:220616_0032" u="1"/>
        <s v="P.3.9.0:220607_0018" u="1"/>
        <s v="P.3.9.0:220615_0010" u="1"/>
        <s v="P.3.9.0:220616_0032" u="1"/>
        <s v="P.3.9.0:220627_0090" u="1"/>
        <s v="P.3.10.0:220602_0005" u="1"/>
        <s v="P.3.10.0:220610_0051" u="1"/>
        <s v="P.3.10.0:220614_0031" u="1"/>
        <s v="P.3.10.0:220616_0021" u="1"/>
        <s v="P.3.13.0:220602_0005" u="1"/>
        <s v="P.3.13.0:220610_0051" u="1"/>
        <s v="P.3.13.0:220614_0031" u="1"/>
        <s v="P.3.13.0:220616_0021" u="1"/>
        <s v="STG:220629_0024" u="1"/>
        <s v="P.2.1.0:220607_0048" u="1"/>
        <s v="P.2.1.0:220615_0040" u="1"/>
        <s v="P.2.1.0:220616_0062" u="1"/>
        <s v="P.2.2.0:220607_0048" u="1"/>
        <s v="P.2.2.0:220615_0040" u="1"/>
        <s v="P.2.2.0:220616_0062" u="1"/>
        <s v="P.3.5.0:220607_0028" u="1"/>
        <s v="P.3.5.0:220615_0020" u="1"/>
        <s v="P.3.5.0:220616_0042" u="1"/>
        <s v="P.3.9.0:220607_0028" u="1"/>
        <s v="P.3.9.0:220615_0020" u="1"/>
        <s v="P.3.9.0:220616_0042" u="1"/>
        <s v="P.3.10.0:220602_0013" u="1"/>
        <s v="P.3.13.0:220602_0013" u="1"/>
        <s v="P.3.13.0:220602_0105" u="1"/>
        <s v="STG:220628_0022" u="1"/>
        <s v="P.2.1.0:220607_0058" u="1"/>
        <s v="P.2.1.0:220615_0050" u="1"/>
        <s v="P.2.1.0:220616_0072" u="1"/>
        <s v="P.2.2.0:220607_0058" u="1"/>
        <s v="P.2.2.0:220615_0050" u="1"/>
        <s v="P.2.2.0:220616_0072" u="1"/>
        <s v="P.3.5.0:220607_0038" u="1"/>
        <s v="P.3.5.0:220615_0030" u="1"/>
        <s v="P.3.9.0:220607_0038" u="1"/>
        <s v="P.3.9.0:220615_0030" u="1"/>
        <s v="P.3.9.0:220616_0052" u="1"/>
        <s v="P.3.10.0:220602_0021" u="1"/>
        <s v="P.3.13.0:220602_0021" u="1"/>
        <s v="C.4.3.0: 財務分析:221029_0049" u="1"/>
        <s v="C.1.2.0: 投資併購管理:220701_0018" u="1"/>
        <s v="STG:220627_0020" u="1"/>
        <s v="STG:220629_0010" u="1"/>
        <s v="P.2.1.0:220607_0068" u="1"/>
        <s v="P.2.1.0:220615_0060" u="1"/>
        <s v="P.2.1.0:220616_0082" u="1"/>
        <s v="P.2.2.0:220607_0068" u="1"/>
        <s v="P.2.2.0:220615_0060" u="1"/>
        <s v="P.2.2.0:220616_0082" u="1"/>
        <s v="P.3.5.0:220615_0040" u="1"/>
        <s v="P.3.9.0:220607_0048" u="1"/>
        <s v="P.3.9.0:220615_0040" u="1"/>
        <s v="P.3.9.0:220616_0062" u="1"/>
        <s v="C.1.1.0:221022_0105" u="1"/>
        <s v="P.2.1.0:220607_0078" u="1"/>
        <s v="P.2.1.0:220615_0070" u="1"/>
        <s v="P.2.1.0:220616_0092" u="1"/>
        <s v="P.2.2.0:220607_0078" u="1"/>
        <s v="P.2.2.0:220615_0070" u="1"/>
        <s v="P.2.2.0:220616_0092" u="1"/>
        <s v="P.3.9.0:220607_0058" u="1"/>
        <s v="P.3.9.0:220615_0050" u="1"/>
        <s v="P.3.9.0:220616_0072" u="1"/>
        <s v="C.4.2.0: 生產力:221022_0003" u="1"/>
        <s v="C.4.3.0: 財務分析:221029_0037" u="1"/>
        <s v="P.2.1.0:220607_0088" u="1"/>
        <s v="P.2.1.0:220615_0080" u="1"/>
        <s v="P.2.2.0:220607_0088" u="1"/>
        <s v="P.2.2.0:220615_0080" u="1"/>
        <s v="P.3.9.0:220607_0068" u="1"/>
        <s v="P.3.9.0:220615_0060" u="1"/>
        <s v="P.3.9.0:220616_0082" u="1"/>
        <s v="C.4.3.0: 財務分析:221022_0066" u="1"/>
        <s v="STG:220616_0022" u="1"/>
        <s v="P.2.1.0:220607_0098" u="1"/>
        <s v="P.2.1.0:220615_0090" u="1"/>
        <s v="P.2.2.0:220607_0098" u="1"/>
        <s v="P.2.2.0:220615_0090" u="1"/>
        <s v="P.3.9.0:220607_0078" u="1"/>
        <s v="P.3.9.0:220615_0070" u="1"/>
        <s v="P.3.9.0:220616_0092" u="1"/>
        <s v="C.4.2.0: 生產力:221022_0011" u="1"/>
        <s v="C.4.3.0: 財務分析:221029_0025" u="1"/>
        <s v="C.1.2.0: 投資併購管理:220701_0028" u="1"/>
        <s v="STG:220607_0028" u="1"/>
        <s v="STG:220609_0018" u="1"/>
        <s v="STG:220615_0020" u="1"/>
        <s v="P.3.9.0:220607_0088" u="1"/>
        <s v="P.3.9.0:220615_0080" u="1"/>
        <s v="C.4.3.0: 財務分析:221022_0054" u="1"/>
        <s v="P.3.9.0:220607_0098" u="1"/>
        <s v="P.3.9.0:220615_0090" u="1"/>
        <s v="C.4.3.0: 財務分析:221029_0013" u="1"/>
        <s v="QAM:221029_0018" u="1"/>
        <s v="STG:220607_0014" u="1"/>
        <s v="STG:220609_0004" u="1"/>
        <s v="C.4.3.0: 財務分析:221022_0042" u="1"/>
        <s v="C.4.3.0: 財務分析:221101_0061" u="1"/>
        <s v="QAM:221022_0046" u="1"/>
        <s v="P.3.10.0:220627_0009" u="1"/>
        <s v="P.3.13.0:220627_0009" u="1"/>
        <s v="C.4.3.0: 財務分析:221029_0001" u="1"/>
        <s v="QAM:221029_0004" u="1"/>
        <s v="P.3.10.0:220627_0017" u="1"/>
        <s v="P.3.10.0:220629_0007" u="1"/>
        <s v="P.3.13.0:220627_0017" u="1"/>
        <s v="P.3.13.0:220627_0109" u="1"/>
        <s v="P.3.13.0:220629_0007" u="1"/>
        <s v="C.4.3.0: 財務分析:221022_0030" u="1"/>
        <s v="QAM:221022_0032" u="1"/>
        <s v="P.3.10.0:220627_0025" u="1"/>
        <s v="P.3.10.0:220629_0015" u="1"/>
        <s v="P.3.13.0:220627_0025" u="1"/>
        <s v="P.3.13.0:220629_0015" u="1"/>
        <s v="P.3.13.0:220629_0107" u="1"/>
        <s v="QAM:221101_0058" u="1"/>
        <s v="P.3.10.0:220615_0007" u="1"/>
        <s v="P.3.10.0:220627_0033" u="1"/>
        <s v="P.3.10.0:220629_0023" u="1"/>
        <s v="P.3.13.0:220615_0007" u="1"/>
        <s v="P.3.13.0:220627_0033" u="1"/>
        <s v="P.3.13.0:220629_0023" u="1"/>
        <s v="C.1.1.0:221101_0103" u="1"/>
        <s v="P.3.10.0:220615_0015" u="1"/>
        <s v="P.3.10.0:220615_0107" u="1"/>
        <s v="P.3.10.0:220627_0041" u="1"/>
        <s v="P.3.10.0:220629_0031" u="1"/>
        <s v="P.3.13.0:220615_0015" u="1"/>
        <s v="P.3.13.0:220615_0107" u="1"/>
        <s v="P.3.13.0:220627_0041" u="1"/>
        <s v="P.3.13.0:220629_0031" u="1"/>
        <s v="QAM:221101_0044" u="1"/>
        <s v="P.3.10.0:220615_0023" u="1"/>
        <s v="P.3.10.0:220615_0115" u="1"/>
        <s v="P.3.13.0:220615_0023" u="1"/>
        <s v="P.3.13.0:220615_0115" u="1"/>
        <s v="P.3.10.0:220615_0031" u="1"/>
        <s v="P.3.10.0:220615_0123" u="1"/>
        <s v="P.3.13.0:220615_0031" u="1"/>
        <s v="P.3.13.0:220615_0123" u="1"/>
        <s v="QAM:221101_0030" u="1"/>
        <s v="STG:220629_0025" u="1"/>
        <s v="P.2.1.0:220609_0105" u="1"/>
        <s v="P.2.1.0:220629_0005" u="1"/>
        <s v="P.2.2.0:220609_0105" u="1"/>
        <s v="P.2.2.0:220629_0005" u="1"/>
        <s v="P.3.10.0:220615_0131" u="1"/>
        <s v="P.3.13.0:220615_0131" u="1"/>
        <s v="STG:220628_0023" u="1"/>
        <s v="P.2.1.0:220609_0115" u="1"/>
        <s v="P.2.1.0:220629_0015" u="1"/>
        <s v="P.2.2.0:220609_0115" u="1"/>
        <s v="P.2.2.0:220629_0015" u="1"/>
        <s v="P.3.10.0:220607_0001" u="1"/>
        <s v="P.3.13.0:220607_0001" u="1"/>
        <s v="STG:220627_0021" u="1"/>
        <s v="STG:220629_0011" u="1"/>
        <s v="P.2.1.0:220609_0125" u="1"/>
        <s v="P.2.1.0:220628_0003" u="1"/>
        <s v="P.2.1.0:220629_0025" u="1"/>
        <s v="P.2.2.0:220609_0125" u="1"/>
        <s v="P.2.2.0:220628_0003" u="1"/>
        <s v="P.2.2.0:220629_0025" u="1"/>
        <s v="P.3.5.0:220629_0005" u="1"/>
        <s v="P.3.9.0:220609_0105" u="1"/>
        <s v="P.3.9.0:220629_0005" u="1"/>
        <s v="P.3.13.0:220607_0101" u="1"/>
        <s v="P.2.1.0:220609_0135" u="1"/>
        <s v="P.2.1.0:220628_0013" u="1"/>
        <s v="P.2.1.0:220629_0035" u="1"/>
        <s v="P.2.2.0:220628_0013" u="1"/>
        <s v="P.2.2.0:220629_0035" u="1"/>
        <s v="P.3.5.0:220629_0015" u="1"/>
        <s v="P.3.9.0:220609_0115" u="1"/>
        <s v="P.3.9.0:220629_0015" u="1"/>
        <s v="P.2.1.0:220607_0101" u="1"/>
        <s v="P.2.1.0:220609_0145" u="1"/>
        <s v="P.2.1.0:220627_0001" u="1"/>
        <s v="P.2.1.0:220628_0023" u="1"/>
        <s v="P.2.1.0:220629_0045" u="1"/>
        <s v="P.2.2.0:220607_0101" u="1"/>
        <s v="P.2.2.0:220627_0001" u="1"/>
        <s v="P.2.2.0:220628_0023" u="1"/>
        <s v="P.2.2.0:220629_0045" u="1"/>
        <s v="P.3.5.0:220628_0003" u="1"/>
        <s v="P.3.5.0:220629_0025" u="1"/>
        <s v="P.3.9.0:220609_0125" u="1"/>
        <s v="P.3.9.0:220628_0003" u="1"/>
        <s v="P.3.9.0:220629_0025" u="1"/>
        <s v="STG:220616_0023" u="1"/>
        <s v="P.2.1.0:220607_0111" u="1"/>
        <s v="P.2.1.0:220609_0155" u="1"/>
        <s v="P.2.1.0:220627_0011" u="1"/>
        <s v="P.2.1.0:220628_0033" u="1"/>
        <s v="P.2.1.0:220629_0055" u="1"/>
        <s v="P.2.2.0:220607_0111" u="1"/>
        <s v="P.2.2.0:220627_0011" u="1"/>
        <s v="P.2.2.0:220628_0033" u="1"/>
        <s v="P.2.2.0:220629_0055" u="1"/>
        <s v="P.3.5.0:220628_0013" u="1"/>
        <s v="P.3.5.0:220629_0035" u="1"/>
        <s v="P.3.9.0:220609_0135" u="1"/>
        <s v="P.3.9.0:220628_0013" u="1"/>
        <s v="P.3.9.0:220629_0035" u="1"/>
        <s v="STG:220607_0029" u="1"/>
        <s v="STG:220609_0019" u="1"/>
        <s v="STG:220615_0021" u="1"/>
        <s v="P.2.1.0:220607_0121" u="1"/>
        <s v="P.2.1.0:220609_0165" u="1"/>
        <s v="P.2.1.0:220627_0021" u="1"/>
        <s v="P.2.1.0:220628_0043" u="1"/>
        <s v="P.2.1.0:220629_0065" u="1"/>
        <s v="P.2.2.0:220607_0121" u="1"/>
        <s v="P.2.2.0:220627_0021" u="1"/>
        <s v="P.2.2.0:220628_0043" u="1"/>
        <s v="P.2.2.0:220629_0065" u="1"/>
        <s v="P.3.5.0:220627_0001" u="1"/>
        <s v="P.3.5.0:220628_0023" u="1"/>
        <s v="P.3.5.0:220629_0045" u="1"/>
        <s v="P.3.9.0:220607_0101" u="1"/>
        <s v="P.3.9.0:220609_0145" u="1"/>
        <s v="P.3.9.0:220627_0001" u="1"/>
        <s v="P.3.9.0:220628_0023" u="1"/>
        <s v="P.3.9.0:220629_0045" u="1"/>
        <s v="P.2.1.0:220607_0131" u="1"/>
        <s v="P.2.1.0:220609_0175" u="1"/>
        <s v="P.2.1.0:220627_0031" u="1"/>
        <s v="P.2.1.0:220628_0053" u="1"/>
        <s v="P.2.1.0:220629_0075" u="1"/>
        <s v="P.2.2.0:220627_0031" u="1"/>
        <s v="P.2.2.0:220628_0053" u="1"/>
        <s v="P.2.2.0:220629_0075" u="1"/>
        <s v="P.3.5.0:220627_0011" u="1"/>
        <s v="P.3.5.0:220628_0033" u="1"/>
        <s v="P.3.9.0:220607_0111" u="1"/>
        <s v="P.3.9.0:220609_0155" u="1"/>
        <s v="P.3.9.0:220627_0011" u="1"/>
        <s v="P.3.9.0:220628_0033" u="1"/>
        <s v="P.3.9.0:220629_0055" u="1"/>
        <s v="P.3.10.0:220630_0069" u="1"/>
        <s v="P.3.13.0:220630_0069" u="1"/>
        <s v="QAM:221029_0019" u="1"/>
        <s v="STG:220607_0015" u="1"/>
        <s v="STG:220609_0005" u="1"/>
        <s v="P.2.1.0:220607_0141" u="1"/>
        <s v="P.2.1.0:220609_0185" u="1"/>
        <s v="P.2.1.0:220627_0041" u="1"/>
        <s v="P.2.1.0:220628_0063" u="1"/>
        <s v="P.2.1.0:220629_0085" u="1"/>
        <s v="P.2.2.0:220627_0041" u="1"/>
        <s v="P.2.2.0:220628_0063" u="1"/>
        <s v="P.2.2.0:220629_0085" u="1"/>
        <s v="P.3.5.0:220627_0021" u="1"/>
        <s v="P.3.5.0:220628_0043" u="1"/>
        <s v="P.3.9.0:220607_0121" u="1"/>
        <s v="P.3.9.0:220627_0021" u="1"/>
        <s v="P.3.9.0:220628_0043" u="1"/>
        <s v="P.3.9.0:220629_0065" u="1"/>
        <s v="P.3.13.0:220630_0077" u="1"/>
        <s v="QAM:221022_0047" u="1"/>
        <s v="P.2.1.0:220607_0151" u="1"/>
        <s v="P.2.1.0:220609_0195" u="1"/>
        <s v="P.2.1.0:220627_0051" u="1"/>
        <s v="P.2.1.0:220628_0073" u="1"/>
        <s v="P.2.1.0:220629_0095" u="1"/>
        <s v="P.2.2.0:220627_0051" u="1"/>
        <s v="P.2.2.0:220628_0073" u="1"/>
        <s v="P.2.2.0:220629_0095" u="1"/>
        <s v="P.3.5.0:220627_0031" u="1"/>
        <s v="P.3.9.0:220607_0131" u="1"/>
        <s v="P.3.9.0:220627_0031" u="1"/>
        <s v="P.3.9.0:220628_0053" u="1"/>
        <s v="P.3.9.0:220629_0075" u="1"/>
        <s v="P.3.10.0:220622_0039" u="1"/>
        <s v="P.3.10.0:220628_0009" u="1"/>
        <s v="P.3.13.0:220622_0039" u="1"/>
        <s v="P.3.13.0:220628_0009" u="1"/>
        <s v="P.3.13.0:220630_0085" u="1"/>
        <s v="QAM:221029_0005" u="1"/>
        <s v="STG:220607_0001" u="1"/>
        <s v="P.2.1.0:220607_0161" u="1"/>
        <s v="P.2.1.0:220616_0003" u="1"/>
        <s v="P.2.1.0:220627_0061" u="1"/>
        <s v="P.2.1.0:220628_0083" u="1"/>
        <s v="P.2.2.0:220616_0003" u="1"/>
        <s v="P.2.2.0:220627_0061" u="1"/>
        <s v="P.2.2.0:220628_0083" u="1"/>
        <s v="P.3.5.0:220627_0041" u="1"/>
        <s v="P.3.9.0:220607_0141" u="1"/>
        <s v="P.3.9.0:220627_0041" u="1"/>
        <s v="P.3.9.0:220628_0063" u="1"/>
        <s v="P.3.10.0:220622_0047" u="1"/>
        <s v="P.3.10.0:220628_0017" u="1"/>
        <s v="P.3.13.0:220622_0047" u="1"/>
        <s v="P.3.13.0:220628_0017" u="1"/>
        <s v="P.3.13.0:220628_0109" u="1"/>
        <s v="P.3.13.0:220630_0093" u="1"/>
        <s v="QAM:221022_0033" u="1"/>
        <s v="P.2.1.0:220607_0171" u="1"/>
        <s v="P.2.1.0:220616_0013" u="1"/>
        <s v="P.2.1.0:220627_0071" u="1"/>
        <s v="P.2.1.0:220628_0093" u="1"/>
        <s v="P.2.2.0:220616_0013" u="1"/>
        <s v="P.2.2.0:220627_0071" u="1"/>
        <s v="P.2.2.0:220628_0093" u="1"/>
        <s v="P.3.9.0:220607_0151" u="1"/>
        <s v="P.3.9.0:220627_0051" u="1"/>
        <s v="P.3.9.0:220628_0073" u="1"/>
        <s v="P.3.9.0:220629_0095" u="1"/>
        <s v="P.3.10.0:220610_0029" u="1"/>
        <s v="P.3.10.0:220614_0009" u="1"/>
        <s v="P.3.10.0:220622_0055" u="1"/>
        <s v="P.3.10.0:220628_0025" u="1"/>
        <s v="P.3.13.0:220610_0029" u="1"/>
        <s v="P.3.13.0:220614_0009" u="1"/>
        <s v="P.3.13.0:220622_0055" u="1"/>
        <s v="P.3.13.0:220628_0025" u="1"/>
        <s v="QAM:221101_0059" u="1"/>
        <s v="P.2.1.0:220607_0009" u="1"/>
        <s v="P.2.1.0:220607_0181" u="1"/>
        <s v="P.2.1.0:220615_0001" u="1"/>
        <s v="P.2.1.0:220616_0023" u="1"/>
        <s v="P.2.1.0:220627_0081" u="1"/>
        <s v="P.2.2.0:220607_0009" u="1"/>
        <s v="P.2.2.0:220615_0001" u="1"/>
        <s v="P.2.2.0:220616_0023" u="1"/>
        <s v="P.2.2.0:220627_0081" u="1"/>
        <s v="P.3.5.0:220616_0003" u="1"/>
        <s v="P.3.9.0:220616_0003" u="1"/>
        <s v="P.3.9.0:220627_0061" u="1"/>
        <s v="P.3.9.0:220628_0083" u="1"/>
        <s v="P.3.10.0:220610_0037" u="1"/>
        <s v="P.3.10.0:220614_0017" u="1"/>
        <s v="P.3.10.0:220616_0007" u="1"/>
        <s v="P.3.10.0:220622_0063" u="1"/>
        <s v="P.3.10.0:220628_0033" u="1"/>
        <s v="P.3.13.0:220610_0037" u="1"/>
        <s v="P.3.13.0:220614_0017" u="1"/>
        <s v="P.3.13.0:220614_0109" u="1"/>
        <s v="P.3.13.0:220616_0007" u="1"/>
        <s v="P.3.13.0:220622_0063" u="1"/>
        <s v="P.3.13.0:220628_0033" u="1"/>
        <s v="P.2.1.0:220607_0019" u="1"/>
        <s v="P.2.1.0:220607_0191" u="1"/>
        <s v="P.2.1.0:220615_0011" u="1"/>
        <s v="P.2.1.0:220616_0033" u="1"/>
        <s v="P.2.1.0:220627_0091" u="1"/>
        <s v="P.2.2.0:220607_0019" u="1"/>
        <s v="P.2.2.0:220615_0011" u="1"/>
        <s v="P.2.2.0:220616_0033" u="1"/>
        <s v="P.2.2.0:220627_0091" u="1"/>
        <s v="P.3.5.0:220616_0013" u="1"/>
        <s v="P.3.9.0:220616_0013" u="1"/>
        <s v="P.3.9.0:220627_0071" u="1"/>
        <s v="P.3.9.0:220628_0093" u="1"/>
        <s v="P.3.10.0:220610_0045" u="1"/>
        <s v="P.3.10.0:220614_0025" u="1"/>
        <s v="P.3.10.0:220616_0015" u="1"/>
        <s v="P.3.10.0:220622_0071" u="1"/>
        <s v="P.3.10.0:220628_0041" u="1"/>
        <s v="P.3.13.0:220610_0045" u="1"/>
        <s v="P.3.13.0:220614_0025" u="1"/>
        <s v="P.3.13.0:220616_0015" u="1"/>
        <s v="P.3.13.0:220616_0107" u="1"/>
        <s v="P.3.13.0:220622_0071" u="1"/>
        <s v="P.3.13.0:220628_0041" u="1"/>
        <s v="QAM:221101_0045" u="1"/>
        <s v="P.2.1.0:220607_0029" u="1"/>
        <s v="P.2.1.0:220615_0021" u="1"/>
        <s v="P.2.1.0:220616_0043" u="1"/>
        <s v="P.2.2.0:220607_0029" u="1"/>
        <s v="P.2.2.0:220615_0021" u="1"/>
        <s v="P.2.2.0:220616_0043" u="1"/>
        <s v="P.3.5.0:220607_0009" u="1"/>
        <s v="P.3.5.0:220615_0001" u="1"/>
        <s v="P.3.5.0:220616_0023" u="1"/>
        <s v="P.3.9.0:220607_0009" u="1"/>
        <s v="P.3.9.0:220615_0001" u="1"/>
        <s v="P.3.9.0:220616_0023" u="1"/>
        <s v="P.3.9.0:220627_0081" u="1"/>
        <s v="P.3.10.0:220602_0007" u="1"/>
        <s v="P.3.10.0:220610_0053" u="1"/>
        <s v="P.3.10.0:220614_0033" u="1"/>
        <s v="P.3.10.0:220616_0023" u="1"/>
        <s v="P.3.13.0:220602_0007" u="1"/>
        <s v="P.3.13.0:220610_0053" u="1"/>
        <s v="P.3.13.0:220614_0033" u="1"/>
        <s v="P.3.13.0:220616_0023" u="1"/>
        <s v="P.2.1.0:220607_0039" u="1"/>
        <s v="P.2.1.0:220615_0031" u="1"/>
        <s v="P.2.1.0:220616_0053" u="1"/>
        <s v="P.2.2.0:220607_0039" u="1"/>
        <s v="P.2.2.0:220615_0031" u="1"/>
        <s v="P.2.2.0:220616_0053" u="1"/>
        <s v="P.3.5.0:220607_0019" u="1"/>
        <s v="P.3.5.0:220615_0011" u="1"/>
        <s v="P.3.5.0:220616_0033" u="1"/>
        <s v="P.3.9.0:220607_0019" u="1"/>
        <s v="P.3.9.0:220615_0011" u="1"/>
        <s v="P.3.9.0:220616_0033" u="1"/>
        <s v="P.3.9.0:220627_0091" u="1"/>
        <s v="P.3.10.0:220602_0015" u="1"/>
        <s v="P.3.10.0:220610_0061" u="1"/>
        <s v="P.3.10.0:220614_0041" u="1"/>
        <s v="P.3.10.0:220616_0031" u="1"/>
        <s v="P.3.13.0:220602_0015" u="1"/>
        <s v="P.3.13.0:220602_0107" u="1"/>
        <s v="P.3.13.0:220610_0061" u="1"/>
        <s v="P.3.13.0:220614_0041" u="1"/>
        <s v="P.3.13.0:220616_0031" u="1"/>
        <s v="QAM:221101_0031" u="1"/>
        <s v="STG:220629_0026" u="1"/>
        <s v="P.2.1.0:220607_0049" u="1"/>
        <s v="P.2.1.0:220615_0041" u="1"/>
        <s v="P.2.1.0:220616_0063" u="1"/>
        <s v="P.2.2.0:220607_0049" u="1"/>
        <s v="P.2.2.0:220615_0041" u="1"/>
        <s v="P.2.2.0:220616_0063" u="1"/>
        <s v="P.3.5.0:220607_0029" u="1"/>
        <s v="P.3.5.0:220615_0021" u="1"/>
        <s v="P.3.5.0:220616_0043" u="1"/>
        <s v="P.3.9.0:220607_0029" u="1"/>
        <s v="P.3.9.0:220615_0021" u="1"/>
        <s v="P.3.9.0:220616_0043" u="1"/>
        <s v="P.3.10.0:220602_0023" u="1"/>
        <s v="P.3.13.0:220602_0023" u="1"/>
        <s v="C.4.3.0: 財務分析:221029_0059" u="1"/>
        <s v="STG:220628_0024" u="1"/>
        <s v="P.2.1.0:220607_0059" u="1"/>
        <s v="P.2.1.0:220615_0051" u="1"/>
        <s v="P.2.1.0:220616_0073" u="1"/>
        <s v="P.2.2.0:220607_0059" u="1"/>
        <s v="P.2.2.0:220615_0051" u="1"/>
        <s v="P.2.2.0:220616_0073" u="1"/>
        <s v="P.3.5.0:220615_0031" u="1"/>
        <s v="P.3.9.0:220607_0039" u="1"/>
        <s v="P.3.9.0:220615_0031" u="1"/>
        <s v="P.3.9.0:220616_0053" u="1"/>
        <s v="P.3.10.0:220602_0031" u="1"/>
        <s v="P.3.13.0:220602_0031" u="1"/>
        <s v="STG:220627_0022" u="1"/>
        <s v="STG:220629_0012" u="1"/>
        <s v="P.2.1.0:220607_0069" u="1"/>
        <s v="P.2.1.0:220615_0061" u="1"/>
        <s v="P.2.1.0:220616_0083" u="1"/>
        <s v="P.2.2.0:220607_0069" u="1"/>
        <s v="P.2.2.0:220615_0061" u="1"/>
        <s v="P.2.2.0:220616_0083" u="1"/>
        <s v="P.3.5.0:220615_0041" u="1"/>
        <s v="P.3.9.0:220607_0049" u="1"/>
        <s v="P.3.9.0:220615_0041" u="1"/>
        <s v="P.3.9.0:220616_0063" u="1"/>
        <s v="C.4.2.0: 生產力:221022_0004" u="1"/>
        <s v="C.4.3.0: 財務分析:221029_0047" u="1"/>
        <s v="C.1.2.0: 投資併購管理:221022_0009" u="1"/>
        <s v="STG:220628_0010" u="1"/>
        <s v="C.1.1.0:221022_0106" u="1"/>
        <s v="P.2.1.0:220607_0079" u="1"/>
        <s v="P.2.1.0:220615_0071" u="1"/>
        <s v="P.2.1.0:220616_0093" u="1"/>
        <s v="P.2.2.0:220607_0079" u="1"/>
        <s v="P.2.2.0:220615_0071" u="1"/>
        <s v="P.2.2.0:220616_0093" u="1"/>
        <s v="P.3.9.0:220607_0059" u="1"/>
        <s v="P.3.9.0:220615_0051" u="1"/>
        <s v="P.3.9.0:220616_0073" u="1"/>
        <s v="P.2.1.0:220607_0089" u="1"/>
        <s v="P.2.1.0:220615_0081" u="1"/>
        <s v="P.2.2.0:220607_0089" u="1"/>
        <s v="P.2.2.0:220615_0081" u="1"/>
        <s v="P.3.9.0:220607_0069" u="1"/>
        <s v="P.3.9.0:220615_0061" u="1"/>
        <s v="P.3.9.0:220616_0083" u="1"/>
        <s v="C.4.2.0: 生產力:221022_0012" u="1"/>
        <s v="C.4.3.0: 財務分析:221029_0035" u="1"/>
        <s v="STG:220616_0024" u="1"/>
        <s v="P.2.1.0:220607_0099" u="1"/>
        <s v="P.2.1.0:220615_0091" u="1"/>
        <s v="P.2.2.0:220607_0099" u="1"/>
        <s v="P.2.2.0:220615_0091" u="1"/>
        <s v="P.3.9.0:220607_0079" u="1"/>
        <s v="P.3.9.0:220615_0071" u="1"/>
        <s v="P.3.9.0:220616_0093" u="1"/>
        <s v="C.4.3.0: 財務分析:221022_0064" u="1"/>
        <s v="STG:220615_0022" u="1"/>
        <s v="P.3.9.0:220607_0089" u="1"/>
        <s v="P.3.9.0:220615_0081" u="1"/>
        <s v="C.4.3.0: 財務分析:221029_0023" u="1"/>
        <s v="C.1.2.0: 投資併購管理:221022_0019" u="1"/>
        <s v="STG:220614_0020" u="1"/>
        <s v="STG:220616_0010" u="1"/>
        <s v="P.3.9.0:220607_0099" u="1"/>
        <s v="P.3.9.0:220615_0091" u="1"/>
        <s v="C.4.3.0: 財務分析:221022_0052" u="1"/>
        <s v="STG:220607_0016" u="1"/>
        <s v="STG:220609_0006" u="1"/>
        <s v="C.4.3.0: 財務分析:221029_0011" u="1"/>
        <s v="QAM:221022_0048" u="1"/>
        <s v="P.3.10.0:220627_0019" u="1"/>
        <s v="P.3.10.0:220629_0009" u="1"/>
        <s v="P.3.13.0:220627_0019" u="1"/>
        <s v="P.3.13.0:220629_0009" u="1"/>
        <s v="C.4.3.0: 財務分析:221022_0040" u="1"/>
        <s v="QAM:221029_0006" u="1"/>
        <s v="STG:220607_0002" u="1"/>
        <s v="P.3.10.0:220627_0027" u="1"/>
        <s v="P.3.10.0:220629_0017" u="1"/>
        <s v="P.3.13.0:220627_0027" u="1"/>
        <s v="P.3.13.0:220629_0017" u="1"/>
        <s v="P.3.13.0:220629_0109" u="1"/>
        <s v="C.1.2.0: 投資併購管理:221022_0029" u="1"/>
        <s v="QAM:221022_0034" u="1"/>
        <s v="STG:220602_0020" u="1"/>
        <s v="P.3.10.0:220615_0009" u="1"/>
        <s v="P.3.10.0:220627_0035" u="1"/>
        <s v="P.3.10.0:220629_0025" u="1"/>
        <s v="P.3.13.0:220615_0009" u="1"/>
        <s v="P.3.13.0:220627_0035" u="1"/>
        <s v="P.3.13.0:220629_0025" u="1"/>
        <s v="P.3.10.0:220615_0017" u="1"/>
        <s v="P.3.10.0:220615_0109" u="1"/>
        <s v="P.3.10.0:220627_0043" u="1"/>
        <s v="P.3.10.0:220629_0033" u="1"/>
        <s v="P.3.13.0:220615_0017" u="1"/>
        <s v="P.3.13.0:220615_0109" u="1"/>
        <s v="P.3.13.0:220627_0043" u="1"/>
        <s v="P.3.13.0:220629_0033" u="1"/>
        <s v="QAM:221022_0020" u="1"/>
        <s v="C.1.1.0:221101_0104" u="1"/>
        <s v="P.3.10.0:220615_0025" u="1"/>
        <s v="P.3.10.0:220615_0117" u="1"/>
        <s v="P.3.10.0:220627_0051" u="1"/>
        <s v="P.3.10.0:220629_0041" u="1"/>
        <s v="P.3.10.0:220701_0001" u="1"/>
        <s v="P.3.13.0:220615_0025" u="1"/>
        <s v="P.3.13.0:220615_0117" u="1"/>
        <s v="P.3.13.0:220627_0051" u="1"/>
        <s v="P.3.13.0:220629_0041" u="1"/>
        <s v="P.3.13.0:220701_0001" u="1"/>
        <s v="QAM:221101_0046" u="1"/>
        <s v="P.3.10.0:220615_0033" u="1"/>
        <s v="P.3.10.0:220615_0125" u="1"/>
        <s v="P.3.13.0:220615_0033" u="1"/>
        <s v="P.3.13.0:220615_0125" u="1"/>
        <s v="P.3.13.0:220701_0101" u="1"/>
        <s v="P.3.10.0:220615_0041" u="1"/>
        <s v="P.3.13.0:220615_0041" u="1"/>
        <s v="P.3.13.0:220615_0133" u="1"/>
        <s v="QAM:221101_0032" u="1"/>
        <s v="STG:220629_0027" u="1"/>
        <s v="P.2.1.0:220609_0106" u="1"/>
        <s v="P.2.1.0:220629_0006" u="1"/>
        <s v="P.2.2.0:220609_0106" u="1"/>
        <s v="P.2.2.0:220629_0006" u="1"/>
        <s v="P.3.10.0:220607_0003" u="1"/>
        <s v="P.3.13.0:220607_0003" u="1"/>
        <s v="C.1.2.0: 投資併購管理:221029_0009" u="1"/>
        <s v="STG:220628_0025" u="1"/>
        <s v="P.2.1.0:220609_0116" u="1"/>
        <s v="P.2.1.0:220629_0016" u="1"/>
        <s v="P.2.2.0:220609_0116" u="1"/>
        <s v="P.2.2.0:220629_0016" u="1"/>
        <s v="P.3.10.0:220607_0011" u="1"/>
        <s v="P.3.10.0:220609_0001" u="1"/>
        <s v="P.3.13.0:220607_0011" u="1"/>
        <s v="P.3.13.0:220607_0103" u="1"/>
        <s v="P.3.13.0:220609_0001" u="1"/>
        <s v="P.2.1.0: 產品營收與銷量達成率:221022_0100" u="1"/>
        <s v="STG:220627_0023" u="1"/>
        <s v="STG:220629_0013" u="1"/>
        <s v="P.2.1.0:220609_0126" u="1"/>
        <s v="P.2.1.0:220628_0004" u="1"/>
        <s v="P.2.1.0:220629_0026" u="1"/>
        <s v="P.2.2.0:220609_0126" u="1"/>
        <s v="P.2.2.0:220628_0004" u="1"/>
        <s v="P.2.2.0:220629_0026" u="1"/>
        <s v="P.3.5.0:220629_0006" u="1"/>
        <s v="P.3.9.0:220609_0106" u="1"/>
        <s v="P.3.9.0:220629_0006" u="1"/>
        <s v="P.3.13.0:220609_0101" u="1"/>
        <s v="STG:220628_0011" u="1"/>
        <s v="P.2.1.0:220609_0136" u="1"/>
        <s v="P.2.1.0:220628_0014" u="1"/>
        <s v="P.2.1.0:220629_0036" u="1"/>
        <s v="P.2.2.0:220628_0014" u="1"/>
        <s v="P.2.2.0:220629_0036" u="1"/>
        <s v="P.3.5.0:220629_0016" u="1"/>
        <s v="P.3.9.0:220609_0116" u="1"/>
        <s v="P.3.9.0:220629_0016" u="1"/>
        <s v="P.2.1.0:220607_0102" u="1"/>
        <s v="P.2.1.0:220609_0146" u="1"/>
        <s v="P.2.1.0:220627_0002" u="1"/>
        <s v="P.2.1.0:220628_0024" u="1"/>
        <s v="P.2.1.0:220629_0046" u="1"/>
        <s v="P.2.2.0:220607_0102" u="1"/>
        <s v="P.2.2.0:220627_0002" u="1"/>
        <s v="P.2.2.0:220628_0024" u="1"/>
        <s v="P.2.2.0:220629_0046" u="1"/>
        <s v="P.3.5.0:220628_0004" u="1"/>
        <s v="P.3.5.0:220629_0026" u="1"/>
        <s v="P.3.9.0:220609_0126" u="1"/>
        <s v="P.3.9.0:220628_0004" u="1"/>
        <s v="P.3.9.0:220629_0026" u="1"/>
        <s v="C.1.2.0: 投資併購管理:221029_0019" u="1"/>
        <s v="STG:220616_0025" u="1"/>
        <s v="P.2.1.0:220607_0112" u="1"/>
        <s v="P.2.1.0:220609_0156" u="1"/>
        <s v="P.2.1.0:220627_0012" u="1"/>
        <s v="P.2.1.0:220628_0034" u="1"/>
        <s v="P.2.1.0:220629_0056" u="1"/>
        <s v="P.2.2.0:220607_0112" u="1"/>
        <s v="P.2.2.0:220627_0012" u="1"/>
        <s v="P.2.2.0:220628_0034" u="1"/>
        <s v="P.2.2.0:220629_0056" u="1"/>
        <s v="P.3.5.0:220628_0014" u="1"/>
        <s v="P.3.5.0:220629_0036" u="1"/>
        <s v="P.3.9.0:220609_0136" u="1"/>
        <s v="P.3.9.0:220628_0014" u="1"/>
        <s v="P.3.9.0:220629_0036" u="1"/>
        <s v="STG:220615_0023" u="1"/>
        <s v="P.2.1.0:220607_0122" u="1"/>
        <s v="P.2.1.0:220609_0166" u="1"/>
        <s v="P.2.1.0:220627_0022" u="1"/>
        <s v="P.2.1.0:220628_0044" u="1"/>
        <s v="P.2.1.0:220629_0066" u="1"/>
        <s v="P.2.2.0:220607_0122" u="1"/>
        <s v="P.2.2.0:220627_0022" u="1"/>
        <s v="P.2.2.0:220628_0044" u="1"/>
        <s v="P.2.2.0:220629_0066" u="1"/>
        <s v="P.3.5.0:220627_0002" u="1"/>
        <s v="P.3.5.0:220628_0024" u="1"/>
        <s v="P.3.9.0:220607_0102" u="1"/>
        <s v="P.3.9.0:220609_0146" u="1"/>
        <s v="P.3.9.0:220627_0002" u="1"/>
        <s v="P.3.9.0:220628_0024" u="1"/>
        <s v="P.3.9.0:220629_0046" u="1"/>
        <s v="STG:220614_0021" u="1"/>
        <s v="STG:220616_0011" u="1"/>
        <s v="P.2.1.0:220607_0132" u="1"/>
        <s v="P.2.1.0:220609_0176" u="1"/>
        <s v="P.2.1.0:220627_0032" u="1"/>
        <s v="P.2.1.0:220628_0054" u="1"/>
        <s v="P.2.1.0:220629_0076" u="1"/>
        <s v="P.2.2.0:220627_0032" u="1"/>
        <s v="P.2.2.0:220628_0054" u="1"/>
        <s v="P.2.2.0:220629_0076" u="1"/>
        <s v="P.3.5.0:220627_0012" u="1"/>
        <s v="P.3.5.0:220628_0034" u="1"/>
        <s v="P.3.9.0:220607_0112" u="1"/>
        <s v="P.3.9.0:220609_0156" u="1"/>
        <s v="P.3.9.0:220627_0012" u="1"/>
        <s v="P.3.9.0:220628_0034" u="1"/>
        <s v="P.3.9.0:220629_0056" u="1"/>
        <s v="P.3.13.0:220630_0079" u="1"/>
        <s v="STG:220607_0017" u="1"/>
        <s v="STG:220609_0007" u="1"/>
        <s v="P.2.1.0:220607_0142" u="1"/>
        <s v="P.2.1.0:220609_0186" u="1"/>
        <s v="P.2.1.0:220627_0042" u="1"/>
        <s v="P.2.1.0:220628_0064" u="1"/>
        <s v="P.2.1.0:220629_0086" u="1"/>
        <s v="P.2.2.0:220627_0042" u="1"/>
        <s v="P.2.2.0:220628_0064" u="1"/>
        <s v="P.2.2.0:220629_0086" u="1"/>
        <s v="P.3.5.0:220627_0022" u="1"/>
        <s v="P.3.5.0:220628_0044" u="1"/>
        <s v="P.3.9.0:220607_0122" u="1"/>
        <s v="P.3.9.0:220627_0022" u="1"/>
        <s v="P.3.9.0:220628_0044" u="1"/>
        <s v="P.3.9.0:220629_0066" u="1"/>
        <s v="P.3.13.0:220630_0087" u="1"/>
        <s v="C.1.2.0: 投資併購管理:221029_0029" u="1"/>
        <s v="QAM:221022_0049" u="1"/>
        <s v="P.2.1.0:220607_0152" u="1"/>
        <s v="P.2.1.0:220609_0196" u="1"/>
        <s v="P.2.1.0:220627_0052" u="1"/>
        <s v="P.2.1.0:220628_0074" u="1"/>
        <s v="P.2.1.0:220629_0096" u="1"/>
        <s v="P.2.2.0:220627_0052" u="1"/>
        <s v="P.2.2.0:220628_0074" u="1"/>
        <s v="P.2.2.0:220629_0096" u="1"/>
        <s v="P.3.5.0:220627_0032" u="1"/>
        <s v="P.3.9.0:220607_0132" u="1"/>
        <s v="P.3.9.0:220627_0032" u="1"/>
        <s v="P.3.9.0:220628_0054" u="1"/>
        <s v="P.3.9.0:220629_0076" u="1"/>
        <s v="P.3.10.0:220622_0049" u="1"/>
        <s v="P.3.10.0:220628_0019" u="1"/>
        <s v="P.3.13.0:220622_0049" u="1"/>
        <s v="P.3.13.0:220628_0019" u="1"/>
        <s v="P.3.13.0:220630_0095" u="1"/>
        <s v="P.2.1.0: 產品營收與銷量達成率:221022_0110" u="1"/>
        <s v="QAM:221029_0007" u="1"/>
        <s v="STG:220607_0003" u="1"/>
        <s v="P.2.1.0:220607_0162" u="1"/>
        <s v="P.2.1.0:220616_0004" u="1"/>
        <s v="P.2.1.0:220627_0062" u="1"/>
        <s v="P.2.1.0:220628_0084" u="1"/>
        <s v="P.2.2.0:220616_0004" u="1"/>
        <s v="P.2.2.0:220627_0062" u="1"/>
        <s v="P.2.2.0:220628_0084" u="1"/>
        <s v="P.3.5.0:220627_0042" u="1"/>
        <s v="P.3.9.0:220607_0142" u="1"/>
        <s v="P.3.9.0:220627_0042" u="1"/>
        <s v="P.3.9.0:220628_0064" u="1"/>
        <s v="P.3.10.0:220622_0057" u="1"/>
        <s v="P.3.10.0:220628_0027" u="1"/>
        <s v="P.3.13.0:220622_0057" u="1"/>
        <s v="P.3.13.0:220628_0027" u="1"/>
        <s v="QAM:221022_0035" u="1"/>
        <s v="STG:220602_0021" u="1"/>
        <s v="P.2.1.0:220607_0172" u="1"/>
        <s v="P.2.1.0:220616_0014" u="1"/>
        <s v="P.2.1.0:220627_0072" u="1"/>
        <s v="P.2.1.0:220628_0094" u="1"/>
        <s v="P.2.2.0:220616_0014" u="1"/>
        <s v="P.2.2.0:220627_0072" u="1"/>
        <s v="P.2.2.0:220628_0094" u="1"/>
        <s v="P.3.9.0:220607_0152" u="1"/>
        <s v="P.3.9.0:220627_0052" u="1"/>
        <s v="P.3.9.0:220628_0074" u="1"/>
        <s v="P.3.9.0:220629_0096" u="1"/>
        <s v="P.3.10.0:220610_0039" u="1"/>
        <s v="P.3.10.0:220614_0019" u="1"/>
        <s v="P.3.10.0:220616_0009" u="1"/>
        <s v="P.3.10.0:220622_0065" u="1"/>
        <s v="P.3.10.0:220628_0035" u="1"/>
        <s v="P.3.13.0:220610_0039" u="1"/>
        <s v="P.3.13.0:220614_0019" u="1"/>
        <s v="P.3.13.0:220616_0009" u="1"/>
        <s v="P.3.13.0:220622_0065" u="1"/>
        <s v="P.3.13.0:220628_0035" u="1"/>
        <s v="P.2.1.0:220607_0182" u="1"/>
        <s v="P.2.1.0:220615_0002" u="1"/>
        <s v="P.2.1.0:220616_0024" u="1"/>
        <s v="P.2.1.0:220627_0082" u="1"/>
        <s v="P.2.2.0:220615_0002" u="1"/>
        <s v="P.2.2.0:220616_0024" u="1"/>
        <s v="P.2.2.0:220627_0082" u="1"/>
        <s v="P.3.5.0:220616_0004" u="1"/>
        <s v="P.3.9.0:220616_0004" u="1"/>
        <s v="P.3.9.0:220627_0062" u="1"/>
        <s v="P.3.9.0:220628_0084" u="1"/>
        <s v="P.3.10.0:220610_0047" u="1"/>
        <s v="P.3.10.0:220614_0027" u="1"/>
        <s v="P.3.10.0:220616_0017" u="1"/>
        <s v="P.3.10.0:220622_0073" u="1"/>
        <s v="P.3.10.0:220628_0043" u="1"/>
        <s v="P.3.13.0:220610_0047" u="1"/>
        <s v="P.3.13.0:220614_0027" u="1"/>
        <s v="P.3.13.0:220616_0017" u="1"/>
        <s v="P.3.13.0:220616_0109" u="1"/>
        <s v="P.3.13.0:220622_0073" u="1"/>
        <s v="P.3.13.0:220628_0043" u="1"/>
        <s v="QAM:221022_0021" u="1"/>
        <s v="P.2.1.0:220607_0192" u="1"/>
        <s v="P.2.1.0:220615_0012" u="1"/>
        <s v="P.2.1.0:220616_0034" u="1"/>
        <s v="P.2.1.0:220627_0092" u="1"/>
        <s v="P.2.2.0:220615_0012" u="1"/>
        <s v="P.2.2.0:220616_0034" u="1"/>
        <s v="P.2.2.0:220627_0092" u="1"/>
        <s v="P.3.5.0:220616_0014" u="1"/>
        <s v="P.3.9.0:220616_0014" u="1"/>
        <s v="P.3.9.0:220627_0072" u="1"/>
        <s v="P.3.9.0:220628_0094" u="1"/>
        <s v="P.3.10.0:220602_0009" u="1"/>
        <s v="P.3.10.0:220610_0055" u="1"/>
        <s v="P.3.10.0:220614_0035" u="1"/>
        <s v="P.3.10.0:220616_0025" u="1"/>
        <s v="P.3.10.0:220628_0051" u="1"/>
        <s v="P.3.13.0:220602_0009" u="1"/>
        <s v="P.3.13.0:220610_0055" u="1"/>
        <s v="P.3.13.0:220614_0035" u="1"/>
        <s v="P.3.13.0:220616_0025" u="1"/>
        <s v="P.3.13.0:220622_0081" u="1"/>
        <s v="P.3.13.0:220628_0051" u="1"/>
        <s v="QAM:221101_0047" u="1"/>
        <s v="P.2.1.0:220615_0022" u="1"/>
        <s v="P.2.1.0:220616_0044" u="1"/>
        <s v="P.2.2.0:220615_0022" u="1"/>
        <s v="P.2.2.0:220616_0044" u="1"/>
        <s v="P.3.5.0:220615_0002" u="1"/>
        <s v="P.3.5.0:220616_0024" u="1"/>
        <s v="P.3.9.0:220615_0002" u="1"/>
        <s v="P.3.9.0:220616_0024" u="1"/>
        <s v="P.3.9.0:220627_0082" u="1"/>
        <s v="P.3.10.0:220602_0017" u="1"/>
        <s v="P.3.10.0:220614_0043" u="1"/>
        <s v="P.3.10.0:220616_0033" u="1"/>
        <s v="P.3.13.0:220602_0017" u="1"/>
        <s v="P.3.13.0:220602_0109" u="1"/>
        <s v="P.3.13.0:220610_0063" u="1"/>
        <s v="P.3.13.0:220614_0043" u="1"/>
        <s v="P.3.13.0:220616_0033" u="1"/>
        <s v="P.2.1.0:220614_0010" u="1"/>
        <s v="P.2.1.0:220615_0032" u="1"/>
        <s v="P.2.1.0:220616_0054" u="1"/>
        <s v="P.2.2.0:220614_0010" u="1"/>
        <s v="P.2.2.0:220615_0032" u="1"/>
        <s v="P.2.2.0:220616_0054" u="1"/>
        <s v="P.3.5.0:220615_0012" u="1"/>
        <s v="P.3.5.0:220616_0034" u="1"/>
        <s v="P.3.9.0:220615_0012" u="1"/>
        <s v="P.3.9.0:220616_0034" u="1"/>
        <s v="P.3.9.0:220627_0092" u="1"/>
        <s v="P.3.10.0:220602_0025" u="1"/>
        <s v="P.3.10.0:220614_0051" u="1"/>
        <s v="P.3.10.0:220616_0041" u="1"/>
        <s v="P.3.13.0:220602_0025" u="1"/>
        <s v="P.3.13.0:220610_0071" u="1"/>
        <s v="P.3.13.0:220614_0051" u="1"/>
        <s v="P.3.13.0:220616_0041" u="1"/>
        <s v="C.4.3.0: 財務分析:221029_0069" u="1"/>
        <s v="QAM:221101_0033" u="1"/>
        <s v="STG:220629_0028" u="1"/>
        <s v="P.2.1.0:220614_0020" u="1"/>
        <s v="P.2.1.0:220615_0042" u="1"/>
        <s v="P.2.1.0:220616_0064" u="1"/>
        <s v="P.2.2.0:220614_0020" u="1"/>
        <s v="P.2.2.0:220615_0042" u="1"/>
        <s v="P.2.2.0:220616_0064" u="1"/>
        <s v="P.3.5.0:220615_0022" u="1"/>
        <s v="P.3.5.0:220616_0044" u="1"/>
        <s v="P.3.9.0:220615_0022" u="1"/>
        <s v="P.3.9.0:220616_0044" u="1"/>
        <s v="P.3.10.0:220602_0033" u="1"/>
        <s v="P.3.13.0:220602_0033" u="1"/>
        <s v="C.1.2.0: 投資併購管理:221101_0009" u="1"/>
        <s v="STG:220628_0026" u="1"/>
        <s v="P.2.1.0:220614_0030" u="1"/>
        <s v="P.2.1.0:220615_0052" u="1"/>
        <s v="P.2.1.0:220616_0074" u="1"/>
        <s v="P.2.2.0:220614_0030" u="1"/>
        <s v="P.2.2.0:220615_0052" u="1"/>
        <s v="P.2.2.0:220616_0074" u="1"/>
        <s v="P.3.5.0:220614_0010" u="1"/>
        <s v="P.3.5.0:220615_0032" u="1"/>
        <s v="P.3.9.0:220614_0010" u="1"/>
        <s v="P.3.9.0:220615_0032" u="1"/>
        <s v="P.3.9.0:220616_0054" u="1"/>
        <s v="P.3.10.0:220602_0041" u="1"/>
        <s v="P.3.13.0:220602_0041" u="1"/>
        <s v="C.4.2.0: 生產力:221022_0005" u="1"/>
        <s v="C.4.3.0: 財務分析:221029_0057" u="1"/>
        <s v="P.2.1.0: 產品營收與銷量達成率:221022_0120" u="1"/>
        <s v="STG:220627_0024" u="1"/>
        <s v="STG:220629_0014" u="1"/>
        <s v="P.2.1.0:220614_0040" u="1"/>
        <s v="P.2.1.0:220615_0062" u="1"/>
        <s v="P.2.1.0:220616_0084" u="1"/>
        <s v="P.2.2.0:220614_0040" u="1"/>
        <s v="P.2.2.0:220615_0062" u="1"/>
        <s v="P.2.2.0:220616_0084" u="1"/>
        <s v="P.3.5.0:220614_0020" u="1"/>
        <s v="P.3.5.0:220615_0042" u="1"/>
        <s v="P.3.9.0:220614_0020" u="1"/>
        <s v="P.3.9.0:220615_0042" u="1"/>
        <s v="P.3.9.0:220616_0064" u="1"/>
        <s v="STG:220628_0012" u="1"/>
        <s v="C.1.1.0:221022_0107" u="1"/>
        <s v="P.2.1.0:220614_0050" u="1"/>
        <s v="P.2.1.0:220615_0072" u="1"/>
        <s v="P.2.1.0:220616_0094" u="1"/>
        <s v="P.2.2.0:220614_0050" u="1"/>
        <s v="P.2.2.0:220615_0072" u="1"/>
        <s v="P.2.2.0:220616_0094" u="1"/>
        <s v="P.3.5.0:220614_0030" u="1"/>
        <s v="P.3.9.0:220614_0030" u="1"/>
        <s v="P.3.9.0:220615_0052" u="1"/>
        <s v="P.3.9.0:220616_0074" u="1"/>
        <s v="C.4.2.0: 生產力:221022_0013" u="1"/>
        <s v="C.4.3.0: 財務分析:221029_0045" u="1"/>
        <s v="STG:220627_0010" u="1"/>
        <s v="P.2.1.0:220614_0060" u="1"/>
        <s v="P.2.1.0:220615_0082" u="1"/>
        <s v="P.2.2.0:220614_0060" u="1"/>
        <s v="P.2.2.0:220615_0082" u="1"/>
        <s v="P.3.5.0:220614_0040" u="1"/>
        <s v="P.3.9.0:220614_0040" u="1"/>
        <s v="P.3.9.0:220615_0062" u="1"/>
        <s v="P.3.9.0:220616_0084" u="1"/>
        <s v="C.1.2.0: 投資併購管理:221101_0019" u="1"/>
        <s v="STG:220616_0026" u="1"/>
        <s v="P.2.1.0:220614_0070" u="1"/>
        <s v="P.2.1.0:220615_0092" u="1"/>
        <s v="P.2.2.0:220614_0070" u="1"/>
        <s v="P.2.2.0:220615_0092" u="1"/>
        <s v="P.3.9.0:220614_0050" u="1"/>
        <s v="P.3.9.0:220615_0072" u="1"/>
        <s v="P.3.9.0:220616_0094" u="1"/>
        <s v="C.4.3.0: 財務分析:221029_0033" u="1"/>
        <s v="STG:220615_0024" u="1"/>
        <s v="P.2.1.0:220614_0080" u="1"/>
        <s v="P.2.2.0:220614_0080" u="1"/>
        <s v="P.3.9.0:220614_0060" u="1"/>
        <s v="P.3.9.0:220615_0082" u="1"/>
        <s v="C.4.3.0: 財務分析:221022_0062" u="1"/>
        <s v="STG:220614_0022" u="1"/>
        <s v="STG:220616_0012" u="1"/>
        <s v="P.2.1.0:220602_0010" u="1"/>
        <s v="P.2.1.0:220614_0090" u="1"/>
        <s v="P.2.2.0:220602_0010" u="1"/>
        <s v="P.2.2.0:220614_0090" u="1"/>
        <s v="P.3.9.0:220614_0070" u="1"/>
        <s v="P.3.9.0:220615_0092" u="1"/>
        <s v="C.4.3.0: 財務分析:221029_0021" u="1"/>
        <s v="STG:220607_0018" u="1"/>
        <s v="STG:220609_0008" u="1"/>
        <s v="STG:220615_0010" u="1"/>
        <s v="P.2.1.0:220602_0020" u="1"/>
        <s v="P.2.2.0:220602_0020" u="1"/>
        <s v="P.3.9.0:220614_0080" u="1"/>
        <s v="C.4.3.0: 財務分析:221022_0050" u="1"/>
        <s v="C.1.2.0: 投資併購管理:221101_0029" u="1"/>
        <s v="P.2.1.0:220602_0030" u="1"/>
        <s v="P.2.2.0:220602_0030" u="1"/>
        <s v="P.3.5.0:220602_0010" u="1"/>
        <s v="P.3.9.0:220602_0010" u="1"/>
        <s v="P.3.9.0:220614_0090" u="1"/>
        <s v="P.3.10.0:220627_0029" u="1"/>
        <s v="P.3.10.0:220629_0019" u="1"/>
        <s v="P.3.13.0:220627_0029" u="1"/>
        <s v="P.3.13.0:220629_0019" u="1"/>
        <s v="P.2.1.0: 產品營收與銷量達成率:221022_0130" u="1"/>
        <s v="QAM:221029_0008" u="1"/>
        <s v="STG:220607_0004" u="1"/>
        <s v="P.2.1.0:220602_0040" u="1"/>
        <s v="P.2.2.0:220602_0040" u="1"/>
        <s v="P.3.5.0:220602_0020" u="1"/>
        <s v="P.3.9.0:220602_0020" u="1"/>
        <s v="P.3.10.0:220627_0037" u="1"/>
        <s v="P.3.10.0:220629_0027" u="1"/>
        <s v="P.3.13.0:220627_0037" u="1"/>
        <s v="P.3.13.0:220629_0027" u="1"/>
        <s v="QAM:221022_0036" u="1"/>
        <s v="STG:220602_0022" u="1"/>
        <s v="P.2.1.0:220602_0050" u="1"/>
        <s v="P.2.2.0:220602_0050" u="1"/>
        <s v="P.3.5.0:220602_0030" u="1"/>
        <s v="P.3.9.0:220602_0030" u="1"/>
        <s v="P.3.10.0:220615_0019" u="1"/>
        <s v="P.3.10.0:220627_0045" u="1"/>
        <s v="P.3.10.0:220629_0035" u="1"/>
        <s v="P.3.13.0:220615_0019" u="1"/>
        <s v="P.3.13.0:220627_0045" u="1"/>
        <s v="P.3.13.0:220629_0035" u="1"/>
        <s v="C.1.2.0: 投資併購管理:220630_0005" u="1"/>
        <s v="P.2.1.0:220602_0060" u="1"/>
        <s v="P.2.2.0:220602_0060" u="1"/>
        <s v="P.3.9.0:220602_0040" u="1"/>
        <s v="P.3.10.0:220615_0027" u="1"/>
        <s v="P.3.10.0:220615_0119" u="1"/>
        <s v="P.3.10.0:220627_0053" u="1"/>
        <s v="P.3.10.0:220629_0043" u="1"/>
        <s v="P.3.10.0:220701_0003" u="1"/>
        <s v="P.3.13.0:220615_0027" u="1"/>
        <s v="P.3.13.0:220615_0119" u="1"/>
        <s v="P.3.13.0:220627_0053" u="1"/>
        <s v="P.3.13.0:220629_0043" u="1"/>
        <s v="P.3.13.0:220701_0003" u="1"/>
        <s v="QAM:221022_0022" u="1"/>
        <s v="C.1.1.0:221101_0105" u="1"/>
        <s v="P.2.1.0:220602_0070" u="1"/>
        <s v="P.2.2.0:220602_0070" u="1"/>
        <s v="P.3.9.0:220602_0050" u="1"/>
        <s v="P.3.10.0:220615_0035" u="1"/>
        <s v="P.3.10.0:220615_0127" u="1"/>
        <s v="P.3.10.0:220627_0061" u="1"/>
        <s v="P.3.10.0:220629_0051" u="1"/>
        <s v="P.3.10.0:220701_0011" u="1"/>
        <s v="P.3.13.0:220615_0035" u="1"/>
        <s v="P.3.13.0:220615_0127" u="1"/>
        <s v="P.3.13.0:220627_0061" u="1"/>
        <s v="P.3.13.0:220629_0051" u="1"/>
        <s v="P.3.13.0:220701_0011" u="1"/>
        <s v="P.3.13.0:220701_0103" u="1"/>
        <s v="P.2.1.0: 產品營收與銷量達成率:221029_0100" u="1"/>
        <s v="QAM:221101_0048" u="1"/>
        <s v="P.2.1.0:220602_0080" u="1"/>
        <s v="P.2.2.0:220602_0080" u="1"/>
        <s v="P.3.9.0:220602_0060" u="1"/>
        <s v="P.3.10.0:220615_0043" u="1"/>
        <s v="P.3.13.0:220615_0043" u="1"/>
        <s v="P.2.1.0:220602_0090" u="1"/>
        <s v="P.2.2.0:220602_0090" u="1"/>
        <s v="P.3.9.0:220602_0070" u="1"/>
        <s v="P.3.10.0:220607_0005" u="1"/>
        <s v="P.3.10.0:220615_0051" u="1"/>
        <s v="P.3.13.0:220607_0005" u="1"/>
        <s v="P.3.13.0:220615_0051" u="1"/>
        <s v="C.1.2.0: 投資併購管理:220630_0015" u="1"/>
        <s v="QAM:221101_0034" u="1"/>
        <s v="STG:220629_0029" u="1"/>
        <s v="P.2.1.0:220609_0107" u="1"/>
        <s v="P.2.1.0:220629_0007" u="1"/>
        <s v="P.2.2.0:220609_0107" u="1"/>
        <s v="P.2.2.0:220629_0007" u="1"/>
        <s v="P.3.9.0:220602_0080" u="1"/>
        <s v="P.3.10.0:220607_0013" u="1"/>
        <s v="P.3.10.0:220609_0003" u="1"/>
        <s v="P.3.13.0:220607_0013" u="1"/>
        <s v="P.3.13.0:220607_0105" u="1"/>
        <s v="P.3.13.0:220609_0003" u="1"/>
        <s v="P.2.1.0: 產品營收與銷量達成率:221022_0108" u="1"/>
        <s v="STG:220628_0027" u="1"/>
        <s v="P.2.1.0:220609_0117" u="1"/>
        <s v="P.2.1.0:220629_0017" u="1"/>
        <s v="P.2.2.0:220609_0117" u="1"/>
        <s v="P.2.2.0:220629_0017" u="1"/>
        <s v="P.3.9.0:220602_0090" u="1"/>
        <s v="P.3.10.0:220607_0021" u="1"/>
        <s v="P.3.10.0:220609_0011" u="1"/>
        <s v="P.3.13.0:220607_0021" u="1"/>
        <s v="P.3.13.0:220609_0011" u="1"/>
        <s v="P.3.13.0:220609_0103" u="1"/>
        <s v="P.2.1.0: 產品營收與銷量達成率:221022_0140" u="1"/>
        <s v="QAM:221101_0020" u="1"/>
        <s v="STG:220627_0025" u="1"/>
        <s v="STG:220629_0015" u="1"/>
        <s v="P.2.1.0:220609_0127" u="1"/>
        <s v="P.2.1.0:220628_0005" u="1"/>
        <s v="P.2.1.0:220629_0027" u="1"/>
        <s v="P.2.2.0:220609_0127" u="1"/>
        <s v="P.2.2.0:220628_0005" u="1"/>
        <s v="P.2.2.0:220629_0027" u="1"/>
        <s v="P.3.5.0:220629_0007" u="1"/>
        <s v="P.3.9.0:220609_0107" u="1"/>
        <s v="P.3.9.0:220629_0007" u="1"/>
        <s v="STG:220628_0013" u="1"/>
        <s v="P.2.1.0:220609_0137" u="1"/>
        <s v="P.2.1.0:220628_0015" u="1"/>
        <s v="P.2.1.0:220629_0037" u="1"/>
        <s v="P.2.2.0:220628_0015" u="1"/>
        <s v="P.2.2.0:220629_0037" u="1"/>
        <s v="P.3.5.0:220629_0017" u="1"/>
        <s v="P.3.9.0:220609_0117" u="1"/>
        <s v="P.3.9.0:220629_0017" u="1"/>
        <s v="C.1.2.0: 投資併購管理:220630_0025" u="1"/>
        <s v="STG:220627_0011" u="1"/>
        <s v="STG:220629_0001" u="1"/>
        <s v="P.2.1.0:220607_0103" u="1"/>
        <s v="P.2.1.0:220609_0147" u="1"/>
        <s v="P.2.1.0:220627_0003" u="1"/>
        <s v="P.2.1.0:220628_0025" u="1"/>
        <s v="P.2.1.0:220629_0047" u="1"/>
        <s v="P.2.2.0:220607_0103" u="1"/>
        <s v="P.2.2.0:220627_0003" u="1"/>
        <s v="P.2.2.0:220628_0025" u="1"/>
        <s v="P.2.2.0:220629_0047" u="1"/>
        <s v="P.3.5.0:220628_0005" u="1"/>
        <s v="P.3.5.0:220629_0027" u="1"/>
        <s v="P.3.9.0:220609_0127" u="1"/>
        <s v="P.3.9.0:220628_0005" u="1"/>
        <s v="P.3.9.0:220629_0027" u="1"/>
        <s v="STG:220616_0027" u="1"/>
        <s v="P.2.1.0:220607_0113" u="1"/>
        <s v="P.2.1.0:220609_0157" u="1"/>
        <s v="P.2.1.0:220627_0013" u="1"/>
        <s v="P.2.1.0:220628_0035" u="1"/>
        <s v="P.2.1.0:220629_0057" u="1"/>
        <s v="P.2.2.0:220607_0113" u="1"/>
        <s v="P.2.2.0:220627_0013" u="1"/>
        <s v="P.2.2.0:220628_0035" u="1"/>
        <s v="P.2.2.0:220629_0057" u="1"/>
        <s v="P.3.5.0:220628_0015" u="1"/>
        <s v="P.3.5.0:220629_0037" u="1"/>
        <s v="P.3.9.0:220609_0137" u="1"/>
        <s v="P.3.9.0:220628_0015" u="1"/>
        <s v="P.3.9.0:220629_0037" u="1"/>
        <s v="P.2.1.0: 產品營收與銷量達成率:221029_0110" u="1"/>
        <s v="STG:220615_0025" u="1"/>
        <s v="P.2.1.0:220607_0123" u="1"/>
        <s v="P.2.1.0:220609_0167" u="1"/>
        <s v="P.2.1.0:220627_0023" u="1"/>
        <s v="P.2.1.0:220628_0045" u="1"/>
        <s v="P.2.1.0:220629_0067" u="1"/>
        <s v="P.2.2.0:220607_0123" u="1"/>
        <s v="P.2.2.0:220627_0023" u="1"/>
        <s v="P.2.2.0:220628_0045" u="1"/>
        <s v="P.2.2.0:220629_0067" u="1"/>
        <s v="P.3.5.0:220627_0003" u="1"/>
        <s v="P.3.5.0:220628_0025" u="1"/>
        <s v="P.3.9.0:220607_0103" u="1"/>
        <s v="P.3.9.0:220609_0147" u="1"/>
        <s v="P.3.9.0:220627_0003" u="1"/>
        <s v="P.3.9.0:220628_0025" u="1"/>
        <s v="P.3.9.0:220629_0047" u="1"/>
        <s v="STG:220614_0023" u="1"/>
        <s v="STG:220616_0013" u="1"/>
        <s v="P.2.1.0:220607_0133" u="1"/>
        <s v="P.2.1.0:220609_0177" u="1"/>
        <s v="P.2.1.0:220627_0033" u="1"/>
        <s v="P.2.1.0:220628_0055" u="1"/>
        <s v="P.2.1.0:220629_0077" u="1"/>
        <s v="P.2.2.0:220627_0033" u="1"/>
        <s v="P.2.2.0:220628_0055" u="1"/>
        <s v="P.2.2.0:220629_0077" u="1"/>
        <s v="P.3.5.0:220627_0013" u="1"/>
        <s v="P.3.5.0:220628_0035" u="1"/>
        <s v="P.3.9.0:220607_0113" u="1"/>
        <s v="P.3.9.0:220609_0157" u="1"/>
        <s v="P.3.9.0:220627_0013" u="1"/>
        <s v="P.3.9.0:220628_0035" u="1"/>
        <s v="P.3.9.0:220629_0057" u="1"/>
        <s v="P.3.13.0:220630_0089" u="1"/>
        <s v="STG:220607_0019" u="1"/>
        <s v="STG:220609_0009" u="1"/>
        <s v="STG:220615_0011" u="1"/>
        <s v="P.2.1.0:220607_0143" u="1"/>
        <s v="P.2.1.0:220609_0187" u="1"/>
        <s v="P.2.1.0:220627_0043" u="1"/>
        <s v="P.2.1.0:220628_0065" u="1"/>
        <s v="P.2.1.0:220629_0087" u="1"/>
        <s v="P.2.2.0:220627_0043" u="1"/>
        <s v="P.2.2.0:220628_0065" u="1"/>
        <s v="P.2.2.0:220629_0087" u="1"/>
        <s v="P.3.5.0:220627_0023" u="1"/>
        <s v="P.3.5.0:220628_0045" u="1"/>
        <s v="P.3.9.0:220607_0123" u="1"/>
        <s v="P.3.9.0:220627_0023" u="1"/>
        <s v="P.3.9.0:220628_0045" u="1"/>
        <s v="P.3.9.0:220629_0067" u="1"/>
        <s v="P.3.13.0:220630_0097" u="1"/>
        <s v="P.2.1.0: 產品營收與銷量達成率:221022_0118" u="1"/>
        <s v="P.2.1.0:220607_0153" u="1"/>
        <s v="P.2.1.0:220609_0197" u="1"/>
        <s v="P.2.1.0:220627_0053" u="1"/>
        <s v="P.2.1.0:220628_0075" u="1"/>
        <s v="P.2.1.0:220629_0097" u="1"/>
        <s v="P.2.2.0:220627_0053" u="1"/>
        <s v="P.2.2.0:220628_0075" u="1"/>
        <s v="P.2.2.0:220629_0097" u="1"/>
        <s v="P.3.5.0:220627_0033" u="1"/>
        <s v="P.3.9.0:220607_0133" u="1"/>
        <s v="P.3.9.0:220627_0033" u="1"/>
        <s v="P.3.9.0:220628_0055" u="1"/>
        <s v="P.3.9.0:220629_0077" u="1"/>
        <s v="P.3.10.0:220622_0059" u="1"/>
        <s v="P.3.10.0:220628_0029" u="1"/>
        <s v="P.3.13.0:220622_0059" u="1"/>
        <s v="P.3.13.0:220628_0029" u="1"/>
        <s v="P.2.1.0: 產品營收與銷量達成率:221022_0150" u="1"/>
        <s v="QAM:221029_0009" u="1"/>
        <s v="STG:220607_0005" u="1"/>
        <s v="P.2.1.0:220607_0163" u="1"/>
        <s v="P.2.1.0:220616_0005" u="1"/>
        <s v="P.2.1.0:220627_0063" u="1"/>
        <s v="P.2.1.0:220628_0085" u="1"/>
        <s v="P.2.2.0:220616_0005" u="1"/>
        <s v="P.2.2.0:220627_0063" u="1"/>
        <s v="P.2.2.0:220628_0085" u="1"/>
        <s v="P.3.5.0:220627_0043" u="1"/>
        <s v="P.3.9.0:220607_0143" u="1"/>
        <s v="P.3.9.0:220627_0043" u="1"/>
        <s v="P.3.9.0:220628_0065" u="1"/>
        <s v="P.3.10.0:220622_0067" u="1"/>
        <s v="P.3.10.0:220628_0037" u="1"/>
        <s v="P.3.13.0:220622_0067" u="1"/>
        <s v="P.3.13.0:220628_0037" u="1"/>
        <s v="P.2.1.0: 產品營收與銷量達成率:221022_0010" u="1"/>
        <s v="QAM:221022_0037" u="1"/>
        <s v="STG:220602_0023" u="1"/>
        <s v="P.2.1.0:220607_0173" u="1"/>
        <s v="P.2.1.0:220616_0015" u="1"/>
        <s v="P.2.1.0:220627_0073" u="1"/>
        <s v="P.2.1.0:220628_0095" u="1"/>
        <s v="P.2.2.0:220616_0015" u="1"/>
        <s v="P.2.2.0:220627_0073" u="1"/>
        <s v="P.2.2.0:220628_0095" u="1"/>
        <s v="P.3.9.0:220607_0153" u="1"/>
        <s v="P.3.9.0:220627_0053" u="1"/>
        <s v="P.3.9.0:220628_0075" u="1"/>
        <s v="P.3.9.0:220629_0097" u="1"/>
        <s v="P.3.10.0:220610_0049" u="1"/>
        <s v="P.3.10.0:220614_0029" u="1"/>
        <s v="P.3.10.0:220616_0019" u="1"/>
        <s v="P.3.10.0:220628_0045" u="1"/>
        <s v="P.3.13.0:220610_0049" u="1"/>
        <s v="P.3.13.0:220614_0029" u="1"/>
        <s v="P.3.13.0:220616_0019" u="1"/>
        <s v="P.3.13.0:220622_0075" u="1"/>
        <s v="P.3.13.0:220628_0045" u="1"/>
        <s v="P.2.1.0:220607_0183" u="1"/>
        <s v="P.2.1.0:220615_0003" u="1"/>
        <s v="P.2.1.0:220616_0025" u="1"/>
        <s v="P.2.1.0:220627_0083" u="1"/>
        <s v="P.2.2.0:220615_0003" u="1"/>
        <s v="P.2.2.0:220616_0025" u="1"/>
        <s v="P.2.2.0:220627_0083" u="1"/>
        <s v="P.3.5.0:220616_0005" u="1"/>
        <s v="P.3.9.0:220616_0005" u="1"/>
        <s v="P.3.9.0:220627_0063" u="1"/>
        <s v="P.3.9.0:220628_0085" u="1"/>
        <s v="P.3.10.0:220610_0057" u="1"/>
        <s v="P.3.10.0:220614_0037" u="1"/>
        <s v="P.3.10.0:220616_0027" u="1"/>
        <s v="P.3.10.0:220628_0053" u="1"/>
        <s v="P.3.13.0:220610_0057" u="1"/>
        <s v="P.3.13.0:220614_0037" u="1"/>
        <s v="P.3.13.0:220616_0027" u="1"/>
        <s v="P.3.13.0:220622_0083" u="1"/>
        <s v="P.3.13.0:220628_0053" u="1"/>
        <s v="QAM:221022_0023" u="1"/>
        <s v="P.2.1.0:220607_0193" u="1"/>
        <s v="P.2.1.0:220615_0013" u="1"/>
        <s v="P.2.1.0:220616_0035" u="1"/>
        <s v="P.2.1.0:220627_0093" u="1"/>
        <s v="P.2.2.0:220615_0013" u="1"/>
        <s v="P.2.2.0:220616_0035" u="1"/>
        <s v="P.2.2.0:220627_0093" u="1"/>
        <s v="P.3.5.0:220616_0015" u="1"/>
        <s v="P.3.9.0:220616_0015" u="1"/>
        <s v="P.3.9.0:220627_0073" u="1"/>
        <s v="P.3.9.0:220628_0095" u="1"/>
        <s v="P.3.10.0:220602_0019" u="1"/>
        <s v="P.3.10.0:220614_0045" u="1"/>
        <s v="P.3.10.0:220616_0035" u="1"/>
        <s v="P.3.10.0:220628_0061" u="1"/>
        <s v="P.3.13.0:220602_0019" u="1"/>
        <s v="P.3.13.0:220610_0065" u="1"/>
        <s v="P.3.13.0:220614_0045" u="1"/>
        <s v="P.3.13.0:220616_0035" u="1"/>
        <s v="P.3.13.0:220622_0091" u="1"/>
        <s v="P.3.13.0:220628_0061" u="1"/>
        <s v="P.2.1.0: 產品營收與銷量達成率:221029_0120" u="1"/>
        <s v="QAM:221101_0049" u="1"/>
        <s v="P.2.1.0:220614_0001" u="1"/>
        <s v="P.2.1.0:220615_0023" u="1"/>
        <s v="P.2.1.0:220616_0045" u="1"/>
        <s v="P.2.2.0:220614_0001" u="1"/>
        <s v="P.2.2.0:220615_0023" u="1"/>
        <s v="P.2.2.0:220616_0045" u="1"/>
        <s v="P.3.5.0:220615_0003" u="1"/>
        <s v="P.3.5.0:220616_0025" u="1"/>
        <s v="P.3.9.0:220615_0003" u="1"/>
        <s v="P.3.9.0:220616_0025" u="1"/>
        <s v="P.3.9.0:220627_0083" u="1"/>
        <s v="P.3.10.0:220602_0027" u="1"/>
        <s v="P.3.10.0:220614_0053" u="1"/>
        <s v="P.3.10.0:220616_0043" u="1"/>
        <s v="P.3.13.0:220602_0027" u="1"/>
        <s v="P.3.13.0:220610_0073" u="1"/>
        <s v="P.3.13.0:220614_0053" u="1"/>
        <s v="P.3.13.0:220616_0043" u="1"/>
        <s v="P.2.1.0:220614_0011" u="1"/>
        <s v="P.2.1.0:220615_0033" u="1"/>
        <s v="P.2.1.0:220616_0055" u="1"/>
        <s v="P.2.2.0:220614_0011" u="1"/>
        <s v="P.2.2.0:220615_0033" u="1"/>
        <s v="P.2.2.0:220616_0055" u="1"/>
        <s v="P.3.5.0:220615_0013" u="1"/>
        <s v="P.3.5.0:220616_0035" u="1"/>
        <s v="P.3.9.0:220615_0013" u="1"/>
        <s v="P.3.9.0:220616_0035" u="1"/>
        <s v="P.3.9.0:220627_0093" u="1"/>
        <s v="P.3.10.0:220602_0035" u="1"/>
        <s v="P.3.10.0:220614_0061" u="1"/>
        <s v="P.3.10.0:220616_0051" u="1"/>
        <s v="P.3.13.0:220602_0035" u="1"/>
        <s v="P.3.13.0:220610_0081" u="1"/>
        <s v="P.3.13.0:220614_0061" u="1"/>
        <s v="P.3.13.0:220616_0051" u="1"/>
        <s v="C.1.2.0: 投資併購管理:220622_0009" u="1"/>
        <s v="QAM:221101_0035" u="1"/>
        <s v="P.2.1.0:220614_0021" u="1"/>
        <s v="P.2.1.0:220615_0043" u="1"/>
        <s v="P.2.1.0:220616_0065" u="1"/>
        <s v="P.2.2.0:220614_0021" u="1"/>
        <s v="P.2.2.0:220615_0043" u="1"/>
        <s v="P.2.2.0:220616_0065" u="1"/>
        <s v="P.3.5.0:220614_0001" u="1"/>
        <s v="P.3.5.0:220615_0023" u="1"/>
        <s v="P.3.9.0:220614_0001" u="1"/>
        <s v="P.3.9.0:220615_0023" u="1"/>
        <s v="P.3.9.0:220616_0045" u="1"/>
        <s v="P.3.10.0:220602_0043" u="1"/>
        <s v="P.3.13.0:220602_0043" u="1"/>
        <s v="C.4.2.0: 生產力:221022_0006" u="1"/>
        <s v="C.4.3.0: 財務分析:221029_0067" u="1"/>
        <s v="C.1.2.0: 投資併購管理:220602_0001" u="1"/>
        <s v="P.2.1.0: 產品營收與銷量達成率:221022_0128" u="1"/>
        <s v="STG:220628_0028" u="1"/>
        <s v="P.2.1.0:220614_0031" u="1"/>
        <s v="P.2.1.0:220615_0053" u="1"/>
        <s v="P.2.1.0:220616_0075" u="1"/>
        <s v="P.2.2.0:220614_0031" u="1"/>
        <s v="P.2.2.0:220615_0053" u="1"/>
        <s v="P.2.2.0:220616_0075" u="1"/>
        <s v="P.3.5.0:220614_0011" u="1"/>
        <s v="P.3.5.0:220615_0033" u="1"/>
        <s v="P.3.9.0:220614_0011" u="1"/>
        <s v="P.3.9.0:220615_0033" u="1"/>
        <s v="P.3.9.0:220616_0055" u="1"/>
        <s v="P.3.10.0:220602_0051" u="1"/>
        <s v="P.3.13.0:220602_0051" u="1"/>
        <s v="P.2.1.0: 產品營收與銷量達成率:221022_0160" u="1"/>
        <s v="QAM:221101_0021" u="1"/>
        <s v="STG:220627_0026" u="1"/>
        <s v="STG:220629_0016" u="1"/>
        <s v="P.2.1.0:220614_0041" u="1"/>
        <s v="P.2.1.0:220615_0063" u="1"/>
        <s v="P.2.1.0:220616_0085" u="1"/>
        <s v="P.2.2.0:220614_0041" u="1"/>
        <s v="P.2.2.0:220615_0063" u="1"/>
        <s v="P.2.2.0:220616_0085" u="1"/>
        <s v="P.3.5.0:220614_0021" u="1"/>
        <s v="P.3.5.0:220615_0043" u="1"/>
        <s v="P.3.9.0:220614_0021" u="1"/>
        <s v="P.3.9.0:220615_0043" u="1"/>
        <s v="P.3.9.0:220616_0065" u="1"/>
        <s v="C.4.2.0: 生產力:221022_0014" u="1"/>
        <s v="C.4.3.0: 財務分析:221029_0055" u="1"/>
        <s v="P.2.1.0: 產品營收與銷量達成率:221022_0020" u="1"/>
        <s v="STG:220628_0014" u="1"/>
        <s v="C.1.1.0:221022_0108" u="1"/>
        <s v="P.2.1.0:220614_0051" u="1"/>
        <s v="P.2.1.0:220615_0073" u="1"/>
        <s v="P.2.1.0:220616_0095" u="1"/>
        <s v="P.2.2.0:220614_0051" u="1"/>
        <s v="P.2.2.0:220615_0073" u="1"/>
        <s v="P.2.2.0:220616_0095" u="1"/>
        <s v="P.3.5.0:220614_0031" u="1"/>
        <s v="P.3.9.0:220614_0031" u="1"/>
        <s v="P.3.9.0:220615_0053" u="1"/>
        <s v="P.3.9.0:220616_0075" u="1"/>
        <s v="C.1.2.0: 投資併購管理:220622_0019" u="1"/>
        <s v="STG:220627_0012" u="1"/>
        <s v="STG:220629_0002" u="1"/>
        <s v="P.2.1.0:220614_0061" u="1"/>
        <s v="P.2.1.0:220615_0083" u="1"/>
        <s v="P.2.2.0:220614_0061" u="1"/>
        <s v="P.2.2.0:220615_0083" u="1"/>
        <s v="P.3.5.0:220614_0041" u="1"/>
        <s v="P.3.9.0:220614_0041" u="1"/>
        <s v="P.3.9.0:220615_0063" u="1"/>
        <s v="P.3.9.0:220616_0085" u="1"/>
        <s v="C.4.3.0: 財務分析:221029_0043" u="1"/>
        <s v="C.1.2.0: 投資併購管理:220602_0011" u="1"/>
        <s v="STG:220616_0028" u="1"/>
        <s v="STG:220622_0030" u="1"/>
        <s v="P.2.1.0:220614_0071" u="1"/>
        <s v="P.2.1.0:220615_0093" u="1"/>
        <s v="P.2.2.0:220614_0071" u="1"/>
        <s v="P.2.2.0:220615_0093" u="1"/>
        <s v="P.3.9.0:220614_0051" u="1"/>
        <s v="P.3.9.0:220615_0073" u="1"/>
        <s v="P.3.9.0:220616_0095" u="1"/>
        <s v="P.2.1.0: 產品營收與銷量達成率:221029_0130" u="1"/>
        <s v="STG:220615_0026" u="1"/>
        <s v="P.2.1.0:220602_0001" u="1"/>
        <s v="P.2.1.0:220614_0081" u="1"/>
        <s v="P.2.2.0:220602_0001" u="1"/>
        <s v="P.2.2.0:220614_0081" u="1"/>
        <s v="P.3.9.0:220614_0061" u="1"/>
        <s v="P.3.9.0:220615_0083" u="1"/>
        <s v="C.4.3.0: 財務分析:221029_0031" u="1"/>
        <s v="STG:220614_0024" u="1"/>
        <s v="STG:220616_0014" u="1"/>
        <s v="P.2.1.0:220602_0011" u="1"/>
        <s v="P.2.1.0:220614_0091" u="1"/>
        <s v="P.2.2.0:220602_0011" u="1"/>
        <s v="P.2.2.0:220614_0091" u="1"/>
        <s v="P.3.9.0:220614_0071" u="1"/>
        <s v="P.3.9.0:220615_0093" u="1"/>
        <s v="C.4.3.0: 財務分析:221022_0060" u="1"/>
        <s v="C.1.2.0: 投資併購管理:220622_0029" u="1"/>
        <s v="STG:220615_0012" u="1"/>
        <s v="P.2.1.0:220602_0021" u="1"/>
        <s v="P.2.1.0:220609_0200" u="1"/>
        <s v="P.2.1.0:220629_0100" u="1"/>
        <s v="P.2.2.0:220602_0021" u="1"/>
        <s v="P.2.2.0:220629_0100" u="1"/>
        <s v="P.3.5.0:220602_0001" u="1"/>
        <s v="P.3.9.0:220602_0001" u="1"/>
        <s v="P.3.9.0:220614_0081" u="1"/>
        <s v="C.1.2.0: 投資併購管理:220602_0021" u="1"/>
        <s v="P.2.1.0: 產品營收與銷量達成率:221022_0138" u="1"/>
        <s v="STG:220610_0030" u="1"/>
        <s v="STG:220614_0010" u="1"/>
        <s v="P.2.1.0:220602_0031" u="1"/>
        <s v="P.2.1.0:220609_0210" u="1"/>
        <s v="P.2.1.0:220629_0110" u="1"/>
        <s v="P.2.2.0:220602_0031" u="1"/>
        <s v="P.2.2.0:220629_0110" u="1"/>
        <s v="P.3.5.0:220602_0011" u="1"/>
        <s v="P.3.9.0:220602_0011" u="1"/>
        <s v="P.3.9.0:220614_0091" u="1"/>
        <s v="P.3.10.0:220627_0039" u="1"/>
        <s v="P.3.10.0:220629_0029" u="1"/>
        <s v="P.3.13.0:220627_0039" u="1"/>
        <s v="P.3.13.0:220629_0029" u="1"/>
        <s v="C.1.2.0: 投資併購管理:220627_0009" u="1"/>
        <s v="STG:220607_0006" u="1"/>
        <s v="P.2.1.0:220602_0041" u="1"/>
        <s v="P.2.1.0:220609_0220" u="1"/>
        <s v="P.2.1.0:220629_0120" u="1"/>
        <s v="P.2.2.0:220602_0041" u="1"/>
        <s v="P.2.2.0:220629_0120" u="1"/>
        <s v="P.3.5.0:220602_0021" u="1"/>
        <s v="P.3.9.0:220602_0021" u="1"/>
        <s v="P.3.9.0:220629_0100" u="1"/>
        <s v="P.3.10.0:220627_0047" u="1"/>
        <s v="P.3.10.0:220629_0037" u="1"/>
        <s v="P.3.13.0:220627_0047" u="1"/>
        <s v="P.3.13.0:220629_0037" u="1"/>
        <s v="C.1.2.0: 投資併購管理:220607_0001" u="1"/>
        <s v="P.2.1.0: 產品營收與銷量達成率:221022_0030" u="1"/>
        <s v="QAM:221022_0038" u="1"/>
        <s v="STG:220602_0024" u="1"/>
        <s v="P.2.1.0:220602_0051" u="1"/>
        <s v="P.2.1.0:220609_0230" u="1"/>
        <s v="P.2.1.0:220629_0130" u="1"/>
        <s v="P.2.2.0:220602_0051" u="1"/>
        <s v="P.3.5.0:220602_0031" u="1"/>
        <s v="P.3.9.0:220602_0031" u="1"/>
        <s v="P.3.9.0:220629_0110" u="1"/>
        <s v="P.3.10.0:220615_0029" u="1"/>
        <s v="P.3.10.0:220627_0055" u="1"/>
        <s v="P.3.10.0:220629_0045" u="1"/>
        <s v="P.3.10.0:220701_0005" u="1"/>
        <s v="P.3.13.0:220615_0029" u="1"/>
        <s v="P.3.13.0:220627_0055" u="1"/>
        <s v="P.3.13.0:220629_0045" u="1"/>
        <s v="P.3.13.0:220701_0005" u="1"/>
        <s v="C.1.2.0: 投資併購管理:220628_0009" u="1"/>
        <s v="P.2.1.0:220602_0061" u="1"/>
        <s v="P.2.1.0:220629_0140" u="1"/>
        <s v="P.2.2.0:220602_0061" u="1"/>
        <s v="P.3.9.0:220602_0041" u="1"/>
        <s v="P.3.9.0:220629_0120" u="1"/>
        <s v="P.3.10.0:220615_0037" u="1"/>
        <s v="P.3.10.0:220615_0129" u="1"/>
        <s v="P.3.10.0:220701_0013" u="1"/>
        <s v="P.3.13.0:220615_0037" u="1"/>
        <s v="P.3.13.0:220615_0129" u="1"/>
        <s v="P.3.13.0:220627_0063" u="1"/>
        <s v="P.3.13.0:220629_0053" u="1"/>
        <s v="P.3.13.0:220701_0013" u="1"/>
        <s v="P.3.13.0:220701_0105" u="1"/>
        <s v="P.3.13.0: 良率管理:221022_0030" u="1"/>
        <s v="C.1.2.0: 投資併購管理:220602_0031" u="1"/>
        <s v="P.2.1.0: 產品營收與銷量達成率:221029_0108" u="1"/>
        <s v="QAM:221022_0024" u="1"/>
        <s v="STG:220602_0010" u="1"/>
        <s v="C.1.1.0:221101_0106" u="1"/>
        <s v="P.2.1.0:220602_0071" u="1"/>
        <s v="P.2.1.0:220629_0150" u="1"/>
        <s v="P.2.2.0:220602_0071" u="1"/>
        <s v="P.3.9.0:220602_0051" u="1"/>
        <s v="P.3.9.0:220629_0130" u="1"/>
        <s v="P.3.10.0:220615_0045" u="1"/>
        <s v="P.3.10.0:220627_0071" u="1"/>
        <s v="P.3.10.0:220629_0061" u="1"/>
        <s v="P.3.10.0:220701_0021" u="1"/>
        <s v="P.3.13.0:220615_0045" u="1"/>
        <s v="P.3.13.0:220627_0071" u="1"/>
        <s v="P.3.13.0:220629_0061" u="1"/>
        <s v="P.3.13.0:220701_0021" u="1"/>
        <s v="C.1.2.0: 投資併購管理:220627_0019" u="1"/>
        <s v="C.1.2.0: 投資併購管理:220629_0009" u="1"/>
        <s v="P.2.1.0: 產品營收與銷量達成率:221029_0140" u="1"/>
        <s v="P.2.1.0: 產品營收與銷量達成率:221101_0100" u="1"/>
        <s v="BPM:221029_0001" u="1"/>
        <s v="P.2.1.0:220602_0081" u="1"/>
        <s v="P.2.1.0:220629_0160" u="1"/>
        <s v="P.2.2.0:220602_0081" u="1"/>
        <s v="P.3.9.0:220602_0061" u="1"/>
        <s v="P.3.9.0:220629_0140" u="1"/>
        <s v="P.3.10.0:220607_0007" u="1"/>
        <s v="P.3.13.0:220607_0007" u="1"/>
        <s v="P.3.13.0:220615_0053" u="1"/>
        <s v="C.1.2.0: 投資併購管理:220607_0011" u="1"/>
        <s v="C.1.2.0: 投資併購管理:220609_0001" u="1"/>
        <s v="QAM:221022_0010" u="1"/>
        <s v="P.2.1.0:220602_0091" u="1"/>
        <s v="P.2.1.0:220629_0170" u="1"/>
        <s v="P.2.2.0:220602_0091" u="1"/>
        <s v="P.3.9.0:220602_0071" u="1"/>
        <s v="P.3.9.0:220629_0150" u="1"/>
        <s v="P.3.10.0:220607_0015" u="1"/>
        <s v="P.3.10.0:220609_0005" u="1"/>
        <s v="P.3.10.0:220615_0061" u="1"/>
        <s v="P.3.13.0:220607_0015" u="1"/>
        <s v="P.3.13.0:220607_0107" u="1"/>
        <s v="P.3.13.0:220609_0005" u="1"/>
        <s v="P.3.13.0:220615_0061" u="1"/>
        <s v="C.1.2.0: 投資併購管理:220628_0019" u="1"/>
        <s v="QAM:221101_0036" u="1"/>
        <s v="P.2.1.0:220609_0108" u="1"/>
        <s v="P.2.1.0:220629_0008" u="1"/>
        <s v="P.2.1.0:220629_0180" u="1"/>
        <s v="P.2.2.0:220609_0108" u="1"/>
        <s v="P.2.2.0:220629_0008" u="1"/>
        <s v="P.3.9.0:220602_0081" u="1"/>
        <s v="P.3.9.0:220629_0160" u="1"/>
        <s v="P.3.10.0:220607_0023" u="1"/>
        <s v="P.3.10.0:220609_0013" u="1"/>
        <s v="P.3.13.0:220607_0023" u="1"/>
        <s v="P.3.13.0:220609_0013" u="1"/>
        <s v="P.3.13.0:220609_0105" u="1"/>
        <s v="P.3.13.0: 良率管理:221022_0031" u="1"/>
        <s v="P.2.1.0: 產品營收與銷量達成率:221022_0148" u="1"/>
        <s v="STG:220628_0029" u="1"/>
        <s v="P.2.1.0:220609_0118" u="1"/>
        <s v="P.2.1.0:220629_0018" u="1"/>
        <s v="P.2.1.0:220629_0190" u="1"/>
        <s v="P.2.2.0:220609_0118" u="1"/>
        <s v="P.2.2.0:220629_0018" u="1"/>
        <s v="P.3.9.0:220602_0091" u="1"/>
        <s v="P.3.10.0:220607_0031" u="1"/>
        <s v="P.3.10.0:220609_0021" u="1"/>
        <s v="P.3.13.0:220607_0031" u="1"/>
        <s v="P.3.13.0:220609_0021" u="1"/>
        <s v="C.1.2.0: 投資併購管理:220627_0029" u="1"/>
        <s v="C.1.2.0: 投資併購管理:220629_0019" u="1"/>
        <s v="P.2.1.0: 產品營收與銷量達成率:221022_0008" u="1"/>
        <s v="QAM:221101_0022" u="1"/>
        <s v="STG:220627_0027" u="1"/>
        <s v="STG:220629_0017" u="1"/>
        <s v="P.2.1.0:220609_0128" u="1"/>
        <s v="P.2.1.0:220628_0006" u="1"/>
        <s v="P.2.1.0:220629_0028" u="1"/>
        <s v="P.2.2.0:220628_0006" u="1"/>
        <s v="P.2.2.0:220629_0028" u="1"/>
        <s v="P.3.5.0:220629_0008" u="1"/>
        <s v="P.3.9.0:220609_0108" u="1"/>
        <s v="P.3.9.0:220629_0008" u="1"/>
        <s v="C.1.2.0: 投資併購管理:220607_0021" u="1"/>
        <s v="C.1.2.0: 投資併購管理:220609_0011" u="1"/>
        <s v="P.2.1.0: 產品營收與銷量達成率:221022_0040" u="1"/>
        <s v="STG:220628_0015" u="1"/>
        <s v="P.2.1.0:220609_0138" u="1"/>
        <s v="P.2.1.0:220628_0016" u="1"/>
        <s v="P.2.1.0:220629_0038" u="1"/>
        <s v="P.2.2.0:220628_0016" u="1"/>
        <s v="P.2.2.0:220629_0038" u="1"/>
        <s v="P.3.5.0:220629_0018" u="1"/>
        <s v="P.3.9.0:220609_0118" u="1"/>
        <s v="P.3.9.0:220629_0018" u="1"/>
        <s v="C.1.2.0: 投資併購管理:220628_0029" u="1"/>
        <s v="STG:220627_0013" u="1"/>
        <s v="STG:220629_0003" u="1"/>
        <s v="P.2.1.0:220607_0104" u="1"/>
        <s v="P.2.1.0:220609_0148" u="1"/>
        <s v="P.2.1.0:220627_0004" u="1"/>
        <s v="P.2.1.0:220628_0026" u="1"/>
        <s v="P.2.1.0:220629_0048" u="1"/>
        <s v="P.2.2.0:220607_0104" u="1"/>
        <s v="P.2.2.0:220627_0004" u="1"/>
        <s v="P.2.2.0:220628_0026" u="1"/>
        <s v="P.2.2.0:220629_0048" u="1"/>
        <s v="P.3.5.0:220628_0006" u="1"/>
        <s v="P.3.5.0:220629_0028" u="1"/>
        <s v="P.3.9.0:220609_0128" u="1"/>
        <s v="P.3.9.0:220628_0006" u="1"/>
        <s v="P.3.9.0:220629_0028" u="1"/>
        <s v="P.3.13.0: 良率管理:221022_0032" u="1"/>
        <s v="P.2.1.0: 產品營收與銷量達成率:221029_0118" u="1"/>
        <s v="STG:220616_0029" u="1"/>
        <s v="STG:220622_0031" u="1"/>
        <s v="STG:220628_0001" u="1"/>
        <s v="P.2.1.0:220607_0114" u="1"/>
        <s v="P.2.1.0:220609_0158" u="1"/>
        <s v="P.2.1.0:220627_0014" u="1"/>
        <s v="P.2.1.0:220628_0036" u="1"/>
        <s v="P.2.1.0:220629_0058" u="1"/>
        <s v="P.2.2.0:220607_0114" u="1"/>
        <s v="P.2.2.0:220627_0014" u="1"/>
        <s v="P.2.2.0:220628_0036" u="1"/>
        <s v="P.2.2.0:220629_0058" u="1"/>
        <s v="P.3.5.0:220628_0016" u="1"/>
        <s v="P.3.5.0:220629_0038" u="1"/>
        <s v="P.3.9.0:220609_0138" u="1"/>
        <s v="P.3.9.0:220628_0016" u="1"/>
        <s v="P.3.9.0:220629_0038" u="1"/>
        <s v="C.1.2.0: 投資併購管理:220629_0029" u="1"/>
        <s v="P.2.1.0: 產品營收與銷量達成率:221029_0150" u="1"/>
        <s v="P.2.1.0: 產品營收與銷量達成率:221101_0110" u="1"/>
        <s v="STG:220615_0027" u="1"/>
        <s v="P.2.1.0:220607_0124" u="1"/>
        <s v="P.2.1.0:220609_0168" u="1"/>
        <s v="P.2.1.0:220627_0024" u="1"/>
        <s v="P.2.1.0:220628_0046" u="1"/>
        <s v="P.2.1.0:220629_0068" u="1"/>
        <s v="P.2.2.0:220607_0124" u="1"/>
        <s v="P.2.2.0:220627_0024" u="1"/>
        <s v="P.2.2.0:220628_0046" u="1"/>
        <s v="P.2.2.0:220629_0068" u="1"/>
        <s v="P.3.5.0:220627_0004" u="1"/>
        <s v="P.3.5.0:220628_0026" u="1"/>
        <s v="P.3.9.0:220607_0104" u="1"/>
        <s v="P.3.9.0:220609_0148" u="1"/>
        <s v="P.3.9.0:220627_0004" u="1"/>
        <s v="P.3.9.0:220628_0026" u="1"/>
        <s v="P.3.9.0:220629_0048" u="1"/>
        <s v="C.1.2.0: 投資併購管理:220607_0031" u="1"/>
        <s v="C.1.2.0: 投資併購管理:220609_0021" u="1"/>
        <s v="P.2.1.0: 產品營收與銷量達成率:221029_0010" u="1"/>
        <s v="STG:220614_0025" u="1"/>
        <s v="STG:220616_0015" u="1"/>
        <s v="P.2.1.0:220607_0134" u="1"/>
        <s v="P.2.1.0:220609_0178" u="1"/>
        <s v="P.2.1.0:220627_0034" u="1"/>
        <s v="P.2.1.0:220628_0056" u="1"/>
        <s v="P.2.1.0:220629_0078" u="1"/>
        <s v="P.2.2.0:220627_0034" u="1"/>
        <s v="P.2.2.0:220628_0056" u="1"/>
        <s v="P.2.2.0:220629_0078" u="1"/>
        <s v="P.3.5.0:220627_0014" u="1"/>
        <s v="P.3.5.0:220628_0036" u="1"/>
        <s v="P.3.9.0:220607_0114" u="1"/>
        <s v="P.3.9.0:220609_0158" u="1"/>
        <s v="P.3.9.0:220627_0014" u="1"/>
        <s v="P.3.9.0:220628_0036" u="1"/>
        <s v="P.3.9.0:220629_0058" u="1"/>
        <s v="P.3.13.0:220630_0099" u="1"/>
        <s v="STG:220615_0013" u="1"/>
        <s v="P.2.1.0:220607_0144" u="1"/>
        <s v="P.2.1.0:220609_0188" u="1"/>
        <s v="P.2.1.0:220627_0044" u="1"/>
        <s v="P.2.1.0:220628_0066" u="1"/>
        <s v="P.2.1.0:220629_0088" u="1"/>
        <s v="P.2.2.0:220627_0044" u="1"/>
        <s v="P.2.2.0:220628_0066" u="1"/>
        <s v="P.2.2.0:220629_0088" u="1"/>
        <s v="P.3.5.0:220627_0024" u="1"/>
        <s v="P.3.9.0:220607_0124" u="1"/>
        <s v="P.3.9.0:220627_0024" u="1"/>
        <s v="P.3.9.0:220628_0046" u="1"/>
        <s v="P.3.9.0:220629_0068" u="1"/>
        <s v="P.3.13.0: 良率管理:221022_0033" u="1"/>
        <s v="P.2.1.0: 產品營收與銷量達成率:221022_0158" u="1"/>
        <s v="STG:220610_0031" u="1"/>
        <s v="STG:220614_0011" u="1"/>
        <s v="STG:220616_0001" u="1"/>
        <s v="P.2.1.0:220607_0154" u="1"/>
        <s v="P.2.1.0:220609_0198" u="1"/>
        <s v="P.2.1.0:220627_0054" u="1"/>
        <s v="P.2.1.0:220628_0076" u="1"/>
        <s v="P.2.1.0:220629_0098" u="1"/>
        <s v="P.2.2.0:220627_0054" u="1"/>
        <s v="P.2.2.0:220628_0076" u="1"/>
        <s v="P.2.2.0:220629_0098" u="1"/>
        <s v="P.3.5.0:220627_0034" u="1"/>
        <s v="P.3.9.0:220607_0134" u="1"/>
        <s v="P.3.9.0:220627_0034" u="1"/>
        <s v="P.3.9.0:220628_0056" u="1"/>
        <s v="P.3.9.0:220629_0078" u="1"/>
        <s v="P.3.10.0:220622_0069" u="1"/>
        <s v="P.3.10.0:220628_0039" u="1"/>
        <s v="P.3.13.0:220622_0069" u="1"/>
        <s v="P.3.13.0:220628_0039" u="1"/>
        <s v="P.2.1.0: 產品營收與銷量達成率:221022_0018" u="1"/>
        <s v="STG:220607_0007" u="1"/>
        <s v="P.2.1.0:220607_0164" u="1"/>
        <s v="P.2.1.0:220616_0006" u="1"/>
        <s v="P.2.1.0:220627_0064" u="1"/>
        <s v="P.2.1.0:220628_0086" u="1"/>
        <s v="P.2.2.0:220616_0006" u="1"/>
        <s v="P.2.2.0:220627_0064" u="1"/>
        <s v="P.2.2.0:220628_0086" u="1"/>
        <s v="P.3.5.0:220627_0044" u="1"/>
        <s v="P.3.9.0:220607_0144" u="1"/>
        <s v="P.3.9.0:220627_0044" u="1"/>
        <s v="P.3.9.0:220628_0066" u="1"/>
        <s v="P.3.9.0:220629_0088" u="1"/>
        <s v="P.3.10.0:220628_0047" u="1"/>
        <s v="P.3.13.0:220622_0077" u="1"/>
        <s v="P.3.13.0:220628_0047" u="1"/>
        <s v="C.1.2.0: 投資併購管理:220609_0031" u="1"/>
        <s v="P.2.1.0: 產品營收與銷量達成率:221022_0050" u="1"/>
        <s v="QAM:221022_0039" u="1"/>
        <s v="STG:220602_0025" u="1"/>
        <s v="P.2.1.0:220607_0174" u="1"/>
        <s v="P.2.1.0:220616_0016" u="1"/>
        <s v="P.2.1.0:220627_0074" u="1"/>
        <s v="P.2.1.0:220628_0096" u="1"/>
        <s v="P.2.2.0:220616_0016" u="1"/>
        <s v="P.2.2.0:220627_0074" u="1"/>
        <s v="P.2.2.0:220628_0096" u="1"/>
        <s v="P.3.9.0:220607_0154" u="1"/>
        <s v="P.3.9.0:220627_0054" u="1"/>
        <s v="P.3.9.0:220628_0076" u="1"/>
        <s v="P.3.9.0:220629_0098" u="1"/>
        <s v="P.3.10.0:220610_0059" u="1"/>
        <s v="P.3.10.0:220614_0039" u="1"/>
        <s v="P.3.10.0:220616_0029" u="1"/>
        <s v="P.3.10.0:220628_0055" u="1"/>
        <s v="P.3.13.0:220610_0059" u="1"/>
        <s v="P.3.13.0:220614_0039" u="1"/>
        <s v="P.3.13.0:220616_0029" u="1"/>
        <s v="P.3.13.0:220622_0085" u="1"/>
        <s v="P.3.13.0:220628_0055" u="1"/>
        <s v="P.2.1.0:220607_0184" u="1"/>
        <s v="P.2.1.0:220615_0004" u="1"/>
        <s v="P.2.1.0:220616_0026" u="1"/>
        <s v="P.2.1.0:220627_0084" u="1"/>
        <s v="P.2.2.0:220615_0004" u="1"/>
        <s v="P.2.2.0:220616_0026" u="1"/>
        <s v="P.2.2.0:220627_0084" u="1"/>
        <s v="P.3.5.0:220616_0006" u="1"/>
        <s v="P.3.9.0:220616_0006" u="1"/>
        <s v="P.3.9.0:220627_0064" u="1"/>
        <s v="P.3.9.0:220628_0086" u="1"/>
        <s v="P.3.10.0:220614_0047" u="1"/>
        <s v="P.3.10.0:220616_0037" u="1"/>
        <s v="P.3.10.0:220628_0063" u="1"/>
        <s v="P.3.13.0:220610_0067" u="1"/>
        <s v="P.3.13.0:220614_0047" u="1"/>
        <s v="P.3.13.0:220616_0037" u="1"/>
        <s v="P.3.13.0:220622_0093" u="1"/>
        <s v="P.3.13.0:220628_0063" u="1"/>
        <s v="P.3.13.0: 良率管理:221022_0034" u="1"/>
        <s v="P.2.1.0: 產品營收與銷量達成率:221029_0128" u="1"/>
        <s v="QAM:221022_0025" u="1"/>
        <s v="STG:220602_0011" u="1"/>
        <s v="P.2.1.0:220607_0194" u="1"/>
        <s v="P.2.1.0:220615_0014" u="1"/>
        <s v="P.2.1.0:220616_0036" u="1"/>
        <s v="P.2.1.0:220627_0094" u="1"/>
        <s v="P.2.2.0:220615_0014" u="1"/>
        <s v="P.2.2.0:220616_0036" u="1"/>
        <s v="P.2.2.0:220627_0094" u="1"/>
        <s v="P.3.5.0:220616_0016" u="1"/>
        <s v="P.3.9.0:220616_0016" u="1"/>
        <s v="P.3.9.0:220627_0074" u="1"/>
        <s v="P.3.9.0:220628_0096" u="1"/>
        <s v="P.3.10.0:220602_0029" u="1"/>
        <s v="P.3.10.0:220614_0055" u="1"/>
        <s v="P.3.10.0:220616_0045" u="1"/>
        <s v="P.3.10.0:220628_0071" u="1"/>
        <s v="P.3.13.0:220602_0029" u="1"/>
        <s v="P.3.13.0:220610_0075" u="1"/>
        <s v="P.3.13.0:220614_0055" u="1"/>
        <s v="P.3.13.0:220616_0045" u="1"/>
        <s v="P.3.13.0:220628_0071" u="1"/>
        <s v="C.1.2.0: 投資併購管理:220701_0009" u="1"/>
        <s v="P.2.1.0: 產品營收與銷量達成率:221029_0160" u="1"/>
        <s v="P.2.1.0: 產品營收與銷量達成率:221101_0120" u="1"/>
        <s v="BPM:221029_0002" u="1"/>
        <s v="P.2.1.0:220614_0002" u="1"/>
        <s v="P.2.1.0:220615_0024" u="1"/>
        <s v="P.2.1.0:220616_0046" u="1"/>
        <s v="P.2.2.0:220614_0002" u="1"/>
        <s v="P.2.2.0:220615_0024" u="1"/>
        <s v="P.2.2.0:220616_0046" u="1"/>
        <s v="P.3.5.0:220615_0004" u="1"/>
        <s v="P.3.5.0:220616_0026" u="1"/>
        <s v="P.3.9.0:220615_0004" u="1"/>
        <s v="P.3.9.0:220616_0026" u="1"/>
        <s v="P.3.9.0:220627_0084" u="1"/>
        <s v="P.3.10.0:220602_0037" u="1"/>
        <s v="P.3.10.0:220614_0063" u="1"/>
        <s v="P.3.10.0:220616_0053" u="1"/>
        <s v="P.3.13.0:220602_0037" u="1"/>
        <s v="P.3.13.0:220610_0083" u="1"/>
        <s v="P.3.13.0:220614_0063" u="1"/>
        <s v="P.3.13.0:220616_0053" u="1"/>
        <s v="P.2.1.0: 產品營收與銷量達成率:221029_0020" u="1"/>
        <s v="QAM:221022_0011" u="1"/>
        <s v="P.2.1.0:220614_0012" u="1"/>
        <s v="P.2.1.0:220615_0034" u="1"/>
        <s v="P.2.1.0:220616_0056" u="1"/>
        <s v="P.2.2.0:220614_0012" u="1"/>
        <s v="P.2.2.0:220615_0034" u="1"/>
        <s v="P.2.2.0:220616_0056" u="1"/>
        <s v="P.3.5.0:220615_0014" u="1"/>
        <s v="P.3.5.0:220616_0036" u="1"/>
        <s v="P.3.9.0:220615_0014" u="1"/>
        <s v="P.3.9.0:220616_0036" u="1"/>
        <s v="P.3.9.0:220627_0094" u="1"/>
        <s v="P.3.10.0:220602_0045" u="1"/>
        <s v="P.3.10.0:220616_0061" u="1"/>
        <s v="P.3.13.0:220602_0045" u="1"/>
        <s v="P.3.13.0:220610_0091" u="1"/>
        <s v="P.3.13.0:220614_0071" u="1"/>
        <s v="P.3.13.0:220616_0061" u="1"/>
        <s v="C.4.2.0: 生產力:221022_0007" u="1"/>
        <s v="QAM:221101_0037" u="1"/>
        <s v="P.2.1.0:220614_0022" u="1"/>
        <s v="P.2.1.0:220615_0044" u="1"/>
        <s v="P.2.1.0:220616_0066" u="1"/>
        <s v="P.2.2.0:220614_0022" u="1"/>
        <s v="P.2.2.0:220615_0044" u="1"/>
        <s v="P.2.2.0:220616_0066" u="1"/>
        <s v="P.3.5.0:220614_0002" u="1"/>
        <s v="P.3.5.0:220615_0024" u="1"/>
        <s v="P.3.9.0:220614_0002" u="1"/>
        <s v="P.3.9.0:220615_0024" u="1"/>
        <s v="P.3.9.0:220616_0046" u="1"/>
        <s v="P.3.13.0:220602_0053" u="1"/>
        <s v="P.3.13.0: 良率管理:221022_0035" u="1"/>
        <s v="P.2.1.0:220614_0032" u="1"/>
        <s v="P.2.1.0:220615_0054" u="1"/>
        <s v="P.2.1.0:220616_0076" u="1"/>
        <s v="P.2.2.0:220614_0032" u="1"/>
        <s v="P.2.2.0:220615_0054" u="1"/>
        <s v="P.2.2.0:220616_0076" u="1"/>
        <s v="P.3.5.0:220614_0012" u="1"/>
        <s v="P.3.5.0:220615_0034" u="1"/>
        <s v="P.3.9.0:220614_0012" u="1"/>
        <s v="P.3.9.0:220615_0034" u="1"/>
        <s v="P.3.9.0:220616_0056" u="1"/>
        <s v="P.3.13.0:220602_0061" u="1"/>
        <s v="C.4.2.0: 生產力:221022_0015" u="1"/>
        <s v="C.4.3.0: 財務分析:221029_0065" u="1"/>
        <s v="C.1.2.0: 投資併購管理:220701_0019" u="1"/>
        <s v="P.2.1.0: 產品營收與銷量達成率:221022_0028" u="1"/>
        <s v="QAM:221101_0023" u="1"/>
        <s v="STG:220627_0028" u="1"/>
        <s v="STG:220629_0018" u="1"/>
        <s v="P.2.1.0:220614_0042" u="1"/>
        <s v="P.2.1.0:220615_0064" u="1"/>
        <s v="P.2.1.0:220616_0086" u="1"/>
        <s v="P.2.2.0:220614_0042" u="1"/>
        <s v="P.2.2.0:220615_0064" u="1"/>
        <s v="P.2.2.0:220616_0086" u="1"/>
        <s v="P.3.5.0:220614_0022" u="1"/>
        <s v="P.3.5.0:220615_0044" u="1"/>
        <s v="P.3.9.0:220614_0022" u="1"/>
        <s v="P.3.9.0:220615_0044" u="1"/>
        <s v="P.3.9.0:220616_0066" u="1"/>
        <s v="P.2.1.0: 產品營收與銷量達成率:221022_0060" u="1"/>
        <s v="STG:220628_0016" u="1"/>
        <s v="C.1.1.0:221022_0109" u="1"/>
        <s v="P.2.1.0:220614_0052" u="1"/>
        <s v="P.2.1.0:220615_0074" u="1"/>
        <s v="P.2.1.0:220616_0096" u="1"/>
        <s v="P.2.2.0:220614_0052" u="1"/>
        <s v="P.2.2.0:220615_0074" u="1"/>
        <s v="P.2.2.0:220616_0096" u="1"/>
        <s v="P.3.5.0:220614_0032" u="1"/>
        <s v="P.3.9.0:220614_0032" u="1"/>
        <s v="P.3.9.0:220615_0054" u="1"/>
        <s v="P.3.9.0:220616_0076" u="1"/>
        <s v="C.4.3.0: 財務分析:221029_0053" u="1"/>
        <s v="STG:220627_0014" u="1"/>
        <s v="STG:220629_0004" u="1"/>
        <s v="P.2.1.0:220614_0062" u="1"/>
        <s v="P.2.1.0:220615_0084" u="1"/>
        <s v="P.2.2.0:220614_0062" u="1"/>
        <s v="P.2.2.0:220615_0084" u="1"/>
        <s v="P.3.5.0:220614_0042" u="1"/>
        <s v="P.3.9.0:220614_0042" u="1"/>
        <s v="P.3.9.0:220615_0064" u="1"/>
        <s v="P.3.9.0:220616_0086" u="1"/>
        <s v="P.3.13.0: 良率管理:221022_0036" u="1"/>
        <s v="P.2.1.0: 產品營收與銷量達成率:221029_0138" u="1"/>
        <s v="STG:220628_0002" u="1"/>
        <s v="P.2.1.0:220614_0072" u="1"/>
        <s v="P.2.1.0:220615_0094" u="1"/>
        <s v="P.2.2.0:220614_0072" u="1"/>
        <s v="P.2.2.0:220615_0094" u="1"/>
        <s v="P.3.9.0:220614_0052" u="1"/>
        <s v="P.3.9.0:220615_0074" u="1"/>
        <s v="P.3.9.0:220616_0096" u="1"/>
        <s v="C.4.3.0: 財務分析:221029_0041" u="1"/>
        <s v="C.1.2.0: 投資併購管理:220701_0029" u="1"/>
        <s v="P.2.1.0: 產品營收與銷量達成率:221101_0130" u="1"/>
        <s v="STG:220615_0028" u="1"/>
        <s v="P.2.1.0:220602_0002" u="1"/>
        <s v="P.2.1.0:220614_0082" u="1"/>
        <s v="P.2.2.0:220602_0002" u="1"/>
        <s v="P.2.2.0:220614_0082" u="1"/>
        <s v="P.3.9.0:220614_0062" u="1"/>
        <s v="P.3.9.0:220615_0084" u="1"/>
        <s v="C.4.3.0: 財務分析:221022_0070" u="1"/>
        <s v="P.2.1.0: 產品營收與銷量達成率:221029_0030" u="1"/>
        <s v="STG:220614_0026" u="1"/>
        <s v="STG:220616_0016" u="1"/>
        <s v="P.2.1.0:220602_0012" u="1"/>
        <s v="P.2.1.0:220614_0092" u="1"/>
        <s v="P.2.2.0:220602_0012" u="1"/>
        <s v="P.2.2.0:220614_0092" u="1"/>
        <s v="P.3.9.0:220614_0072" u="1"/>
        <s v="P.3.9.0:220615_0094" u="1"/>
        <s v="STG:220615_0014" u="1"/>
        <s v="P.2.1.0:220602_0022" u="1"/>
        <s v="P.2.1.0:220609_0201" u="1"/>
        <s v="P.2.1.0:220629_0101" u="1"/>
        <s v="P.2.2.0:220602_0022" u="1"/>
        <s v="P.2.2.0:220629_0101" u="1"/>
        <s v="P.3.5.0:220602_0002" u="1"/>
        <s v="P.3.9.0:220602_0002" u="1"/>
        <s v="P.3.9.0:220614_0082" u="1"/>
        <s v="P.3.13.0: 良率管理:221022_0037" u="1"/>
        <s v="STG:220614_0012" u="1"/>
        <s v="STG:220616_0002" u="1"/>
        <s v="P.2.1.0:220602_0032" u="1"/>
        <s v="P.2.1.0:220609_0211" u="1"/>
        <s v="P.2.1.0:220629_0111" u="1"/>
        <s v="P.2.2.0:220602_0032" u="1"/>
        <s v="P.2.2.0:220629_0111" u="1"/>
        <s v="P.3.5.0:220602_0012" u="1"/>
        <s v="P.3.9.0:220602_0012" u="1"/>
        <s v="P.3.9.0:220614_0092" u="1"/>
        <s v="P.3.10.0:220627_0049" u="1"/>
        <s v="P.3.10.0:220629_0039" u="1"/>
        <s v="P.3.13.0:220627_0049" u="1"/>
        <s v="P.3.13.0:220629_0039" u="1"/>
        <s v="P.2.1.0: 產品營收與銷量達成率:221022_0038" u="1"/>
        <s v="STG:220607_0008" u="1"/>
        <s v="STG:220701_0030" u="1"/>
        <s v="P.2.1.0:220602_0042" u="1"/>
        <s v="P.2.1.0:220609_0221" u="1"/>
        <s v="P.2.1.0:220629_0121" u="1"/>
        <s v="P.2.2.0:220602_0042" u="1"/>
        <s v="P.2.2.0:220629_0121" u="1"/>
        <s v="P.3.5.0:220602_0022" u="1"/>
        <s v="P.3.9.0:220602_0022" u="1"/>
        <s v="P.3.9.0:220629_0101" u="1"/>
        <s v="P.3.10.0:220627_0057" u="1"/>
        <s v="P.3.10.0:220629_0047" u="1"/>
        <s v="P.3.10.0:220701_0007" u="1"/>
        <s v="P.3.13.0:220627_0057" u="1"/>
        <s v="P.3.13.0:220629_0047" u="1"/>
        <s v="P.3.13.0:220701_0007" u="1"/>
        <s v="P.2.1.0: 產品營收與銷量達成率:221022_0070" u="1"/>
        <s v="STG:220602_0026" u="1"/>
        <s v="P.2.1.0:220602_0052" u="1"/>
        <s v="P.2.1.0:220609_0231" u="1"/>
        <s v="P.2.1.0:220629_0131" u="1"/>
        <s v="P.2.2.0:220602_0052" u="1"/>
        <s v="P.3.5.0:220602_0032" u="1"/>
        <s v="P.3.9.0:220602_0032" u="1"/>
        <s v="P.3.9.0:220629_0111" u="1"/>
        <s v="P.3.10.0:220615_0039" u="1"/>
        <s v="P.3.10.0:220627_0065" u="1"/>
        <s v="P.3.10.0:220629_0055" u="1"/>
        <s v="P.3.10.0:220701_0015" u="1"/>
        <s v="P.3.13.0:220615_0039" u="1"/>
        <s v="P.3.13.0:220627_0065" u="1"/>
        <s v="P.3.13.0:220629_0055" u="1"/>
        <s v="P.3.13.0:220701_0015" u="1"/>
        <s v="P.3.13.0:220701_0107" u="1"/>
        <s v="P.2.1.0:220602_0062" u="1"/>
        <s v="P.2.1.0:220629_0141" u="1"/>
        <s v="P.2.2.0:220602_0062" u="1"/>
        <s v="P.3.9.0:220602_0042" u="1"/>
        <s v="P.3.9.0:220629_0121" u="1"/>
        <s v="P.3.10.0:220615_0047" u="1"/>
        <s v="P.3.10.0:220627_0073" u="1"/>
        <s v="P.3.10.0:220629_0063" u="1"/>
        <s v="P.3.10.0:220701_0023" u="1"/>
        <s v="P.3.13.0:220615_0047" u="1"/>
        <s v="P.3.13.0:220627_0073" u="1"/>
        <s v="P.3.13.0:220629_0063" u="1"/>
        <s v="P.3.13.0:220701_0023" u="1"/>
        <s v="P.3.13.0: 良率管理:221022_0038" u="1"/>
        <s v="P.2.1.0: 產品營收與銷量達成率:221029_0148" u="1"/>
        <s v="P.2.1.0: 產品營收與銷量達成率:221101_0108" u="1"/>
        <s v="QAM:221022_0026" u="1"/>
        <s v="STG:220602_0012" u="1"/>
        <s v="C.1.1.0:221101_0107" u="1"/>
        <s v="P.2.1.0:220602_0072" u="1"/>
        <s v="P.2.1.0:220629_0151" u="1"/>
        <s v="P.2.2.0:220602_0072" u="1"/>
        <s v="P.3.9.0:220602_0052" u="1"/>
        <s v="P.3.9.0:220629_0131" u="1"/>
        <s v="P.3.10.0:220607_0009" u="1"/>
        <s v="P.3.10.0:220615_0055" u="1"/>
        <s v="P.3.10.0:220629_0071" u="1"/>
        <s v="P.3.10.0:220701_0031" u="1"/>
        <s v="P.3.13.0:220607_0009" u="1"/>
        <s v="P.3.13.0:220615_0055" u="1"/>
        <s v="P.3.13.0:220627_0081" u="1"/>
        <s v="P.3.13.0:220629_0071" u="1"/>
        <s v="P.3.13.0:220701_0031" u="1"/>
        <s v="P.3.13.0: 良率管理:221022_0010" u="1"/>
        <s v="P.2.1.0: 產品營收與銷量達成率:221029_0008" u="1"/>
        <s v="P.2.1.0: 產品營收與銷量達成率:221101_0140" u="1"/>
        <s v="BPM:221029_0003" u="1"/>
        <s v="P.2.1.0:220602_0082" u="1"/>
        <s v="P.2.1.0:220629_0161" u="1"/>
        <s v="P.2.2.0:220602_0082" u="1"/>
        <s v="P.3.9.0:220602_0062" u="1"/>
        <s v="P.3.9.0:220629_0141" u="1"/>
        <s v="P.3.10.0:220607_0017" u="1"/>
        <s v="P.3.10.0:220609_0007" u="1"/>
        <s v="P.3.10.0:220615_0063" u="1"/>
        <s v="P.3.13.0:220607_0017" u="1"/>
        <s v="P.3.13.0:220607_0109" u="1"/>
        <s v="P.3.13.0:220609_0007" u="1"/>
        <s v="P.3.13.0:220615_0063" u="1"/>
        <s v="P.2.1.0: 產品營收與銷量達成率:221029_0040" u="1"/>
        <s v="QAM:221022_0012" u="1"/>
        <s v="P.2.1.0:220602_0092" u="1"/>
        <s v="P.2.1.0:220629_0171" u="1"/>
        <s v="P.2.2.0:220602_0092" u="1"/>
        <s v="P.3.9.0:220602_0072" u="1"/>
        <s v="P.3.9.0:220629_0151" u="1"/>
        <s v="P.3.10.0:220607_0025" u="1"/>
        <s v="P.3.10.0:220609_0015" u="1"/>
        <s v="P.3.10.0:220615_0071" u="1"/>
        <s v="P.3.13.0:220607_0025" u="1"/>
        <s v="P.3.13.0:220609_0015" u="1"/>
        <s v="P.3.13.0:220609_0107" u="1"/>
        <s v="P.3.13.0:220615_0071" u="1"/>
        <s v="QAM:221101_0038" u="1"/>
        <s v="P.2.1.0:220609_0109" u="1"/>
        <s v="P.2.1.0:220629_0009" u="1"/>
        <s v="P.2.1.0:220629_0181" u="1"/>
        <s v="P.2.2.0:220609_0109" u="1"/>
        <s v="P.2.2.0:220629_0009" u="1"/>
        <s v="P.3.9.0:220602_0082" u="1"/>
        <s v="P.3.9.0:220629_0161" u="1"/>
        <s v="P.3.10.0:220607_0033" u="1"/>
        <s v="P.3.10.0:220609_0023" u="1"/>
        <s v="P.3.13.0:220607_0033" u="1"/>
        <s v="P.3.13.0:220609_0023" u="1"/>
        <s v="P.3.13.0: 良率管理:221022_0039" u="1"/>
        <s v="P.2.1.0:220609_0119" u="1"/>
        <s v="P.2.1.0:220629_0019" u="1"/>
        <s v="P.2.1.0:220629_0191" u="1"/>
        <s v="P.2.2.0:220609_0119" u="1"/>
        <s v="P.2.2.0:220629_0019" u="1"/>
        <s v="P.3.9.0:220602_0092" u="1"/>
        <s v="P.3.10.0:220607_0041" u="1"/>
        <s v="P.3.10.0:220609_0031" u="1"/>
        <s v="P.3.13.0:220607_0041" u="1"/>
        <s v="P.3.13.0:220609_0031" u="1"/>
        <s v="P.3.13.0: 良率管理:221022_0011" u="1"/>
        <s v="P.2.1.0: 產品營收與銷量達成率:221022_0048" u="1"/>
        <s v="QAM:221101_0024" u="1"/>
        <s v="STG:220627_0029" u="1"/>
        <s v="STG:220629_0019" u="1"/>
        <s v="P.2.1.0:220609_0129" u="1"/>
        <s v="P.2.1.0:220628_0007" u="1"/>
        <s v="P.2.1.0:220629_0029" u="1"/>
        <s v="P.2.2.0:220628_0007" u="1"/>
        <s v="P.2.2.0:220629_0029" u="1"/>
        <s v="P.3.5.0:220629_0009" u="1"/>
        <s v="P.3.9.0:220609_0109" u="1"/>
        <s v="P.3.9.0:220629_0009" u="1"/>
        <s v="P.2.1.0: 產品營收與銷量達成率:221022_0080" u="1"/>
        <s v="STG:220628_0017" u="1"/>
        <s v="P.2.1.0:220609_0139" u="1"/>
        <s v="P.2.1.0:220628_0017" u="1"/>
        <s v="P.2.1.0:220629_0039" u="1"/>
        <s v="P.2.2.0:220628_0017" u="1"/>
        <s v="P.2.2.0:220629_0039" u="1"/>
        <s v="P.3.5.0:220629_0019" u="1"/>
        <s v="P.3.9.0:220609_0119" u="1"/>
        <s v="P.3.9.0:220629_0019" u="1"/>
        <s v="QAM:221101_0010" u="1"/>
        <s v="STG:220627_0015" u="1"/>
        <s v="STG:220629_0005" u="1"/>
        <s v="P.2.1.0:220607_0105" u="1"/>
        <s v="P.2.1.0:220609_0149" u="1"/>
        <s v="P.2.1.0:220627_0005" u="1"/>
        <s v="P.2.1.0:220628_0027" u="1"/>
        <s v="P.2.1.0:220629_0049" u="1"/>
        <s v="P.2.2.0:220607_0105" u="1"/>
        <s v="P.2.2.0:220627_0005" u="1"/>
        <s v="P.2.2.0:220628_0027" u="1"/>
        <s v="P.2.2.0:220629_0049" u="1"/>
        <s v="P.3.5.0:220628_0007" u="1"/>
        <s v="P.3.5.0:220629_0029" u="1"/>
        <s v="P.3.9.0:220609_0129" u="1"/>
        <s v="P.3.9.0:220628_0007" u="1"/>
        <s v="P.3.9.0:220629_0029" u="1"/>
        <s v="P.2.1.0: 產品營收與銷量達成率:221029_0158" u="1"/>
        <s v="P.2.1.0: 產品營收與銷量達成率:221101_0118" u="1"/>
        <s v="STG:220628_0003" u="1"/>
        <s v="P.2.1.0:220607_0115" u="1"/>
        <s v="P.2.1.0:220609_0159" u="1"/>
        <s v="P.2.1.0:220627_0015" u="1"/>
        <s v="P.2.1.0:220628_0037" u="1"/>
        <s v="P.2.1.0:220629_0059" u="1"/>
        <s v="P.2.2.0:220607_0115" u="1"/>
        <s v="P.2.2.0:220627_0015" u="1"/>
        <s v="P.2.2.0:220628_0037" u="1"/>
        <s v="P.2.2.0:220629_0059" u="1"/>
        <s v="P.3.5.0:220628_0017" u="1"/>
        <s v="P.3.5.0:220629_0039" u="1"/>
        <s v="P.3.9.0:220609_0139" u="1"/>
        <s v="P.3.9.0:220628_0017" u="1"/>
        <s v="P.3.9.0:220629_0039" u="1"/>
        <s v="P.3.13.0: 良率管理:221022_0012" u="1"/>
        <s v="P.2.1.0: 產品營收與銷量達成率:221029_0018" u="1"/>
        <s v="P.2.1.0: 產品營收與銷量達成率:221101_0150" u="1"/>
        <s v="STG:220615_0029" u="1"/>
        <s v="STG:220627_0001" u="1"/>
        <s v="P.2.1.0:220607_0125" u="1"/>
        <s v="P.2.1.0:220609_0169" u="1"/>
        <s v="P.2.1.0:220627_0025" u="1"/>
        <s v="P.2.1.0:220628_0047" u="1"/>
        <s v="P.2.1.0:220629_0069" u="1"/>
        <s v="P.2.2.0:220607_0125" u="1"/>
        <s v="P.2.2.0:220627_0025" u="1"/>
        <s v="P.2.2.0:220628_0047" u="1"/>
        <s v="P.2.2.0:220629_0069" u="1"/>
        <s v="P.3.5.0:220627_0005" u="1"/>
        <s v="P.3.5.0:220628_0027" u="1"/>
        <s v="P.3.9.0:220607_0105" u="1"/>
        <s v="P.3.9.0:220609_0149" u="1"/>
        <s v="P.3.9.0:220627_0005" u="1"/>
        <s v="P.3.9.0:220628_0027" u="1"/>
        <s v="P.3.9.0:220629_0049" u="1"/>
        <s v="P.2.1.0: 產品營收與銷量達成率:221029_0050" u="1"/>
        <s v="P.2.1.0: 產品營收與銷量達成率:221101_0010" u="1"/>
        <s v="STG:220614_0027" u="1"/>
        <s v="STG:220616_0017" u="1"/>
        <s v="P.2.1.0:220607_0135" u="1"/>
        <s v="P.2.1.0:220609_0179" u="1"/>
        <s v="P.2.1.0:220627_0035" u="1"/>
        <s v="P.2.1.0:220628_0057" u="1"/>
        <s v="P.2.1.0:220629_0079" u="1"/>
        <s v="P.2.2.0:220627_0035" u="1"/>
        <s v="P.2.2.0:220628_0057" u="1"/>
        <s v="P.2.2.0:220629_0079" u="1"/>
        <s v="P.3.5.0:220627_0015" u="1"/>
        <s v="P.3.5.0:220628_0037" u="1"/>
        <s v="P.3.9.0:220607_0115" u="1"/>
        <s v="P.3.9.0:220609_0159" u="1"/>
        <s v="P.3.9.0:220627_0015" u="1"/>
        <s v="P.3.9.0:220628_0037" u="1"/>
        <s v="P.3.9.0:220629_0059" u="1"/>
        <s v="STG:220615_0015" u="1"/>
        <s v="P.2.1.0:220607_0145" u="1"/>
        <s v="P.2.1.0:220609_0189" u="1"/>
        <s v="P.2.1.0:220627_0045" u="1"/>
        <s v="P.2.1.0:220628_0067" u="1"/>
        <s v="P.2.1.0:220629_0089" u="1"/>
        <s v="P.2.2.0:220627_0045" u="1"/>
        <s v="P.2.2.0:220628_0067" u="1"/>
        <s v="P.2.2.0:220629_0089" u="1"/>
        <s v="P.3.5.0:220627_0025" u="1"/>
        <s v="P.3.9.0:220607_0125" u="1"/>
        <s v="P.3.9.0:220627_0025" u="1"/>
        <s v="P.3.9.0:220628_0047" u="1"/>
        <s v="P.3.9.0:220629_0069" u="1"/>
        <s v="STG:220614_0013" u="1"/>
        <s v="STG:220616_0003" u="1"/>
        <s v="P.2.1.0:220607_0155" u="1"/>
        <s v="P.2.1.0:220609_0199" u="1"/>
        <s v="P.2.1.0:220627_0055" u="1"/>
        <s v="P.2.1.0:220628_0077" u="1"/>
        <s v="P.2.1.0:220629_0099" u="1"/>
        <s v="P.2.2.0:220627_0055" u="1"/>
        <s v="P.2.2.0:220628_0077" u="1"/>
        <s v="P.2.2.0:220629_0099" u="1"/>
        <s v="P.3.5.0:220627_0035" u="1"/>
        <s v="P.3.9.0:220607_0135" u="1"/>
        <s v="P.3.9.0:220627_0035" u="1"/>
        <s v="P.3.9.0:220628_0057" u="1"/>
        <s v="P.3.9.0:220629_0079" u="1"/>
        <s v="P.3.10.0:220628_0049" u="1"/>
        <s v="P.3.13.0:220622_0079" u="1"/>
        <s v="P.3.13.0:220628_0049" u="1"/>
        <s v="P.3.13.0: 良率管理:221022_0013" u="1"/>
        <s v="P.2.1.0: 產品營收與銷量達成率:221022_0058" u="1"/>
        <s v="STG:220607_0009" u="1"/>
        <s v="STG:220615_0001" u="1"/>
        <s v="STG:220701_0031" u="1"/>
        <s v="P.2.1.0:220607_0165" u="1"/>
        <s v="P.2.1.0:220616_0007" u="1"/>
        <s v="P.2.1.0:220627_0065" u="1"/>
        <s v="P.2.1.0:220628_0087" u="1"/>
        <s v="P.2.2.0:220616_0007" u="1"/>
        <s v="P.2.2.0:220627_0065" u="1"/>
        <s v="P.2.2.0:220628_0087" u="1"/>
        <s v="P.3.5.0:220627_0045" u="1"/>
        <s v="P.3.9.0:220607_0145" u="1"/>
        <s v="P.3.9.0:220627_0045" u="1"/>
        <s v="P.3.9.0:220628_0067" u="1"/>
        <s v="P.3.9.0:220629_0089" u="1"/>
        <s v="P.3.10.0:220628_0057" u="1"/>
        <s v="P.3.13.0:220622_0087" u="1"/>
        <s v="P.3.13.0:220628_0057" u="1"/>
        <s v="P.2.1.0: 產品營收與銷量達成率:221022_0090" u="1"/>
        <s v="STG:220602_0027" u="1"/>
        <s v="P.2.1.0:220607_0175" u="1"/>
        <s v="P.2.1.0:220616_0017" u="1"/>
        <s v="P.2.1.0:220627_0075" u="1"/>
        <s v="P.2.1.0:220628_0097" u="1"/>
        <s v="P.2.2.0:220616_0017" u="1"/>
        <s v="P.2.2.0:220627_0075" u="1"/>
        <s v="P.2.2.0:220628_0097" u="1"/>
        <s v="P.3.9.0:220607_0155" u="1"/>
        <s v="P.3.9.0:220627_0055" u="1"/>
        <s v="P.3.9.0:220628_0077" u="1"/>
        <s v="P.3.9.0:220629_0099" u="1"/>
        <s v="P.3.10.0:220614_0049" u="1"/>
        <s v="P.3.10.0:220616_0039" u="1"/>
        <s v="P.3.10.0:220628_0065" u="1"/>
        <s v="P.3.13.0:220610_0069" u="1"/>
        <s v="P.3.13.0:220614_0049" u="1"/>
        <s v="P.3.13.0:220616_0039" u="1"/>
        <s v="P.3.13.0:220622_0095" u="1"/>
        <s v="P.3.13.0:220628_0065" u="1"/>
        <s v="C.4.2.0: 生產力:221101_0001" u="1"/>
        <s v="P.2.1.0:220607_0185" u="1"/>
        <s v="P.2.1.0:220615_0005" u="1"/>
        <s v="P.2.1.0:220616_0027" u="1"/>
        <s v="P.2.1.0:220627_0085" u="1"/>
        <s v="P.2.2.0:220615_0005" u="1"/>
        <s v="P.2.2.0:220616_0027" u="1"/>
        <s v="P.2.2.0:220627_0085" u="1"/>
        <s v="P.3.5.0:220616_0007" u="1"/>
        <s v="P.3.9.0:220616_0007" u="1"/>
        <s v="P.3.9.0:220627_0065" u="1"/>
        <s v="P.3.9.0:220628_0087" u="1"/>
        <s v="P.3.10.0:220614_0057" u="1"/>
        <s v="P.3.10.0:220616_0047" u="1"/>
        <s v="P.3.10.0:220628_0073" u="1"/>
        <s v="P.3.13.0:220610_0077" u="1"/>
        <s v="P.3.13.0:220614_0057" u="1"/>
        <s v="P.3.13.0:220616_0047" u="1"/>
        <s v="P.3.13.0:220628_0073" u="1"/>
        <s v="P.2.1.0: 產品營收與銷量達成率:221101_0128" u="1"/>
        <s v="QAM:221022_0027" u="1"/>
        <s v="STG:220602_0013" u="1"/>
        <s v="P.2.1.0:220607_0195" u="1"/>
        <s v="P.2.1.0:220615_0015" u="1"/>
        <s v="P.2.1.0:220616_0037" u="1"/>
        <s v="P.2.1.0:220627_0095" u="1"/>
        <s v="P.2.2.0:220615_0015" u="1"/>
        <s v="P.2.2.0:220616_0037" u="1"/>
        <s v="P.2.2.0:220627_0095" u="1"/>
        <s v="P.3.5.0:220616_0017" u="1"/>
        <s v="P.3.9.0:220616_0017" u="1"/>
        <s v="P.3.9.0:220627_0075" u="1"/>
        <s v="P.3.9.0:220628_0097" u="1"/>
        <s v="P.3.10.0:220602_0039" u="1"/>
        <s v="P.3.10.0:220614_0065" u="1"/>
        <s v="P.3.10.0:220616_0055" u="1"/>
        <s v="P.3.13.0:220602_0039" u="1"/>
        <s v="P.3.13.0:220610_0085" u="1"/>
        <s v="P.3.13.0:220614_0065" u="1"/>
        <s v="P.3.13.0:220616_0055" u="1"/>
        <s v="P.3.13.0:220628_0081" u="1"/>
        <s v="P.3.13.0: 良率管理:221022_0014" u="1"/>
        <s v="P.2.1.0: 產品營收與銷量達成率:221029_0028" u="1"/>
        <s v="P.2.1.0: 產品營收與銷量達成率:221101_0160" u="1"/>
        <s v="P.2.1.0:220614_0003" u="1"/>
        <s v="P.2.1.0:220615_0025" u="1"/>
        <s v="P.2.1.0:220616_0047" u="1"/>
        <s v="P.2.2.0:220614_0003" u="1"/>
        <s v="P.2.2.0:220615_0025" u="1"/>
        <s v="P.2.2.0:220616_0047" u="1"/>
        <s v="P.3.5.0:220615_0005" u="1"/>
        <s v="P.3.5.0:220616_0027" u="1"/>
        <s v="P.3.9.0:220615_0005" u="1"/>
        <s v="P.3.9.0:220616_0027" u="1"/>
        <s v="P.3.9.0:220627_0085" u="1"/>
        <s v="P.3.10.0:220602_0047" u="1"/>
        <s v="P.3.10.0:220616_0063" u="1"/>
        <s v="P.3.13.0:220602_0047" u="1"/>
        <s v="P.3.13.0:220610_0093" u="1"/>
        <s v="P.3.13.0:220614_0073" u="1"/>
        <s v="P.3.13.0:220616_0063" u="1"/>
        <s v="C.4.2.0: 生產力:221022_0008" u="1"/>
        <s v="P.2.1.0: 產品營收與銷量達成率:221029_0060" u="1"/>
        <s v="P.2.1.0: 產品營收與銷量達成率:221101_0020" u="1"/>
        <s v="QAM:221022_0013" u="1"/>
        <s v="P.2.1.0:220614_0013" u="1"/>
        <s v="P.2.1.0:220615_0035" u="1"/>
        <s v="P.2.1.0:220616_0057" u="1"/>
        <s v="P.2.2.0:220614_0013" u="1"/>
        <s v="P.2.2.0:220615_0035" u="1"/>
        <s v="P.2.2.0:220616_0057" u="1"/>
        <s v="P.3.5.0:220615_0015" u="1"/>
        <s v="P.3.5.0:220616_0037" u="1"/>
        <s v="P.3.9.0:220615_0015" u="1"/>
        <s v="P.3.9.0:220616_0037" u="1"/>
        <s v="P.3.9.0:220627_0095" u="1"/>
        <s v="P.3.10.0:220616_0071" u="1"/>
        <s v="P.3.13.0:220602_0055" u="1"/>
        <s v="P.3.13.0:220614_0081" u="1"/>
        <s v="P.3.13.0:220616_0071" u="1"/>
        <s v="QAM:221101_0039" u="1"/>
        <s v="P.2.1.0:220614_0023" u="1"/>
        <s v="P.2.1.0:220615_0045" u="1"/>
        <s v="P.2.1.0:220616_0067" u="1"/>
        <s v="P.2.2.0:220614_0023" u="1"/>
        <s v="P.2.2.0:220615_0045" u="1"/>
        <s v="P.2.2.0:220616_0067" u="1"/>
        <s v="P.3.5.0:220614_0003" u="1"/>
        <s v="P.3.5.0:220615_0025" u="1"/>
        <s v="P.3.9.0:220614_0003" u="1"/>
        <s v="P.3.9.0:220615_0025" u="1"/>
        <s v="P.3.9.0:220616_0047" u="1"/>
        <s v="P.3.13.0:220602_0063" u="1"/>
        <s v="C.4.2.0: 生產力:221022_0016" u="1"/>
        <s v="P.2.1.0:220614_0033" u="1"/>
        <s v="P.2.1.0:220615_0055" u="1"/>
        <s v="P.2.1.0:220616_0077" u="1"/>
        <s v="P.2.2.0:220614_0033" u="1"/>
        <s v="P.2.2.0:220615_0055" u="1"/>
        <s v="P.2.2.0:220616_0077" u="1"/>
        <s v="P.3.5.0:220614_0013" u="1"/>
        <s v="P.3.5.0:220615_0035" u="1"/>
        <s v="P.3.9.0:220614_0013" u="1"/>
        <s v="P.3.9.0:220615_0035" u="1"/>
        <s v="P.3.9.0:220616_0057" u="1"/>
        <s v="P.3.13.0:220602_0071" u="1"/>
        <s v="P.3.13.0: 良率管理:221022_0015" u="1"/>
        <s v="P.2.1.0: 產品營收與銷量達成率:221022_0068" u="1"/>
        <s v="QAM:221101_0025" u="1"/>
        <s v="P.2.1.0:220614_0043" u="1"/>
        <s v="P.2.1.0:220615_0065" u="1"/>
        <s v="P.2.1.0:220616_0087" u="1"/>
        <s v="P.2.2.0:220614_0043" u="1"/>
        <s v="P.2.2.0:220615_0065" u="1"/>
        <s v="P.2.2.0:220616_0087" u="1"/>
        <s v="P.3.5.0:220614_0023" u="1"/>
        <s v="P.3.9.0:220614_0023" u="1"/>
        <s v="P.3.9.0:220615_0045" u="1"/>
        <s v="P.3.9.0:220616_0067" u="1"/>
        <s v="C.4.3.0: 財務分析:221029_0063" u="1"/>
        <s v="STG:220628_0018" u="1"/>
        <s v="P.2.1.0:220614_0053" u="1"/>
        <s v="P.2.1.0:220615_0075" u="1"/>
        <s v="P.2.1.0:220616_0097" u="1"/>
        <s v="P.2.2.0:220614_0053" u="1"/>
        <s v="P.2.2.0:220615_0075" u="1"/>
        <s v="P.2.2.0:220616_0097" u="1"/>
        <s v="P.3.5.0:220614_0033" u="1"/>
        <s v="P.3.9.0:220614_0033" u="1"/>
        <s v="P.3.9.0:220615_0055" u="1"/>
        <s v="P.3.9.0:220616_0077" u="1"/>
        <s v="QAM:221101_0011" u="1"/>
        <s v="STG:220627_0016" u="1"/>
        <s v="STG:220629_0006" u="1"/>
        <s v="P.2.1.0:220614_0063" u="1"/>
        <s v="P.2.1.0:220615_0085" u="1"/>
        <s v="P.2.2.0:220614_0063" u="1"/>
        <s v="P.2.2.0:220615_0085" u="1"/>
        <s v="P.3.5.0:220614_0043" u="1"/>
        <s v="P.3.9.0:220614_0043" u="1"/>
        <s v="P.3.9.0:220615_0065" u="1"/>
        <s v="P.3.9.0:220616_0087" u="1"/>
        <s v="C.4.3.0: 財務分析:221029_0051" u="1"/>
        <s v="P.2.1.0: 產品營收與銷量達成率:221101_0138" u="1"/>
        <s v="STG:220628_0004" u="1"/>
        <s v="P.2.1.0:220614_0073" u="1"/>
        <s v="P.2.1.0:220615_0095" u="1"/>
        <s v="P.2.2.0:220614_0073" u="1"/>
        <s v="P.2.2.0:220615_0095" u="1"/>
        <s v="P.3.9.0:220614_0053" u="1"/>
        <s v="P.3.9.0:220615_0075" u="1"/>
        <s v="P.3.9.0:220616_0097" u="1"/>
        <s v="C.4.2.0: 生產力:221029_0001" u="1"/>
        <s v="P.3.13.0: 良率管理:221022_0016" u="1"/>
        <s v="P.2.1.0: 產品營收與銷量達成率:221029_0038" u="1"/>
        <s v="STG:220627_0002" u="1"/>
        <s v="P.2.1.0:220602_0003" u="1"/>
        <s v="P.2.1.0:220614_0083" u="1"/>
        <s v="P.2.2.0:220602_0003" u="1"/>
        <s v="P.2.2.0:220614_0083" u="1"/>
        <s v="P.3.9.0:220614_0063" u="1"/>
        <s v="P.3.9.0:220615_0085" u="1"/>
        <s v="P.2.1.0: 產品營收與銷量達成率:221029_0070" u="1"/>
        <s v="P.2.1.0: 產品營收與銷量達成率:221101_0030" u="1"/>
        <s v="STG:220614_0028" u="1"/>
        <s v="STG:220616_0018" u="1"/>
        <s v="STG:220622_0020" u="1"/>
        <s v="P.2.1.0:220602_0013" u="1"/>
        <s v="P.2.1.0:220614_0093" u="1"/>
        <s v="P.2.2.0:220602_0013" u="1"/>
        <s v="P.2.2.0:220614_0093" u="1"/>
        <s v="P.3.9.0:220614_0073" u="1"/>
        <s v="P.3.9.0:220615_0095" u="1"/>
        <s v="STG:220615_0016" u="1"/>
        <s v="P.2.1.0:220602_0023" u="1"/>
        <s v="P.2.1.0:220609_0202" u="1"/>
        <s v="P.2.1.0:220629_0102" u="1"/>
        <s v="P.2.2.0:220602_0023" u="1"/>
        <s v="P.2.2.0:220629_0102" u="1"/>
        <s v="P.3.5.0:220602_0003" u="1"/>
        <s v="P.3.9.0:220602_0003" u="1"/>
        <s v="P.3.9.0:220614_0083" u="1"/>
        <s v="STG:220614_0014" u="1"/>
        <s v="STG:220616_0004" u="1"/>
        <s v="P.2.1.0:220602_0033" u="1"/>
        <s v="P.2.1.0:220609_0212" u="1"/>
        <s v="P.2.1.0:220629_0112" u="1"/>
        <s v="P.2.2.0:220602_0033" u="1"/>
        <s v="P.2.2.0:220629_0112" u="1"/>
        <s v="P.3.5.0:220602_0013" u="1"/>
        <s v="P.3.9.0:220602_0013" u="1"/>
        <s v="P.3.9.0:220614_0093" u="1"/>
        <s v="P.3.10.0:220627_0059" u="1"/>
        <s v="P.3.10.0:220629_0049" u="1"/>
        <s v="P.3.10.0:220701_0009" u="1"/>
        <s v="P.3.13.0:220627_0059" u="1"/>
        <s v="P.3.13.0:220629_0049" u="1"/>
        <s v="P.3.13.0:220701_0009" u="1"/>
        <s v="P.3.13.0: 良率管理:221022_0017" u="1"/>
        <s v="P.2.1.0: 產品營收與銷量達成率:221022_0078" u="1"/>
        <s v="STG:220615_0002" u="1"/>
        <s v="P.2.1.0:220602_0043" u="1"/>
        <s v="P.2.1.0:220609_0222" u="1"/>
        <s v="P.2.1.0:220628_0100" u="1"/>
        <s v="P.2.1.0:220629_0122" u="1"/>
        <s v="P.2.2.0:220602_0043" u="1"/>
        <s v="P.2.2.0:220628_0100" u="1"/>
        <s v="P.2.2.0:220629_0122" u="1"/>
        <s v="P.3.5.0:220602_0023" u="1"/>
        <s v="P.3.9.0:220602_0023" u="1"/>
        <s v="P.3.9.0:220629_0102" u="1"/>
        <s v="P.3.10.0:220627_0067" u="1"/>
        <s v="P.3.10.0:220629_0057" u="1"/>
        <s v="P.3.10.0:220701_0017" u="1"/>
        <s v="P.3.13.0:220627_0067" u="1"/>
        <s v="P.3.13.0:220629_0057" u="1"/>
        <s v="P.3.13.0:220701_0017" u="1"/>
        <s v="P.3.13.0:220701_0109" u="1"/>
        <s v="STG:220602_0028" u="1"/>
        <s v="STG:220610_0020" u="1"/>
        <s v="P.2.1.0:220602_0053" u="1"/>
        <s v="P.2.1.0:220609_0232" u="1"/>
        <s v="P.2.1.0:220628_0110" u="1"/>
        <s v="P.2.1.0:220629_0132" u="1"/>
        <s v="P.2.2.0:220602_0053" u="1"/>
        <s v="P.2.2.0:220628_0110" u="1"/>
        <s v="P.3.5.0:220602_0033" u="1"/>
        <s v="P.3.9.0:220602_0033" u="1"/>
        <s v="P.3.9.0:220629_0112" u="1"/>
        <s v="P.3.10.0:220615_0049" u="1"/>
        <s v="P.3.10.0:220629_0065" u="1"/>
        <s v="P.3.10.0:220701_0025" u="1"/>
        <s v="P.3.13.0:220615_0049" u="1"/>
        <s v="P.3.13.0:220627_0075" u="1"/>
        <s v="P.3.13.0:220629_0065" u="1"/>
        <s v="P.3.13.0:220701_0025" u="1"/>
        <s v="P.2.1.0:220602_0063" u="1"/>
        <s v="P.2.1.0:220628_0120" u="1"/>
        <s v="P.2.1.0:220629_0142" u="1"/>
        <s v="P.2.2.0:220602_0063" u="1"/>
        <s v="P.2.2.0:220628_0120" u="1"/>
        <s v="P.3.9.0:220602_0043" u="1"/>
        <s v="P.3.9.0:220628_0100" u="1"/>
        <s v="P.3.9.0:220629_0122" u="1"/>
        <s v="P.3.10.0:220629_0073" u="1"/>
        <s v="P.3.10.0:220701_0033" u="1"/>
        <s v="P.3.13.0:220615_0057" u="1"/>
        <s v="P.3.13.0:220627_0083" u="1"/>
        <s v="P.3.13.0:220629_0073" u="1"/>
        <s v="P.3.13.0:220701_0033" u="1"/>
        <s v="P.2.1.0: 產品營收與銷量達成率:221101_0148" u="1"/>
        <s v="QAM:221022_0028" u="1"/>
        <s v="STG:220602_0014" u="1"/>
        <s v="C.1.1.0:221101_0108" u="1"/>
        <s v="P.2.1.0:220602_0073" u="1"/>
        <s v="P.2.1.0:220628_0130" u="1"/>
        <s v="P.2.1.0:220629_0152" u="1"/>
        <s v="P.2.2.0:220602_0073" u="1"/>
        <s v="P.3.9.0:220602_0053" u="1"/>
        <s v="P.3.9.0:220628_0110" u="1"/>
        <s v="P.3.9.0:220629_0132" u="1"/>
        <s v="P.3.10.0:220607_0019" u="1"/>
        <s v="P.3.10.0:220609_0009" u="1"/>
        <s v="P.3.10.0:220615_0065" u="1"/>
        <s v="P.3.10.0:220701_0041" u="1"/>
        <s v="P.3.13.0:220607_0019" u="1"/>
        <s v="P.3.13.0:220609_0009" u="1"/>
        <s v="P.3.13.0:220615_0065" u="1"/>
        <s v="P.3.13.0:220627_0091" u="1"/>
        <s v="P.3.13.0:220629_0081" u="1"/>
        <s v="P.3.13.0:220701_0041" u="1"/>
        <s v="P.3.13.0: 良率管理:221022_0018" u="1"/>
        <s v="P.2.1.0: 產品營收與銷量達成率:221029_0048" u="1"/>
        <s v="P.2.1.0: 產品營收與銷量達成率:221101_0008" u="1"/>
        <s v="P.2.1.0:220602_0083" u="1"/>
        <s v="P.2.1.0:220628_0140" u="1"/>
        <s v="P.2.1.0:220629_0162" u="1"/>
        <s v="P.2.2.0:220602_0083" u="1"/>
        <s v="P.3.9.0:220602_0063" u="1"/>
        <s v="P.3.9.0:220628_0120" u="1"/>
        <s v="P.3.9.0:220629_0142" u="1"/>
        <s v="P.3.10.0:220607_0027" u="1"/>
        <s v="P.3.10.0:220609_0017" u="1"/>
        <s v="P.3.10.0:220615_0073" u="1"/>
        <s v="P.3.13.0:220607_0027" u="1"/>
        <s v="P.3.13.0:220609_0017" u="1"/>
        <s v="P.3.13.0:220609_0109" u="1"/>
        <s v="P.3.13.0:220615_0073" u="1"/>
        <s v="P.2.1.0: 產品營收與銷量達成率:221029_0080" u="1"/>
        <s v="P.2.1.0: 產品營收與銷量達成率:221101_0040" u="1"/>
        <s v="QAM:221022_0014" u="1"/>
        <s v="P.2.1.0:220602_0093" u="1"/>
        <s v="P.2.1.0:220628_0150" u="1"/>
        <s v="P.2.1.0:220629_0172" u="1"/>
        <s v="P.2.2.0:220602_0093" u="1"/>
        <s v="P.3.9.0:220602_0073" u="1"/>
        <s v="P.3.9.0:220628_0130" u="1"/>
        <s v="P.3.9.0:220629_0152" u="1"/>
        <s v="P.3.10.0:220607_0035" u="1"/>
        <s v="P.3.10.0:220609_0025" u="1"/>
        <s v="P.3.13.0:220607_0035" u="1"/>
        <s v="P.3.13.0:220609_0025" u="1"/>
        <s v="P.3.13.0:220615_0081" u="1"/>
        <s v="P.2.1.0:220628_0160" u="1"/>
        <s v="P.2.1.0:220629_0182" u="1"/>
        <s v="P.3.9.0:220602_0083" u="1"/>
        <s v="P.3.9.0:220628_0140" u="1"/>
        <s v="P.3.9.0:220629_0162" u="1"/>
        <s v="P.3.10.0:220607_0043" u="1"/>
        <s v="P.3.10.0:220609_0033" u="1"/>
        <s v="P.3.13.0:220607_0043" u="1"/>
        <s v="P.3.13.0:220609_0033" u="1"/>
        <s v="P.2.1.0:220628_0170" u="1"/>
        <s v="P.2.1.0:220629_0192" u="1"/>
        <s v="P.3.9.0:220602_0093" u="1"/>
        <s v="P.3.9.0:220628_0150" u="1"/>
        <s v="P.3.10.0:220607_0051" u="1"/>
        <s v="P.3.10.0:220609_0041" u="1"/>
        <s v="P.3.13.0:220607_0051" u="1"/>
        <s v="P.3.13.0:220609_0041" u="1"/>
        <s v="P.3.13.0: 良率管理:221022_0019" u="1"/>
        <s v="P.2.1.0: 產品營收與銷量達成率:221022_0088" u="1"/>
        <s v="QAM:221101_0026" u="1"/>
        <s v="P.2.1.0:220616_0100" u="1"/>
        <s v="P.2.1.0:220628_0008" u="1"/>
        <s v="P.2.1.0:220628_0180" u="1"/>
        <s v="P.2.2.0:220616_0100" u="1"/>
        <s v="P.2.2.0:220628_0008" u="1"/>
        <s v="QAM:221101_0012" u="1"/>
        <s v="P.2.1.0: 產品營收與銷量達成率:221101_0158" u="1"/>
        <s v="P.2.1.0: 產品營收與銷量達成率:221101_0018" u="1"/>
        <s v="P.2.1.0: 產品營收與銷量達成率:221101_0050" u="1"/>
        <s v="C.4.2.0: 生產力:221101_0002" u="1"/>
        <s v="C.4.2.0: 生產力:221101_0010" u="1"/>
        <s v="P.2.1.0: 產品營收與銷量達成率:221101_0028" u="1"/>
        <s v="P.2.1.0: 產品營收與銷量達成率:221101_0060" u="1"/>
        <s v="QAM:221101_0027" u="1"/>
        <s v="QAM:221101_0013" u="1"/>
        <s v="P.2.1.0: 產品營收與銷量達成率:221101_0038" u="1"/>
        <s v="P.2.1.0: 產品營收與銷量達成率:221101_0070" u="1"/>
        <s v="C.1.1.0:221101_0109" u="1"/>
        <s v="P.2.1.0: 產品營收與銷量達成率:221101_0048" u="1"/>
        <s v="P.2.1.0: 產品營收與銷量達成率:221101_0080" u="1"/>
        <s v="QAM:221101_0028" u="1"/>
        <s v="QAM:221101_0014" u="1"/>
        <s v="P.2.1.0: 產品營收與銷量達成率:221101_0058" u="1"/>
        <s v="P.2.1.0: 產品營收與銷量達成率:221101_0090" u="1"/>
        <s v="C.4.2.0: 生產力:221101_0003" u="1"/>
        <s v="C.4.2.0: 生產力:221101_0011" u="1"/>
        <s v="P.2.1.0: 產品營收與銷量達成率:221101_0068" u="1"/>
        <s v="QAM:221101_0029" u="1"/>
        <s v="QAM:221101_0015" u="1"/>
        <s v="P.2.1.0: 產品營收與銷量達成率:221101_0078" u="1"/>
        <s v="QAM:221101_0001" u="1"/>
        <s v="P.2.1.0: 產品營收與銷量達成率:221101_0088" u="1"/>
        <s v="QAM:221101_0016" u="1"/>
        <s v="P.2.1.0: 產品營收與銷量達成率:221101_0098" u="1"/>
        <s v="QAM:221101_0002" u="1"/>
        <s v="C.4.2.0: 生產力:221101_0004" u="1"/>
        <s v="C.4.2.0: 生產力:221101_0012" u="1"/>
        <s v="QAM:221101_0017" u="1"/>
        <s v="QAM:221101_0003" u="1"/>
        <s v="QAM:221101_0018" u="1"/>
        <s v="QAM:221101_0004" u="1"/>
        <s v="C.4.2.0: 生產力:221101_0005" u="1"/>
        <s v="C.4.2.0: 生產力:221101_0013" u="1"/>
        <s v="QAM:221101_0019" u="1"/>
        <s v="QAM:221101_0005" u="1"/>
        <s v="BPM:221207_0001" u="1"/>
        <s v="QAM:221101_0006" u="1"/>
        <s v="C.4.2.0: 生產力:221101_0006" u="1"/>
        <s v="C.4.2.0: 生產力:221101_0014" u="1"/>
        <s v="QAM:221101_0007" u="1"/>
        <s v="C.4.2.0: 生產力:221101_0007" u="1"/>
        <s v="QAM:221101_0008" u="1"/>
        <s v="C.4.2.0: 生產力:221101_0015" u="1"/>
        <s v="QAM:221101_0009" u="1"/>
        <s v="P.2.1.0: 產品營收與銷量達成率:221101_0101" u="1"/>
        <s v="BPM:221125_0001" u="1"/>
        <s v="C.4.2.0: 生產力:221101_0008" u="1"/>
        <s v="P.2.1.0: 產品營收與銷量達成率:221101_0111" u="1"/>
        <s v="C.4.2.0: 生產力:221101_0016" u="1"/>
        <s v="BPM:221101_0001" u="1"/>
        <s v="P.2.1.0: 產品營收與銷量達成率:221101_0121" u="1"/>
        <s v="P.2.1.0: 產品營收與銷量達成率:221101_0131" u="1"/>
        <s v="BPM:221101_0002" u="1"/>
        <s v="P.2.1.0: 產品營收與銷量達成率:221101_0109" u="1"/>
        <s v="P.2.1.0: 產品營收與銷量達成率:221101_0141" u="1"/>
        <s v="P.2.1.0: 產品營收與銷量達成率:221101_0001" u="1"/>
        <s v="BPM:221124_0001" u="1"/>
        <s v="C.4.2.0: 生產力:221101_0009" u="1"/>
        <s v="P.2.1.0: 產品營收與銷量達成率:221101_0119" u="1"/>
        <s v="C.4.2.0: 生產力:221101_0017" u="1"/>
        <s v="P.2.1.0: 產品營收與銷量達成率:221101_0151" u="1"/>
        <s v="P.2.1.0: 產品營收與銷量達成率:221101_0011" u="1"/>
        <s v="BPM:221101_0003" u="1"/>
        <s v="P.2.1.0: 產品營收與銷量達成率:221101_0129" u="1"/>
        <s v="P.2.1.0: 產品營收與銷量達成率:221101_0161" u="1"/>
        <s v="P.2.1.0: 產品營收與銷量達成率:221101_0021" u="1"/>
        <s v="P.2.1.0: 產品營收與銷量達成率:221101_0139" u="1"/>
        <s v="P.2.1.0: 產品營收與銷量達成率:221101_0031" u="1"/>
        <s v="P.2.1.0: 產品營收與銷量達成率:221101_0149" u="1"/>
        <s v="P.2.1.0: 產品營收與銷量達成率:221101_0009" u="1"/>
        <s v="P.2.1.0: 產品營收與銷量達成率:221101_0041" u="1"/>
        <s v="C.4.2.0: 生產力:221101_0018" u="1"/>
        <s v="P.2.1.0: 產品營收與銷量達成率:221101_0159" u="1"/>
        <s v="P.2.1.0: 產品營收與銷量達成率:221101_0019" u="1"/>
        <s v="P.2.1.0: 產品營收與銷量達成率:221101_0051" u="1"/>
        <s v="P.2.1.0: 產品營收與銷量達成率:221101_0029" u="1"/>
        <s v="P.2.1.0: 產品營收與銷量達成率:221101_0061" u="1"/>
        <s v="P.2.1.0: 產品營收與銷量達成率:221101_0039" u="1"/>
        <s v="P.2.1.0: 產品營收與銷量達成率:221101_0071" u="1"/>
        <s v="P.2.1.0: 產品營收與銷量達成率:221101_0049" u="1"/>
        <s v="P.2.1.0: 產品營收與銷量達成率:221101_0081" u="1"/>
        <s v="P.2.1.0: 產品營收與銷量達成率:221101_0059" u="1"/>
        <s v="P.2.1.0: 產品營收與銷量達成率:221101_0091" u="1"/>
        <s v="P.2.1.0: 產品營收與銷量達成率:221101_0069" u="1"/>
        <s v="P.2.1.0: 產品營收與銷量達成率:221101_0079" u="1"/>
        <s v="P.2.1.0: 產品營收與銷量達成率:221101_0089" u="1"/>
        <s v="P.2.1.0: 產品營收與銷量達成率:221101_0099" u="1"/>
        <s v="BPM:221213_0001" u="1"/>
        <s v="S1.0.01:230421_0001" u="1"/>
        <s v="P.3.10.0:221101_0002" u="1"/>
        <s v="P.3.10.0:221101_0010" u="1"/>
        <s v="FIN:221101_0060" u="1"/>
        <s v="P.3.13.0: 良率管理:221101_0040" u="1"/>
        <s v="FIN:221101_0061" u="1"/>
        <s v="P.3.10.0:221101_0004" u="1"/>
        <s v="P.3.10.0:221101_0012" u="1"/>
        <s v="P.3.10.0:221101_0020" u="1"/>
        <s v="MFG:221101_0001" u="1"/>
        <s v="P.2.1.0: 產品營收與銷量達成率:221101_0102" u="1"/>
        <s v="FIN:221101_0062" u="1"/>
        <s v="P.2.1.0: 產品營收與銷量達成率:221101_0112" u="1"/>
        <s v="MFG:221101_0002" u="1"/>
        <s v="P.2.1.0: 產品營收與銷量達成率:221101_0122" u="1"/>
        <s v="P.3.13.0: 良率管理:221101_0020" u="1"/>
        <s v="FIN:221101_0063" u="1"/>
        <s v="P.3.13.0: 良率管理:221101_0021" u="1"/>
        <s v="P.3.10.0:221101_0006" u="1"/>
        <s v="P.3.10.0:221101_0014" u="1"/>
        <s v="P.3.10.0:221101_0022" u="1"/>
        <s v="P.2.1.0: 產品營收與銷量達成率:221101_0132" u="1"/>
        <s v="P.3.10.0:221101_0030" u="1"/>
        <s v="P.3.13.0: 良率管理:221101_0022" u="1"/>
        <s v="P.3.13.0: 良率管理:221101_0023" u="1"/>
        <s v="MFG:221101_0003" u="1"/>
        <s v="P.2.1.0: 產品營收與銷量達成率:221101_0142" u="1"/>
        <s v="P.3.13.0: 良率管理:221101_0024" u="1"/>
        <s v="P.2.1.0: 產品營收與銷量達成率:221101_0002" u="1"/>
        <s v="FIN:221101_0064" u="1"/>
        <s v="FIN:221101_0050" u="1"/>
        <s v="P.3.13.0: 良率管理:221101_0025" u="1"/>
        <s v="P.2.1.0: 產品營收與銷量達成率:221101_0152" u="1"/>
        <s v="P.3.13.0: 良率管理:221101_0026" u="1"/>
        <s v="P.2.1.0: 產品營收與銷量達成率:221101_0012" u="1"/>
        <s v="P.3.13.0: 良率管理:221101_0027" u="1"/>
        <s v="MFG:221101_0004" u="1"/>
        <s v="P.2.1.0: 產品營收與銷量達成率:221101_0162" u="1"/>
        <s v="P.3.13.0: 良率管理:221101_0028" u="1"/>
        <s v="P.2.1.0: 產品營收與銷量達成率:221101_0022" u="1"/>
        <s v="FIN:221101_0065" u="1"/>
        <s v="FIN:221101_0051" u="1"/>
        <s v="P.3.10.0:221101_0008" u="1"/>
        <s v="P.3.13.0: 良率管理:221101_0029" u="1"/>
        <s v="P.3.10.0:221101_0016" u="1"/>
        <s v="P.3.13.0: 良率管理:221101_0001" u="1"/>
        <s v="P.3.10.0:221101_0024" u="1"/>
        <s v="P.3.10.0:221101_0032" u="1"/>
        <s v="P.3.10.0:221101_0040" u="1"/>
        <s v="P.2.1.0: 產品營收與銷量達成率:221101_0032" u="1"/>
        <s v="P.3.13.0: 良率管理:221101_0002" u="1"/>
        <s v="MFG:221101_0005" u="1"/>
        <s v="P.3.13.0: 良率管理:221101_0003" u="1"/>
        <s v="P.2.1.0: 產品營收與銷量達成率:221101_0042" u="1"/>
        <s v="P.3.13.0: 良率管理:221101_0004" u="1"/>
        <s v="FIN:221101_0066" u="1"/>
        <s v="FIN:221101_0052" u="1"/>
        <s v="P.3.13.0: 良率管理:221101_0005" u="1"/>
        <s v="P.2.1.0: 產品營收與銷量達成率:221101_0052" u="1"/>
        <s v="P.3.13.0: 良率管理:221101_0006" u="1"/>
        <s v="MFG:221101_0006" u="1"/>
        <s v="P.3.13.0: 良率管理:221101_0007" u="1"/>
        <s v="P.2.1.0: 產品營收與銷量達成率:221101_0062" u="1"/>
        <s v="P.3.13.0: 良率管理:221101_0008" u="1"/>
        <s v="FIN:221101_0067" u="1"/>
        <s v="FIN:221101_0053" u="1"/>
        <s v="P.3.10.0:221101_0018" u="1"/>
        <s v="P.3.10.0:221101_0026" u="1"/>
        <s v="P.3.13.0: 良率管理:221101_0009" u="1"/>
        <s v="P.3.10.0:221101_0034" u="1"/>
        <s v="P.3.10.0:221101_0042" u="1"/>
        <s v="P.3.10.0:221101_0050" u="1"/>
        <s v="P.2.1.0: 產品營收與銷量達成率:221101_0072" u="1"/>
        <s v="MFG:221101_0007" u="1"/>
        <s v="C.4.3.0: 財務分析:221101_0008" u="1"/>
        <s v="P.2.1.0: 產品營收與銷量達成率:221101_0082" u="1"/>
        <s v="FIN:221101_0068" u="1"/>
        <s v="FIN:221101_0054" u="1"/>
        <s v="FIN:221101_0040" u="1"/>
        <s v="P.2.1.0: 產品營收與銷量達成率:221101_0092" u="1"/>
        <s v="FIN:221101_0055" u="1"/>
        <s v="P.3.10.0:221101_0028" u="1"/>
        <s v="P.3.10.0:221101_0036" u="1"/>
        <s v="FIN:221101_0041" u="1"/>
        <s v="P.3.10.0:221101_0044" u="1"/>
        <s v="P.3.10.0:221101_0052" u="1"/>
        <s v="P.3.10.0:221101_0060" u="1"/>
        <s v="C.4.3.0: 財務分析:221101_0018" u="1"/>
        <s v="C.4.3.0: 財務分析:221101_0006" u="1"/>
        <s v="FIN:221101_0056" u="1"/>
        <s v="FIN:221101_0042" u="1"/>
        <s v="COS:221101_0020" u="1"/>
        <s v="FIN:221101_0057" u="1"/>
        <s v="P.3.10.0:221101_0038" u="1"/>
        <s v="P.3.10.0:221101_0046" u="1"/>
        <s v="FIN:221101_0043" u="1"/>
        <s v="P.3.10.0:221101_0054" u="1"/>
        <s v="P.3.10.0:221101_0062" u="1"/>
        <s v="P.3.10.0:221101_0070" u="1"/>
        <s v="C.4.3.0: 財務分析:221101_0028" u="1"/>
        <s v="C.4.3.0: 財務分析:221101_0016" u="1"/>
        <s v="C.4.3.0: 財務分析:221101_0004" u="1"/>
        <s v="COS:221101_0021" u="1"/>
        <s v="FIN:221101_0058" u="1"/>
        <s v="FIN:221101_0044" u="1"/>
        <s v="FIN:221101_0030" u="1"/>
        <s v="COS:221101_0022" u="1"/>
        <s v="FIN:221101_0059" u="1"/>
        <s v="P.3.10.0:221101_0048" u="1"/>
        <s v="P.3.10.0:221101_0056" u="1"/>
        <s v="FIN:221101_0045" u="1"/>
        <s v="P.3.10.0:221101_0064" u="1"/>
        <s v="P.3.10.0:221101_0072" u="1"/>
        <s v="FIN:221101_0031" u="1"/>
        <s v="P.3.10.0:221101_0080" u="1"/>
        <s v="C.4.3.0: 財務分析:221101_0038" u="1"/>
        <s v="C.4.3.0: 財務分析:221101_0026" u="1"/>
        <s v="C.4.3.0: 財務分析:221101_0014" u="1"/>
        <s v="C.4.3.0: 財務分析:221101_0002" u="1"/>
        <s v="FIN:221101_0046" u="1"/>
        <s v="FIN:221101_0032" u="1"/>
        <s v="P.3.10.0:221101_0058" u="1"/>
        <s v="P.3.10.0:221101_0066" u="1"/>
        <s v="COS:221101_0010" u="1"/>
        <s v="FIN:221101_0047" u="1"/>
        <s v="P.3.10.0:221101_0074" u="1"/>
        <s v="P.3.10.0:221101_0082" u="1"/>
        <s v="FIN:221101_0033" u="1"/>
        <s v="C.4.3.0: 財務分析:221101_0048" u="1"/>
        <s v="C.4.3.0: 財務分析:221101_0036" u="1"/>
        <s v="C.4.3.0: 財務分析:221101_0024" u="1"/>
        <s v="C.4.3.0: 財務分析:221101_0012" u="1"/>
        <s v="COS:221101_0011" u="1"/>
        <s v="FIN:221101_0048" u="1"/>
        <s v="FIN:221101_0034" u="1"/>
        <s v="FIN:221101_0020" u="1"/>
        <s v="P.3.10.0:221101_0068" u="1"/>
        <s v="P.3.10.0:221101_0076" u="1"/>
        <s v="COS:221101_0012" u="1"/>
        <s v="FIN:221101_0049" u="1"/>
        <s v="P.3.10.0:221101_0084" u="1"/>
        <s v="FIN:221101_0035" u="1"/>
        <s v="C.4.3.0: 財務分析:221101_0058" u="1"/>
        <s v="FIN:221101_0021" u="1"/>
        <s v="C.4.3.0: 財務分析:221101_0046" u="1"/>
        <s v="C.4.3.0: 財務分析:221101_0034" u="1"/>
        <s v="C.4.3.0: 財務分析:221101_0022" u="1"/>
        <s v="P.2.1.0: 產品營收與銷量達成率:221101_0103" u="1"/>
        <s v="C.4.3.0: 財務分析:221101_0010" u="1"/>
        <s v="P.2.2.0:221101_0010" u="1"/>
        <s v="P.2.2.0:221101_0020" u="1"/>
        <s v="COS:221101_0013" u="1"/>
        <s v="P.2.2.0:221101_0030" u="1"/>
        <s v="P.3.5.0:221101_0010" u="1"/>
        <s v="P.3.9.0:221101_0010" u="1"/>
        <s v="P.2.2.0:221101_0040" u="1"/>
        <s v="P.3.5.0:221101_0020" u="1"/>
        <s v="P.3.9.0:221101_0020" u="1"/>
        <s v="P.2.1.0: 產品營收與銷量達成率:221101_0113" u="1"/>
        <s v="FIN:221101_0036" u="1"/>
        <s v="P.2.2.0:221101_0050" u="1"/>
        <s v="P.3.5.0:221101_0030" u="1"/>
        <s v="P.3.9.0:221101_0030" u="1"/>
        <s v="P.2.2.0:221101_0060" u="1"/>
        <s v="P.3.5.0:221101_0040" u="1"/>
        <s v="P.3.9.0:221101_0040" u="1"/>
        <s v="FIN:221101_0022" u="1"/>
        <s v="P.2.2.0:221101_0070" u="1"/>
        <s v="P.3.5.0:221101_0050" u="1"/>
        <s v="P.3.9.0:221101_0050" u="1"/>
        <s v="P.2.2.0:221101_0080" u="1"/>
        <s v="P.3.9.0:221101_0060" u="1"/>
        <s v="P.2.2.0:221101_0090" u="1"/>
        <s v="P.3.9.0:221101_0070" u="1"/>
        <s v="P.3.9.0:221101_0080" u="1"/>
        <s v="P.3.9.0:221101_0090" u="1"/>
        <s v="P.2.1.0: 產品營收與銷量達成率:221101_0123" u="1"/>
        <s v="P.3.10.0:221101_0078" u="1"/>
        <s v="P.3.10.0:221101_0086" u="1"/>
        <s v="COS:221101_0014" u="1"/>
        <s v="C.4.3.0: 財務分析:221101_0068" u="1"/>
        <s v="P.2.1.0: 產品營收與銷量達成率:221101_0133" u="1"/>
        <s v="FIN:221101_0037" u="1"/>
        <s v="C.4.3.0: 財務分析:221101_0056" u="1"/>
        <s v="FIN:221101_0023" u="1"/>
        <s v="C.4.3.0: 財務分析:221101_0044" u="1"/>
        <s v="C.4.3.0: 財務分析:221101_0032" u="1"/>
        <s v="C.4.3.0: 財務分析:221101_0020" u="1"/>
        <s v="P.2.1.0: 產品營收與銷量達成率:221101_0143" u="1"/>
        <s v="P.2.1.0: 產品營收與銷量達成率:221101_0003" u="1"/>
        <s v="P.2.2.0:221101_0001" u="1"/>
        <s v="P.2.2.0:221101_0011" u="1"/>
        <s v="P.2.2.0:221101_0021" u="1"/>
        <s v="P.3.5.0:221101_0001" u="1"/>
        <s v="P.3.9.0:221101_0001" u="1"/>
        <s v="COS:221101_0015" u="1"/>
        <s v="P.2.2.0:221101_0031" u="1"/>
        <s v="P.3.5.0:221101_0011" u="1"/>
        <s v="P.3.9.0:221101_0011" u="1"/>
        <s v="P.2.2.0:221101_0041" u="1"/>
        <s v="P.3.5.0:221101_0021" u="1"/>
        <s v="P.3.9.0:221101_0021" u="1"/>
        <s v="P.2.1.0: 產品營收與銷量達成率:221101_0153" u="1"/>
        <s v="COS:221101_0001" u="1"/>
        <s v="FIN:221101_0038" u="1"/>
        <s v="P.2.2.0:221101_0051" u="1"/>
        <s v="P.3.5.0:221101_0031" u="1"/>
        <s v="P.3.9.0:221101_0031" u="1"/>
        <s v="P.2.1.0: 產品營收與銷量達成率:221101_0013" u="1"/>
        <s v="P.2.2.0:221101_0061" u="1"/>
        <s v="P.3.5.0:221101_0041" u="1"/>
        <s v="P.3.9.0:221101_0041" u="1"/>
        <s v="FIN:221101_0024" u="1"/>
        <s v="P.2.2.0:221101_0071" u="1"/>
        <s v="P.3.5.0:221101_0051" u="1"/>
        <s v="P.3.9.0:221101_0051" u="1"/>
        <s v="P.2.2.0:221101_0081" u="1"/>
        <s v="P.3.9.0:221101_0061" u="1"/>
        <s v="FIN:221101_0010" u="1"/>
        <s v="P.2.2.0:221101_0091" u="1"/>
        <s v="P.3.9.0:221101_0071" u="1"/>
        <s v="P.3.9.0:221101_0081" u="1"/>
        <s v="P.3.9.0:221101_0091" u="1"/>
        <s v="P.2.1.0: 產品營收與銷量達成率:221101_0163" u="1"/>
        <s v="P.2.1.0: 產品營收與銷量達成率:221101_0023" u="1"/>
        <s v="P.3.10.0:221101_0088" u="1"/>
        <s v="COS:221101_0016" u="1"/>
        <s v="C.1.2.0: 投資併購管理:221101_0010" u="1"/>
        <s v="COS:221101_0002" u="1"/>
        <s v="FIN:221101_0039" u="1"/>
        <s v="C.4.3.0: 財務分析:221101_0066" u="1"/>
        <s v="P.2.1.0: 產品營收與銷量達成率:221101_0033" u="1"/>
        <s v="FIN:221101_0025" u="1"/>
        <s v="C.4.3.0: 財務分析:221101_0054" u="1"/>
        <s v="C.1.2.0: 投資併購管理:221101_0020" u="1"/>
        <s v="FIN:221101_0011" u="1"/>
        <s v="C.4.3.0: 財務分析:221101_0042" u="1"/>
        <s v="C.4.3.0: 財務分析:221101_0030" u="1"/>
        <s v="C.1.2.0: 投資併購管理:221101_0030" u="1"/>
        <s v="P.2.1.0: 產品營收與銷量達成率:221101_0043" u="1"/>
        <s v="P.2.2.0:221101_0002" u="1"/>
        <s v="P.2.2.0:221101_0012" u="1"/>
        <s v="P.2.2.0:221101_0022" u="1"/>
        <s v="P.3.5.0:221101_0002" u="1"/>
        <s v="P.3.9.0:221101_0002" u="1"/>
        <s v="COS:221101_0017" u="1"/>
        <s v="P.2.2.0:221101_0032" u="1"/>
        <s v="P.3.5.0:221101_0012" u="1"/>
        <s v="P.3.9.0:221101_0012" u="1"/>
        <s v="P.2.2.0:221101_0042" u="1"/>
        <s v="P.3.5.0:221101_0022" u="1"/>
        <s v="P.3.9.0:221101_0022" u="1"/>
        <s v="COS:221101_0003" u="1"/>
        <s v="P.2.2.0:221101_0052" u="1"/>
        <s v="P.3.5.0:221101_0032" u="1"/>
        <s v="P.3.9.0:221101_0032" u="1"/>
        <s v="P.2.1.0: 產品營收與銷量達成率:221101_0053" u="1"/>
        <s v="P.2.2.0:221101_0062" u="1"/>
        <s v="P.3.5.0:221101_0042" u="1"/>
        <s v="P.3.9.0:221101_0042" u="1"/>
        <s v="FIN:221101_0026" u="1"/>
        <s v="P.2.2.0:221101_0072" u="1"/>
        <s v="P.3.5.0:221101_0052" u="1"/>
        <s v="P.3.9.0:221101_0052" u="1"/>
        <s v="P.2.2.0:221101_0082" u="1"/>
        <s v="P.3.9.0:221101_0062" u="1"/>
        <s v="FIN:221101_0012" u="1"/>
        <s v="P.2.2.0:221101_0092" u="1"/>
        <s v="P.3.9.0:221101_0072" u="1"/>
        <s v="P.3.9.0:221101_0082" u="1"/>
        <s v="P.3.9.0:221101_0092" u="1"/>
        <s v="P.2.1.0: 產品營收與銷量達成率:221101_0063" u="1"/>
        <s v="COS:221101_0018" u="1"/>
        <s v="COS:221101_0004" u="1"/>
        <s v="P.2.1.0: 產品營收與銷量達成率:221101_0073" u="1"/>
        <s v="C.4.3.0: 財務分析:221101_0064" u="1"/>
        <s v="FIN:221101_0027" u="1"/>
        <s v="C.4.3.0: 財務分析:221101_0052" u="1"/>
        <s v="FIN:221101_0013" u="1"/>
        <s v="C.4.3.0: 財務分析:221101_0040" u="1"/>
        <s v="P.2.1.0: 產品營收與銷量達成率:221101_0083" u="1"/>
        <s v="P.2.2.0:221101_0003" u="1"/>
        <s v="P.2.2.0:221101_0013" u="1"/>
        <s v="P.2.2.0:221101_0023" u="1"/>
        <s v="P.3.5.0:221101_0003" u="1"/>
        <s v="P.3.9.0:221101_0003" u="1"/>
        <s v="COS:221101_0019" u="1"/>
        <s v="P.2.2.0:221101_0033" u="1"/>
        <s v="P.3.5.0:221101_0013" u="1"/>
        <s v="P.3.9.0:221101_0013" u="1"/>
        <s v="P.2.2.0:221101_0043" u="1"/>
        <s v="P.3.5.0:221101_0023" u="1"/>
        <s v="P.3.9.0:221101_0023" u="1"/>
        <s v="COS:221101_0005" u="1"/>
        <s v="P.2.2.0:221101_0053" u="1"/>
        <s v="P.3.5.0:221101_0033" u="1"/>
        <s v="P.3.9.0:221101_0033" u="1"/>
        <s v="P.2.1.0: 產品營收與銷量達成率:221101_0093" u="1"/>
        <s v="P.2.2.0:221101_0063" u="1"/>
        <s v="P.3.5.0:221101_0043" u="1"/>
        <s v="P.3.9.0:221101_0043" u="1"/>
        <s v="FIN:221101_0028" u="1"/>
        <s v="P.2.2.0:221101_0073" u="1"/>
        <s v="P.3.5.0:221101_0053" u="1"/>
        <s v="P.3.9.0:221101_0053" u="1"/>
        <s v="P.2.2.0:221101_0083" u="1"/>
        <s v="P.3.9.0:221101_0063" u="1"/>
        <s v="FIN:221101_0014" u="1"/>
        <s v="P.2.2.0:221101_0093" u="1"/>
        <s v="P.3.9.0:221101_0073" u="1"/>
        <s v="P.3.9.0:221101_0083" u="1"/>
        <s v="P.3.9.0:221101_0093" u="1"/>
        <s v="COS:221101_0006" u="1"/>
        <s v="FIN:221101_0029" u="1"/>
        <s v="C.4.3.0: 財務分析:221101_0062" u="1"/>
        <s v="FIN:221101_0015" u="1"/>
        <s v="C.4.3.0: 財務分析:221101_0050" u="1"/>
        <s v="FIN:221101_0001" u="1"/>
        <s v="P.2.2.0:221101_0004" u="1"/>
        <s v="P.2.2.0:221101_0014" u="1"/>
        <s v="P.2.2.0:221101_0024" u="1"/>
        <s v="P.3.5.0:221101_0004" u="1"/>
        <s v="P.3.9.0:221101_0004" u="1"/>
        <s v="P.2.2.0:221101_0034" u="1"/>
        <s v="P.3.5.0:221101_0014" u="1"/>
        <s v="P.3.9.0:221101_0014" u="1"/>
        <s v="P.2.2.0:221101_0044" u="1"/>
        <s v="P.3.5.0:221101_0024" u="1"/>
        <s v="P.3.9.0:221101_0024" u="1"/>
        <s v="COS:221101_0007" u="1"/>
        <s v="P.2.2.0:221101_0054" u="1"/>
        <s v="P.3.5.0:221101_0034" u="1"/>
        <s v="P.3.9.0:221101_0034" u="1"/>
        <s v="P.2.2.0:221101_0064" u="1"/>
        <s v="P.3.5.0:221101_0044" u="1"/>
        <s v="P.3.9.0:221101_0044" u="1"/>
        <s v="P.2.2.0:221101_0074" u="1"/>
        <s v="P.3.5.0:221101_0054" u="1"/>
        <s v="P.3.9.0:221101_0054" u="1"/>
        <s v="P.2.2.0:221101_0084" u="1"/>
        <s v="P.3.9.0:221101_0064" u="1"/>
        <s v="FIN:221101_0016" u="1"/>
        <s v="P.2.2.0:221101_0094" u="1"/>
        <s v="P.3.9.0:221101_0074" u="1"/>
        <s v="P.3.9.0:221101_0084" u="1"/>
        <s v="FIN:221101_0002" u="1"/>
        <s v="P.3.9.0:221101_0094" u="1"/>
        <s v="COS:221101_0008" u="1"/>
        <s v="C.4.3.0: 財務分析:221101_0060" u="1"/>
        <s v="FIN:221101_0017" u="1"/>
        <s v="FIN:221101_0003" u="1"/>
        <s v="P.2.2.0:221101_0005" u="1"/>
        <s v="P.2.2.0:221101_0015" u="1"/>
        <s v="P.2.2.0:221101_0025" u="1"/>
        <s v="P.3.5.0:221101_0005" u="1"/>
        <s v="P.3.9.0:221101_0005" u="1"/>
        <s v="P.2.2.0:221101_0035" u="1"/>
        <s v="P.3.5.0:221101_0015" u="1"/>
        <s v="P.3.9.0:221101_0015" u="1"/>
        <s v="P.2.2.0:221101_0045" u="1"/>
        <s v="P.3.5.0:221101_0025" u="1"/>
        <s v="P.3.9.0:221101_0025" u="1"/>
        <s v="COS:221101_0009" u="1"/>
        <s v="P.2.2.0:221101_0055" u="1"/>
        <s v="P.3.5.0:221101_0035" u="1"/>
        <s v="P.3.9.0:221101_0035" u="1"/>
        <s v="P.2.2.0:221101_0065" u="1"/>
        <s v="P.3.5.0:221101_0045" u="1"/>
        <s v="P.3.9.0:221101_0045" u="1"/>
        <s v="P.2.2.0:221101_0075" u="1"/>
        <s v="P.3.5.0:221101_0055" u="1"/>
        <s v="P.3.9.0:221101_0055" u="1"/>
        <s v="P.2.2.0:221101_0085" u="1"/>
        <s v="P.3.9.0:221101_0065" u="1"/>
        <s v="FIN:221101_0018" u="1"/>
        <s v="P.2.2.0:221101_0095" u="1"/>
        <s v="P.3.9.0:221101_0075" u="1"/>
        <s v="P.3.9.0:221101_0085" u="1"/>
        <s v="FIN:221101_0004" u="1"/>
        <s v="P.3.9.0:221101_0095" u="1"/>
        <s v="C.1.2.0: 投資併購管理:221101_0001" u="1"/>
        <s v="C.1.2.0: 投資併購管理:221101_0011" u="1"/>
        <s v="C.4.3.0: 財務分析:221101_0070" u="1"/>
        <s v="C.1.2.0: 投資併購管理:221101_0021" u="1"/>
        <s v="FIN:221101_0019" u="1"/>
        <s v="FIN:221101_0005" u="1"/>
        <s v="C.1.2.0: 投資併購管理:221101_0031" u="1"/>
        <s v="P.2.2.0:221101_0006" u="1"/>
        <s v="P.2.2.0:221101_0016" u="1"/>
        <s v="P.2.2.0:221101_0026" u="1"/>
        <s v="P.3.5.0:221101_0006" u="1"/>
        <s v="P.3.9.0:221101_0006" u="1"/>
        <s v="P.2.2.0:221101_0036" u="1"/>
        <s v="P.3.5.0:221101_0016" u="1"/>
        <s v="P.3.9.0:221101_0016" u="1"/>
        <s v="P.2.2.0:221101_0046" u="1"/>
        <s v="P.3.5.0:221101_0026" u="1"/>
        <s v="P.3.9.0:221101_0026" u="1"/>
        <s v="P.2.2.0:221101_0056" u="1"/>
        <s v="P.3.5.0:221101_0036" u="1"/>
        <s v="P.3.9.0:221101_0036" u="1"/>
        <s v="P.2.2.0:221101_0066" u="1"/>
        <s v="P.3.5.0:221101_0046" u="1"/>
        <s v="P.3.9.0:221101_0046" u="1"/>
        <s v="P.2.2.0:221101_0076" u="1"/>
        <s v="P.3.9.0:221101_0056" u="1"/>
        <s v="P.2.2.0:221101_0086" u="1"/>
        <s v="P.3.9.0:221101_0066" u="1"/>
        <s v="P.2.2.0:221101_0096" u="1"/>
        <s v="P.3.9.0:221101_0076" u="1"/>
        <s v="P.3.9.0:221101_0086" u="1"/>
        <s v="FIN:221101_0006" u="1"/>
        <s v="P.3.9.0:221101_0096" u="1"/>
        <s v="FIN:221101_0007" u="1"/>
        <s v="P.2.2.0:221101_0007" u="1"/>
        <s v="P.2.2.0:221101_0017" u="1"/>
        <s v="P.2.2.0:221101_0027" u="1"/>
        <s v="P.3.5.0:221101_0007" u="1"/>
        <s v="P.3.9.0:221101_0007" u="1"/>
        <s v="P.2.2.0:221101_0037" u="1"/>
        <s v="P.3.5.0:221101_0017" u="1"/>
        <s v="P.3.9.0:221101_0017" u="1"/>
        <s v="P.2.2.0:221101_0047" u="1"/>
        <s v="P.3.5.0:221101_0027" u="1"/>
        <s v="P.3.9.0:221101_0027" u="1"/>
        <s v="P.2.2.0:221101_0057" u="1"/>
        <s v="P.3.5.0:221101_0037" u="1"/>
        <s v="P.3.9.0:221101_0037" u="1"/>
        <s v="P.2.2.0:221101_0067" u="1"/>
        <s v="P.3.5.0:221101_0047" u="1"/>
        <s v="P.3.9.0:221101_0047" u="1"/>
        <s v="P.2.2.0:221101_0077" u="1"/>
        <s v="P.3.9.0:221101_0057" u="1"/>
        <s v="P.2.2.0:221101_0087" u="1"/>
        <s v="P.3.9.0:221101_0067" u="1"/>
        <s v="P.2.2.0:221101_0097" u="1"/>
        <s v="P.3.9.0:221101_0077" u="1"/>
        <s v="P.3.9.0:221101_0087" u="1"/>
        <s v="FIN:221101_0008" u="1"/>
        <s v="P.3.9.0:221101_0097" u="1"/>
        <s v="PNC:221101_0070" u="1"/>
        <s v="P.2.2.0:221101_0100" u="1"/>
        <s v="P.2.2.0:221101_0110" u="1"/>
        <s v="P.2.2.0:221101_0120" u="1"/>
        <s v="P.3.9.0:221101_0100" u="1"/>
        <s v="FIN:221101_0009" u="1"/>
        <s v="P.2.2.0:221101_0130" u="1"/>
        <s v="P.3.9.0:221101_0110" u="1"/>
        <s v="P.2.2.0:221101_0140" u="1"/>
        <s v="P.3.9.0:221101_0120" u="1"/>
        <s v="P.2.1.0: 產品營收與銷量達成率:221101_0104" u="1"/>
        <s v="P.3.9.0:221101_0130" u="1"/>
        <s v="P.3.9.0:221101_0140" u="1"/>
        <s v="P.3.9.0:221101_0150" u="1"/>
        <s v="P.2.2.0:221101_0008" u="1"/>
        <s v="P.3.9.0:221101_0160" u="1"/>
        <s v="PNC:221101_0071" u="1"/>
        <s v="P.2.2.0:221101_0018" u="1"/>
        <s v="P.3.9.0:221101_0170" u="1"/>
        <s v="P.2.2.0:221101_0028" u="1"/>
        <s v="P.3.5.0:221101_0008" u="1"/>
        <s v="P.3.9.0:221101_0008" u="1"/>
        <s v="P.3.9.0:221101_0180" u="1"/>
        <s v="P.2.2.0:221101_0038" u="1"/>
        <s v="P.3.5.0:221101_0018" u="1"/>
        <s v="P.3.9.0:221101_0018" u="1"/>
        <s v="P.3.9.0:221101_0190" u="1"/>
        <s v="P.2.2.0:221101_0048" u="1"/>
        <s v="P.3.5.0:221101_0028" u="1"/>
        <s v="P.3.9.0:221101_0028" u="1"/>
        <s v="P.2.1.0: 產品營收與銷量達成率:221101_0114" u="1"/>
        <s v="P.2.2.0:221101_0058" u="1"/>
        <s v="P.3.5.0:221101_0038" u="1"/>
        <s v="P.3.9.0:221101_0038" u="1"/>
        <s v="P.2.2.0:221101_0068" u="1"/>
        <s v="P.3.5.0:221101_0048" u="1"/>
        <s v="P.3.9.0:221101_0048" u="1"/>
        <s v="P.2.2.0:221101_0078" u="1"/>
        <s v="P.3.9.0:221101_0058" u="1"/>
        <s v="P.2.2.0:221101_0088" u="1"/>
        <s v="P.3.9.0:221101_0068" u="1"/>
        <s v="P.2.2.0:221101_0098" u="1"/>
        <s v="P.3.9.0:221101_0078" u="1"/>
        <s v="P.3.9.0:221101_0088" u="1"/>
        <s v="P.3.9.0:221101_0098" u="1"/>
        <s v="P.2.1.0: 產品營收與銷量達成率:221101_0124" u="1"/>
        <s v="PNC:221101_0072" u="1"/>
        <s v="P.2.1.0: 產品營收與銷量達成率:221101_0134" u="1"/>
        <s v="P.2.2.0:221101_0101" u="1"/>
        <s v="P.2.2.0:221101_0111" u="1"/>
        <s v="P.2.2.0:221101_0121" u="1"/>
        <s v="P.3.9.0:221101_0101" u="1"/>
        <s v="P.2.2.0:221101_0131" u="1"/>
        <s v="P.3.9.0:221101_0111" u="1"/>
        <s v="P.2.2.0:221101_0141" u="1"/>
        <s v="P.3.9.0:221101_0121" u="1"/>
        <s v="P.2.1.0: 產品營收與銷量達成率:221101_0144" u="1"/>
        <s v="P.3.9.0:221101_0131" u="1"/>
        <s v="P.2.1.0: 產品營收與銷量達成率:221101_0004" u="1"/>
        <s v="P.3.9.0:221101_0141" u="1"/>
        <s v="P.3.9.0:221101_0151" u="1"/>
        <s v="P.2.2.0:221101_0009" u="1"/>
        <s v="P.3.9.0:221101_0161" u="1"/>
        <s v="PNC:221101_0073" u="1"/>
        <s v="P.2.2.0:221101_0019" u="1"/>
        <s v="P.3.9.0:221101_0171" u="1"/>
        <s v="P.2.2.0:221101_0029" u="1"/>
        <s v="P.3.5.0:221101_0009" u="1"/>
        <s v="P.3.9.0:221101_0009" u="1"/>
        <s v="P.3.9.0:221101_0181" u="1"/>
        <s v="P.2.2.0:221101_0039" u="1"/>
        <s v="P.3.5.0:221101_0019" u="1"/>
        <s v="P.3.9.0:221101_0019" u="1"/>
        <s v="P.3.9.0:221101_0191" u="1"/>
        <s v="P.2.2.0:221101_0049" u="1"/>
      </sharedItems>
    </cacheField>
    <cacheField name="custom_LocalName" numFmtId="0">
      <sharedItems count="679">
        <s v="事業部"/>
        <s v="事業部代碼"/>
        <s v="事業處代碼"/>
        <s v="終端客戶"/>
        <s v="事業部代碼生效開始日期"/>
        <s v="事業部代碼生效與否"/>
        <s v="事業處"/>
        <s v="事業處名稱"/>
        <s v="事業群代碼"/>
        <s v="原料成本比例" u="1"/>
        <s v="主要客戶名稱" u="1"/>
        <s v="實際與預估和董事會預估出貨量差異率" u="1"/>
        <s v="每月預估營業收入" u="1"/>
        <s v="市場確佔度" u="1"/>
        <s v="年初至今實際和目標營業收入差異率" u="1"/>
        <s v="執行中詢價細節" u="1"/>
        <s v="實際和目標營業收入達成率" u="1"/>
        <s v="人均營業利益" u="1"/>
        <s v="技術成熟度" u="1"/>
        <s v="EBO 專案預估營收" u="1"/>
        <s v="收料隸屬季別" u="1"/>
        <s v="產品直通率目標" u="1"/>
        <s v="專案收益率" u="1"/>
        <s v="年度出貨量差異率" u="1"/>
        <s v="採購金額" u="1"/>
        <s v="每月實際和目標出貨量差異" u="1"/>
        <s v="依客戶與事業部代碼呈現年初至今營業收入與出貨達成狀況" u="1"/>
        <s v="重要主階品項屬性" u="1"/>
        <s v="實際和目標出貨量差異率" u="1"/>
        <s v="累計投資額" u="1"/>
        <s v="塑膠PC年度漲跌幅" u="1"/>
        <s v="實際和預估營業收入差異率" u="1"/>
        <s v="應收周轉天數" u="1"/>
        <s v="企業英文名稱" u="1"/>
        <s v="EBO專案營收紀錄表" u="1"/>
        <s v="投資標的估值（依持股比例）" u="1"/>
        <s v="投資併購目標註記" u="1"/>
        <s v="特殊取值規則" u="1"/>
        <s v="長期借款金額" u="1"/>
        <s v="實際和董事會預估營業收入達成率" u="1"/>
        <s v="報酬率" u="1"/>
        <s v="EBO 專案進度檢查日期" u="1"/>
        <s v="失敗原因代碼" u="1"/>
        <s v="存貨周轉天數" u="1"/>
        <s v="倫敦-鎳金屬年度漲跌幅" u="1"/>
        <s v="PSG 事業處" u="1"/>
        <s v="PSG 廠區" u="1"/>
        <s v="PSG 產品系列" u="1"/>
        <s v="每月營業收入與出貨董事會預估資料" u="1"/>
        <s v="投資標的持股比例" u="1"/>
        <s v="EBO 專案里程碑紀錄日期" u="1"/>
        <s v="獨用料數量" u="1"/>
        <s v="EBO 專案" u="1"/>
        <s v="供應商績效年月" u="1"/>
        <s v="EBO 專案贊助人" u="1"/>
        <s v="年初至今實際和董事會預估營業收入差異率" u="1"/>
        <s v="廠商達交表現" u="1"/>
        <s v="整體不良數總和" u="1"/>
        <s v="實際和目標營業收入差異" u="1"/>
        <s v="技術備註" u="1"/>
        <s v="累計專案銷貨收入" u="1"/>
        <s v="關鍵零件交貨紀錄 " u="1"/>
        <s v="子階成本分類" u="1"/>
        <s v="年初至今出貨目標" u="1"/>
        <s v="年初至今累積出貨量" u="1"/>
        <s v="產品事業部門名稱" u="1"/>
        <s v="不同時間區間實際營收出貨差異率資料" u="1"/>
        <s v="每月營業收入與出貨實際資料" u="1"/>
        <s v="EBO 專案檢查日期" u="1"/>
        <s v="最新每月預估營業收入" u="1"/>
        <s v="資料上傳日期" u="1"/>
        <s v="計畫專案階段開始時間" u="1"/>
        <s v="倫敦-錫金屬月度漲跌幅" u="1"/>
        <s v="版本二需求計畫類型ID" u="1"/>
        <s v="雛型設計開始年度" u="1"/>
        <s v="整體待修不良數總和" u="1"/>
        <s v="EBO階段發展時間" u="1"/>
        <s v="實際產品營收" u="1"/>
        <s v="產品型態分類" u="1"/>
        <s v="站點良率目標" u="1"/>
        <s v="員工結構代碼" u="1"/>
        <s v="實際與預估營收出貨差異率和達成率資料" u="1"/>
        <s v="ROA" u="1"/>
        <s v="詢價成功細節" u="1"/>
        <s v="ROE" u="1"/>
        <s v="未結訂單數量" u="1"/>
        <s v="產品不良率明細分析" u="1"/>
        <s v="收料數量" u="1"/>
        <s v="需求計畫達成資料畫面註解" u="1"/>
        <s v="詢價狀態" u="1"/>
        <s v="每月 BS 需求預測數量" u="1"/>
        <s v="連續月紐約黃金年度漲跌幅" u="1"/>
        <s v="資產重點項目金額" u="1"/>
        <s v="年初至今營業收入目標" u="1"/>
        <s v="每月實際和預估出貨量率" u="1"/>
        <s v="各不良類型不良率" u="1"/>
        <s v="年度實際與預估和董事會預估營業收入差異率" u="1"/>
        <s v="每月專案出貨量" u="1"/>
        <s v="PSG 原物料分類" u="1"/>
        <s v="需求計畫類型ID" u="1"/>
        <s v="營業利益" u="1"/>
        <s v="PSG 客戶主檔" u="1"/>
        <s v="每月需求BS供應數量" u="1"/>
        <s v="站點良率目標對照" u="1"/>
        <s v="EBO 專案累計利潤" u="1"/>
        <s v="累計專案利益" u="1"/>
        <s v="投資可能性" u="1"/>
        <s v="年度出貨量差異" u="1"/>
        <s v="個人電腦事業群之需求計畫達成分析" u="1"/>
        <s v="EBO 專案實際毛利" u="1"/>
        <s v="平均員工人數" u="1"/>
        <s v="料號數" u="1"/>
        <s v="需求計畫達成率" u="1"/>
        <s v="專案利益率" u="1"/>
        <s v="畫面註解ID" u="1"/>
        <s v="倫敦-錫金屬季度漲跌幅" u="1"/>
        <s v="年初至今累積營業收入" u="1"/>
        <s v="EBO 專案資助比率" u="1"/>
        <s v="庫存截止日" u="1"/>
        <s v="現金及約當現金金額" u="1"/>
        <s v="CCC 相關指標量值" u="1"/>
        <s v="依產品呈現年度營業收入與出貨達成狀況" u="1"/>
        <s v="產品家族" u="1"/>
        <s v="LT FCST 裡的Shipment" u="1"/>
        <s v="生產力分析指標類別" u="1"/>
        <s v="匯率有效時間起" u="1"/>
        <s v="失敗原因內容" u="1"/>
        <s v="Buy and Sell 材料數量" u="1"/>
        <s v="產品直通率" u="1"/>
        <s v="營收出貨結帳月份" u="1"/>
        <s v="去年同期原料期貨價格" u="1"/>
        <s v="預估產品家族淨利率" u="1"/>
        <s v="每月實際和目標出貨量差異率" u="1"/>
        <s v="標準定義部門" u="1"/>
        <s v="採購成績" u="1"/>
        <s v="產品視野" u="1"/>
        <s v="LTA MOU達交率" u="1"/>
        <s v="營業收入" u="1"/>
        <s v="原料期貨種類" u="1"/>
        <s v="LT FCST 出貨數量" u="1"/>
        <s v="負債重點項目金額" u="1"/>
        <s v="整體良率超標註解說明" u="1"/>
        <s v="原物料市場價格波動影響 " u="1"/>
        <s v="生產不良類型代碼" u="1"/>
        <s v="達交率按PartNo排名" u="1"/>
        <s v="年初至今實際和目標出貨量差異率" u="1"/>
        <s v="庫存金額" u="1"/>
        <s v="產品系列首批出貨開始日期資料" u="1"/>
        <s v="鐵礦砂 月度漲跌幅" u="1"/>
        <s v="BS分量與當月FCST差異比例" u="1"/>
        <s v="平均股東權益金額" u="1"/>
        <s v="專案階段時程資料" u="1"/>
        <s v="不良類型目標" u="1"/>
        <s v="每月實際和年度目標出貨量差異" u="1"/>
        <s v="達交率按Vendor排名" u="1"/>
        <s v="預計可能投資額(H)佔年度投資預算餘額比率" u="1"/>
        <s v="董事會預估版本日期" u="1"/>
        <s v="現金循環週期同業及事業群比較" u="1"/>
        <s v="EBO 階段備註" u="1"/>
        <s v="權威系統" u="1"/>
        <s v="層級" u="1"/>
        <s v="BS分量與當月FCST比率" u="1"/>
        <s v="EBO 專案營收計畫月" u="1"/>
        <s v="投資標的說明" u="1"/>
        <s v="每月專案材料成本" u="1"/>
        <s v="EBO 專案營收檢查日期" u="1"/>
        <s v="資產重點項目佔總資產比例" u="1"/>
        <s v="年度董事會預估營業收入" u="1"/>
        <s v="事業群" u="1"/>
        <s v="累計專案銷貨成本" u="1"/>
        <s v="平均應付帳款金額" u="1"/>
        <s v="投資預算分配季度" u="1"/>
        <s v="投資標的淨利" u="1"/>
        <s v="實際和預估出貨量差異率" u="1"/>
        <s v="EBO 專案資助開始日期" u="1"/>
        <s v="專案時程分布總覽" u="1"/>
        <s v="關連項目" u="1"/>
        <s v="接單方式" u="1"/>
        <s v="存貨周轉率" u="1"/>
        <s v="每月需求預測數量" u="1"/>
        <s v="每月專案生產營運成本" u="1"/>
        <s v="每月實際和董事會預估出貨量差異率" u="1"/>
        <s v="產品事業部門" u="1"/>
        <s v="散熱模組下一季漲跌幅" u="1"/>
        <s v="達交率最差前五名Vendor" u="1"/>
        <s v="採購方式與採購金額分布" u="1"/>
        <s v="版本日期" u="1"/>
        <s v="系列應用客戶清單" u="1"/>
        <s v="版本比較月份" u="1"/>
        <s v="技術窗口" u="1"/>
        <s v="當月累計客戶採購訂單" u="1"/>
        <s v="不良類型目標對照" u="1"/>
        <s v="年度營業收入差異" u="1"/>
        <s v="A廠商達交表現" u="1"/>
        <s v="項目類型" u="1"/>
        <s v="時間範圍 -&gt; 需求計畫(生產計畫)日期" u="1"/>
        <s v="連續月紐約黃金季度漲跌幅" u="1"/>
        <s v="專案每月銷售數量" u="1"/>
        <s v="周產品良率回報" u="1"/>
        <s v="每月實際和年度目標營業收入差異率" u="1"/>
        <s v="實際和預估營業收入差異" u="1"/>
        <s v="個人電腦事業群之需求計畫版本比較資料" u="1"/>
        <s v="財務會計主檔_員工結構相關" u="1"/>
        <s v="目標幣別" u="1"/>
        <s v="年初至今實際和目標營業收入差異" u="1"/>
        <s v="原物料市場價格波動訊息" u="1"/>
        <s v="別名" u="1"/>
        <s v="最新結算月份" u="1"/>
        <s v="年度實際和預估出貨量" u="1"/>
        <s v="相關標準" u="1"/>
        <s v="英業達自選料數量" u="1"/>
        <s v="供應商管理" u="1"/>
        <s v="供應商績效主檔" u="1"/>
        <s v="實際每日營業收入" u="1"/>
        <s v="報酬率同業比較" u="1"/>
        <s v="與相關標準關係" u="1"/>
        <s v="年度實際營業收入" u="1"/>
        <s v="董事會出貨目標達成率" u="1"/>
        <s v="負債重點項目佔總資產比例" u="1"/>
        <s v="MD BU2 ASUS BS分量與當月FCST 比較" u="1"/>
        <s v="每月實際和董事會預估營業收入差異率" u="1"/>
        <s v="廠區名稱" u="1"/>
        <s v="投資預算分配總表" u="1"/>
        <s v="投資主檔" u="1"/>
        <s v="應付帳款及票據金額" u="1"/>
        <s v="DOI實際天數" u="1"/>
        <s v="依產品呈現年初至今營業收入與出貨達成狀況" u="1"/>
        <s v="EBO 階段開始日期" u="1"/>
        <s v="實際銷售數量" u="1"/>
        <s v="倫敦-鋁金屬年度漲跌幅" u="1"/>
        <s v="代碼編碼規則" u="1"/>
        <s v="標準編號" u="1"/>
        <s v="人均產值及人均營業利益事業群比較" u="1"/>
        <s v="計畫專案階段結束時間" u="1"/>
        <s v="策略清晰度" u="1"/>
        <s v="供應商資料年月" u="1"/>
        <s v="是否獨立料" u="1"/>
        <s v="產品驗證開始日期" u="1"/>
        <s v="年度實際與預估和目標出貨量差異率" u="1"/>
        <s v="投資標的營收貢獻達成率" u="1"/>
        <s v="個人電腦事業群之董事會出貨目標管理" u="1"/>
        <s v="週別" u="1"/>
        <s v="每月實際出貨量" u="1"/>
        <s v="成功詢價機種年度出貨量" u="1"/>
        <s v="年初至今實際和董事會預估出貨量差異率" u="1"/>
        <s v="收料月分" u="1"/>
        <s v="站點直通率目標" u="1"/>
        <s v="年度實際與預估和董事會預估出貨量差異" u="1"/>
        <s v="投資併購目標" u="1"/>
        <s v="每月實際和預估營業收入差異" u="1"/>
        <s v="每月人工與其他成本" u="1"/>
        <s v="每月董事會預估出貨量" u="1"/>
        <s v="EBO 專案營收年" u="1"/>
        <s v="倫敦-鎳金屬月度漲跌幅" u="1"/>
        <s v="供應商主檔" u="1"/>
        <s v="P/L 更新日期" u="1"/>
        <s v="年度營業收入差異率" u="1"/>
        <s v="整體產品良率" u="1"/>
        <s v="材料大類" u="1"/>
        <s v="每月營業收入預估資料by客戶" u="1"/>
        <s v="客戶指定料數量" u="1"/>
        <s v="標準更新來源" u="1"/>
        <s v="量產評估開始日期" u="1"/>
        <s v="幣別" u="1"/>
        <s v="需求實際達成量" u="1"/>
        <s v="廠商實際交貨量" u="1"/>
        <s v="EBO 專案進度紀錄表" u="1"/>
        <s v="主階品項影響金額分析" u="1"/>
        <s v="英文名稱" u="1"/>
        <s v="實際收入成本與銷貨相關資訊" u="1"/>
        <s v="上方區域上限" u="1"/>
        <s v="年度實際與預估和目標營業收入差異率" u="1"/>
        <s v="鐵礦砂 季度漲跌幅" u="1"/>
        <s v="版本一預測比較類型名稱" u="1"/>
        <s v="EBO 專案里程碑備註" u="1"/>
        <s v="塑膠射出下一季漲跌幅" u="1"/>
        <s v="依產品呈現月營業收入與出貨達成狀況" u="1"/>
        <s v="個人電腦事業群之需求計畫版本比較" u="1"/>
        <s v="詢價達成率" u="1"/>
        <s v="月初至今實際和最新每月預估出貨量達成率" u="1"/>
        <s v="EBO 專案資助管理" u="1"/>
        <s v="整體產品良率目標" u="1"/>
        <s v="年度實際已投資金額" u="1"/>
        <s v="供應商資料季統計時間" u="1"/>
        <s v="上方區域下限" u="1"/>
        <s v="客戶採購訂單當月要求出貨數量_x000a_" u="1"/>
        <s v="事業處性質" u="1"/>
        <s v="每月實際和目標營業收入差異" u="1"/>
        <s v="預估產品家族成本" u="1"/>
        <s v="上期原料期貨價格" u="1"/>
        <s v="EBO 專案里程碑實際達成日期" u="1"/>
        <s v="失準比率" u="1"/>
        <s v="達交率統計年月" u="1"/>
        <s v="累計產品系列收入" u="1"/>
        <s v="EBO 專案資助紀錄檢查日期" u="1"/>
        <s v="次階品項" u="1"/>
        <s v="EBO 專案預估毛利" u="1"/>
        <s v="產品良率" u="1"/>
        <s v="需求計畫類型名稱" u="1"/>
        <s v="塑膠機殼-塑膠-總成本比例" u="1"/>
        <s v="年度實際與預估和目標出貨量差異" u="1"/>
        <s v="年度實際與預估和董事會預估出貨量差異率" u="1"/>
        <s v="倫敦-銅金屬年度漲跌幅" u="1"/>
        <s v="DOI 目標天數參數檔" u="1"/>
        <s v="月初至今實際和目標營業收入達成率" u="1"/>
        <s v="產品系列" u="1"/>
        <s v="RDP 檔中的Shipment" u="1"/>
        <s v="系統整合開始日期" u="1"/>
        <s v="實際和董事會預估出貨量差異" u="1"/>
        <s v="投資標的營收" u="1"/>
        <s v="主階品項市場價格波動分析" u="1"/>
        <s v="產品事業部門別名" u="1"/>
        <s v="收料日期" u="1"/>
        <s v="匯率有效時間訖" u="1"/>
        <s v="每月實際和董事會預估營業收入差異" u="1"/>
        <s v="月初至今實際和董事會預估出貨量達成率" u="1"/>
        <s v="EBO 專案主導單位" u="1"/>
        <s v="PSG 工廠廠區" u="1"/>
        <s v="鐵礦砂 年度漲跌幅" u="1"/>
        <s v="倫敦-鎳金屬季度漲跌幅" u="1"/>
        <s v="連續月紐約黃金月度漲跌幅" u="1"/>
        <s v="當年累積報酬率" u="1"/>
        <s v="收料統計月份" u="1"/>
        <s v="累計材料成本" u="1"/>
        <s v="首批出貨開始日期" u="1"/>
        <s v="投資標的認列獲利" u="1"/>
        <s v="匯率主檔" u="1"/>
        <s v="EBO 專案營收計畫幣別" u="1"/>
        <s v="PSG 月採購收料紀錄" u="1"/>
        <s v="年度目標的月營業收入與出貨資料" u="1"/>
        <s v="廠區性質" u="1"/>
        <s v="企業員工統計" u="1"/>
        <s v="PSG 產品家族" u="1"/>
        <s v="需求實際達成量-&gt;實際收單數量" u="1"/>
        <s v="週級別" u="1"/>
        <s v="年初至今實際和董事會預估營業收入差異" u="1"/>
        <s v="整體產品良率分析" u="1"/>
        <s v="雛型設計開始日期" u="1"/>
        <s v="企業代碼" u="1"/>
        <s v="次階品項月度漲跌幅" u="1"/>
        <s v="每日營業收入與出貨實際資料" u="1"/>
        <s v="應付帳款周轉率" u="1"/>
        <s v="品質成績" u="1"/>
        <s v="PSG 工廠廠別" u="1"/>
        <s v="EBO 專案里程碑" u="1"/>
        <s v="每月預估出貨量" u="1"/>
        <s v="每月專案銷貨收入" u="1"/>
        <s v="資料安全分級" u="1"/>
        <s v="依客戶與事業部代碼呈現近三年營業收入與出貨達成狀況" u="1"/>
        <s v="需求計畫達成量" u="1"/>
        <s v="年初至今董事會預估營業收入" u="1"/>
        <s v="英業達料號" u="1"/>
        <s v="EBO 專案營收計畫年" u="1"/>
        <s v="各不良類型數量" u="1"/>
        <s v="EBO 專案里程碑完成進度" u="1"/>
        <s v="EBO 專案發展時間" u="1"/>
        <s v="平均總資產金額" u="1"/>
        <s v="更新任務編號" u="1"/>
        <s v="達交率小於目標值之料號清單" u="1"/>
        <s v="實際和董事會預估營業收入差異率" u="1"/>
        <s v="供應商績效" u="1"/>
        <s v="塑膠機殼-塑膠-購價成本比例" u="1"/>
        <s v="預計可能投資額" u="1"/>
        <s v="存貨佔總資產比例" u="1"/>
        <s v="各產品需求計畫達成失准區域" u="1"/>
        <s v="團隊領導" u="1"/>
        <s v="實際和董事會預估出貨量達成率" u="1"/>
        <s v="員工結構" u="1"/>
        <s v="股東權益" u="1"/>
        <s v="上一期員工人數" u="1"/>
        <s v="版本二預測比較類型名稱" u="1"/>
        <s v="實際出貨數量" u="1"/>
        <s v="版本數量差異" u="1"/>
        <s v="年度實際與預估和目標營業收入差異" u="1"/>
        <s v="專案階段主檔" u="1"/>
        <s v="產品層級" u="1"/>
        <s v="每月營業收入與出貨預估資料" u="1"/>
        <s v="需求計畫比較類型名稱" u="1"/>
        <s v="預測產生日期-&gt;客戶需求版本" u="1"/>
        <s v="產品系列總體淨利率" u="1"/>
        <s v="客戶識別碼" u="1"/>
        <s v="資料來源" u="1"/>
        <s v="月初至今實際和目標出貨量達成率" u="1"/>
        <s v="已談定之廠商供應量" u="1"/>
        <s v="材料代號類別" u="1"/>
        <s v="產品系列每月收入" u="1"/>
        <s v="系列狀態" u="1"/>
        <s v="廠商代碼" u="1"/>
        <s v="站點直通率" u="1"/>
        <s v="最新預估版本日期" u="1"/>
        <s v="需求計畫版本" u="1"/>
        <s v="詢價結束年度" u="1"/>
        <s v="投資併購管理" u="1"/>
        <s v="計畫月份 " u="1"/>
        <s v="資料備註" u="1"/>
        <s v="應收帳款周轉率" u="1"/>
        <s v="實際與預估和董事會預估出貨量差異" u="1"/>
        <s v="主階品項" u="1"/>
        <s v="畫面註解" u="1"/>
        <s v="總資產金額" u="1"/>
        <s v="EBO 專案現在階段" u="1"/>
        <s v="主階品項影響金額" u="1"/>
        <s v="IEC Part Num" u="1"/>
        <s v="員工人數" u="1"/>
        <s v="生產力分析指標量值" u="1"/>
        <s v="指定同義詞" u="1"/>
        <s v="中文名稱" u="1"/>
        <s v="產品良率超標日期" u="1"/>
        <s v="材料代號" u="1"/>
        <s v="預估產品家族營收" u="1"/>
        <s v="業務定義" u="1"/>
        <s v="年初至今實際和目標出貨量差異" u="1"/>
        <s v="財務會計主檔" u="1"/>
        <s v="商模可行性" u="1"/>
        <s v="企業中文名稱" u="1"/>
        <s v="產品不良率明細" u="1"/>
        <s v="計畫年度 " u="1"/>
        <s v="詢價結束日期" u="1"/>
        <s v="DOI 主檔" u="1"/>
        <s v="當月客戶需求計畫量" u="1"/>
        <s v="EBO 專案登錄日期" u="1"/>
        <s v="需求計畫達成量-&gt;實際收單數量" u="1"/>
        <s v="預計可能投資額(H)" u="1"/>
        <s v="專案銷量達成率" u="1"/>
        <s v="原料期貨月度漲跌幅" u="1"/>
        <s v="業務規則" u="1"/>
        <s v="計算月份" u="1"/>
        <s v="BS 供應月份" u="1"/>
        <s v="應付帳款天數" u="1"/>
        <s v="達交率分析" u="1"/>
        <s v="資助事業群" u="1"/>
        <s v="EBO 階段" u="1"/>
        <s v="資料管家" u="1"/>
        <s v="累計產品系列成本" u="1"/>
        <s v="EBO 階段結束日期" u="1"/>
        <s v="投資預算管控總表" u="1"/>
        <s v="應用客戶清單" u="1"/>
        <s v="負責BG" u="1"/>
        <s v="重要主階品項屬性維度" u="1"/>
        <s v="實際淨利率" u="1"/>
        <s v="填表部門及人員" u="1"/>
        <s v="達交率最差前五名P/N" u="1"/>
        <s v="當地名稱" u="1"/>
        <s v="平均存貨金額" u="1"/>
        <s v="累計專案銷貨數量" u="1"/>
        <s v="累計專案出貨量" u="1"/>
        <s v="應付帳款及票據占總資產比例" u="1"/>
        <s v="主階品項月度漲跌幅" u="1"/>
        <s v="庫存主檔" u="1"/>
        <s v="專案開發年度" u="1"/>
        <s v="EBO 階段檢查日期" u="1"/>
        <s v="STD BU2 ASUS BS分量與當月FCST 比較" u="1"/>
        <s v="計算年度" u="1"/>
        <s v="需求計畫類型" u="1"/>
        <s v="EBO 專案營收計畫檢查日期" u="1"/>
        <s v="財報結算日" u="1"/>
        <s v="營收出貨結帳日期" u="1"/>
        <s v="整體良率超標類型" u="1"/>
        <s v="決策評審點結果" u="1"/>
        <s v="每月實際和董事會預估出貨量差異" u="1"/>
        <s v="業務大類" u="1"/>
        <s v="僅年度銷量分析用標記" u="1"/>
        <s v="年度實際和預估營業收入" u="1"/>
        <s v="應收帳款淨額金額" u="1"/>
        <s v="合格供應商代號" u="1"/>
        <s v="計算公式" u="1"/>
        <s v="合格供應商名稱" u="1"/>
        <s v="匯率類型" u="1"/>
        <s v="人均產值" u="1"/>
        <s v="董事會出貨目標" u="1"/>
        <s v="廠商累計承諾交貨量" u="1"/>
        <s v="Forecast 管理" u="1"/>
        <s v="產品良率目標" u="1"/>
        <s v="存貨金額_x000a_" u="1"/>
        <s v="沖壓品下一季漲跌幅" u="1"/>
        <s v="EBO 專案實際營收" u="1"/>
        <s v="投資標的名稱" u="1"/>
        <s v="月初至今實際出貨量" u="1"/>
        <s v="實際和目標出貨量差異" u="1"/>
        <s v="產線投入數量" u="1"/>
        <s v="P/L 月份" u="1"/>
        <s v="負責領域" u="1"/>
        <s v="倫敦-鋁金屬月度漲跌幅" u="1"/>
        <s v="主階品項市場價格波動訊息" u="1"/>
        <s v="RDP 出貨數量" u="1"/>
        <s v="工廠廠區代碼" u="1"/>
        <s v="材料細項" u="1"/>
        <s v="制定依據" u="1"/>
        <s v="應收帳款天數" u="1"/>
        <s v="年度投資預算" u="1"/>
        <s v="材料主分類" u="1"/>
        <s v="產品規劃周期" u="1"/>
        <s v="倫敦-錫金屬年度漲跌幅" u="1"/>
        <s v="EBO 專案資助結束日期" u="1"/>
        <s v="替代群組編碼" u="1"/>
        <s v="EBO 專案管理" u="1"/>
        <s v="累積 ROE" u="1"/>
        <s v="廠商名稱" u="1"/>
        <s v="連接器下一季漲跌幅" u="1"/>
        <s v="整體產品良率超標說明" u="1"/>
        <s v="版本差異比例" u="1"/>
        <s v="現金及約當現金佔總資產比例" u="1"/>
        <s v="工廠廠別代碼" u="1"/>
        <s v="現金循環週期" u="1"/>
        <s v="負債比" u="1"/>
        <s v="出貨月份" u="1"/>
        <s v="客戶指示當月出貨數量" u="1"/>
        <s v="廠商承諾交貨量" u="1"/>
        <s v="電路板下一季漲跌幅" u="1"/>
        <s v="實際和目標出貨量達成率" u="1"/>
        <s v="預估銷售數量" u="1"/>
        <s v="每月董事會預估營業收入" u="1"/>
        <s v="投資標的淨利達成率" u="1"/>
        <s v="實際和目標營業收入差異率" u="1"/>
        <s v="廠別名稱" u="1"/>
        <s v="來源對應規則" u="1"/>
        <s v="累積 ROA" u="1"/>
        <s v="預計可能投資額(L)" u="1"/>
        <s v="次階品項年度漲跌幅" u="1"/>
        <s v="塑膠PC月度漲跌幅" u="1"/>
        <s v="DOI 週期類別" u="1"/>
        <s v="企業" u="1"/>
        <s v="總負債金額" u="1"/>
        <s v="年度營業收入目標" u="1"/>
        <s v="會計期間" u="1"/>
        <s v="稅後淨利" u="1"/>
        <s v="事業群名稱" u="1"/>
        <s v="短期借款佔總資產比例" u="1"/>
        <s v="出貨年度" u="1"/>
        <s v="統一命名" u="1"/>
        <s v="資料型別" u="1"/>
        <s v="產品事業部門代碼" u="1"/>
        <s v="站點待修不良數" u="1"/>
        <s v="銷貨成本" u="1"/>
        <s v="詢價命中率狀態" u="1"/>
        <s v="年初至今實際和董事會預估出貨量差異" u="1"/>
        <s v="累計專案材料成本" u="1"/>
        <s v="個人電腦事業群之需求計畫達成資料" u="1"/>
        <s v="EBO 專案階段紀錄表" u="1"/>
        <s v="現金循環週期同業比較" u="1"/>
        <s v="預計可能投資額(M)" u="1"/>
        <s v="年度出貨目標" u="1"/>
        <s v="CCC 相關指標類別" u="1"/>
        <s v="EBO 專案資助備註" u="1"/>
        <s v="依客戶與事業部代碼呈現年度營業收入與出貨達成狀況" u="1"/>
        <s v="CQ MP出貨數量分析" u="1"/>
        <s v="EBO 專案里程碑預計達成日期" u="1"/>
        <s v="長期借款占總資產比例" u="1"/>
        <s v="倫敦-鋁金屬季度漲跌幅" u="1"/>
        <s v="參考資源" u="1"/>
        <s v="客戶名稱" u="1"/>
        <s v="月初至今實際營業收入" u="1"/>
        <s v="EBO 專案專案簡介" u="1"/>
        <s v="個人電腦事業群之需求計畫達成分析_失準項目" u="1"/>
        <s v="DOI目標天數" u="1"/>
        <s v="EBO 專案里程碑狀態" u="1"/>
        <s v="年度出貨目標資料" u="1"/>
        <s v="倫敦-銅金屬月度漲跌幅" u="1"/>
        <s v="原物料品項" u="1"/>
        <s v="累計專案生產營運成本" u="1"/>
        <s v="EBO專案營收計畫表" u="1"/>
        <s v="詢價相關資料" u="1"/>
        <s v="產品生命週期" u="1"/>
        <s v="每月最後一版需求預測數量" u="1"/>
        <s v="投資統計期間" u="1"/>
        <s v="產品良率明細" u="1"/>
        <s v="不動產、廠房及設備佔總資產比例" u="1"/>
        <s v="資產重點項目" u="1"/>
        <s v="股東權益金額" u="1"/>
        <s v="採購方式" u="1"/>
        <s v="原物料資料月份" u="1"/>
        <s v="團隊顧問" u="1"/>
        <s v="需求計畫比較類型" u="1"/>
        <s v="EBO 專案名稱" u="1"/>
        <s v="CQ MP出貨數量資料" u="1"/>
        <s v="年度目標資料" u="1"/>
        <s v="年度目標的月出貨量" u="1"/>
        <s v="每月實際營業收入" u="1"/>
        <s v="站點良率" u="1"/>
        <s v="投資結算季度" u="1"/>
        <s v="每月實際和年度目標出貨量差異率" u="1"/>
        <s v="不動產、廠房及設備金額" u="1"/>
        <s v="計畫比較月份" u="1"/>
        <s v="計畫分析月份" u="1"/>
        <s v="PSG 成本分類" u="1"/>
        <s v="依產品呈現近三年營業收入與出貨達成狀況" u="1"/>
        <s v="預估產品家族收益率" u="1"/>
        <s v="PSG 廠別" u="1"/>
        <s v="需求資料類型" u="1"/>
        <s v="站點不良數" u="1"/>
        <s v="BU2 ASUS BS分量與當月FCST 比較" u="1"/>
        <s v="員工結構名稱" u="1"/>
        <s v="首批出貨開始日期資料" u="1"/>
        <s v="每月實際和預估營業收入差異率" u="1"/>
        <s v="EBO 專案里程碑類別" u="1"/>
        <s v="站點投入數量" u="1"/>
        <s v="實際每日出貨量" u="1"/>
        <s v="月初至今實際和最新每月預估營業收入達成率" u="1"/>
        <s v="原料期貨價格" u="1"/>
        <s v="投資標的預算分配主檔" u="1"/>
        <s v="年度實際出貨量" u="1"/>
        <s v="原料期貨年度漲跌幅" u="1"/>
        <s v="取得詢價日期" u="1"/>
        <s v="年度董事會預估出貨量" u="1"/>
        <s v="EBO 專案營收月" u="1"/>
        <s v="年度投資預算主檔" u="1"/>
        <s v="倫敦-銅金屬季度漲跌幅" u="1"/>
        <s v="RDP 需求計畫達成指定版本" u="1"/>
        <s v="計算基準年度" u="1"/>
        <s v="詢價失敗細節" u="1"/>
        <s v="詢價達成率相關資料" u="1"/>
        <s v="產品系列清單" u="1"/>
        <s v="目標年度" u="1"/>
        <s v="投資結算年度" u="1"/>
        <s v="依客戶與事業部代碼呈現月營業收入與出貨達成狀況" u="1"/>
        <s v="匯率" u="1"/>
        <s v="主階品項年度漲跌幅" u="1"/>
        <s v="DOI 趨勢分析" u="1"/>
        <s v="應收帳款淨額站總資產比例" u="1"/>
        <s v="累積稅後淨利" u="1"/>
        <s v="EBO 專案資助紀錄表" u="1"/>
        <s v="個人電腦事業群之需求計畫達成監控" u="1"/>
        <s v="廠商累計實際交貨量" u="1"/>
        <s v="短期借款金額" u="1"/>
        <s v="每月實際和目標營業收入差異率" u="1"/>
        <s v="下方區域上限" u="1"/>
        <s v="負債重點項目" u="1"/>
        <s v="累計人工與其他成本" u="1"/>
        <s v="投資標的認列獲利達成率" u="1"/>
        <s v="達交成績" u="1"/>
        <s v="獨用料清單" u="1"/>
        <s v="EBO 專案營收幣別" u="1"/>
        <s v="應付周轉天數" u="1"/>
        <s v="原始幣別" u="1"/>
        <s v="購價成本比例" u="1"/>
        <s v="產品良率明細分析" u="1"/>
        <s v="實際營收銷貨相關資料" u="1"/>
        <s v="立帳月份" u="1"/>
        <s v="料號描述" u="1"/>
        <s v="下方區域下限" u="1"/>
        <s v="年度目標的月營業收入" u="1"/>
        <s v="料號系列" u="1"/>
        <s v="生產站點代碼" u="1"/>
        <s v="版本一需求計畫類型ID" u="1"/>
        <s v="每月實際和年度目標營業收入差異" u="1"/>
        <s v="需求計畫指定版本" u="1"/>
        <s v="實際和董事會預估營業收入差異" u="1"/>
        <s v="塑膠PC季度漲跌幅" u="1"/>
        <s v="年度實際與預估和董事會預估營業收入差異" u="1"/>
        <s v="產品系列總體淨利額" u="1"/>
        <s v="實際和董事會預估出貨量差異率" u="1"/>
        <s v="平均應收帳款金額" u="1"/>
        <s v="當年投資額" u="1"/>
        <s v="需求計畫達成率的非安全區域" u="1"/>
        <s v="年初至今董事會預估出貨量" u="1"/>
        <s v="月初至今實際和董事會預估營業收入達成率" u="1"/>
        <s v="未來半年需求" u="1"/>
        <s v="投資標的營收貢獻" u="1"/>
        <s v="DOI 趨勢分析_Stock Area" u="1"/>
        <s v="每月實際和預估出貨量差異" u="1"/>
        <s v="採購件屬性" u="1"/>
        <s v="EBO 專案編號" u="1"/>
        <s v="投資標的營收達成率" u="1"/>
        <s v="專案階段" u="1"/>
        <s v="每月材料成本" u="1"/>
        <s v="年度投資預算餘額(F)" u="1"/>
        <s v="實際和預估出貨量差異" u="1"/>
        <s v="主階品項影響材料成本" u="1"/>
        <s v="關鍵零組件材料達交率基準點" u="1"/>
        <s v="EBO Milestone 紀錄表" u="1"/>
        <s v="立帳年度" u="1"/>
        <s v="需求計畫比較類型ID" u="1"/>
        <s v="人均產值及人均營業利益" u="1"/>
        <s v="投資標的現金股利" u="1"/>
        <s v="資助事業單位" u="1"/>
        <s v="Management Type" u="1"/>
        <s v="最新每月預估出貨量" u="1"/>
        <s v="庫存區域" u="1"/>
        <s v="預估月攤提銷售數量" u="1"/>
      </sharedItems>
    </cacheField>
    <cacheField name="custom_EnglishName" numFmtId="0">
      <sharedItems count="839">
        <s v="&amp;quot;Line Of Business&amp;quot;"/>
        <s v="&amp;quot;LOB Code&amp;quot;"/>
        <s v="&amp;quot;BU Code&amp;quot;"/>
        <s v="&amp;quot;End Customer&amp;quot;"/>
        <s v="&amp;quot;LOB vailble Date from&amp;quot;"/>
        <s v="&amp;quot;LOB Code used flag&amp;quot;"/>
        <s v="&amp;quot;Business Unit&amp;quot;"/>
        <s v="&amp;quot;BU Name&amp;quot;"/>
        <s v="&amp;quot;BG Code&amp;quot;"/>
        <s v="&amp;quot;Monthly Product Series Shipping Volume&amp;quot;" u="1"/>
        <s v="&amp;quot;Business type&amp;quot;" u="1"/>
        <s v="&amp;quot;DOI Date Type&amp;quot;" u="1"/>
        <s v="&amp;quot;Forecast Type&amp;quot;" u="1"/>
        <s v="&amp;quot;Difference Ratio Between Actual Shipment and Shipment Target&amp;quot;" u="1"/>
        <s v="&amp;quot;Hit Rate Between Actual Shipment and Monthly Shipment Target&amp;quot;" u="1"/>
        <s v="&amp;quot;Monthly Final Forecast Quantity&amp;quot;" u="1"/>
        <s v="&amp;quot;Product Family&amp;quot;" u="1"/>
        <s v="&amp;quot;Difference Between Yearly Revenue&amp;quot;" u="1"/>
        <s v="&amp;quot;Yearly Actual and Predict Revenue&amp;quot;" u="1"/>
        <s v="&amp;quot;Diff of Yearly Act/Pred and TRGT Rev&amp;quot;" u="1"/>
        <s v="&amp;quot;CQ MP shipment Dataset&amp;quot;" u="1"/>
        <s v="&amp;quot;CCC Analysis Comparison between Entrepreneurs and BGs&amp;quot;" u="1"/>
        <s v="&amp;quot;EBO Team Advisor&amp;quot;" u="1"/>
        <s v="&amp;quot;Monthly Status of Operating Income and Shipment by BU and Customer&amp;quot;" u="1"/>
        <s v="&amp;quot;Vendor Code&amp;quot;" u="1"/>
        <s v="&amp;quot;Subject Net Profit&amp;quot;" u="1"/>
        <s v="&amp;quot;Monthly Forecast Quantity&amp;quot;" u="1"/>
        <s v="&amp;quot;Monthly Shipping Quantity&amp;quot;" u="1"/>
        <s v="&amp;quot;Production input quantity&amp;quot;" u="1"/>
        <s v="&amp;quot;Monthly Revenue of Yearly Target&amp;quot;" u="1"/>
        <s v="&amp;quot;Forecast Data Type&amp;quot;" u="1"/>
        <s v="&amp;quot;Series Customer List&amp;quot;" u="1"/>
        <s v="&amp;quot;Status of Operating Income and Shipment in the Past Three Years by BU and Customer&amp;quot;" u="1"/>
        <s v="&amp;quot;Diff. of MLY Act. SHIPT vs. Est. SHIPT&amp;quot;" u="1"/>
        <s v="&amp;quot;RelationshipWithRelativeStandard&amp;quot;" u="1"/>
        <s v="&amp;quot;Project Stage&amp;quot;" u="1"/>
        <s v="&amp;quot;EBO Project Checkpoint History&amp;quot;" u="1"/>
        <s v="&amp;quot;BusinessRule&amp;quot;" u="1"/>
        <s v="&amp;quot;Diff of MLY Act Ship vs Yearly Target Ship&amp;quot;" u="1"/>
        <s v="&amp;quot;Diff of Yearly ActPred and Boards Est Ship&amp;quot;" u="1"/>
        <s v="&amp;quot;Diff Rate of Yearly Act/Pred and TRGT Ship&amp;quot;" u="1"/>
        <s v="&amp;quot;Customer Name&amp;quot;" u="1"/>
        <s v="&amp;quot;Division Name&amp;quot;" u="1"/>
        <s v="&amp;quot;Difference Between Actual Operating Income and Operating Income Target&amp;quot;" u="1"/>
        <s v="&amp;quot;Difference Between Monthly Actual Shipment and Monthly Shipment Target&amp;quot;" u="1"/>
        <s v="&amp;quot;DB Start Date&amp;quot;" u="1"/>
        <s v="&amp;quot;PV Start Date&amp;quot;" u="1"/>
        <s v="&amp;quot;YTD Fill Rate&amp;quot;" u="1"/>
        <s v="&amp;quot;DataOwner&amp;quot;" u="1"/>
        <s v="&amp;quot;Overall product yield analysis&amp;quot;" u="1"/>
        <s v="&amp;quot;Monthly Boards Estimated Operating Income&amp;quot;" u="1"/>
        <s v="&amp;quot;Accounts Receivable to Assets Ratio&amp;quot;" u="1"/>
        <s v="&amp;quot;Accounts Receivables Turnover Ratio&amp;quot;" u="1"/>
        <s v="&amp;quot;Difference Between Yearly Actual and Predict Operating Income and Operating Income Target&amp;quot;" u="1"/>
        <s v="&amp;quot;Stock Area&amp;quot;" u="1"/>
        <s v="&amp;quot;Version 1 Forecast Type ID&amp;quot;" u="1"/>
        <s v="&amp;quot;Version 2 Forecast Type ID&amp;quot;" u="1"/>
        <s v="&amp;quot;Month of Calculation&amp;quot;" u="1"/>
        <s v="&amp;quot;RDP Hit Rate Version&amp;quot;" u="1"/>
        <s v="&amp;quot;Actual Revenue and Shipment Date&amp;quot;" u="1"/>
        <s v="&amp;quot;Monitor Date -&gt; Demand Plan Date&amp;quot;" u="1"/>
        <s v="&amp;quot;Project Stage Estimated End Date&amp;quot;" u="1"/>
        <s v="&amp;quot;Diff of Yearly ActPred and TRGT Rev&amp;quot;" u="1"/>
        <s v="&amp;quot;Inventory Master&amp;quot;" u="1"/>
        <s v="&amp;quot;Assign FCST Version&amp;quot;" u="1"/>
        <s v="&amp;quot;Year of Calculation&amp;quot;" u="1"/>
        <s v="&amp;quot;Yearly Operating Income Target&amp;quot;" u="1"/>
        <s v="&amp;quot;Diff. of YTD Act. Rev. and YTD Rev. TRGT&amp;quot;" u="1"/>
        <s v="&amp;quot;Purchasing Mode and Amount Aistribution&amp;quot;" u="1"/>
        <s v="&amp;quot;Purchasing Mode and Amount Distribution&amp;quot;" u="1"/>
        <s v="&amp;quot;Yield rate target by inspection station&amp;quot;" u="1"/>
        <s v="&amp;quot;Actual Daily Revenue&amp;quot;" u="1"/>
        <s v="&amp;quot;Difference Ratio Between Actual Operating Income and Estimated Operating Income&amp;quot;" u="1"/>
        <s v="&amp;quot;Accumulative Series Net Profit&amp;quot;" u="1"/>
        <s v="&amp;quot;Diff of Yearly ActPred and Boards Est Rev&amp;quot;" u="1"/>
        <s v="&amp;quot;Diff Rate of Yearly Act/Pred and TRGT Rev&amp;quot;" u="1"/>
        <s v="&amp;quot;Difference Ratio Between Yearly Revenue&amp;quot;" u="1"/>
        <s v="&amp;quot;BS Supply Month&amp;quot;" u="1"/>
        <s v="&amp;quot;Actual Revenue Cost and Shipment Data&amp;quot;" u="1"/>
        <s v="&amp;quot;QOQ Plastic&amp;quot;" u="1"/>
        <s v="&amp;quot;Product Series FCS Status&amp;quot;" u="1"/>
        <s v="&amp;quot;Profit after Tax&amp;quot;" u="1"/>
        <s v="&amp;quot;YTD Fill Rate Less Than Target PN List&amp;quot;" u="1"/>
        <s v="&amp;quot;Part Category&amp;quot;" u="1"/>
        <s v="&amp;quot;Rev and SHIPT in Past Three Years by PRD&amp;quot;" u="1"/>
        <s v="&amp;quot;RFQ Related Data&amp;quot;" u="1"/>
        <s v="&amp;quot;Sub Material Catalog&amp;quot;" u="1"/>
        <s v="&amp;quot;Acc. Shipping Quantity&amp;quot;" u="1"/>
        <s v="&amp;quot;Accum LTA  GR Quantity&amp;quot;" u="1"/>
        <s v="&amp;quot;Accum LTA MOU Quantity&amp;quot;" u="1"/>
        <s v="&amp;quot;Investment possibility&amp;quot;" u="1"/>
        <s v="&amp;quot;Data Upload Date&amp;quot;" u="1"/>
        <s v="&amp;quot;RFQ Receive Date&amp;quot;" u="1"/>
        <s v="&amp;quot;Difference Between Monthly Actual Operating Income and  Monthly Operating Income Target&amp;quot;" u="1"/>
        <s v="&amp;quot;EDI 940 Shipping Notice&amp;quot;" u="1"/>
        <s v="&amp;quot;Purchase Amount&amp;quot;" u="1"/>
        <s v="&amp;quot;Entrepreneur&amp;quot;" u="1"/>
        <s v="&amp;quot;Boards Est. MLY Rev. and SHIPT Data&amp;quot;" u="1"/>
        <s v="&amp;quot;Diff. of YTD Act. SHIPT and Boards Est. SHIPT&amp;quot;" u="1"/>
        <s v="&amp;quot;Diff. Rate of Act. SHIPT vs. BoardsEst. SHIPT&amp;quot;" u="1"/>
        <s v="&amp;quot;Accumulative Series Net Profit Rate&amp;quot;" u="1"/>
        <s v="&amp;quot;Average Accounts Receivable Amount&amp;quot;" u="1"/>
        <s v="&amp;quot;Diff of MLY Act Ship vs Boards Est Ship&amp;quot;" u="1"/>
        <s v="&amp;quot;Vendor Data Update Date&amp;quot;" u="1"/>
        <s v="&amp;quot;Vendor Fulfillment Date&amp;quot;" u="1"/>
        <s v="&amp;quot;Diff Rate of Rev and SHIPT in Different Time Frame&amp;quot;" u="1"/>
        <s v="&amp;quot;Subject Valuation (based on shareholding ratio)&amp;quot;" u="1"/>
        <s v="&amp;quot;DOI Actual Days&amp;quot;" u="1"/>
        <s v="&amp;quot;DOI Target Days&amp;quot;" u="1"/>
        <s v="&amp;quot;Cash and Cash Equivalents to Assets Ratio&amp;quot;" u="1"/>
        <s v="&amp;quot;Material Catalog MOM&amp;quot;" u="1"/>
        <s v="&amp;quot;Material Futures MOM&amp;quot;" u="1"/>
        <s v="&amp;quot;Diff. of MLY Act. Ship. vs. Yearly Target Ship.&amp;quot;" u="1"/>
        <s v="&amp;quot;Account for the Year&amp;quot;" u="1"/>
        <s v="&amp;quot;Investment MA Target&amp;quot;" u="1"/>
        <s v="&amp;quot;Author&amp;quot;" u="1"/>
        <s v="&amp;quot;EBO Phase Duration&amp;quot;" u="1"/>
        <s v="&amp;quot;Diff Rate of Yearly ActPred and TRGT Ship&amp;quot;" u="1"/>
        <s v="&amp;quot;EBO Revenue Forecast Year&amp;quot;" u="1"/>
        <s v="&amp;quot;Yearly Rev and SHIPT by BU and CUS&amp;quot;" u="1"/>
        <s v="&amp;quot;Operating Revenue Per Capita&amp;quot;" u="1"/>
        <s v="&amp;quot;AP Days&amp;quot;" u="1"/>
        <s v="&amp;quot;AR Days&amp;quot;" u="1"/>
        <s v="&amp;quot;FPY rate target by inspection station&amp;quot;" u="1"/>
        <s v="&amp;quot;Overview of Project Time Distribution&amp;quot;" u="1"/>
        <s v="&amp;quot;EBO Technology Readiness&amp;quot;" u="1"/>
        <s v="&amp;quot;Conversion Rate&amp;quot;" u="1"/>
        <s v="&amp;quot;GR Monthly Date&amp;quot;" u="1"/>
        <s v="&amp;quot;P/L Update Date&amp;quot;" u="1"/>
        <s v="&amp;quot;PL Monthly Date&amp;quot;" u="1"/>
        <s v="&amp;quot;EBO Phase End Date&amp;quot;" u="1"/>
        <s v="&amp;quot;Funding Check Date&amp;quot;" u="1"/>
        <s v="&amp;quot;Product yield rate&amp;quot;" u="1"/>
        <s v="&amp;quot;Amount of Assets&amp;quot;" u="1"/>
        <s v="&amp;quot;Diff Rate of YTD Act Rev and YTD Rev TRGT&amp;quot;" u="1"/>
        <s v="&amp;quot;Diff. of MLY Act. Rev. vs.  MLY Rev. TRGT&amp;quot;" u="1"/>
        <s v="&amp;quot;Diff. of MLY Act. SHIPT vs. Shipping TRGT&amp;quot;" u="1"/>
        <s v="&amp;quot;Diff. of YTD Act. Rev. and  YTD Rev. TRGT&amp;quot;" u="1"/>
        <s v="&amp;quot;Forecast Quantity-&gt;Order Quantity&amp;quot;" u="1"/>
        <s v="&amp;quot;Hit Rate of MTD Act Rev vs UTD Est Rev&amp;quot;" u="1"/>
        <s v="&amp;quot;Year to Date Status of Operating Income and Shipment by Product&amp;quot;" u="1"/>
        <s v="&amp;quot;Actual Operating and Shipment Date&amp;quot;" u="1"/>
        <s v="&amp;quot;Project Stage Estimated Start Date&amp;quot;" u="1"/>
        <s v="&amp;quot;Diff. Rate of Yearly Act./Pred. and TRGT Ship.&amp;quot;" u="1"/>
        <s v="&amp;quot;Subject Recognize Profit Achieve Rate&amp;quot;" u="1"/>
        <s v="&amp;quot;MoM Iron&amp;quot;" u="1"/>
        <s v="&amp;quot;QoQ Iron&amp;quot;" u="1"/>
        <s v="&amp;quot;YoY Iron&amp;quot;" u="1"/>
        <s v="&amp;quot;Class Code&amp;quot;" u="1"/>
        <s v="&amp;quot;Plant Code&amp;quot;" u="1"/>
        <s v="&amp;quot;RFQ Hit Rate Data&amp;quot;" u="1"/>
        <s v="&amp;quot;EBO Funding Remark&amp;quot;" u="1"/>
        <s v="&amp;quot;Yearly Actual Revenue&amp;quot;" u="1"/>
        <s v="&amp;quot;QOQ Connetor&amp;quot;" u="1"/>
        <s v="&amp;quot;Employees Statistics&amp;quot;" u="1"/>
        <s v="&amp;quot;Diff. Rate of Yearly  Act./Pred. and Boards Est. Ship.&amp;quot;" u="1"/>
        <s v="&amp;quot;SourceColumn&amp;quot;" u="1"/>
        <s v="&amp;quot;AVL Name&amp;quot;" u="1"/>
        <s v="&amp;quot;Difference Ratio Between  Yearly Revenue&amp;quot;" u="1"/>
        <s v="&amp;quot;CCC Analysis&amp;quot;" u="1"/>
        <s v="&amp;quot;LTA  GR Quantity&amp;quot;" u="1"/>
        <s v="&amp;quot;LTA MOU Quantity&amp;quot;" u="1"/>
        <s v="&amp;quot;Project Stage Time Data&amp;quot;" u="1"/>
        <s v="&amp;quot;UpdateSource&amp;quot;" u="1"/>
        <s v="&amp;quot;Defect quantity&amp;quot;" u="1"/>
        <s v="&amp;quot;LTA GR Quantity&amp;quot;" u="1"/>
        <s v="&amp;quot;PSG FCST Hit Rate Analysis&amp;quot;" u="1"/>
        <s v="&amp;quot;Yield rate by inspection station&amp;quot;" u="1"/>
        <s v="&amp;quot;Detailed product yield analysis&amp;quot;" u="1"/>
        <s v="&amp;quot;Material Catalog Price Analysis&amp;quot;" u="1"/>
        <s v="&amp;quot;Difference Between Monthly Actual Operating Income and Monthly Boards Estimated Operating Income&amp;quot;" u="1"/>
        <s v="&amp;quot;Diff. of Act. Rev. vs. Est. Rev.&amp;quot;" u="1"/>
        <s v="&amp;quot;MLY Rev. and SHIPT Data of Yearly TRGT&amp;quot;" u="1"/>
        <s v="&amp;quot;EBO Milestone Status&amp;quot;" u="1"/>
        <s v="&amp;quot;Diff of MLY Act Rev vs Yearly Target Rev&amp;quot;" u="1"/>
        <s v="&amp;quot;Diff Rate of Yearly ActPred and TRGT Rev&amp;quot;" u="1"/>
        <s v="&amp;quot;Product first pass yield&amp;quot;" u="1"/>
        <s v="&amp;quot;Up to date Monthly Estimated Shipment&amp;quot;" u="1"/>
        <s v="&amp;quot;Up-To-Date Monthly Estimated Shipment&amp;quot;" u="1"/>
        <s v="&amp;quot;Year to Date Boards Estimated Revenue&amp;quot;" u="1"/>
        <s v="&amp;quot;EnglishName&amp;quot;" u="1"/>
        <s v="&amp;quot;Vendor Name&amp;quot;" u="1"/>
        <s v="&amp;quot;Acc. MVA Cost &amp;quot;" u="1"/>
        <s v="&amp;quot;PSG Product Family&amp;quot;" u="1"/>
        <s v="&amp;quot;Hit Rate of Act. SHIPT vs. MLY Shipping TRGT&amp;quot;" u="1"/>
        <s v="&amp;quot;Operating Revenue Per Capita and Operating Income Per Capita Analysis&amp;quot;" u="1"/>
        <s v="&amp;quot;Investment Budget Control&amp;quot;" u="1"/>
        <s v="&amp;quot;Estimated Monthly Revenue Data by Customer&amp;quot;" u="1"/>
        <s v="&amp;quot;Product Horizon&amp;quot;" u="1"/>
        <s v="&amp;quot;Acc. Series  Cost&amp;quot;" u="1"/>
        <s v="&amp;quot;Diff. of Yearly  Act./Pred. and Boards Est. Ship.&amp;quot;" u="1"/>
        <s v="&amp;quot;Cumulative Investment Amount&amp;quot;" u="1"/>
        <s v="&amp;quot;Accumulative Product Series MVA Cost&amp;quot;" u="1"/>
        <s v="&amp;quot;Monthly Product Series Material Cost&amp;quot;" u="1"/>
        <s v="&amp;quot;Regional Demand Plan&amp;quot;" u="1"/>
        <s v="&amp;quot;Investment MA Management&amp;quot;" u="1"/>
        <s v="&amp;quot;Diff. Rate of MLY Act. Rev. vs. Yearly Target Rev.&amp;quot;" u="1"/>
        <s v="&amp;quot;Hit Rate of MTD Act. Rev. vs. MLY Boards Est. Rev.&amp;quot;" u="1"/>
        <s v="&amp;quot;Accounting Period&amp;quot;" u="1"/>
        <s v="&amp;quot;Investment Period&amp;quot;" u="1"/>
        <s v="&amp;quot;BU Type&amp;quot;" u="1"/>
        <s v="&amp;quot;Year to Date Actual Shipment&amp;quot;" u="1"/>
        <s v="&amp;quot;Yearly Status of Operating Income and Shipment by Product&amp;quot;" u="1"/>
        <s v="&amp;quot;Acc. Series Net Profit&amp;quot;" u="1"/>
        <s v="&amp;quot;Defect rate by defect type&amp;quot;" u="1"/>
        <s v="&amp;quot;Purchasing Mode&amp;quot;" u="1"/>
        <s v="&amp;quot;Substitute Code&amp;quot;" u="1"/>
        <s v="&amp;quot;MLY Rev. and SHIPT by PRD&amp;quot;" u="1"/>
        <s v="&amp;quot;YTD Rev. and SHIPT by PRD&amp;quot;" u="1"/>
        <s v="&amp;quot;RDP shipment&amp;quot;" u="1"/>
        <s v="&amp;quot;Year to Date Operating Income Target&amp;quot;" u="1"/>
        <s v="&amp;quot;Hit Rate Between Actual Shipment and Boards Estimated Shipment&amp;quot;" u="1"/>
        <s v="&amp;quot;TermID&amp;quot;" u="1"/>
        <s v="&amp;quot;Diff Rate of Yearly Act/Pred and Boards Est Ship&amp;quot;" u="1"/>
        <s v="&amp;quot;Number of Employees&amp;quot;" u="1"/>
        <s v="&amp;quot;Actual Daily Operating Income&amp;quot;" u="1"/>
        <s v="&amp;quot;Value of Productivity Related Indicator&amp;quot;" u="1"/>
        <s v="&amp;quot;QOQ Stamping&amp;quot;" u="1"/>
        <s v="&amp;quot;Annual Investment Budget Balance (F)&amp;quot;" u="1"/>
        <s v="&amp;quot;EBO Revenue Currency&amp;quot;" u="1"/>
        <s v="&amp;quot;Hit Rate Between Month to Date Actual Shipment and Monthly Shipment Target&amp;quot;" u="1"/>
        <s v="&amp;quot;Diff. Rate of MLY Act. Ship. vs. Yearly Target Ship.&amp;quot;" u="1"/>
        <s v="&amp;quot;Hit Rate of MTD Act. Ship. vs. MLY Boards Est. Ship.&amp;quot;" u="1"/>
        <s v="&amp;quot;Diff of YTD Act SHIPT and Boards Est SHIPT&amp;quot;" u="1"/>
        <s v="&amp;quot;Outliner Percentage&amp;quot;" u="1"/>
        <s v="&amp;quot;Product yield alert comment&amp;quot;" u="1"/>
        <s v="&amp;quot;Rev. and SHIPT in Past Three Years by BU and CUS&amp;quot;" u="1"/>
        <s v="&amp;quot;Actual Shipment Quantity&amp;quot;" u="1"/>
        <s v="&amp;quot;Estimated Sales Quantity&amp;quot;" u="1"/>
        <s v="&amp;quot;Monthly Shiping Quantity&amp;quot;" u="1"/>
        <s v="&amp;quot;Site Type&amp;quot;" u="1"/>
        <s v="&amp;quot;Defect type code&amp;quot;" u="1"/>
        <s v="&amp;quot;Yearly Shipment of Award RFQ&amp;quot;" u="1"/>
        <s v="&amp;quot;TaskID&amp;quot;" u="1"/>
        <s v="&amp;quot;Cost Score&amp;quot;" u="1"/>
        <s v="&amp;quot;EBO Revenue Forecast Currency&amp;quot;" u="1"/>
        <s v="&amp;quot;Assets to Total Assets Ratio&amp;quot;" u="1"/>
        <s v="&amp;quot;Stage Composition Cost Ratio&amp;quot;" u="1"/>
        <s v="&amp;quot;Difference Ratio Between Year to Date Actual Shipment and Year to Date Shipment Target&amp;quot;" u="1"/>
        <s v="&amp;quot;Difference Ratio Between Yearly Actual and Predict Shipment and Yearly Shipment Target&amp;quot;" u="1"/>
        <s v="&amp;quot;Formulate basis&amp;quot;" u="1"/>
        <s v="&amp;quot;Diff. of Yearly Act./Pred. and Boards Est. SHIPT&amp;quot;" u="1"/>
        <s v="&amp;quot;Hit Rate of Act. Rev. vs. MLY Rev. TRGT&amp;quot;" u="1"/>
        <s v="&amp;quot;Accumulative Series Profitability Ratio&amp;quot;" u="1"/>
        <s v="&amp;quot;Purchasing Part Attribute&amp;quot;" u="1"/>
        <s v="&amp;quot; &amp;quot;" u="1"/>
        <s v="&amp;quot;Accum. LTA  GR Quantity&amp;quot;" u="1"/>
        <s v="&amp;quot;Accum. LTA MOU Quantity&amp;quot;" u="1"/>
        <s v="&amp;quot;Hit Rate Between Month to Date Actual Shipment and Monthly Boards Estimated Shipment&amp;quot;" u="1"/>
        <s v="&amp;quot;Forecast Hit Rate&amp;quot;" u="1"/>
        <s v="&amp;quot;Accumulated Net Income (After tax)&amp;quot;" u="1"/>
        <s v="&amp;quot;Diff. of MLY Act. Rev. vs. MLY Est. Rev.&amp;quot;" u="1"/>
        <s v="&amp;quot;Diff. of Yearly Act./Pred. and TRGT Rev.&amp;quot;" u="1"/>
        <s v="&amp;quot;Average Total Assets Amount&amp;quot;" u="1"/>
        <s v="&amp;quot;Outsourcing type&amp;quot;" u="1"/>
        <s v="&amp;quot;Investment MA Target Remark&amp;quot;" u="1"/>
        <s v="&amp;quot;Conversion Rate Validation Start&amp;quot;" u="1"/>
        <s v="&amp;quot;Estimated Monthly Amortized Sales Quantity&amp;quot;" u="1"/>
        <s v="&amp;quot;Critical Parts Fulfillment Data Date&amp;quot;" u="1"/>
        <s v="&amp;quot;Diff Rate of Yearly ActPred and Boards Est Rev&amp;quot;" u="1"/>
        <s v="&amp;quot;Base Year of Calculation&amp;quot;" u="1"/>
        <s v="&amp;quot;EBO Development Duration&amp;quot;" u="1"/>
        <s v="&amp;quot;EBO Milestone Completion&amp;quot;" u="1"/>
        <s v="&amp;quot;DOI Master&amp;quot;" u="1"/>
        <s v="&amp;quot;Annual Actual Investment Amount&amp;quot;" u="1"/>
        <s v="&amp;quot;Average Accounts Payable Amount&amp;quot;" u="1"/>
        <s v="&amp;quot;First pass yield rate by inspection station&amp;quot;" u="1"/>
        <s v="&amp;quot;Yearly Actual Operating Income&amp;quot;" u="1"/>
        <s v="&amp;quot;EBO Project Description&amp;quot;" u="1"/>
        <s v="&amp;quot;Diff. of Act. Rev. vs.Boards Est. Rev.&amp;quot;" u="1"/>
        <s v="&amp;quot;Project Stage Master&amp;quot;" u="1"/>
        <s v="&amp;quot;EBO Business Model Viability&amp;quot;" u="1"/>
        <s v="&amp;quot;Important Types of Liability&amp;quot;" u="1"/>
        <s v="&amp;quot;Monthly BS Forecast Quantity&amp;quot;" u="1"/>
        <s v="&amp;quot;Open Purchase Order Quantity&amp;quot;" u="1"/>
        <s v="&amp;quot;Diff. Rate of MLY Act. SHIPT vs. Est. SHIPT&amp;quot;" u="1"/>
        <s v="&amp;quot;Stewards&amp;quot;" u="1"/>
        <s v="&amp;quot;Defect target by defect type mapping&amp;quot;" u="1"/>
        <s v="&amp;quot;DataComment&amp;quot;" u="1"/>
        <s v="&amp;quot;Accumulative Series Revenue&amp;quot;" u="1"/>
        <s v="&amp;quot;Year to Date Actual Revenue&amp;quot;" u="1"/>
        <s v="&amp;quot;Difference Ratio Between  Yearly Operating Income&amp;quot;" u="1"/>
        <s v="&amp;quot;Material Catalog YOY&amp;quot;" u="1"/>
        <s v="&amp;quot;Material Futures YOY&amp;quot;" u="1"/>
        <s v="&amp;quot;Rate of Return Analysis Comparison between Entrepreneurs&amp;quot;" u="1"/>
        <s v="&amp;quot;Important Types of Assets&amp;quot;" u="1"/>
        <s v="&amp;quot;In Accurated area&amp;quot;" u="1"/>
        <s v="&amp;quot;Subject Recognize Profit&amp;quot;" u="1"/>
        <s v="&amp;quot;Month to Date Actual  Shipment&amp;quot;" u="1"/>
        <s v="&amp;quot;Yearly SHIPT TRGT Data&amp;quot;" u="1"/>
        <s v="&amp;quot;Monthly Product Series Revenue&amp;quot;" u="1"/>
        <s v="&amp;quot;Actual Net Profit Margin&amp;quot;" u="1"/>
        <s v="&amp;quot;CCC Analysis Comparison between Entrepreneurs&amp;quot;" u="1"/>
        <s v="&amp;quot;Rev. and SHIPT in Past Three Years by PRD&amp;quot;" u="1"/>
        <s v="&amp;quot;Finance Master&amp;quot;" u="1"/>
        <s v="&amp;quot;Diff Rate of Yearly Act/Pred and Boards Est Rev&amp;quot;" u="1"/>
        <s v="&amp;quot;Diff Rate of YTD Act Rev and YTD Boards Est Rev&amp;quot;" u="1"/>
        <s v="&amp;quot;Diff. Rate of Yearly Act./Pred. and Boards Est. Rev.&amp;quot;" u="1"/>
        <s v="&amp;quot;Diff. Rate of YTD Act. Rev. and YTD Boards Est. Rev.&amp;quot;" u="1"/>
        <s v="&amp;quot;Version Comparison Month&amp;quot;" u="1"/>
        <s v="&amp;quot;ROA&amp;quot;" u="1"/>
        <s v="&amp;quot;Types of Labor Name&amp;quot;" u="1"/>
        <s v="&amp;quot;Plan Comparison Month&amp;quot;" u="1"/>
        <s v="&amp;quot;Difference Between Actual Shipment and The Boards Estimated Shipment&amp;quot;" u="1"/>
        <s v="&amp;quot;Difference Between Year to Date Actual Operating Income and Year to Date Boards Estimated Operating Income&amp;quot;" u="1"/>
        <s v="&amp;quot;Difference Between Yearly Actual and Predict Operating Income and Yearly Boards Estimated Operating Income&amp;quot;" u="1"/>
        <s v="&amp;quot;QOQ PCB&amp;quot;" u="1"/>
        <s v="&amp;quot;Related Terms&amp;quot;" u="1"/>
        <s v="&amp;quot;Accumulative MVA Cost &amp;quot;" u="1"/>
        <s v="&amp;quot;Diff of Yearly ActPred and TRGT Ship&amp;quot;" u="1"/>
        <s v="&amp;quot;Investment Master&amp;quot;" u="1"/>
        <s v="&amp;quot;Product yield rate target&amp;quot;" u="1"/>
        <s v="&amp;quot;Monthly Shipment of Yearly Target&amp;quot;" u="1"/>
        <s v="&amp;quot;Last Number of Employees&amp;quot;" u="1"/>
        <s v="&amp;quot;PSG Cost Category&amp;quot;" u="1"/>
        <s v="&amp;quot;PSG Cost Catetory&amp;quot;" u="1"/>
        <s v="&amp;quot;PSG Part Category&amp;quot;" u="1"/>
        <s v="&amp;quot;PSG Part Catetory&amp;quot;" u="1"/>
        <s v="&amp;quot;Conversion Rate Validation End&amp;quot;" u="1"/>
        <s v="&amp;quot;Year to Date Status of Operating Income and Shipment by BU and Customer&amp;quot;" u="1"/>
        <s v="&amp;quot;Investment Subject Allocation Master&amp;quot;" u="1"/>
        <s v="&amp;quot;Monthly Status of Operating Income and Shipment by Product&amp;quot;" u="1"/>
        <s v="&amp;quot;FCST Version&amp;quot;" u="1"/>
        <s v="&amp;quot;PSG Division&amp;quot;" u="1"/>
        <s v="&amp;quot;EBO Project Name&amp;quot;" u="1"/>
        <s v="&amp;quot;Parent Term Name&amp;quot;" u="1"/>
        <s v="&amp;quot;EBO Funding End Date&amp;quot;" u="1"/>
        <s v="&amp;quot;EBO Phase Check Date&amp;quot;" u="1"/>
        <s v="&amp;quot;EBO Phase Start Date&amp;quot;" u="1"/>
        <s v="&amp;quot;IEC Part Num&amp;quot;" u="1"/>
        <s v="&amp;quot;Yearly Rev. and SHIPT by BU and CUS&amp;quot;" u="1"/>
        <s v="&amp;quot;Total Assets Amount&amp;quot;" u="1"/>
        <s v="&amp;quot;Diff. of Act. Rev. vs. Rev. TRGT&amp;quot;" u="1"/>
        <s v="&amp;quot;Diff Rate and Hit Rate Data of Rev and SHIPT&amp;quot;" u="1"/>
        <s v="&amp;quot;Diff. of MLY Act. SHIPT vs. BoardsEst. SHIPT&amp;quot;" u="1"/>
        <s v="&amp;quot;Hit Rate of Act. SHIPT vs. Boards Est. SHIPT&amp;quot;" u="1"/>
        <s v="&amp;quot;Yield rate target by inspection station mapping&amp;quot;" u="1"/>
        <s v="&amp;quot;EBO Project Accumulated Revenue&amp;quot;" u="1"/>
        <s v="&amp;quot;Yearly Boards Estimated Revenue&amp;quot;" u="1"/>
        <s v="&amp;quot;Resources&amp;quot;" u="1"/>
        <s v="&amp;quot;Month to Date Actual Shipment&amp;quot;" u="1"/>
        <s v="&amp;quot;Diff of Yearly Act/Pred and Boards Est Ship&amp;quot;" u="1"/>
        <s v="&amp;quot;Hit Rate Between Month to Date Actual Operating Income and Monthly Operating Income Target&amp;quot;" u="1"/>
        <s v="&amp;quot;Investment Budget Allocation&amp;quot;" u="1"/>
        <s v="&amp;quot;Subject Revenue Contribution&amp;quot;" u="1"/>
        <s v="&amp;quot;PSG Forecast Hit Rate Monitor&amp;quot;" u="1"/>
        <s v="&amp;quot;Material Catalog Inference Cost&amp;quot;" u="1"/>
        <s v="&amp;quot;Monthly Product Series MVA Cost&amp;quot;" u="1"/>
        <s v="&amp;quot;DataType&amp;quot;" u="1"/>
        <s v="&amp;quot;TermType&amp;quot;" u="1"/>
        <s v="&amp;quot;EBO Milestone Remark&amp;quot;" u="1"/>
        <s v="&amp;quot;Estimated Net Profit Margin&amp;quot;" u="1"/>
        <s v="&amp;quot;Difference Rate and Hit Rate Data of Operating Income and  Shipment&amp;quot;" u="1"/>
        <s v="&amp;quot;Data on the Difference Rate of Revenue and Shipment in Different Time Intervals&amp;quot;" u="1"/>
        <s v="&amp;quot;PSG Forecast Versions Comparison&amp;quot;" u="1"/>
        <s v="&amp;quot;Difference Ratio Between Monthly Actual Shipment and Monthly Boards Estimated Shipment&amp;quot;" u="1"/>
        <s v="&amp;quot;Diff Rate of YTD Act SHIPT and Boards Est SHIPT&amp;quot;" u="1"/>
        <s v="&amp;quot;Diff. Rate and Hit Rate Data of Rev. and  SHIPT&amp;quot;" u="1"/>
        <s v="&amp;quot;Sub Material Catalog MOM&amp;quot;" u="1"/>
        <s v="&amp;quot;Reason Content of Lose&amp;quot;" u="1"/>
        <s v="&amp;quot;EBO Project Estimate Gross Profit&amp;quot;" u="1"/>
        <s v="&amp;quot;RFQ Detail of Lose Project&amp;quot;" u="1"/>
        <s v="&amp;quot;Yearly Rev and SHIPT by PRD&amp;quot;" u="1"/>
        <s v="&amp;quot;Annual Investment Budget&amp;quot;" u="1"/>
        <s v="&amp;quot;MLY Rev and SHIPT by PRD&amp;quot;" u="1"/>
        <s v="&amp;quot;YTD Rev and SHIPT by PRD&amp;quot;" u="1"/>
        <s v="&amp;quot;EBO Project Estimate Revenue&amp;quot;" u="1"/>
        <s v="&amp;quot;Month to Date Actual Revenue&amp;quot;" u="1"/>
        <s v="&amp;quot;Accounts Payable Turnover Ratio&amp;quot;" u="1"/>
        <s v="&amp;quot;Case Plastic Procure Cost ratio&amp;quot;" u="1"/>
        <s v="&amp;quot;Liability to Total Assets Ratio&amp;quot;" u="1"/>
        <s v="&amp;quot;Long-term Debts to Assets Ratio&amp;quot;" u="1"/>
        <s v="&amp;quot;MoM LEM Tin&amp;quot;" u="1"/>
        <s v="&amp;quot;QoQ LEM Tin&amp;quot;" u="1"/>
        <s v="&amp;quot;YoY LEM Tin&amp;quot;" u="1"/>
        <s v="&amp;quot;EBO Sponsor&amp;quot;" u="1"/>
        <s v="&amp;quot;Accumulative Series Cost&amp;quot;" u="1"/>
        <s v="&amp;quot;Difference Ratio Between Actual Shipment and Estimated Shipment&amp;quot;" u="1"/>
        <s v="&amp;quot;MTD EDI 850&amp;quot;" u="1"/>
        <s v="&amp;quot;Material Catalog&amp;quot;" u="1"/>
        <s v="&amp;quot;Types of Liability&amp;quot;" u="1"/>
        <s v="&amp;quot;MoM LEM AL&amp;quot;" u="1"/>
        <s v="&amp;quot;QoQ LEM AL&amp;quot;" u="1"/>
        <s v="&amp;quot;YoY LEM AL&amp;quot;" u="1"/>
        <s v="&amp;quot;Last Raw Cost Price&amp;quot;" u="1"/>
        <s v="&amp;quot;Formula&amp;quot;" u="1"/>
        <s v="&amp;quot;Operating Revenue Per Capita and Operating Income Per Capita Analysis Comparison between BGs&amp;quot;" u="1"/>
        <s v="&amp;quot;Difference Between Year to Date Actual Shipment and  Year to Date Shipment Target&amp;quot;" u="1"/>
        <s v="&amp;quot;Diff of Yearly Act/Pred and Boards Est Rev&amp;quot;" u="1"/>
        <s v="&amp;quot;Diff of YTD Act Rev and YTD Boards Est Rev&amp;quot;" u="1"/>
        <s v="&amp;quot;Diff Rate of MLY Act Rev vs Boards Est Rev&amp;quot;" u="1"/>
        <s v="&amp;quot;EBO Funding Start Date&amp;quot;" u="1"/>
        <s v="&amp;quot;EBO Project Check Date&amp;quot;" u="1"/>
        <s v="&amp;quot;EBO Revenue Check Date&amp;quot;" u="1"/>
        <s v="&amp;quot;Vendor Performane Date&amp;quot;" u="1"/>
        <s v="&amp;quot;Period Closing Date&amp;quot;" u="1"/>
        <s v="&amp;quot;Productivity Related Indicator&amp;quot;" u="1"/>
        <s v="&amp;quot;PSG Monthly Procurement Amount&amp;quot;" u="1"/>
        <s v="&amp;quot;Value of CCC Related Indicator&amp;quot;" u="1"/>
        <s v="&amp;quot;Last Year Raw Cost Price&amp;quot;" u="1"/>
        <s v="&amp;quot;EBO Revenue Year&amp;quot;" u="1"/>
        <s v="&amp;quot;Subject Revenue Contribution Achieve Rate&amp;quot;" u="1"/>
        <s v="&amp;quot;ROE&amp;quot;" u="1"/>
        <s v="&amp;quot;Material Catalog Price Infomation&amp;quot;" u="1"/>
        <s v="&amp;quot;Operating Income&amp;quot;" u="1"/>
        <s v="&amp;quot;Accumulative Materials Cost &amp;quot;" u="1"/>
        <s v="&amp;quot;Difference Between Actual Shipment and Shipment Target&amp;quot;" u="1"/>
        <s v="&amp;quot;Management Type&amp;quot;" u="1"/>
        <s v="&amp;quot;Operating Revenue&amp;quot;" u="1"/>
        <s v="&amp;quot;EBO Win in the Marketplace&amp;quot;" u="1"/>
        <s v="&amp;quot;Detailed product defect analysis&amp;quot;" u="1"/>
        <s v="&amp;quot;Diff. of YTD Act. SHIPT and  YTD Shipping TRGT&amp;quot;" u="1"/>
        <s v="&amp;quot;Diff. Rate of MLY Act. SHIPT vs. Shipping TRGT&amp;quot;" u="1"/>
        <s v="&amp;quot;FCS Start Date Data&amp;quot;" u="1"/>
        <s v="&amp;quot;Business Operation and DOI Overview&amp;quot;" u="1"/>
        <s v="&amp;quot;Types of Labor&amp;quot;" u="1"/>
        <s v="&amp;quot;GR Quantity&amp;quot;" u="1"/>
        <s v="&amp;quot;Sensitivity&amp;quot;" u="1"/>
        <s v="&amp;quot;CQ MP shipment&amp;quot;" u="1"/>
        <s v="&amp;quot;Accumulative Product Series  Revenue&amp;quot;" u="1"/>
        <s v="&amp;quot;Up to date Monthly Estimated Revenue&amp;quot;" u="1"/>
        <s v="&amp;quot;Up-To-Date Monthly Estimated Revenue&amp;quot;" u="1"/>
        <s v="&amp;quot;Diff. Rate of MLY Act. Ship. vs. Boards Est. Ship.&amp;quot;" u="1"/>
        <s v="&amp;quot;Actual Monthly Operating Income and Shipment Data&amp;quot;" u="1"/>
        <s v="&amp;quot;Shipment Month&amp;quot;" u="1"/>
        <s v="&amp;quot;Shipping Month&amp;quot;" u="1"/>
        <s v="&amp;quot;Actual Daily Revenue and Shipment Data&amp;quot;" u="1"/>
        <s v="&amp;quot;Difference Ratio Between Monthly Actual Operating Income and Monthly Operating Income Target&amp;quot;" u="1"/>
        <s v="&amp;quot;Accumulative Shipping Quantity&amp;quot;" u="1"/>
        <s v="&amp;quot;Overall system defect quantity&amp;quot;" u="1"/>
        <s v="&amp;quot;Monthly Boards Estimated Shipment&amp;quot;" u="1"/>
        <s v="&amp;quot;Inspection station code&amp;quot;" u="1"/>
        <s v="&amp;quot;Overall product yield alert&amp;quot;" u="1"/>
        <s v="&amp;quot;Difference Between Actual Operating Income and Estimated Operating Income&amp;quot;" u="1"/>
        <s v="&amp;quot;Diff. of MLY Act. Rev. vs. Yearly Target Rev.&amp;quot;" u="1"/>
        <s v="&amp;quot;Diff. Rate of MLY Act. Rev. vs. MLY Est. Rev.&amp;quot;" u="1"/>
        <s v="&amp;quot;Diff. Rate of Yearly Act./Pred. and TRGT Rev.&amp;quot;" u="1"/>
        <s v="&amp;quot;Material Catalog Inference Amount&amp;quot;" u="1"/>
        <s v="&amp;quot;Rolling 6 Months Forecast&amp;quot;" u="1"/>
        <s v="&amp;quot;Diff. Rate of MLY Act. SHIPT vs. Boards Est. SHIPT&amp;quot;" u="1"/>
        <s v="&amp;quot;Diff. Rate of YTD Act. SHIPT and Boards Est. SHIPT&amp;quot;" u="1"/>
        <s v="&amp;quot;Dvp Year&amp;quot;" u="1"/>
        <s v="&amp;quot;Hit Rate Between Month to Date Actual Operating Income and Monthly Boards Estimated Operating Income&amp;quot;" u="1"/>
        <s v="&amp;quot;Major Stage Material Catalog&amp;quot;" u="1"/>
        <s v="&amp;quot;Actual Monthly Revenue and Shipment Data&amp;quot;" u="1"/>
        <s v="&amp;quot;Diff. of Yearly Act./Pred. and TRGT Ship.&amp;quot;" u="1"/>
        <s v="&amp;quot;MLY Rev. and SHIPT by BU and CUS&amp;quot;" u="1"/>
        <s v="&amp;quot;YTD Rev. and SHIPT by BU and CUS&amp;quot;" u="1"/>
        <s v="&amp;quot;Inventory to Assets Ratio&amp;quot;" u="1"/>
        <s v="&amp;quot;EBO Project&amp;quot;" u="1"/>
        <s v="&amp;quot;Difference Between Year to Date Actual Shipment and Year to Date Boards Estimated Shipment&amp;quot;" u="1"/>
        <s v="&amp;quot;Difference Between Yearly Actual and Predict Shipment and Yearly Boards Estimated Shipment&amp;quot;" u="1"/>
        <s v="&amp;quot;Boards Estimated Monthly Operating Income and Shipment Data&amp;quot;" u="1"/>
        <s v="&amp;quot;Mothly MVA Cost&amp;quot;" u="1"/>
        <s v="&amp;quot;Defect type quantity&amp;quot;" u="1"/>
        <s v="&amp;quot;Part Number Quantity&amp;quot;" u="1"/>
        <s v="&amp;quot;Sole Source Quantity&amp;quot;" u="1"/>
        <s v="&amp;quot;RFQ Detail of On going Project&amp;quot;" u="1"/>
        <s v="&amp;quot;Hit Rate Top Lower Limit&amp;quot;" u="1"/>
        <s v="&amp;quot;Hit Rate Top Upper Limit&amp;quot;" u="1"/>
        <s v="&amp;quot;Input quantity by inspection station&amp;quot;" u="1"/>
        <s v="&amp;quot;Material Marketing Price Information&amp;quot;" u="1"/>
        <s v="&amp;quot;Hit Rate of MTD Act. SHIPT vs. MLY Boards Est. SHIPT&amp;quot;" u="1"/>
        <s v="&amp;quot;EBO Funding Management&amp;quot;" u="1"/>
        <s v="&amp;quot;EBO Project Management&amp;quot;" u="1"/>
        <s v="&amp;quot;Yearly Actual Shipment&amp;quot;" u="1"/>
        <s v="&amp;quot;Accounts Payable to Assets Ratio&amp;quot;" u="1"/>
        <s v="&amp;quot;Short-term Debts to Assets Ratio&amp;quot;" u="1"/>
        <s v="&amp;quot;Yearly Shipment Use Only&amp;quot;" u="1"/>
        <s v="&amp;quot;Product yield alert date &amp;quot;" u="1"/>
        <s v="&amp;quot;Actual Product Revenue&amp;quot;" u="1"/>
        <s v="&amp;quot;Monthly Actual Revenue&amp;quot;" u="1"/>
        <s v="&amp;quot;Monthly Series Revenue&amp;quot;" u="1"/>
        <s v="&amp;quot;Major Stage Material Catalog Dim&amp;quot;" u="1"/>
        <s v="&amp;quot;Critical Parts Fulfillment Analysis&amp;quot;" u="1"/>
        <s v="&amp;quot;Material Catalog Inference Analysis&amp;quot;" u="1"/>
        <s v="&amp;quot;Amount of Liability&amp;quot;" u="1"/>
        <s v="&amp;quot;Diff. Rate of Act. SHIPT vs. Shipping TRGT&amp;quot;" u="1"/>
        <s v="&amp;quot;Difference Ratio Between Year to Date Actual Shipment and Year to Date Boards Estimated Shipment&amp;quot;" u="1"/>
        <s v="&amp;quot;Difference Ratio Between Yearly Actual and Predict Shipment and Yearly Boards Estimated Shipment&amp;quot;" u="1"/>
        <s v="&amp;quot;Currency&amp;quot;" u="1"/>
        <s v="&amp;quot;Average Shareholders&amp;apos; Equity Amount&amp;quot;" u="1"/>
        <s v="&amp;quot;Diff. Rate of Act. Rev. vs.Est. Rev.&amp;quot;" u="1"/>
        <s v="&amp;quot;Diff Rate of MLY Act Ship vs Yearly Target Ship&amp;quot;" u="1"/>
        <s v="&amp;quot;Diff Rate of Yearly ActPred and Boards Est Ship&amp;quot;" u="1"/>
        <s v="&amp;quot;Hit Rate of MTD Act Ship vs MLY Boards Est Ship&amp;quot;" u="1"/>
        <s v="&amp;quot;Experts&amp;quot;" u="1"/>
        <s v="&amp;quot;DOI&amp;quot;" u="1"/>
        <s v="&amp;quot;Diff. Rate of Act. SHIPT vs. Est. SHIPT&amp;quot;" u="1"/>
        <s v="&amp;quot;Debt Ratio&amp;quot;" u="1"/>
        <s v="&amp;quot;Difference Ratio Between Monthly Actual Shipment and Monthly Estimated Shipment&amp;quot;" u="1"/>
        <s v="&amp;quot;Diff. Rate of Yearly  Act./Pred. and Boards Est. Rev.&amp;quot;" u="1"/>
        <s v="&amp;quot;Acc. Materials Cost &amp;quot;" u="1"/>
        <s v="&amp;quot;Business Group&amp;quot;" u="1"/>
        <s v="&amp;quot;Material Group&amp;quot;" u="1"/>
        <s v="&amp;quot;Long-term Debts Amount&amp;quot;" u="1"/>
        <s v="&amp;quot;Total Liability Amount&amp;quot;" u="1"/>
        <s v="&amp;quot;Journal Create Month&amp;quot;" u="1"/>
        <s v="&amp;quot;Latest Closing Month&amp;quot;" u="1"/>
        <s v="&amp;quot;EBO Revenue Month&amp;quot;" u="1"/>
        <s v="&amp;quot;Vendor Master&amp;quot;" u="1"/>
        <s v="&amp;quot;RFQ Detail of Award Project&amp;quot;" u="1"/>
        <s v="&amp;quot;Estimated Profitability Ratio&amp;quot;" u="1"/>
        <s v="&amp;quot;Entrepreneur Chinese Name&amp;quot;" u="1"/>
        <s v="&amp;quot;Entrepreneur English Name&amp;quot;" u="1"/>
        <s v="&amp;quot;Accumulative Product Series  Cost&amp;quot;" u="1"/>
        <s v="&amp;quot;Accumulative Product Series MVA Cost &amp;quot;" u="1"/>
        <s v="&amp;quot;Diff. Rate of Yearly Act./Pred. and Boards Est. Ship.&amp;quot;" u="1"/>
        <s v="&amp;quot;Detailed product defect&amp;quot;" u="1"/>
        <s v="&amp;quot;Hit Rate Remark&amp;quot;" u="1"/>
        <s v="&amp;quot;MLY Rev and SHIPT by BU and CUS&amp;quot;" u="1"/>
        <s v="&amp;quot;YTD Rev and SHIPT by BU and CUS&amp;quot;" u="1"/>
        <s v="&amp;quot;RelativeStandard&amp;quot;" u="1"/>
        <s v="&amp;quot;Category&amp;quot;" u="1"/>
        <s v="&amp;quot;EBO Phase Remark&amp;quot;" u="1"/>
        <s v="&amp;quot;Supplier Final Score&amp;quot;" u="1"/>
        <s v="&amp;quot;Series Status&amp;quot;" u="1"/>
        <s v="&amp;quot;Version Difference&amp;quot;" u="1"/>
        <s v="&amp;quot;BS VS FCST Variance&amp;quot;" u="1"/>
        <s v="&amp;quot;EBO Project Funding History&amp;quot;" u="1"/>
        <s v="&amp;quot;EBO Milestone Actual Date&amp;quot;" u="1"/>
        <s v="&amp;quot;EBO Milestone Target Date&amp;quot;" u="1"/>
        <s v="&amp;quot;PSG Forecast Versions Comparison Information&amp;quot;" u="1"/>
        <s v="&amp;quot;Cost of Sales&amp;quot;" u="1"/>
        <s v="&amp;quot;Budget Allocation Amount(H)&amp;quot;" u="1"/>
        <s v="&amp;quot;PSG Site&amp;quot;" u="1"/>
        <s v="&amp;quot;Major Stage Material Catalog DM&amp;quot;" u="1"/>
        <s v="&amp;quot;CCC&amp;quot;" u="1"/>
        <s v="&amp;quot;Primary Customer Code&amp;quot;" u="1"/>
        <s v="&amp;quot;The Top Five PN with the Worst Order Fill Rate&amp;quot;" u="1"/>
        <s v="&amp;quot;Series List&amp;quot;" u="1"/>
        <s v="&amp;quot;Source Currency&amp;quot;" u="1"/>
        <s v="&amp;quot;Target Currency&amp;quot;" u="1"/>
        <s v="&amp;quot;Forecast Type ID&amp;quot;" u="1"/>
        <s v="&amp;quot;Diff. of Yearly Act./Pred. and Boards Est. Ship.&amp;quot;" u="1"/>
        <s v="&amp;quot;GR Date&amp;quot;" u="1"/>
        <s v="&amp;quot;Planned Year&amp;quot;" u="1"/>
        <s v="&amp;quot;RFQ End Year&amp;quot;" u="1"/>
        <s v="&amp;quot;Account for the Quarter&amp;quot;" u="1"/>
        <s v="&amp;quot;Types of Assets&amp;quot;" u="1"/>
        <s v="&amp;quot;Yearly Revenue Target&amp;quot;" u="1"/>
        <s v="&amp;quot;EBO Project Milestone&amp;quot;" u="1"/>
        <s v="&amp;quot;Current Year Accumulated Rate of Return Analysis&amp;quot;" u="1"/>
        <s v="&amp;quot;Actual Daily Operating Income and Shipment Data&amp;quot;" u="1"/>
        <s v="&amp;quot;Overall product yield target&amp;quot;" u="1"/>
        <s v="&amp;quot;Year to Date Shipment Target&amp;quot;" u="1"/>
        <s v="&amp;quot;Yearly Rev. and SHIPT by PRD&amp;quot;" u="1"/>
        <s v="&amp;quot;Diff. Rate of Act. Rev. vs. Boards Est. Rev.&amp;quot;" u="1"/>
        <s v="&amp;quot;Vendor A Fulfillment Performance&amp;quot;" u="1"/>
        <s v="&amp;quot;Yearly Boards Estimated Operating Income&amp;quot;" u="1"/>
        <s v="&amp;quot;Used by Customer List&amp;quot;" u="1"/>
        <s v="&amp;quot;Monthly Actual Operating Income&amp;quot;" u="1"/>
        <s v="&amp;quot;Overall product yield&amp;quot;" u="1"/>
        <s v="&amp;quot;Diff. of Act. SHIPT vs. BoardsEst. SHIPT&amp;quot;" u="1"/>
        <s v="&amp;quot;Estimated Product Family Revenue&amp;quot;" u="1"/>
        <s v="&amp;quot;Monthly Boards Estimated Revenue&amp;quot;" u="1"/>
        <s v="&amp;quot;Types of Labor Code&amp;quot;" u="1"/>
        <s v="&amp;quot;Subject Cash Dividend&amp;quot;" u="1"/>
        <s v="&amp;quot;Monthly Operating Income and Shipment Data of Yearly target&amp;quot;" u="1"/>
        <s v="&amp;quot;LT FCST shipment&amp;quot;" u="1"/>
        <s v="&amp;quot;TechnicalComment&amp;quot;" u="1"/>
        <s v="&amp;quot;BOD Shipping Target Hit Rate&amp;quot;" u="1"/>
        <s v="&amp;quot;Subject Revenue Achieve Rate&amp;quot;" u="1"/>
        <s v="&amp;quot;Hit Rate Between Actual Operating Income and Boards Estimated Operating Income&amp;quot;" u="1"/>
        <s v="&amp;quot;Diff. of Yearly Act./Pred. and Boards Est. Rev.&amp;quot;" u="1"/>
        <s v="&amp;quot;Diff. of YTD Act. Rev. and YTD Boards Est. Rev.&amp;quot;" u="1"/>
        <s v="&amp;quot;Is Sole&amp;quot;" u="1"/>
        <s v="&amp;quot;Actual Daily Shipment&amp;quot;" u="1"/>
        <s v="&amp;quot;Accumulative Product Series Shipping Volume&amp;quot;" u="1"/>
        <s v="&amp;quot;Investment Amount&amp;quot;" u="1"/>
        <s v="&amp;quot;Difference Between Year to Date Actual Operating Income and  Year to Date Operating Income Target&amp;quot;" u="1"/>
        <s v="&amp;quot;Estimate Product Family Cost&amp;quot;" u="1"/>
        <s v="&amp;quot;EBO Project Funding Percentage&amp;quot;" u="1"/>
        <s v="&amp;quot;CQ MP shipment analysis&amp;quot;" u="1"/>
        <s v="&amp;quot;Rate of Return Analysis&amp;quot;" u="1"/>
        <s v="&amp;quot;Difference Ratio Between Yearly Shipment&amp;quot;" u="1"/>
        <s v="&amp;quot;EBO Funding BG&amp;quot;" u="1"/>
        <s v="&amp;quot;EDI 850 Order Request&amp;quot;" u="1"/>
        <s v="&amp;quot;RFQ Status&amp;quot;" u="1"/>
        <s v="&amp;quot;Journal Create Year&amp;quot;" u="1"/>
        <s v="&amp;quot;EBO Phase&amp;quot;" u="1"/>
        <s v="&amp;quot;Difference Between Monthly Actual Shipment and Monthly Estimated Shipment&amp;quot;" u="1"/>
        <s v="&amp;quot;Diff. of Yearly Act./Pred. and TRGT SHIPT&amp;quot;" u="1"/>
        <s v="&amp;quot;Diff. Rate of YTD Act. SHIPT and YTD Shipping TRGT&amp;quot;" u="1"/>
        <s v="&amp;quot;Planned Month&amp;quot;" u="1"/>
        <s v="&amp;quot;Status of Operating Income and Shipment in the Past Three Years by Product&amp;quot;" u="1"/>
        <s v="&amp;quot;Forecast Comparison Type Name&amp;quot;" u="1"/>
        <s v="&amp;quot;Domain&amp;quot;" u="1"/>
        <s v="&amp;quot;Actual Operating and Shipment Month&amp;quot;" u="1"/>
        <s v="&amp;quot;Raw Cost Price&amp;quot;" u="1"/>
        <s v="&amp;quot;Class Code Category&amp;quot;" u="1"/>
        <s v="&amp;quot;Average Inventory Amount&amp;quot;" u="1"/>
        <s v="&amp;quot;Budget Allocation Amount&amp;quot;" u="1"/>
        <s v="&amp;quot;Entrepreneur Code&amp;quot;" u="1"/>
        <s v="&amp;quot;Week Level&amp;quot;" u="1"/>
        <s v="&amp;quot;PSG  Customer&amp;quot;" u="1"/>
        <s v="&amp;quot;PSG FCST Hit Rate Analysis_Outliners&amp;quot;" u="1"/>
        <s v="&amp;quot;Difference Ratio Between Year to Date Actual Operating Income and Year to Date Operating Income Target&amp;quot;" u="1"/>
        <s v="&amp;quot;Product Category&amp;quot;" u="1"/>
        <s v="&amp;quot;Definition&amp;quot;" u="1"/>
        <s v="&amp;quot;IEC Part Number&amp;quot;" u="1"/>
        <s v="&amp;quot;Product level&amp;quot;" u="1"/>
        <s v="&amp;quot;Year to Date Actual Operating Income&amp;quot;" u="1"/>
        <s v="&amp;quot;DB Start Year&amp;quot;" u="1"/>
        <s v="&amp;quot;Shipment Year&amp;quot;" u="1"/>
        <s v="&amp;quot;Hit Rate Remark ID&amp;quot;" u="1"/>
        <s v="&amp;quot;PSG FCST Hit Rate Information&amp;quot;" u="1"/>
        <s v="&amp;quot;Average Number of Employees&amp;quot;" u="1"/>
        <s v="&amp;quot;Latest Closing Month &amp;quot;" u="1"/>
        <s v="&amp;quot;Forecast Comparison Type&amp;quot;" u="1"/>
        <s v="&amp;quot;Product yield alert type&amp;quot;" u="1"/>
        <s v="&amp;quot;Inventory Turnover Ratio&amp;quot;" u="1"/>
        <s v="&amp;quot;Diff of YTD Act SHIPT and YTD Shipping TRGT&amp;quot;" u="1"/>
        <s v="&amp;quot;Hit Rate of MTD Act. Rev. vs. MLY Rev. TRGT&amp;quot;" u="1"/>
        <s v="&amp;quot;Vendor Management&amp;quot;" u="1"/>
        <s v="&amp;quot;BG Name&amp;quot;" u="1"/>
        <s v="&amp;quot;Debt Ratio Analysis&amp;quot;" u="1"/>
        <s v="&amp;quot;Cash and Cash Equivalents Amount&amp;quot;" u="1"/>
        <s v="&amp;quot;Shareholders&amp;apos; Equity Amount&amp;quot;" u="1"/>
        <s v="&amp;quot;MoM LEM CU&amp;quot;" u="1"/>
        <s v="&amp;quot;QoQ LEM CU&amp;quot;" u="1"/>
        <s v="&amp;quot;YoY LEM CU&amp;quot;" u="1"/>
        <s v="&amp;quot;Primary Customer Name&amp;quot;" u="1"/>
        <s v="&amp;quot;Boards Estimated Version Date&amp;quot;" u="1"/>
        <s v="&amp;quot;EBO Project Registration Date&amp;quot;" u="1"/>
        <s v="&amp;quot;Financial Report Closing Date&amp;quot;" u="1"/>
        <s v="&amp;quot;Acc. Series Net Profit Margin&amp;quot;" u="1"/>
        <s v="&amp;quot;Operating Income Per Capita&amp;quot;" u="1"/>
        <s v="&amp;quot;PSG Inventory Amount&amp;quot;" u="1"/>
        <s v="&amp;quot;Division Code&amp;quot;" u="1"/>
        <s v="&amp;quot;EBO Team Leader&amp;quot;" u="1"/>
        <s v="&amp;quot;Diff. of MLY Act. Ship. vs. Boards Est. Ship.&amp;quot;" u="1"/>
        <s v="&amp;quot;Hit Rate of MTD Act. Ship. vs. UTD Est. Ship.&amp;quot;" u="1"/>
        <s v="&amp;quot;Vendor Fulfillment Performance&amp;quot;" u="1"/>
        <s v="&amp;quot;Quality Score&amp;quot;" u="1"/>
        <s v="&amp;quot;Difference Ratio Between Actual Shipment and The Boards Estimated Shipment&amp;quot;" u="1"/>
        <s v="&amp;quot;Difference Ratio Between Year to Date Actual Operating Income and Year to Date Boards Estimated Operating Income&amp;quot;" u="1"/>
        <s v="&amp;quot;Difference Ratio Between Yearly Actual and Predict Operating Income and Yearly Boards Estimated Operating Income&amp;quot;" u="1"/>
        <s v="&amp;quot;SourceCriteria&amp;quot;" u="1"/>
        <s v="&amp;quot;Weekly product yield report&amp;quot;" u="1"/>
        <s v="&amp;quot;Conversion Rate Type&amp;quot;" u="1"/>
        <s v="&amp;quot;Target Year&amp;quot;" u="1"/>
        <s v="&amp;quot;Forecast Comparison Type ID&amp;quot;" u="1"/>
        <s v="&amp;quot;Division Alias&amp;quot;" u="1"/>
        <s v="&amp;quot;DataOwnerBG&amp;quot;" u="1"/>
        <s v="&amp;quot;Product FPY rate target&amp;quot;" u="1"/>
        <s v="&amp;quot;Yearly Boards Estimated Shipment&amp;quot;" u="1"/>
        <s v="&amp;quot;Inventory Amount&amp;quot;" u="1"/>
        <s v="&amp;quot;Data Source&amp;quot;" u="1"/>
        <s v="&amp;quot;Difference Between Yearly Operating Income&amp;quot;" u="1"/>
        <s v="&amp;quot;Yearly Actual and Predict Operating Income&amp;quot;" u="1"/>
        <s v="&amp;quot;EBO Funding BU&amp;quot;" u="1"/>
        <s v="&amp;quot;Week&amp;quot;" u="1"/>
        <s v="&amp;quot;MoM LEM Ni&amp;quot;" u="1"/>
        <s v="&amp;quot;QoQ LEM Ni&amp;quot;" u="1"/>
        <s v="&amp;quot;YoY LEM Ni&amp;quot;" u="1"/>
        <s v="&amp;quot;Customer ID&amp;quot;" u="1"/>
        <s v="&amp;quot;BOD shipping target&amp;quot;" u="1"/>
        <s v="&amp;quot;Difference Between Monthly Actual Operating Income and Monthly Estimated Operating Income&amp;quot;" u="1"/>
        <s v="&amp;quot;Yearly Status of Operating Income and Shipment by BU and Customer&amp;quot;" u="1"/>
        <s v="&amp;quot;Difference Between Yearly Actual and Predict Shipment and Yearly Shipment Target&amp;quot;" u="1"/>
        <s v="&amp;quot;PPE to Assets Ratio&amp;quot;" u="1"/>
        <s v="&amp;quot;Diff. of Yearly  Act./Pred. and Boards Est. Rev.&amp;quot;" u="1"/>
        <s v="&amp;quot;Diff. Rate of MLY Act. Rev. vs. Boards Est. Rev.&amp;quot;" u="1"/>
        <s v="&amp;quot;Case Plastic Cost ratio&amp;quot;" u="1"/>
        <s v="&amp;quot;Monthly Estimated Operating Income&amp;quot;" u="1"/>
        <s v="&amp;quot;Acronym&amp;quot;" u="1"/>
        <s v="&amp;quot;EBO Project Revenue Forecast&amp;quot;" u="1"/>
        <s v="&amp;quot;Monthly Estimated Shipment&amp;quot;" u="1"/>
        <s v="&amp;quot;Annual Investment Budget Balance Ratio&amp;quot;" u="1"/>
        <s v="&amp;quot;EBO Project Actual Revenue&amp;quot;" u="1"/>
        <s v="&amp;quot;Difference Ratio Between Actual Operating Income and Operating Income Target&amp;quot;" u="1"/>
        <s v="&amp;quot;Difference Ratio Between Monthly Actual Shipment and Monthly Shipment Target&amp;quot;" u="1"/>
        <s v="&amp;quot;Hit Rate Between Actual Operating Income and Monthly Operating Income Target&amp;quot;" u="1"/>
        <s v="&amp;quot;Investment Subject&amp;quot;" u="1"/>
        <s v="&amp;quot;Difference Ratio Between Monthly Actual Operating Income and Monthly Estimated Operating Income&amp;quot;" u="1"/>
        <s v="&amp;quot;Difference Ratio Between Yearly Actual and Predict Operating Income and Operating Income Target&amp;quot;" u="1"/>
        <s v="&amp;quot;DCP Result&amp;quot;" u="1"/>
        <s v="&amp;quot;Accumulative Product Series Net Profit&amp;quot;" u="1"/>
        <s v="&amp;quot;Sub Material Catalog YOY&amp;quot;" u="1"/>
        <s v="&amp;quot;Actual shipment&amp;quot;" u="1"/>
        <s v="&amp;quot;Subject Comment&amp;quot;" u="1"/>
        <s v="&amp;quot;Product Series&amp;quot;" u="1"/>
        <s v="&amp;quot;EBO Milestones&amp;quot;" u="1"/>
        <s v="&amp;quot;Subject Revenue&amp;quot;" u="1"/>
        <s v="&amp;quot;Difference Ratio Between Monthly Actual Operating Income and Monthly Boards Estimated Operating Income&amp;quot;" u="1"/>
        <s v="&amp;quot;Difference Between Yearly Shipment&amp;quot;" u="1"/>
        <s v="&amp;quot;PSG BOD Shipping Target Management&amp;quot;" u="1"/>
        <s v="&amp;quot;Yearly Actual and Predict Shipment&amp;quot;" u="1"/>
        <s v="&amp;quot;PPE Amount&amp;quot;" u="1"/>
        <s v="&amp;quot;EBO Project Number&amp;quot;" u="1"/>
        <s v="&amp;quot;MD BU2 ASUS BS VS FCST&amp;quot;" u="1"/>
        <s v="&amp;quot;Diff Rate of MLY Act Ship vs Boards Est Ship&amp;quot;" u="1"/>
        <s v="&amp;quot;Diff Rate of MLY Act Rev vs Yearly Target Rev&amp;quot;" u="1"/>
        <s v="&amp;quot;Hit Rate of MTD Act Rev vs MLY Boards Est Rev&amp;quot;" u="1"/>
        <s v="&amp;quot;Budget Allocation Amount(L)&amp;quot;" u="1"/>
        <s v="&amp;quot;Accumulative Product Series Material Cost &amp;quot;" u="1"/>
        <s v="&amp;quot;Accumulated ROE&amp;quot;" u="1"/>
        <s v="&amp;quot;Fill Rate by Vendor&amp;quot;" u="1"/>
        <s v="&amp;quot;PSG FCST Management&amp;quot;" u="1"/>
        <s v="&amp;quot;MoM PC&amp;quot;" u="1"/>
        <s v="&amp;quot;QoQ PC&amp;quot;" u="1"/>
        <s v="&amp;quot;YoY PC&amp;quot;" u="1"/>
        <s v="&amp;quot;GR Date By QUARTER&amp;quot;" u="1"/>
        <s v="&amp;quot;Rev and SHIPT in Past Three Years by BU and CUS&amp;quot;" u="1"/>
        <s v="&amp;quot;Diff. Rate of Rev. and SHIPT in Different Time Frame&amp;quot;" u="1"/>
        <s v="&amp;quot;EBO Revenue Forecast Month&amp;quot;" u="1"/>
        <s v="&amp;quot;Year to Date Boards Estimated Shipment&amp;quot;" u="1"/>
        <s v="&amp;quot;Accumulated ROA&amp;quot;" u="1"/>
        <s v="&amp;quot;PSG Product Series&amp;quot;" u="1"/>
        <s v="&amp;quot;Product Life Cycle&amp;quot;" u="1"/>
        <s v="&amp;quot;Name&amp;quot;" u="1"/>
        <s v="&amp;quot;Raw Cost Ratio&amp;quot;" u="1"/>
        <s v="&amp;quot;EBO Project Owner&amp;quot;" u="1"/>
        <s v="&amp;quot;EBO Project Actual Gross Profit&amp;quot;" u="1"/>
        <s v="&amp;quot;Hit Rate Analysis Month&amp;quot;" u="1"/>
        <s v="&amp;quot;Raw Material Data Month&amp;quot;" u="1"/>
        <s v="&amp;quot;Monthly Materials Cost&amp;quot;" u="1"/>
        <s v="&amp;quot;Accounts Receivable Amount&amp;quot;" u="1"/>
        <s v="&amp;quot;BU2 ASUS BS VS FCST&amp;quot;" u="1"/>
        <s v="&amp;quot;LocalName&amp;quot;" u="1"/>
        <s v="&amp;quot;Nick Name&amp;quot;" u="1"/>
        <s v="&amp;quot;Site Name&amp;quot;" u="1"/>
        <s v="&amp;quot;Acc. Series Revenue&amp;quot;" u="1"/>
        <s v="&amp;quot;EBO Project Revenue&amp;quot;" u="1"/>
        <s v="&amp;quot;Fill Rate by PartNo&amp;quot;" u="1"/>
        <s v="&amp;quot;Reason Code of Lose&amp;quot;" u="1"/>
        <s v="&amp;quot;Difference Between Actual Shipment and Estimated Shipment&amp;quot;" u="1"/>
        <s v="&amp;quot;Forecast Quantity&amp;quot;" u="1"/>
        <s v="&amp;quot;Budget Allocation Quarter&amp;quot;" u="1"/>
        <s v="&amp;quot;DOI Target Days Parameter&amp;quot;" u="1"/>
        <s v="&amp;quot;Vendor Performance Master&amp;quot;" u="1"/>
        <s v="&amp;quot;Accumulative Product Series Material Cost&amp;quot;" u="1"/>
        <s v="&amp;quot;Defect type target&amp;quot;" u="1"/>
        <s v="&amp;quot;Critical Parts Fulfillment Statistic&amp;quot;" u="1"/>
        <s v="&amp;quot;Hit Rate of MTD Act Ship vs UTD Est Ship&amp;quot;" u="1"/>
        <s v="&amp;quot;Hit Rate of Act. Rev. vs.Boards Est. Rev.&amp;quot;" u="1"/>
        <s v="&amp;quot;Overall system not repaired quantity&amp;quot;" u="1"/>
        <s v="&amp;quot;Diff. Rate and Hit Rate Data of Rev. and SHIPT&amp;quot;" u="1"/>
        <s v="&amp;quot;Diff. Rate of Yearly Act./Pred. and TRGT SHIPT&amp;quot;" u="1"/>
        <s v="&amp;quot;QOQ Thermal Module&amp;quot;" u="1"/>
        <s v="&amp;quot;Difference Ratio Between Actual Operating Income and The Boards Estimated Operating Income&amp;quot;" u="1"/>
        <s v="&amp;quot;Monthly BS Supply Quantity&amp;quot;" u="1"/>
        <s v="&amp;quot;Forecast Type Name&amp;quot;" u="1"/>
        <s v="&amp;quot;Diff Rate of YTD Act SHIPT and YTD Shipping TRGT&amp;quot;" u="1"/>
        <s v="&amp;quot;Hit Rate of MTD Act. SHIPT vs. MLY Shipping TRGT&amp;quot;" u="1"/>
        <s v="&amp;quot;EBO Project Phase History&amp;quot;" u="1"/>
        <s v="&amp;quot;Material Futures category&amp;quot;" u="1"/>
        <s v="&amp;quot;PSG Forecast Version Comparison&amp;quot;" u="1"/>
        <s v="&amp;quot;Component Type&amp;quot;" u="1"/>
        <s v="&amp;quot;Sub-stage Type&amp;quot;" u="1"/>
        <s v="&amp;quot;RFQ Shipment Target Data&amp;quot;" u="1"/>
        <s v="&amp;quot;Sole Source List&amp;quot;" u="1"/>
        <s v="&amp;quot;Material Marketing Price Analysis&amp;quot;" u="1"/>
        <s v="&amp;quot;Budget Allocation Amount(M)&amp;quot;" u="1"/>
        <s v="&amp;quot;CCC Related Indicator&amp;quot;" u="1"/>
        <s v="&amp;quot;MoM NY Gold&amp;quot;" u="1"/>
        <s v="&amp;quot;QoQ NY Gold&amp;quot;" u="1"/>
        <s v="&amp;quot;YoY NY Gold&amp;quot;" u="1"/>
        <s v="&amp;quot;Detailed product yield&amp;quot;" u="1"/>
        <s v="&amp;quot;Diff. of Act. SHIPT vs. Est. SHIPT&amp;quot;" u="1"/>
        <s v="&amp;quot;Estimated Monthly Revenue and Shipment Data&amp;quot;" u="1"/>
        <s v="&amp;quot;Monthly Actual Shipment&amp;quot;" u="1"/>
        <s v="&amp;quot;SourceSystem&amp;quot;" u="1"/>
        <s v="&amp;quot;Part Description&amp;quot;" u="1"/>
        <s v="&amp;quot;Month to Date Actual Operating Income&amp;quot;" u="1"/>
        <s v="&amp;quot;EBO Milestone Check Date&amp;quot;" u="1"/>
        <s v="&amp;quot;Diff. Rate of Yearly Act./Pred. and Boards Est. SHIPT&amp;quot;" u="1"/>
        <s v="&amp;quot;Subject Shareholding Ratio&amp;quot;" u="1"/>
        <s v="&amp;quot;Accumulative Series Net Profit Margin&amp;quot;" u="1"/>
        <s v="&amp;quot;Version 1 Forecast Comparison Type Name&amp;quot;" u="1"/>
        <s v="&amp;quot;Version 2 Forecast Comparison Type Name&amp;quot;" u="1"/>
        <s v="&amp;quot;Diff of YTD Act Rev and YTD Rev TRGT&amp;quot;" u="1"/>
        <s v="&amp;quot;Diff. of Act. SHIPT vs.Shipping TRGT&amp;quot;" u="1"/>
        <s v="&amp;quot;Forecast Gen Date-&gt;Forecast Version&amp;quot;" u="1"/>
        <s v="&amp;quot;Material Marketing Price Infomation&amp;quot;" u="1"/>
        <s v="&amp;quot;Annual Investment Budget Master&amp;quot;" u="1"/>
        <s v="&amp;quot;Currency Conversion Rate Master&amp;quot;" u="1"/>
        <s v="&amp;quot;Material Catalog Price Information&amp;quot;" u="1"/>
        <s v="&amp;quot;Diff of MLY Act Rev vs Boards Est Rev&amp;quot;" u="1"/>
        <s v="&amp;quot;Diff. of MLY Act. Rev. vs. Boards Est. Rev.&amp;quot;" u="1"/>
        <s v="&amp;quot;Hit Rate of MTD Act. Rev. vs. UTD Est. Rev.&amp;quot;" u="1"/>
        <s v="&amp;quot;Delivery Score&amp;quot;" u="1"/>
        <s v="&amp;quot;Accounts Payable Amount&amp;quot;" u="1"/>
        <s v="&amp;quot;Short-term Debts Amount&amp;quot;" u="1"/>
        <s v="&amp;quot;Accumulative Product Series Revenue&amp;quot;" u="1"/>
        <s v="&amp;quot;Part Series&amp;quot;" u="1"/>
        <s v="&amp;quot;SourceTable&amp;quot;" u="1"/>
        <s v="&amp;quot;Monitor Date&amp;quot;" u="1"/>
        <s v="&amp;quot;Monthly Date&amp;quot;" u="1"/>
        <s v="&amp;quot;RFQ End Date&amp;quot;" u="1"/>
        <s v="&amp;quot;RFQ Hit Rate&amp;quot;" u="1"/>
        <s v="&amp;quot;SI StartDate&amp;quot;" u="1"/>
        <s v="&amp;quot;Version Date&amp;quot;" u="1"/>
        <s v="&amp;quot;Boards Est MLY Rev and SHIPT Data&amp;quot;" u="1"/>
        <s v="&amp;quot;PSG Business Unit&amp;quot;" u="1"/>
        <s v="&amp;quot;Finance Master Labor&amp;quot;" u="1"/>
        <s v="&amp;quot;STD BU2 ASUS BS VS FCST&amp;quot;" u="1"/>
        <s v="&amp;quot;EBO Revenue Forecast Check Date&amp;quot;" u="1"/>
        <s v="&amp;quot;Subject Net Profit Achieve Rate&amp;quot;" u="1"/>
        <s v="&amp;quot;Estimated Monthly Operating Income and Shipment Data&amp;quot;" u="1"/>
        <s v="&amp;quot;Difference Between Monthly Actual Shipment and Monthly Boards Estimated Shipment&amp;quot;" u="1"/>
        <s v="&amp;quot;Year to Date Revenue Target&amp;quot;" u="1"/>
        <s v="&amp;quot;RFQ Hit Rate Status&amp;quot;" u="1"/>
        <s v="&amp;quot;Hit Rate Bottom Lower Limit&amp;quot;" u="1"/>
        <s v="&amp;quot;Hit Rate Bottom Upper Limit&amp;quot;" u="1"/>
        <s v="&amp;quot;Year to Date Boards Estimated Operating Income&amp;quot;" u="1"/>
        <s v="&amp;quot;The Top Five Vendor with the Worst Order Fill Rate&amp;quot;" u="1"/>
        <s v="&amp;quot;Diff of Yearly Act/Pred and TRGT Ship&amp;quot;" u="1"/>
        <s v="&amp;quot;FCS Start Date&amp;quot;" u="1"/>
        <s v="&amp;quot;GR Mothly Date&amp;quot;" u="1"/>
        <s v="&amp;quot;RTM Start Date&amp;quot;" u="1"/>
        <s v="&amp;quot;Accum LTA GR Quantity&amp;quot;" u="1"/>
        <s v="&amp;quot;Actual Sales Quantity&amp;quot;" u="1"/>
        <s v="&amp;quot;Buy and Sell Quantity&amp;quot;" u="1"/>
        <s v="&amp;quot;EBO Strategic Clarity&amp;quot;" u="1"/>
        <s v="&amp;quot;Not repaired quantity&amp;quot;" u="1"/>
        <s v="&amp;quot;PSG Plant&amp;quot;" u="1"/>
        <s v="&amp;quot;Hite Rate of Sales Quantity&amp;quot;" u="1"/>
        <s v="&amp;quot;AVL ID&amp;quot;" u="1"/>
        <s v="&amp;quot;EBO Milestone Category&amp;quot;" u="1"/>
        <s v="&amp;quot;Diff. Rate of Act. Rev. vs. Rev. TRGT&amp;quot;" u="1"/>
        <s v="&amp;quot;MLY Rev and SHIPT Data of Yearly TRGT&amp;quot;" u="1"/>
        <s v="&amp;quot;Yearly Shipment Target&amp;quot;" u="1"/>
        <s v="&amp;quot;EBO Project Checkpoint Check Date&amp;quot;" u="1"/>
        <s v="&amp;quot;Up to date Estimated Version Date&amp;quot;" u="1"/>
        <s v="&amp;quot;Up-To-Date Estimated Version Date&amp;quot;" u="1"/>
        <s v="&amp;quot;Actual Shipment Quantity-&gt;Order Quantity&amp;quot;" u="1"/>
        <s v="&amp;quot;ReferenceData&amp;quot;" u="1"/>
        <s v="&amp;quot;Difference Between Actual Operating Income and The Boards Estimated Operating Income&amp;quot;" u="1"/>
        <s v="&amp;quot;Business Operation and DOI Overview_Stock Area&amp;quot;" u="1"/>
        <s v="&amp;quot;Monthly Operating Income of Yearly Target&amp;quot;" u="1"/>
        <s v="&amp;quot;GTK Quantity&amp;quot;" u="1"/>
        <s v="&amp;quot;OTK Quantity&amp;quot;" u="1"/>
        <s v="&amp;quot;Diff. of YTD Act. SHIPT and YTD Shipping TRGT&amp;quot;" u="1"/>
        <s v="&amp;quot;Diff. Rate of MLY Act. Rev. vs. MLY Rev. TRGT&amp;quot;" u="1"/>
        <s v="&amp;quot;Diff. Rate of YTD Act. Rev. and YTD Rev. TRGT&amp;quot;" u="1"/>
        <s v="&amp;quot;Forecast Hit Rate Remark&amp;quot;" u="1"/>
        <s v="&amp;quot;Actual Revenue and Shipment Data&amp;quot;" u="1"/>
      </sharedItems>
    </cacheField>
    <cacheField name="custom_BusinessRule" numFmtId="0">
      <sharedItems count="599" longText="1">
        <s v="&amp;quot;事業部&amp;quot;"/>
        <s v="&amp;quot;ex.BU1的 AME, HPE, BU2的A1,S1,C1,ZT&amp;quot;"/>
        <s v="&amp;quot;ex: BU1, BU2, BU5, BU6, NIDC&amp;quot;"/>
        <s v="&amp;quot;ex. HPE, AUO, Ali&amp;quot;"/>
        <s v="&amp;quot;ex:202201,202202&amp;quot;"/>
        <s v="&amp;quot;Y/N&amp;quot;"/>
        <s v="&amp;quot;事業處&amp;quot;"/>
        <s v="&amp;quot;例如, EBG BU1(第一電腦事業處), EBG BU2(第二電腦事業處) …&amp;quot;"/>
        <s v="&amp;quot;EBG: BU1, BU2, BU5, BU6, NIDC&amp;quot;"/>
        <s v="&amp;quot;例如,  EBG, PSG&amp;quot;"/>
        <s v="&amp;quot;資助EBO專案的事業單位&amp;quot;" u="1"/>
        <s v="&amp;quot;分析Critical Part 清單裡LTA/MOU數量的實際SAP GR 數量達成狀況&amp;quot;" u="1"/>
        <s v="&amp;quot;詢價達成率 = 預估月攤提銷售數量/年度出貨目標_x000a__x000a_年度詢價達成率 = 成功詢價機種年度出貨量/年度出貨目標&amp;quot;" u="1"/>
        <s v="&amp;quot;(ALi-ALi-3)/ALi-3*100% ; i 表示月份 i-3表示 i 的前三個月&amp;quot;" u="1"/>
        <s v="&amp;quot;當年度: 實際和預估出貨量 = YTM 實際出貨量 + 剩餘月董事會預估出貨量_x000a_以往年度: 實際和預估出貨量 = 每月實際出貨量加總&amp;quot;" u="1"/>
        <s v="&amp;quot;向經濟部登記之章程所訂外文公司名稱&amp;quot;" u="1"/>
        <s v="&amp;quot;當年度: 董事會預估營業收入 = ( YTM - 1 )實際營業收入 + 剩餘月董事會預估營業收入_x000a_以往年度: 董事會預估營業收入 = 每月實際營業收入加總_x000a__x000a_儲存單位為 台幣_x000a_顯示單位為 百萬台幣&amp;quot;" u="1"/>
        <s v="&amp;quot;目標年度&amp;quot;" u="1"/>
        <s v="&amp;quot;展示當月實際出貨數量, 使用財務和營運企劃確認過的數位&amp;quot;" u="1"/>
        <s v="&amp;quot;年初至今累積出貨量 =YTM 實際出貨量_x000a__x000a_儲存單位為 台_x000a_顯示單位為 千台&amp;quot;" u="1"/>
        <s v="&amp;quot;成功詢價機種年度出貨量&amp;quot;" u="1"/>
        <s v="&amp;quot;直接帶出整年數值，過長則拉bar左右移動，按選取的區間呈現達交狀況，取線直線圖按月呈現，可透過篩選功能選取廠商呈現。&amp;quot;" u="1"/>
        <s v="&amp;quot;資料格式為 YYYY/MM/DD&amp;quot;" u="1"/>
        <s v="&amp;quot;PSG 工廠廠區&amp;quot;" u="1"/>
        <s v="&amp;quot;yyyy-mm-dd&amp;quot;" u="1"/>
        <s v="&amp;quot;實際與預估和目標營業收入差異率 = (實際和預估營業收入 - 年度營業收入目標)/年度營業收入目標&amp;quot;" u="1"/>
        <s v="&amp;quot;EBO 專案里程碑備註&amp;quot;" u="1"/>
        <s v="&amp;quot;投資結算季度&amp;quot;" u="1"/>
        <s v="&amp;quot;System統計FA秤重站點投入數_x000a_PCA統計SA ECR站點投入數&amp;apos;&amp;quot;" u="1"/>
        <s v="&amp;quot;格式為 YYYYMMDD&amp;quot;" u="1"/>
        <s v="&amp;quot;實際和目標出貨量差異 = 實際出貨量/出貨量目標&amp;quot;" u="1"/>
        <s v="&amp;quot;Class Code 四碼數字加上&amp;apos;-&amp;apos;再加上對應的Materical Group_x000a_EX: 6033-FAN, 6027-BATTERY&amp;quot;" u="1"/>
        <s v="&amp;quot;不動產、廠房及設備 / 總資產金額&amp;quot;" u="1"/>
        <s v="&amp;quot;統計FA秤重站點投入數&amp;quot;" u="1"/>
        <s v="&amp;quot;實際與預估和董事會預估出貨量差異率 = 年度實際與預估和董事會預估出貨量差異/年度董事會預估出貨量&amp;quot;" u="1"/>
        <s v="&amp;quot;當時間維度為 = MTD時使用_x000a__x000a_每月實際和預估出貨量差異 = 每月實際出貨量 - 每月預估出貨量&amp;quot;" u="1"/>
        <s v="&amp;quot;DOI + AR Days - AP Days&amp;quot;" u="1"/>
        <s v="&amp;quot;(TINi-TINi-3)/TINi-3*100% ; i 表示月份 i-3表示 i 的前三個月&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_x000a__x000a_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各不良類型數量&amp;quot;" u="1"/>
        <s v="&amp;quot;NB, DT, AIO, Docking…&amp;quot;" u="1"/>
        <s v="&amp;quot;自 首批出貨開始日期 累積迄今&amp;quot;" u="1"/>
        <s v="&amp;quot;PSG 客戶主檔&amp;quot;" u="1"/>
        <s v="&amp;quot;包含月資料_x000a_年：365 / 存貨周轉率_x000a_季：90 / 存貨周轉率_x000a_月：30 / 存貨周轉率_x000a_此處存貨周轉天數來源為財報，與 SCM 主題的 DOI 計算公式不同&amp;quot;" u="1"/>
        <s v="&amp;quot;決策評審點結果&amp;quot;" u="1"/>
        <s v="&amp;quot;只抓取6開頭之英業達料號&amp;quot;" u="1"/>
        <s v="&amp;quot;1. 僅在整體良率畫面顯示中良率(Yield rate)當日超標加註的說明_x000a_2. 透過下拉式選單更新說明確保資料填寫一致性_x000a_3. 說明信息藉由各項下拉選單所組合: Site name(不顯示於說明中)/Customer name/Product category/Product series/不良類型/不良類型目標%/實際不良率%_x000a_4. ex._x000a_Reason: HP NB 2022-800 Process 不良率目標2% 實際5%&amp;quot;" u="1"/>
        <s v="&amp;quot;包含平均全體員工人數、平均直接員工人數、平均間接員工人數、營業收入、營業利益&amp;quot;" u="1"/>
        <s v="&amp;quot;失敗原因代碼分為以下三種_x000a_1. [Quote]:  exceed client expected range_x000a_2. [Strategic bidding]: not to win_x000a_3. [Others]: Free Typing_x000a__x000a_失敗原因的筆數統計，畫面以圓餅圖占比顯示&amp;quot;" u="1"/>
        <s v="&amp;quot;投資標的淨利_x000a_當[統計期間]=Year，年度資料為季度資料加總&amp;quot;" u="1"/>
        <s v="&amp;quot;投資標的營收_x000a_當[統計期間]=Year，年度資料為季度資料加總&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含NRE/others_x000a__x000a_參考 P/L 更新日期 抓最新一版&amp;quot;" u="1"/>
        <s v="&amp;quot;含NRE/others_x000a__x000a_參考 P/L 月份 抓最新一版&amp;quot;" u="1"/>
        <s v="&amp;quot;說明_x000a_當[統計期間]=Year，與當年度最新季度資料相同&amp;quot;" u="1"/>
        <s v="&amp;quot;BU1,BU2以此類推，目前組織為到BU2&amp;quot;" u="1"/>
        <s v="&amp;quot;產品系列總體淨利率 = 產品系列總體淨利額/累計產品系列收入_x000a__x000a_參考 P/L 更新日期 抓最新一版&amp;quot;" u="1"/>
        <s v="&amp;quot;財報結算日&amp;quot;" u="1"/>
        <s v="&amp;quot;投資預算分配季度&amp;quot;" u="1"/>
        <s v="&amp;quot;EBO 專案資助管理&amp;quot;" u="1"/>
        <s v="&amp;quot;產品系列總體淨利率 = 產品系列總體淨利額/累計產品系列收入_x000a__x000a_參考 P/L 月份 抓最新一版&amp;quot;" u="1"/>
        <s v="&amp;quot;材料、製程: 如, 塑膠,包材,人力成本 ,水電,其他(設備攤提,維修,管銷等) &amp;quot;" u="1"/>
        <s v="&amp;quot;((本月鐵礦砂價格-前一個月鐵礦砂價格)/前一個月鐵礦砂價格)*100%&amp;quot;" u="1"/>
        <s v="&amp;quot;CCC 相關指標量值&amp;quot;" u="1"/>
        <s v="&amp;quot;現金循環週期同業比較&amp;quot;" u="1"/>
        <s v="&amp;quot;以月資料的方式定義年度營業收入目標&amp;quot;" u="1"/>
        <s v="&amp;quot;PDM內所建的合格供應商，SAP的Vendor/Vendor Code經mapping與AVL建立關聯，一個AVL可Mapping多個Vendor Code_x000a_- AVL 名稱, 目前包含製造商名稱, 代理商等&amp;quot;" u="1"/>
        <s v="&amp;quot;實際與預估和董事會預估營業收入差異 = 年度實際和預估營業收入 - 年度董事會預估營業收入&amp;quot;" u="1"/>
        <s v="&amp;quot;會計期間&amp;quot;" u="1"/>
        <s v="&amp;quot;統計期間&amp;quot;" u="1"/>
        <s v="&amp;quot;TW10: TP01/TP02/TP06_x000a_CN60: CP60/CP62/CP65/CP69&amp;quot;" u="1"/>
        <s v="&amp;quot;各個檢查站點待修不良數&amp;quot;" u="1"/>
        <s v="&amp;quot;年初至今實際和董事會預估營業收入差異率 = (年初至今累積營業收入 - 年初至今董事會預估營業收入)/年初至今董事會預估營業收入&amp;quot;" u="1"/>
        <s v="&amp;quot;產品系列&amp;quot;" u="1"/>
        <s v="&amp;quot;EBO 專案名稱&amp;quot;" u="1"/>
        <s v="&amp;quot;latest EBO Project Phase History_EBO Phase&amp;quot;" u="1"/>
        <s v="&amp;quot;Sub Material Catalog&amp;quot;" u="1"/>
        <s v="&amp;quot;年初至今實際和目標營業收入差異率 = (年初至今累積營業收入 - 年初至今營業收入目標)/年初至今營業收入目標&amp;quot;" u="1"/>
        <s v="&amp;quot;Version2-Version1&amp;quot;" u="1"/>
        <s v="&amp;quot;EBO 專案營收年&amp;quot;" u="1"/>
        <s v="&amp;quot;EBO Project Revenue_Actual Revenue/1,000,000&amp;quot;" u="1"/>
        <s v="&amp;quot;以月資料的方式定義年度營業收入目標_x000a_儲存單位為 台幣_x000a_顯示單位為 百萬台幣&amp;quot;" u="1"/>
        <s v="&amp;quot;實際和董事會預估出貨量達成率 = 實際出貨量/董事會預估出貨量&amp;quot;" u="1"/>
        <s v="&amp;quot;年出貨量差異 = 計算基準年度出貨量-計算基準年度前一年出貨量&amp;quot;" u="1"/>
        <s v="&amp;quot;詢價失敗細節&amp;quot;" u="1"/>
        <s v="&amp;quot;預計採用PSG Part Category重新定義後的資料&amp;quot;" u="1"/>
        <s v="&amp;quot;客戶代碼, ex. HP&amp;quot;" u="1"/>
        <s v="&amp;quot;客戶名稱, ex. HP&amp;quot;" u="1"/>
        <s v="&amp;quot;實際和預估營業收入差異率 = (實際營業收入 - 預估營業收入)/預估營業收入&amp;quot;" u="1"/>
        <s v="&amp;quot;每月實際和年度目標營業收入差異 = 每月實際營業收入 - 年度目標的月營業收入&amp;quot;" u="1"/>
        <s v="&amp;quot;實際與預估和董事會預估出貨量差異率 = (實際和預估出貨量 - 董事會預估出貨量)/董事會預估出貨量&amp;quot;" u="1"/>
        <s v="&amp;quot;營收月份 = 當月_x000a__x000a_月初至今實際和董事會預估出貨量達成率 = 月初至今實際出貨量/董事會預估出貨量&amp;quot;" u="1"/>
        <s v="&amp;quot;從BU/地域/廠區/客戶/採購方式/材料屬性/材料大類/PSG Part Category來篩選所選時間段的採購金額&amp;quot;" u="1"/>
        <s v="&amp;quot;e.g. HP, ASUS, All,....&amp;quot;" u="1"/>
        <s v="&amp;quot;月初至今實際和最新每月預估營業收入達成率 = 月初至今實際營業收入 / 最新每月預估營業收入&amp;quot;" u="1"/>
        <s v="&amp;quot;1-(站點不良數/秤重站點投入數)&amp;quot;" u="1"/>
        <s v="&amp;quot;報表以月為最小單位供選取欲常看的採購金額區間，拉取時長限制為兩年&amp;quot;" u="1"/>
        <s v="&amp;quot;1. 僅在整體良率畫面顯示中良率(Yield rate)當日超標加註的說明_x000a_2. 透過下拉式選單更新說明確保資料填寫一致性_x000a_3. 說明信息:人工填寫_x000a_4. ex._x000a_Reason: 主要不良為 重組重測&amp;quot;" u="1"/>
        <s v="&amp;quot;實際和目標營業收入差異 = 實際營業收入 - 營業收入目標&amp;quot;" u="1"/>
        <s v="&amp;quot;年度投資預算&amp;quot;" u="1"/>
        <s v="&amp;quot;年：365 / 存貨周轉率_x000a_季：90 / 存貨周轉率_x000a_月：30 / 存貨周轉率&amp;quot;" u="1"/>
        <s v="&amp;quot;年：365 / 應付周轉率_x000a_季：90 / 應付周轉率_x000a_月：30 / 應付周轉率&amp;quot;" u="1"/>
        <s v="&amp;quot;年：365 / 應收周轉率_x000a_季：90 / 應收周轉率_x000a_月：30 / 應收周轉率&amp;quot;" u="1"/>
        <s v="&amp;quot;營收月份 = 當月_x000a__x000a_月初至今實際和目標營業收入達成率 = 月初至今實際營業收入/月營業收入目標&amp;quot;" u="1"/>
        <s v="&amp;quot;檢查各項資料正確與否的日期&amp;quot;" u="1"/>
        <s v="&amp;quot;年出貨量差異率 = (計算基準年度出貨量-計算基準年度前一年出貨量)/計算基準年度前一年出貨量&amp;quot;" u="1"/>
        <s v="&amp;quot;EBO 專案贊助人&amp;quot;" u="1"/>
        <s v="&amp;quot;當年度: 董事會預估營業收入 = ( YTM - 1 )實際營業收入 + 剩餘月董事會預估營業收入_x000a_以往年度: 董事會預估營業收入 = 每月實際營業收入加總&amp;quot;" u="1"/>
        <s v="&amp;quot;EBO Project Revenue_Actual Gross Profit/1,000,000&amp;quot;" u="1"/>
        <s v="&amp;quot;投資結算年度&amp;quot;" u="1"/>
        <s v="&amp;quot;預測區間(Time Bucket)：週、月_x000a_計畫日期：每個預測區間起始日&amp;quot;" u="1"/>
        <s v="&amp;quot;失敗原因內容 為 失敗原因代碼 = 3. [Others]時對應的失敗原因&amp;quot;" u="1"/>
        <s v="&amp;quot;各SITE產品良率目標, 請參照品質目標對照表&amp;quot;" u="1"/>
        <s v="&amp;quot;包含月資料_x000a_年：365 / 應付帳款周轉率_x000a_季：90 / 應付帳款周轉率_x000a_月：30 / 應付帳款周轉率&amp;quot;" u="1"/>
        <s v="&amp;quot;包含月資料_x000a_年：365 / 應收帳款周轉率_x000a_季：90 / 應收帳款周轉率_x000a_月：30 / 應收帳款周轉率&amp;quot;" u="1"/>
        <s v="&amp;quot;預估營收&amp;quot;" u="1"/>
        <s v="&amp;quot;累計產品系列成本 = 累計材料成本+累計人工與其他成本_x000a_&amp;quot;" u="1"/>
        <s v="&amp;quot;年初至今累積營業收入 = YTM 實際營業收入_x000a__x000a_儲存單位為 台幣_x000a_顯示單位為 百萬台幣&amp;quot;" u="1"/>
        <s v="&amp;quot;當時間維度為 = MTD時使用_x000a__x000a_每月實際和預估營業收入差異 = 實際營業收入 - 每月預估營業收入&amp;quot;" u="1"/>
        <s v="&amp;quot;備註&amp;quot;" u="1"/>
        <s v="&amp;quot;料號描述&amp;quot;" u="1"/>
        <s v="&amp;quot;良率超標說明日期按自然年曆分布, 報告內容寫明公元 年/月/日&amp;quot;" u="1"/>
        <s v="&amp;quot;BU1, BU2, All&amp;quot;" u="1"/>
        <s v="&amp;quot;每季內以月，呈現達交狀況，數量除單獨月份外，亦以累計方式呈現，並依此計算達交率。&amp;quot;" u="1"/>
        <s v="&amp;quot;廠區性質包含MFG&amp;amp;HUB_x000a_MFG:_x000a_- ICC: 重慶廠區_x000a_- ITO: 桃園廠區_x000a_- IEC: 士林廠區_x000a_HUB: _x000a_- HUB: 海外庫存_x000a_&amp;quot;" u="1"/>
        <s v="&amp;quot;直接帶出整年數值，過長則拉bar左右移動，每季內以月，呈現達交狀況，數量除單獨月份外，亦以累計方式呈現，並依此計算達交率。&amp;quot;" u="1"/>
        <s v="&amp;quot;若 營收年度 = 當年年度_x000a_年度出貨量 = YTM 實際出貨量 + 剩餘董事會預估出貨量_x000a__x000a_若 營收年度 = 非當年年度_x000a_年度出貨量 = 累加 實際出貨量_x000a__x000a_儲存單位為 台_x000a_顯示單位為 千台_x000a__x000a_&amp;quot;" u="1"/>
        <s v="&amp;quot;計畫專案階段開始時間&amp;quot;" u="1"/>
        <s v="&amp;quot;BU1: _x000a_80%, 90%, 120%, 150%_x000a__x000a_BU2:_x000a_40%, 60%, 80%, 100%&amp;quot;" u="1"/>
        <s v="&amp;quot;((本月塑膠PC價格-前12個月塑膠PC價格)/前12個月塑膠PC價格)*100%&amp;quot;" u="1"/>
        <s v="&amp;quot;實際與預估和目標營業收入差異率 = 年度實際與預估和目標營業收入差異 / 年度營業收入目標&amp;quot;" u="1"/>
        <s v="&amp;quot;YYYYMMDD&amp;quot;" u="1"/>
        <s v="&amp;quot;投資標的持股比例_x000a_當[統計期間]=Year，與當年度最新季度資料相同&amp;quot;" u="1"/>
        <s v="&amp;quot;實際與預估和董事會預估營業收入差異 = 實際和預估營業收入 - 董事會預估營業收入&amp;quot;" u="1"/>
        <s v="&amp;quot;月實際和董事會預估營業收入差異率 = 每月實際營業收入 - 每月董事會預估營業收入&amp;quot;" u="1"/>
        <s v="&amp;quot;基本分數皆為98分，若有評核項目出現狀況則依嚴重度進行扣分&amp;quot;" u="1"/>
        <s v="&amp;quot;System各個檢查站待修不良數總和&amp;quot;" u="1"/>
        <s v="&amp;quot;以GR為準統計之數量&amp;quot;" u="1"/>
        <s v="&amp;quot;依上傳在DCM的buyer category對應清單來辨認:_x000a_B&amp;amp;S:客人買來賣英業達，即該料號對應欄位有出現Buy&amp;amp;Sell或B&amp;amp;S等關鍵字之料號_x000a_GTK:客人指定英業達對特定廠商進行購買，即該料號對應欄位有出現GTK或AVAP或AV等關鍵字之料號_x000a_OTK:英業達自行選擇廠商，非屬上面種類之料號皆歸此類&amp;quot;" u="1"/>
        <s v="&amp;quot;整體良率以各系列的 System All 表示 (FPY)&amp;quot;" u="1"/>
        <s v="&amp;quot;Quality（權重 40%）：SQE Score_x000a_Delivery （權重 30%） ：Purchase Score，每月票期成績裡分數_x000a_Cost （權重 30%） ：採購人工評分_x000a_以上若無分數，用空格方式呈現，並以各自權重計算出總分&amp;quot;" u="1"/>
        <s v="&amp;quot;首批出貨開始時間 為 量產評估階段的結束日期&amp;quot;" u="1"/>
        <s v="&amp;quot;投資標的估值（依持股比例）_x000a_當[統計期間]=Year，與當年度最新季度資料相同&amp;quot;" u="1"/>
        <s v="&amp;quot;投資統計期間&amp;quot;" u="1"/>
        <s v="&amp;quot;事業群&amp;quot;" u="1"/>
        <s v="&amp;quot;加總當年度實際投資金額_x000a_當[統計期間]=Year，與當年度最新季度資料相同&amp;quot;" u="1"/>
        <s v="&amp;quot;25.6%*倫敦-鋁金屬季度漲跌幅+40%*倫敦-銅金屬季度漲跌幅+1.6%*倫敦-錫金屬季度漲跌幅&amp;quot;" u="1"/>
        <s v="&amp;quot;實際和目標營業收入差異 = 實際營業收入/營業收入目標&amp;quot;" u="1"/>
        <s v="&amp;quot;4碼數字60開頭_x000a_EX: 6010, 6011, 6012&amp;quot;" u="1"/>
        <s v="&amp;quot;整體良率以各系列的 System All 表示&amp;quot;" u="1"/>
        <s v="&amp;quot;與此 Vendor 購買 Components 種類中英業達自選料之料號數。_x000a_若選特定一季直接出現該季數字，若選多季則出現最新一季的數字&amp;quot;" u="1"/>
        <s v="&amp;quot;年營業收入差異 = (年度營業收入-前一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含NRE/others&amp;quot;" u="1"/>
        <s v="&amp;quot;BU1 RDP、LT FCST、BU2 FCST: 已發生時間以Actual Shipment補上_x000a_BU2 LT FCT：同周別版本已有FCST的月份别使用FCST替代LTF&amp;quot;" u="1"/>
        <s v="&amp;quot;日期型態的代碼 e.g. 2022/6/1-1&amp;quot;" u="1"/>
        <s v="&amp;quot;年初至今實際和目標營業收入差異 = 年初至今累積營業收入 - 年初至今營業收入目標&amp;quot;" u="1"/>
        <s v="&amp;quot;月實際和董事會預估出貨量差異率 = 實際出貨量 - 董事會預估出貨量&amp;quot;" u="1"/>
        <s v="&amp;quot;銷貨成本 / 平均存貨_x000a_平均存貨為期初期末的平均_x000a_金額單位：千元&amp;quot;" u="1"/>
        <s v="&amp;quot;Defined by BU&amp;quot;" u="1"/>
        <s v="&amp;quot;當年累積報酬率&amp;quot;" u="1"/>
        <s v="&amp;quot;專案收益率&amp;quot;" u="1"/>
        <s v="&amp;quot;負債比&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_x000a__x000a_&amp;quot;" u="1"/>
        <s v="&amp;quot;與此 Vendor 購買 Components 種類中客戶指定料之料號數&amp;quot;" u="1"/>
        <s v="&amp;quot;專案時程分布總覽&amp;quot;" u="1"/>
        <s v="&amp;quot;EBO 專案營收計畫年&amp;quot;" u="1"/>
        <s v="&amp;quot;以整體企業來看，不區分 BG_x000a_稅後淨利 / 期初和期末總資產金額的平均_x000a_金額單位：千元&amp;quot;" u="1"/>
        <s v="&amp;quot;投資併購目標&amp;quot;" u="1"/>
        <s v="&amp;quot;EBO 專案營收計畫月&amp;quot;" u="1"/>
        <s v="&amp;quot;包含短期借款、長期借款、應付帳款及票據&amp;quot;" u="1"/>
        <s v="&amp;quot;來自於 營收出貨部門 的 年度目標的月出貨量 資料項加總_x000a__x000a_年度出貨目標的primary key為 Shipment Year, BU Code&amp;quot;" u="1"/>
        <s v="&amp;quot;產品系列總體淨利額 = 累計產品系列收入 - 累計產品系列成本_x000a_單位為 千元美金&amp;quot;" u="1"/>
        <s v="&amp;quot;等於BU1 Actual shipment除以BU1 BOD Shipping Target_x000a_等於BU2 Actual shipment除以BU2 BOD Shipping Target&amp;quot;" u="1"/>
        <s v="&amp;quot;System統計FA秤重站點投入數_x000a_PCA統計SA ECR站點投入數&amp;quot;" u="1"/>
        <s v="&amp;quot;EBO 專案的名稱&amp;quot;" u="1"/>
        <s v="&amp;quot;當年度: 董事會預估出貨量 = ( YTM - 1 )實際出貨量 + 剩餘月董事會預估出貨量_x000a_以往年度: 董事會預估出貨量 = 每月實際出貨量加總&amp;quot;" u="1"/>
        <s v="&amp;quot;BU1 RDP、LT FCST、BU2 FCST: 已發生時間以Actual Shipment補上_x000a_BU2 LT FCT：同周別版本已有FCST的月份别使用FCST替代LTF_x000a_BU2 BS分量：每月只有最終分量數值，累計紀錄前月分量數字&amp;quot;" u="1"/>
        <s v="&amp;quot;專案階段&amp;quot;" u="1"/>
        <s v="&amp;quot;PSG 工廠廠別&amp;quot;" u="1"/>
        <s v="&amp;quot;產品規劃周期&amp;quot;" u="1"/>
        <s v="&amp;quot;EBO專案營收計畫表&amp;quot;" u="1"/>
        <s v="&amp;quot;當BU選擇All, Customer 選擇All, DOI 目標天數為12天&amp;quot;" u="1"/>
        <s v="&amp;quot;自 首批出貨開始日期 累積迄今_x000a__x000a_參考 P/L 更新日期 抓最新一版&amp;quot;" u="1"/>
        <s v="&amp;quot;12%*塑膠PC季度漲跌幅+33%*倫敦-銅金屬季度漲跌幅&amp;quot;" u="1"/>
        <s v="&amp;quot;事業處代碼&amp;quot;" u="1"/>
        <s v="&amp;quot;比對上傳於DCM的buyer category清單，篩選比對出該廠商於該區間內收料之料號數有多少顆料號屬於此清單內的GTK(GTK,AVAP,AV)類別。&amp;quot;" u="1"/>
        <s v="&amp;quot;格式為 YYYY&amp;quot;" u="1"/>
        <s v="&amp;quot;台灣TAO廠區(TＷ10)，大陸CQ廠區(CN60)&amp;quot;" u="1"/>
        <s v="&amp;quot;N/A&amp;quot;" u="1"/>
        <s v="&amp;quot;&amp;apos;G&amp;apos; 底色呈現綠色 , _x000a_&amp;apos;R&amp;apos; 底色呈現紅色, _x000a_&amp;apos;Y&amp;apos; 底色呈現黃色, _x000a_&amp;apos;NA&amp;apos; 無底色&amp;quot;" u="1"/>
        <s v="&amp;quot;採購有上傳獨用料原因之材料數量_x000a_獨用料指Buy &amp;amp; Sell, AVAP, Spec-in,需開模且月平均需求15K以下之機構料(有需求經VM team決議), VM team決議single source，寫在採購作業管理辦法內。&amp;quot;" u="1"/>
        <s v="&amp;quot;Actual 投資標的淨利/Plan 投資標的淨利&amp;quot;" u="1"/>
        <s v="&amp;quot;SAP內所建之下單廠商，於PDM裡經mapping與ＡVL建立關聯，一個vendor code只能對應一個AVL&amp;quot;" u="1"/>
        <s v="&amp;quot;專案利益率&amp;quot;" u="1"/>
        <s v="&amp;quot;產品事業部門名稱&amp;quot;" u="1"/>
        <s v="&amp;quot;HP, Asus ....&amp;quot;" u="1"/>
        <s v="&amp;quot;投資可能性分為 H, M, L_x000a_H:規劃將提報董事會、M:持續維繫或規劃DD、L:初步討論維繫可能性低&amp;quot;" u="1"/>
        <s v="&amp;quot;PSG 廠區&amp;quot;" u="1"/>
        <s v="&amp;quot;以年資料的方式定義年度出貨目標_x000a_儲存單位為 台_x000a_顯示單位為 千台&amp;quot;" u="1"/>
        <s v="&amp;quot;以月資料的方式定義年度出貨目標_x000a_儲存單位為 台_x000a_顯示單位為 千台&amp;quot;" u="1"/>
        <s v="&amp;quot;只針對 詢價狀況 = Award的產品進行攤提計算_x000a_單位為 千台&amp;quot;" u="1"/>
        <s v="&amp;quot;H1, H2.....&amp;quot;" u="1"/>
        <s v="&amp;quot;包含存貨周轉天數、應付周轉天數、應收周轉天數、現金循環週期&amp;quot;" u="1"/>
        <s v="&amp;quot;產品系列總體淨利額 = 累計產品系列收入 - 累計產品系列成本&amp;quot;" u="1"/>
        <s v="&amp;quot;包含月資料_x000a_DOI + AR Days - AP Days&amp;quot;" u="1"/>
        <s v="&amp;quot;產品系列清單&amp;quot;" u="1"/>
        <s v="&amp;quot;((本月塑膠PC價格-前一個月塑膠PC價格)/前一個月塑膠PC價格)*100%&amp;quot;" u="1"/>
        <s v="&amp;quot;BU1 RDP、LT FCST、BU2 FCST: 已發生時間以Actual Shipment補上_x000a_BU2 LT FCT：同周别版本已有FCST的月份别使用FCST替代LTF_x000a_BU2 BS分量：每月只有最终分量数值, 累计记录前月分量数字&amp;quot;" u="1"/>
        <s v="&amp;quot;應付帳款及票據 / 總資產金額&amp;quot;" u="1"/>
        <s v="&amp;quot;現金及約當現金 / 總資產金額&amp;quot;" u="1"/>
        <s v="&amp;quot;月實際和目標營業收入差異率 = (實際營業收入 - 月營業收入目標)/月營業收入目標&amp;quot;" u="1"/>
        <s v="&amp;quot;當年度: 實際和預估營業收入 = YTM 實際營業收入 + 剩餘月董事會預估營業收入_x000a_以往年度: 實際和預估營業收入 = 每月實際營業收入加總&amp;quot;" u="1"/>
        <s v="&amp;quot;預計可能投資額(H)&amp;quot;" u="1"/>
        <s v="&amp;quot;依使用者選定 連接器 或散熱模組 或 電路板  或  Set組裝件之次階品項部品 ，顯示所選定次階品項部品對應的Part Category 訊息&amp;quot;" u="1"/>
        <s v="&amp;quot;以整體企業來看，不區分 BG_x000a_總負債金額 / 總資產金額&amp;quot;" u="1"/>
        <s v="&amp;quot;各不良原因/秤重站點投入數&amp;quot;" u="1"/>
        <s v="&amp;quot;實際和預估出貨量差異率 = (實際出貨量 - 預估出貨量)/預估出貨量&amp;quot;" u="1"/>
        <s v="&amp;quot;各客戶產品良率目標&amp;quot;" u="1"/>
        <s v="&amp;quot;各個檢查站不良數&amp;quot;" u="1"/>
        <s v="&amp;quot;規則示例：_x000a_2021 Q3(目前所在季度) 年度預算餘額是 年度預算-年度實際已投資-(前一季)預計可能投資額(H)_x000a_2021 Q4(未來所在季度) 年度預算餘額是 年度預算-年度實際已投資-(前一季)預計可能投資額(H)_x000a_2022 Q1(未來季度) 年度預算餘額是 年度預算-年度實際已投資_x000a_2022 Q2(未來所在季度) 年度預算餘額是 年度預算-年度實際已投資-(前一季)預計可能投資額(H)&amp;quot;" u="1"/>
        <s v="&amp;quot;稅後淨利 / 期初和期末總資產金額的平均_x000a_金額單位：千元&amp;quot;" u="1"/>
        <s v="&amp;quot;單位為 千美金&amp;quot;" u="1"/>
        <s v="&amp;quot;預計可能投資額(L)&amp;quot;" u="1"/>
        <s v="&amp;quot;商模可行性&amp;quot;" u="1"/>
        <s v="&amp;quot;預計可能投資額(H)/年度投資預算餘額比率&amp;quot;" u="1"/>
        <s v="&amp;quot;里程碑完成進度 (%)&amp;quot;" u="1"/>
        <s v="&amp;quot;年營業收入差異 = 計算基準年度營業收入-計算基準年度前一年營業收入_x000a_單位為 百萬台幣&amp;quot;" u="1"/>
        <s v="&amp;quot;年初至今董事會預估出貨量 = YTM 實際出貨量 + 當月董事會預估出貨量&amp;quot;" u="1"/>
        <s v="&amp;quot;月實際和董事會預估出貨量差異 = 每月實際出貨量 - 每月董事會預估出貨量&amp;quot;" u="1"/>
        <s v="&amp;quot;企業&amp;quot;" u="1"/>
        <s v="&amp;quot;W1, W2, W3, W4 -&gt; 週的計算方式？&amp;quot;" u="1"/>
        <s v="&amp;quot;當時間維度為 = MTD時使用_x000a__x000a_每月實際和預估營業收入差異率 = (實際營業收入 - 每月預估營業收入)/每月預估營業收入&amp;quot;" u="1"/>
        <s v="&amp;quot;預計可能投資額(M)&amp;quot;" u="1"/>
        <s v="&amp;quot;WorkSheetManagementColumn&amp;quot;" u="1"/>
        <s v="&amp;quot;EBO 團隊領導&amp;quot;" u="1"/>
        <s v="&amp;quot;PSG 廠別&amp;quot;" u="1"/>
        <s v="&amp;quot;單位為 千美元&amp;quot;" u="1"/>
        <s v="&amp;quot;年出貨量差異 = (年度出貨量-前一年度出貨量)/前一年度出貨量_x000a__x000a_若 營收年度 = 當年年度_x000a_年度出貨量 = YTM 實際出貨量 + 剩餘董事會預估出貨量_x000a__x000a_若 營收年度 = 非當年年度_x000a_年度出貨量 = 累加 實際出貨量&amp;quot;" u="1"/>
        <s v="&amp;quot;BU1: _x000a_W1: 12%, 22%, 42%, 82%;_x000a_W2: 35%, 45%, 65%, 105%;_x000a_W3: 57%, 67%, 87%, 127%;_x000a_W4=Monthly: 80%, 90%, 120%, 150%;_x000a_-&gt; 待討論若階梯式畫面於Tableau 呈現有問題，呈現的備案_x000a__x000a_BU2:_x000a_40%, 60%, 80%, 100%&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_x000a__x000a_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期初和期末應付帳款金額的平均&amp;quot;" u="1"/>
        <s v="&amp;quot;期初和期末應收帳款金額的平均&amp;quot;" u="1"/>
        <s v="&amp;quot;期初和期末股東權益金額的平均&amp;quot;" u="1"/>
        <s v="&amp;quot;EBO 專案實際毛利&amp;quot;" u="1"/>
        <s v="&amp;quot;若生產力分析指標類別為「營業收入」、「營業利益」，則金額單位為千元&amp;quot;" u="1"/>
        <s v="&amp;quot;計畫專案階段結束時間&amp;quot;" u="1"/>
        <s v="&amp;quot;EBO Project Revenue Forecast_Estimate Revenue/1,000,000&amp;quot;" u="1"/>
        <s v="&amp;quot;預估銷售數量&amp;quot;" u="1"/>
        <s v="&amp;quot;產品系列總體淨利率 = 產品系列總體淨利額/累計產品系列收入&amp;quot;" u="1"/>
        <s v="&amp;quot;若 營收年度 = 當年年度_x000a_年度營業收入 = 實際營業收入 + 剩餘月董事會預估營業收入_x000a__x000a_若 營收年度 = 非當年年度_x000a_年度營業收入 = 累加 實際營業收入_x000a__x000a_儲存單位為 台幣_x000a_顯示單位為 百萬台幣&amp;quot;" u="1"/>
        <s v="&amp;quot;B&amp;amp;S:客人買來賣英業達_x000a_GTK:客人指定英業達對特定廠商進行購買_x000a_OTK:英業達自行選擇廠商&amp;quot;" u="1"/>
        <s v="&amp;quot;詢價命中率狀態&amp;quot;" u="1"/>
        <s v="&amp;quot;EBO專案營收紀錄表&amp;quot;" u="1"/>
        <s v="&amp;quot;取 SAL  【詢價相關資料】 Concept 指定 【產品系列】 中最早的 【首批出貨開始日期】值&amp;quot;" u="1"/>
        <s v="&amp;quot;單位為 百萬台幣&amp;quot;" u="1"/>
        <s v="&amp;quot;當年度: 董事會預估出貨量 = ( YTM - 1 )實際出貨量 + 剩餘月董事會預估出貨量_x000a_以往年度: 董事會預估出貨量 = 每月實際出貨量加總_x000a__x000a_儲存單位為 台_x000a_顯示單位為 千台&amp;quot;" u="1"/>
        <s v="&amp;quot;出貨年度&amp;quot;" u="1"/>
        <s v="&amp;quot;上市公司名稱&amp;quot;" u="1"/>
        <s v="&amp;quot;若 營收年度 = 當年年度_x000a_年度營業收入 = 實際營業收入 + 剩餘月董事會預估營業收入_x000a__x000a_若 營收年度 = 非當年年度_x000a_年度營業收入 = 累加 實際營業收入_x000a__x000a_&amp;quot;" u="1"/>
        <s v="&amp;quot;yyyy&amp;quot;" u="1"/>
        <s v="&amp;quot;以月資料的方式定義年度營業收入目標_x000a_單位為 百萬台幣&amp;quot;" u="1"/>
        <s v="&amp;quot;Material Catalog&amp;quot;" u="1"/>
        <s v="&amp;quot;內部資料有年、季、月資料_x000a_外部資料有年、季資料&amp;quot;" u="1"/>
        <s v="&amp;quot;eg畫面, 原物料市場價格波動影響 樹狀圖 (TreeMap)&amp;quot;" u="1"/>
        <s v="&amp;quot;月初至今實際和董事會預估營業收入達成率 = 月初至今實際營業收入/每月董事會預估營業收入&amp;quot;" u="1"/>
        <s v="&amp;quot;HP DR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HP RDP:_x000a_1. 建立目的: 呈現各區域訂單出貨計畫;_x000a_2. 處理過程: 當月monthly的RDP=當月1日至上週四20:00:00前已出貨訂單數量(不含RCTO)+HP當月所給RDP數量(不含RCTO);_x000a_3. 資料來源: 已出貨訂單資料來源於FP report ID（NB:CID:9) DT:CID:10), RDP 來源於HP原始資料，會將其上傳至網址http://10.99.2.49/SCM/MainWork.aspx?SystemId=6&amp;amp;SystemName=SUPPLY%20CHAIN%20MANAGE 下麵的HP_NRP_RDP_UPLOAD菜單裡面的WIF RDP檔;_x000a_4. 篩選條件: 已出貨訂單篩選report中GEO不含RCTO字樣的，且Actual Ship Time在上週四20:00:00以前的出貨的數量, RDP篩選region欄位為WW和NART及SA_FeatureType 為BASE UNIT的數據_x000a_5.補充內容_x000a_a. RDP指Regional Demand Plan_x000a_b. GEO指region,即訂單所屬的地區，例如NA即為北美地區_x000a_c. RCTO指Regional Configuration to Order, 即半成品或不完整品_x000a_d. Actual Ship Time指實際的出貨時間_x000a_e. WW指World Wide, NART指North America Retail&amp;quot;" u="1"/>
        <s v="&amp;quot;1,2,3,4&amp;quot;" u="1"/>
        <s v="&amp;quot;實際和董事會預估營業收入差異率 = 實際營業收入 - 董事會預估營業收入_x000a_單位為 百萬台幣&amp;quot;" u="1"/>
        <s v="&amp;quot;HP  MTD order:_x000a_1. 建立目的: 計算累計收單數量;_x000a_2. 處理過程: MTD order=已出貨訂單(不含RCTO) + open order 當月有效訂單;_x000a_3. 資料來源: 已出貨訂單資料來源於FP report ID (NB:CID:9) DT:CID:10）, open order 數據來源於於FP report ID (NB ID: 396(CPU sheet) DT ID:397(L10 sheet);_x000a_4. 篩選條件: 已出貨訂單篩選report中GEO不含RCTO字樣的, 當月有效訂單在open order中篩選internal RSD 在當月及以前的訂單;_x000a_5. 補充內容:_x000a_a. MTD指Month to Date，即累計當月_x000a_b. RCTO指Regional Configuration to Order, 即半成品或不完整品_x000a_c. GEO指region,即訂單所屬的地區, 例如NA即為北美地區_x000a_d. internal RSD指internal request ship date, 即根據客人要求整合或換算成的內部參考的客人要求出貨日&amp;quot;" u="1"/>
        <s v="&amp;quot;投資標的預算分配主檔&amp;quot;" u="1"/>
        <s v="&amp;quot;當月最新一版的weekly hite rate 當monthly hit rate&amp;quot;" u="1"/>
        <s v="&amp;quot;&amp;quot;" u="1"/>
        <s v="&amp;quot;例如: _x000a_BU Type = BU: BU1, BU2_x000a_BU Type = Service: WW Service&amp;quot;" u="1"/>
        <s v="&amp;quot;實際與預估和董事會預估營業收入差異率 = (實際和預估營業收入 - 董事會預估營業收入)/董事會預估營業收入&amp;quot;" u="1"/>
        <s v="&amp;quot;營收月份 = 當月_x000a__x000a_月初至今實際和董事會預估營業收入達成率 = 月初至今實際營業收入/月董事會預估營業收入&amp;quot;" u="1"/>
        <s v="&amp;quot;PSG 成本分類&amp;quot;" u="1"/>
        <s v="&amp;quot;詢價狀態&amp;quot;" u="1"/>
        <s v="&amp;quot;例如: _x000a_第一事業處, 第二事業處&amp;quot;" u="1"/>
        <s v="&amp;quot;Quality（權重 40%）：SQE Score_x000a_Delivery （權重 30%） ：Purchase Score，每月票期成績裡分數_x000a_Cost （權重 30%） ：採購人工評分_x000a_若Cost缺分數，則用NA方式呈現，並以Quality  60%/Delivery 40%來計算權重算出總分&amp;quot;" u="1"/>
        <s v="&amp;quot;EBO 專案里程碑類別&amp;quot;" u="1"/>
        <s v="&amp;quot;年初至今實際和目標出貨量差異率 = (年初至今累積出貨量 - 年初至今出貨量目標)/年初至今出貨量目標&amp;quot;" u="1"/>
        <s v="&amp;quot;取得詢價日期&amp;quot;" u="1"/>
        <s v="&amp;quot;Management Type&amp;quot;" u="1"/>
        <s v="&amp;quot;EBO Milestone 紀錄表&amp;quot;" u="1"/>
        <s v="&amp;quot;年度實際已投資金額&amp;quot;" u="1"/>
        <s v="&amp;quot;儲存單位為 台_x000a_顯示單位為 千台&amp;quot;" u="1"/>
        <s v="&amp;quot;預設值三個月，按選取的區間呈現達交狀況，取線直線圖按月呈現&amp;quot;" u="1"/>
        <s v="&amp;quot;當年度: 實際和預估營業收入 = YTM 實際營業收入 + 剩餘月董事會預估營業收入_x000a_以往年度: 實際和預估營業收入 = 每月實際營業收入加總_x000a__x000a_儲存單位為 台幣_x000a_顯示單位為 百萬台幣&amp;quot;" u="1"/>
        <s v="&amp;quot;實際和預估營業收入 = YTM 實際營業收入 + 剩餘月董事會預估營業收入&amp;quot;" u="1"/>
        <s v="&amp;quot;董事會預估營業收入 = YTM 實際營業收入 + 剩餘月董事會預估營業收入&amp;quot;" u="1"/>
        <s v="&amp;quot;若 營收出貨結帳月份 屬於 當年年度_x000a_年度實際出貨量 = YTM 每月實際出貨量 + 剩餘月 董事會預估出貨量_x000a__x000a_若 營收出貨結帳月份 屬於 非當年年度_x000a_年度實際出貨量 = 累加 每月實際出貨量_x000a__x000a_YTD實際出貨量 =  YTM 每月實際出貨量_x000a_&amp;quot;" u="1"/>
        <s v="&amp;quot;詢價成功細節&amp;quot;" u="1"/>
        <s v="&amp;quot;區分事業群時，員工人數包含事業群所屬海內外人數_x000a_不區分事業群，看整體企業時，員工人數包含合併企業總人數_x000a_若無法取得直接、間接員工人數，則以全體員工人數依照一定比例拆分&amp;quot;" u="1"/>
        <s v="&amp;quot;System各個檢查站不良數總和&amp;quot;" u="1"/>
        <s v="&amp;quot;營業利益 / 平均員工人數((期初人數+期末人數)/2)_x000a_依據員工結構分為全體人均營業利益、直接人均營業利益、間接人均營業利益_x000a_金額單位：千元&amp;quot;" u="1"/>
        <s v="&amp;quot;EBO 專案營收月&amp;quot;" u="1"/>
        <s v="&amp;quot;EBO Project Revenue Forecast_Estimate Gross Profit/1,000,000&amp;quot;" u="1"/>
        <s v="&amp;quot;價格競爭力佔30%，機種配合度佔30%，材料/製程管理能力佔20%，其他項目佔10%&amp;quot;" u="1"/>
        <s v="&amp;quot;EBO 階段&amp;quot;" u="1"/>
        <s v="&amp;quot;專案開發年度&amp;quot;" u="1"/>
        <s v="&amp;quot;實際與預估和目標營業收入差異 = 實際和預估營業收入 - 年度營業收入目標&amp;quot;" u="1"/>
        <s v="&amp;quot;資助EBO專案的開始日期&amp;quot;" u="1"/>
        <s v="&amp;quot;產品視野&amp;quot;" u="1"/>
        <s v="&amp;quot;實際和預估營業收入差異 = 實際營業收入 - 預估營業收入&amp;quot;" u="1"/>
        <s v="&amp;quot;投資併購管理&amp;quot;" u="1"/>
        <s v="&amp;quot;為會計期間的最後一日，如：會計期間若為季，則財報結算日為當季的最後一日&amp;quot;" u="1"/>
        <s v="&amp;quot;為會計期間的最後一日，如：統計期間若為季，則財報結算日為當季的最後一日&amp;quot;" u="1"/>
        <s v="&amp;quot;將 預估銷售數量 根據 產品生命週期 進行分攤，再根據 年度出貨年 進行加總&amp;quot;" u="1"/>
        <s v="&amp;quot;出貨月份&amp;quot;" u="1"/>
        <s v="&amp;quot;當年度每個季度的年度投資預算皆等同當年度投資預算&amp;quot;" u="1"/>
        <s v="&amp;quot;實際和董事會預估營業收入差異率 = (實際營業收入 - 董事會預估營業收入)/董事會預估營業收入&amp;quot;" u="1"/>
        <s v="&amp;quot;累計產品系列成本 = 累計材料成本+累計人工與其他成本_x000a_單位為 千元美金&amp;quot;" u="1"/>
        <s v="&amp;quot; &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版本比較月份大於等於當月為Forecast_x000a_版本比較月份小於當月為Shipment&amp;quot;" u="1"/>
        <s v="&amp;quot;庫存金額/預估營業收入*30天&amp;quot;" u="1"/>
        <s v="&amp;quot;報酬率&amp;quot;" u="1"/>
        <s v="&amp;quot;格式為 YYYYMM01&amp;quot;" u="1"/>
        <s v="&amp;quot;現金循環週期同業及事業群比較&amp;quot;" u="1"/>
        <s v="&amp;quot;實際和目標出貨量差異 = 實際出貨量 - 出貨量目標&amp;quot;" u="1"/>
        <s v="&amp;quot;企業員工統計&amp;quot;" u="1"/>
        <s v="&amp;quot;(Version2-Version1)/Version1&amp;quot;" u="1"/>
        <s v="&amp;quot;若 營收出貨結帳月份 屬於 當年年度_x000a_年度實際營業收入 = YTM 每月實際營業收入 + 剩餘月 董事會預估營業收入_x000a__x000a_若 營收出貨結帳月份 屬於 非當年年度_x000a_年度實際營業收入 = 累加 每月實際營業收入_x000a__x000a_YTD實際營業收入 =  YTM 每月實際營業收入_x000a_&amp;quot;" u="1"/>
        <s v="&amp;quot;可用AVL或Vendor來選取，可同時選取多間廠商進行呈現來比較&amp;quot;" u="1"/>
        <s v="&amp;quot;所有材料拆分為EE或ME&amp;quot;" u="1"/>
        <s v="&amp;quot;實際與預估和目標出貨量差異率 = (實際和預估出貨量 - 年度出貨量目標)/年度出貨量目標&amp;quot;" u="1"/>
        <s v="&amp;quot;營收月份 = 當月_x000a__x000a_月初至今實際和目標出貨量達成率 = 月初至今實際出貨量/月出貨量目標&amp;quot;" u="1"/>
        <s v="&amp;quot;實際與預估和董事會預估出貨量差異 = 年度實際和預估出貨量 - 年度董事會預估出貨量&amp;quot;" u="1"/>
        <s v="&amp;quot;BS分量/當月FCST&amp;quot;" u="1"/>
        <s v="&amp;quot;總負債金額 / 總資產金額_x000a_金額單位：千元&amp;quot;" u="1"/>
        <s v="&amp;quot;材料細項&amp;quot;" u="1"/>
        <s v="&amp;quot;Actual 投資標的營收 /Plan 投資標的營收&amp;quot;" u="1"/>
        <s v="&amp;quot;累積稅後淨利 / 期初和期末總資產金額的平均_x000a_金額單位：千元_x000a_&amp;quot;" u="1"/>
        <s v="&amp;quot;分為全體、直接、間接&amp;quot;" u="1"/>
        <s v="&amp;quot;System 統計秤重站點投入數&amp;quot;" u="1"/>
        <s v="&amp;quot;預估產品家族成本&amp;quot;" u="1"/>
        <s v="&amp;quot;ITO: TP01/TP02/TP06 ..._x000a_ICC: CP60/CP62/CP65/CP69 …&amp;quot;" u="1"/>
        <s v="&amp;quot;與此 Vendor 購買 Components 種類中B&amp;amp;S 材料之料號數。_x000a_若選特定一季直接出現該季數字，若選多季則出現最新一季的數字&amp;quot;" u="1"/>
        <s v="&amp;quot;mm&amp;quot;" u="1"/>
        <s v="&amp;quot;&amp;apos;PSG 月採購收料紀錄&amp;apos; 統計料號數, 料號會先對應到vendor code/vendor name，即該vendor code/vendor name該月所收料的數量，Vendor code/vendor name再歸屬至AVL，同AVL下可有多個vendor code/vendor name，且一個vendor code/vendor name只能對應到一個AVL&amp;quot;" u="1"/>
        <s v="&amp;quot;預估毛利&amp;quot;" u="1"/>
        <s v="&amp;quot;52.8%*塑膠PC季度漲跌幅&amp;quot;" u="1"/>
        <s v="&amp;quot;67.5%*鐵礦砂 季度漲跌幅&amp;quot;" u="1"/>
        <s v="&amp;quot;客戶名稱，分成HP, Dyna, ASUS, Tiny&amp;quot;" u="1"/>
        <s v="&amp;quot;實際和董事會預估出貨量差異率 = 實際出貨量 - 董事會預估出貨量&amp;quot;" u="1"/>
        <s v="&amp;quot;實際和預估出貨量 = YTM 實際出貨量 + 剩餘董事會預估出貨量&amp;quot;" u="1"/>
        <s v="&amp;quot;董事會預估出貨量 = YTM 實際出貨量 + 剩餘董事會預估出貨量&amp;quot;" u="1"/>
        <s v="&amp;quot;對照&amp;quot;" u="1"/>
        <s v="&amp;quot;稅後淨利_x000a_金額單位：千元&amp;quot;" u="1"/>
        <s v="&amp;quot;A開頭是完全替代_x000a_B開頭是不完全替代_x000a_C是獨用 &amp;quot;" u="1"/>
        <s v="&amp;quot;F-Camellia 1.0 14&amp;apos;....&amp;quot;" u="1"/>
        <s v="&amp;quot;BU1 RDP、BU2 FCST: 已發生時間以Actual Shipment補上_x000a_BU1 LT FCT：當月Order vs forecast hit rate指定版本前6個月RDP替換LTF FCST前6個月FCST_x000a_BU2 LT FCT：同周別版本已有FCST的月份别使用FCST替代LTF&amp;quot;" u="1"/>
        <s v="&amp;quot;JDM/EMS&amp;quot;" u="1"/>
        <s v="&amp;quot;系列狀態&amp;quot;" u="1"/>
        <s v="&amp;quot;實際和目標出貨量差異率 = (實際出貨量 - 出貨量目標)/出貨量目標&amp;quot;" u="1"/>
        <s v="&amp;quot;預計可能投資額&amp;quot;" u="1"/>
        <s v="&amp;quot;EBO 專案實際營收&amp;quot;" u="1"/>
        <s v="&amp;quot;資料上傳日期&amp;quot;" u="1"/>
        <s v="&amp;quot;例如, _x000a_- ICC: 重慶廠區_x000a_- ITO: 桃園廠區&amp;quot;" u="1"/>
        <s v="&amp;quot;例如: _x000a_BU_x000a_Service&amp;quot;" u="1"/>
        <s v="&amp;quot;預估產品家族淨利率 =( 預估產品家族營收-預估產品家族成本)/預估產品家族營收&amp;quot;" u="1"/>
        <s v="&amp;quot;年度出貨目標&amp;quot;" u="1"/>
        <s v="&amp;quot;加總當年度稅後淨利_x000a_金額單位：千元&amp;quot;" u="1"/>
        <s v="&amp;quot;((本月鐵礦砂價格-前12個月鐵礦砂價格)/前12個月鐵礦砂價格)*100%&amp;quot;" u="1"/>
        <s v="&amp;quot;實際與預估和董事會預估出貨量差異 = 實際和預估出貨量 - 董事會預估出貨量&amp;quot;" u="1"/>
        <s v="&amp;quot;儲存單位為台幣，顯示單位為百萬台幣&amp;quot;" u="1"/>
        <s v="&amp;quot;料號Class code於PDM的Material Group&amp;quot;" u="1"/>
        <s v="&amp;quot;EBO 專案管理&amp;quot;" u="1"/>
        <s v="&amp;quot;營業收入 / 平均應收帳款_x000a_平均應收帳款為期初期末的平均_x000a_金額單位：千元&amp;quot;" u="1"/>
        <s v="&amp;quot;銷貨成本 / 平均應付帳款_x000a_平均應付帳款為期初期末的平均_x000a_金額單位：千元&amp;quot;" u="1"/>
        <s v="&amp;quot;年度投資預算主檔&amp;quot;" u="1"/>
        <s v="&amp;quot;月實際和目標出貨量差異率 = 實際出貨量 - 月出貨量目標&amp;quot;" u="1"/>
        <s v="&amp;quot;PDM內所建的合格供應商，SAP的Vendor/Vendor Code經mapping與AVL建立關聯，一個AVL可Mapping多個Vendor Code&amp;quot;" u="1"/>
        <s v="&amp;quot;實際和董事會預估出貨量差異率 = (實際出貨量 - 董事會預估出貨量)/董事會預估出貨量&amp;quot;" u="1"/>
        <s v="&amp;quot;年初至今實際和董事會預估出貨量差異 = 年初至今累積出貨量 - 年初至今董事會預估出貨量&amp;quot;" u="1"/>
        <s v="&amp;quot;月實際和董事會預估出貨量差異率 = 每月實際和董事會預估出貨量差異/每月董事會預估出貨量&amp;quot;" u="1"/>
        <s v="&amp;quot;每月實際和年度目標出貨量差異率 = 每月實際和年度目標出貨量差異 / 年度目標的月出貨量&amp;quot;" u="1"/>
        <s v="&amp;quot;財務會計主檔的營業收入與 daily revenue 不同，此為月結數字 (與 PNL 相同)_x000a_金額單位：千元&amp;quot;" u="1"/>
        <s v="&amp;quot;累計專案出貨量&amp;quot;" u="1"/>
        <s v="&amp;quot;財務會計主檔_員工結構相關&amp;quot;" u="1"/>
        <s v="&amp;quot;(Ironi-Ironi-3)/Ironi-3*100%; i 表示月份 i-3表示 I 的前三個月&amp;quot;" u="1"/>
        <s v="&amp;quot;例如, _x000a_- EBG: Enterprise Business Group;_x000a_- PSG: Personal Solution Group&amp;quot;" u="1"/>
        <s v="&amp;quot;客戶名稱&amp;quot;" u="1"/>
        <s v="&amp;quot;實際和預估出貨量差異 = 實際出貨量 - 預估出貨量&amp;quot;" u="1"/>
        <s v="&amp;quot;期初和期末員工人數的平均&amp;quot;" u="1"/>
        <s v="&amp;quot;期初和期末存貨金額的平均&amp;quot;" u="1"/>
        <s v="&amp;quot;實際與預估和董事會預估營業收入差異率 = 年度實際與預估和董事會預估營業收入差異/年度董事會預估營業收入&amp;quot;" u="1"/>
        <s v="&amp;quot;主導EBO專案的組織&amp;quot;" u="1"/>
        <s v="&amp;quot;E-XXX, 例如 E-001&amp;quot;" u="1"/>
        <s v="&amp;quot;詢價結束日期&amp;quot;" u="1"/>
        <s v="&amp;quot;廠區性質包含MFG&amp;amp;HUB_x000a_MFG:_x000a_- ICC: 重慶廠區_x000a_- ITO: 桃園廠區_x000a_HUB: _x000a_- HUB: 海外庫存_x000a_&amp;quot;" u="1"/>
        <s v="&amp;quot;Actual 投資標的認列獲利/Plan 投資標的認列獲利&amp;quot;" u="1"/>
        <s v="&amp;quot;時間範圍最後一項在安全區域外的專案_x000a_Hit Rate &gt;150%, Hit Rate &lt;70%_x000a__x000a_BU1:_x000a_1. 建立目的: 計算已收訂單數量占需求計畫數量的比例_x000a_2. 處理過程: 需求計畫達成率=HP MTD Order÷HP RDP_x000a_3. 資料來源: 參考HP MTD Order及HP RDP 業務規則_x000a_4. 篩選條件: NA_x000a_5.補充內容: NA_x000a__x000a_BU2:_x000a_1. 建立目的: 計算當月已收提貨訂單的數量占已收生產訂單數量的比例;_x000a_2. 處理過程: ASUS EDI 940 Shipping Notice 除以 ASUS EDI 850 Order Request_x000a_3. 資料來源: ASUS Open Order Report;_x000a_4. 篩選條件: NA;_x000a_5. 補充內容: NA;&amp;quot;" u="1"/>
        <s v="&amp;quot;Consumer/Commerical&amp;quot;" u="1"/>
        <s v="&amp;quot;月實際和董事會預估出貨量差異率 = (實際出貨量 - 董事會預估出貨量)/董事會預估出貨量&amp;quot;" u="1"/>
        <s v="&amp;quot;各個檢查站待修不良數&amp;quot;" u="1"/>
        <s v="&amp;quot;內部資料區分事業群，包含 EBG, PSG, Inventec All，Inventec All&gt;EBG+PSG_x000a_外部資料不區分事業群，欄位為空字串&amp;quot;" u="1"/>
        <s v="&amp;quot;年出貨量差異 = 年度出貨量-前一年度出貨量_x000a__x000a_若 營收年度 = 當年年度_x000a_年度出貨量 = YTM 實際出貨量 + 剩餘董事會預估出貨量_x000a__x000a_若 營收年度 = 非當年年度_x000a_年度出貨量 = 累加 實際出貨量&amp;quot;" u="1"/>
        <s v="&amp;quot;以整體企業來看，不區分 BG_x000a_累積稅後淨利 / 期初和期末股東權益的平均_x000a_期初股東權益指結算至前年度 12/31 的股東權益_x000a_如：2021 Q3 累積 ROE，分子為 2021 Q1 ~ Q3 稅後淨利加總，分母為 2020 Q4 股東權益與 2021 Q3 股東權益的平均_x000a_金額單位：千元&amp;quot;" u="1"/>
        <s v="&amp;quot;年初至今實際和董事會預估營業收入差異 = 年初至今累積營業收入 - 年初至今董事會預估營業收入&amp;quot;" u="1"/>
        <s v="&amp;quot;月實際和董事會預估營業收入差異率 = 每月實際和董事會預估營業收入差異/每月董事會預估營業收入&amp;quot;" u="1"/>
        <s v="&amp;quot;每月實際和年度目標營業收入差異率 = 每月實際和年度目標營業收入差異 / 年度目標的月營業收入&amp;quot;" u="1"/>
        <s v="&amp;quot;區分事業群時，事業群員工人數包含事業群所屬海內外人數_x000a_不區分事業群，看整體企業時，員工人數包含合併企業所有人數_x000a_若無法取得直接、間接員工人數，則以全體員工人數依照一定比例拆分&amp;quot;" u="1"/>
        <s v="&amp;quot;投資預算管控總表&amp;quot;" u="1"/>
        <s v="&amp;quot;BU1/BU2 ......&amp;quot;" u="1"/>
        <s v="&amp;quot;BU1A, BD2A....&amp;quot;" u="1"/>
        <s v="&amp;quot;EBO 專案資助紀錄表&amp;quot;" u="1"/>
        <s v="&amp;quot;EBO 專案進度紀錄表&amp;quot;" u="1"/>
        <s v="&amp;quot;EBO 專案階段紀錄表&amp;quot;" u="1"/>
        <s v="&amp;quot;例如, _x000a_MFG：製造廠區_x000a_HUB：庫存廠區&amp;quot;" u="1"/>
        <s v="&amp;quot;達交率按Vendor排名&amp;quot;" u="1"/>
        <s v="&amp;quot;年初至今董事會預估營業收入 = YTM 實際營業收入 + 當月董事會預估營業收入&amp;quot;" u="1"/>
        <s v="&amp;quot;月實際和董事會預估營業收入差異 = 每月實際營業收入 - 每月董事會預估營業收入&amp;quot;" u="1"/>
        <s v="&amp;quot;產品家族&amp;quot;" u="1"/>
        <s v="&amp;quot;該料號尚未結單之PO，所有尚未交料的總數量&amp;quot;" u="1"/>
        <s v="&amp;quot;比對上傳於DCM的buyer category清單，篩選比對出該廠商於該區間內收料之料號數有多少顆料號屬於此清單內的B&amp;amp;S(buy&amp;amp;sell, B&amp;amp;S)類別。&amp;quot;" u="1"/>
        <s v="&amp;quot;&amp;apos;BU1: _x000a_W1: 12%, 22%, 42%, 82%;_x000a_W2: 35%, 45%, 65%, 105%;_x000a_W3: 57%, 67%, 87%, 127%;_x000a_W4=Monthly: 80%, 90%, 120%, 150%;_x000a_-&gt; 待討論若階梯式畫面於Tableau 呈現有問題，呈現的備案_x000a__x000a_BU2:_x000a_40%, 60%, 80%, 100%&amp;apos;&amp;quot;" u="1"/>
        <s v="&amp;quot;((本月倫敦-銅金屬價格-前一個倫敦-銅金屬價格)/前一個月倫敦-銅金屬價格)*100%&amp;quot;" u="1"/>
        <s v="&amp;quot;由零件的產品使用清單對映客戶名稱以 &amp;apos;,&amp;apos; 分隔&amp;quot;" u="1"/>
        <s v="&amp;quot;(CUi-CUi-3)/CUi-3*100%; i 表示月份 i-3表示 i 的前三個月&amp;quot;" u="1"/>
        <s v="&amp;quot;(PCi-PCi-3)/PCi-3*100%; i 表示月份 i-3表示 i 的前三個月&amp;quot;" u="1"/>
        <s v="&amp;quot;投資併購目標註記&amp;quot;" u="1"/>
        <s v="&amp;quot;EBO 專案里程碑說明&amp;quot;" u="1"/>
        <s v="&amp;quot;以整體企業來看，不區分 BG_x000a_累積稅後淨利 / 期初和期末總資產金額的平均_x000a_期初總資產金額指結算至前年度 12/31 的總資產金額_x000a_如：2021 Q3 累積 ROA，分子為 2021 Q1 ~ Q3 稅後淨利加總，分母為 2020 Q4 總資產金額與 2021 Q3 總資產金額的平均_x000a_金額單位：千元&amp;quot;" u="1"/>
        <s v="&amp;quot;eg. 畫面, 原物料市場價格波動影響 樹狀圖 (TreeMap)&amp;quot;" u="1"/>
        <s v="&amp;quot;sum EBO Project Revenue_Actual Revenue/1,000,000&amp;quot;" u="1"/>
        <s v="&amp;quot;與此 Vendor 購買 Components 種類中客戶指定料之料號數。_x000a_若選特定一季直接出現該季數字，若選多季則出現最新一季的數字&amp;quot;" u="1"/>
        <s v="&amp;quot;產品生命週期&amp;quot;" u="1"/>
        <s v="&amp;quot;統計秤重站點投入數&amp;quot;" u="1"/>
        <s v="&amp;quot;上一期員工人數&amp;quot;" u="1"/>
        <s v="&amp;quot;如, 電鍍 (鎳25%、錫25%、金50%)_x000a_未定品項預設為100%&amp;quot;" u="1"/>
        <s v="&amp;quot;展示當月董事會時設定的出貨目標;_x000a_若當月董事會還沒開, 則使用上月董事會出貨目標&amp;quot;" u="1"/>
        <s v="&amp;quot;每月專案材料成本&amp;quot;" u="1"/>
        <s v="&amp;quot;累計專案材料成本&amp;quot;" u="1"/>
        <s v="&amp;quot;EBO 階段開始日期&amp;quot;" u="1"/>
        <s v="&amp;quot;以整體企業來看，不區分 BG_x000a_稅後淨利 / 期初和期末股東權益的平均_x000a_金額單位：千元&amp;quot;" u="1"/>
        <s v="&amp;quot;金額單位：千元&amp;quot;" u="1"/>
        <s v="&amp;quot;EBO專案的資助比率&amp;quot;" u="1"/>
        <s v="&amp;quot;BU1: _x000a_80%, 90%, 120%, 150%_x000a__x000a_BU2:_x000a_40%, 70%, 100%, 100%&amp;quot;" u="1"/>
        <s v="&amp;quot;BU1: _x000a_80%, 90%, 120%, 150%;_x000a__x000a_BU2:_x000a_40%, 60%, 80%, 100%&amp;quot;" u="1"/>
        <s v="&amp;quot;只針對 詢價狀況 = Award的產品進行攤提計算_x000a__x000a_成功詢價機種年度出貨量 = 預估月攤提銷售數量 年度累積_x000a_&amp;quot;" u="1"/>
        <s v="&amp;quot;包含存貨、現金及約當現金、應收帳款淨額、不動產、廠房及設備金額&amp;quot;" u="1"/>
        <s v="&amp;quot;自 首批出貨開始日期 累積迄今_x000a__x000a_參考 P/L 月份 抓最新一版&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GDi3-GDi-3)/GDi-3*100% ; i 表示月份 i-3表示 i 的前三個月&amp;quot;" u="1"/>
        <s v="&amp;quot;(NIi3-NIi-3)/NIi-3*100% ; i 表示月份 i-3表示 i 的前三個月&amp;quot;" u="1"/>
        <s v="&amp;quot;美金為單位&amp;quot;" u="1"/>
        <s v="&amp;quot;投資標的名稱&amp;quot;" u="1"/>
        <s v="&amp;quot;實際營收及毛利的幣別&amp;quot;" u="1"/>
        <s v="&amp;quot;預估營收及毛利的幣別&amp;quot;" u="1"/>
        <s v="&amp;quot;專案關鍵要素的簡短描述&amp;quot;" u="1"/>
        <s v="&amp;quot;實際和董事會預估營業收入差異率 = 實際營業收入 - 董事會預估營業收入&amp;quot;" u="1"/>
        <s v="&amp;quot;依所選取的時間點，趨勢圖會出現四期分數，一期為一季；分數每季計一次，QD採用該季平均數&amp;quot;" u="1"/>
        <s v="&amp;quot;years count from Start Date to current date (runtime) if End Date is nullorEmpty&amp;quot;" u="1"/>
        <s v="&amp;quot;計畫專案階段結束時間 = 為下一專案階段的 計畫專案階段開始時間&amp;quot;" u="1"/>
        <s v="&amp;quot;整體良率以各系列的 System All 表示 (Yield)&amp;quot;" u="1"/>
        <s v="&amp;quot;EBO 專案資助備註&amp;quot;" u="1"/>
        <s v="&amp;quot;雛型設計開始年度&amp;quot;" u="1"/>
        <s v="&amp;quot;資助EBO專案的事業群&amp;quot;" u="1"/>
        <s v="&amp;quot;例如：EBG, PSG, ALL_x000a_除了原本事業群代碼的定義，需另外增加 ALL_x000a_內部資料區分事業群_x000a_外部資料不區分事業群，欄位為空字串&amp;quot;" u="1"/>
        <s v="&amp;quot;EBO 團隊顧問&amp;quot;" u="1"/>
        <s v="&amp;quot;累計人工與其他成本&amp;quot;" u="1"/>
        <s v="&amp;quot;存貨 / 總資產金額&amp;quot;" u="1"/>
        <s v="&amp;quot;EBO 專案&amp;quot;" u="1"/>
        <s v="&amp;quot;投資主檔&amp;quot;" u="1"/>
        <s v="&amp;quot;僅限有列入Critical part之材料&amp;quot;" u="1"/>
        <s v="&amp;quot;應收帳款淨額 / 總資產金額&amp;quot;" u="1"/>
        <s v="&amp;quot;投資標的營收貢獻=投資標的營收*投資標的持股比例_x000a_當[統計期間]=Year，年度資料為季度資料加總&amp;quot;" u="1"/>
        <s v="&amp;quot;投資標的認列獲利=投資標的淨利*投資標的持股比例_x000a_當[統計期間]=Year，年度資料為季度資料加總&amp;quot;" u="1"/>
        <s v="&amp;quot;里程碑 狀態&amp;quot;" u="1"/>
        <s v="&amp;quot;每月專案銷貨收入&amp;quot;" u="1"/>
        <s v="&amp;quot;累計專案銷貨收入&amp;quot;" u="1"/>
        <s v="&amp;quot;對照客戶名稱&amp;quot;" u="1"/>
        <s v="&amp;quot;年初至今累積營業收入 = YTM 實際營業收入&amp;quot;" u="1"/>
        <s v="&amp;quot;1-(站點待修不良數/System秤重站或PCA SA_15站投入數)&amp;quot;" u="1"/>
        <s v="&amp;quot;只針對 詢價狀況 = Award的產品進行攤提計算_x000a__x000a_成功詢價機種年度出貨量 = 預估月攤提銷售數量 年度累積_x000a__x000a_若除不盡，則四捨五入取整數&amp;quot;" u="1"/>
        <s v="&amp;quot;年營業收入差異率 = (計算基準年度營業收入-計算基準年度前一年營業收入)/計算基準年度前一年營業收入&amp;quot;" u="1"/>
        <s v="&amp;quot;月實際和董事會預估營業收入差異率 = (實際營業收入 - 月董事會預估營業收入)/月董事會預估營業收入&amp;quot;" u="1"/>
        <s v="&amp;quot;年：365 / 存貨周轉率_x000a_季：90 / 存貨周轉率_x000a_月：30 / 存貨周轉率_x000a_此處存貨周轉天數來源為財報，與 SCM 主題的 DOI 計算公式不同&amp;quot;" u="1"/>
        <s v="&amp;quot;20%*鐵礦砂季度漲跌幅+23%*塑膠PC季度漲跌幅+10%*倫敦-銅金屬季度漲跌幅+13%*(25%*倫敦-鎳金屬月度漲跌幅+25%*倫敦-錫金屬季度漲跌幅+50%*連續月紐約黃金月度漲跌幅)&amp;quot;" u="1"/>
        <s v="&amp;quot;報酬率同業比較&amp;quot;" u="1"/>
        <s v="&amp;quot;年初至今董事會預估出貨量 = YTM 實際出貨量 + 當董事會預估出貨量&amp;quot;" u="1"/>
        <s v="&amp;quot;每月實際和年度目標營業出貨量 = 每月實際出貨量 - 年度目標的月出貨量&amp;quot;" u="1"/>
        <s v="&amp;quot;EBO 階段備註&amp;quot;" u="1"/>
        <s v="&amp;quot;月實際和董事會預估營業收入差異率 = 實際營業收入 - 月董事會預估營業收入&amp;quot;" u="1"/>
        <s v="&amp;quot;預估產品家族營收&amp;quot;" u="1"/>
        <s v="&amp;quot;實際和董事會預估營業收入達成率 = 實際營業收入/董事會預估營業收入&amp;quot;" u="1"/>
        <s v="&amp;quot;年營業收入差異 = 計算基準年度營業收入-計算基準年度前一年營業收入&amp;quot;" u="1"/>
        <s v="&amp;quot;System各個檢查站待修不良數總和(Yield)&amp;quot;" u="1"/>
        <s v="&amp;quot;加總累計實際投資金額_x000a_當[統計期間]=Year，與當年度最新季度資料相同&amp;quot;" u="1"/>
        <s v="&amp;quot;實際與預估和目標出貨量差異 = 實際和預估出貨量 - 年度出貨量目標&amp;quot;" u="1"/>
        <s v="&amp;quot;年初至今實際和目標出貨量差異 = 年初至今累積出貨量 - 年初至今出貨量目標&amp;quot;" u="1"/>
        <s v="&amp;quot;月實際和目標出貨量差異率 = (實際出貨量 - 月出貨量目標)/月出貨量目標&amp;quot;" u="1"/>
        <s v="&amp;quot;詢價結束年度&amp;quot;" u="1"/>
        <s v="&amp;quot;實際與預估和目標出貨量差異率 = 年度實際與預估和目標出貨量差異 / 年度出貨量目標&amp;quot;" u="1"/>
        <s v="&amp;quot;每月專案生產營運成本&amp;quot;" u="1"/>
        <s v="&amp;quot;累計專案生產營運成本&amp;quot;" u="1"/>
        <s v="&amp;quot;期初和期末總資產金額的平均&amp;quot;" u="1"/>
        <s v="&amp;quot;價格競爭力佔30%，機種配合度佔30%，材料/製程管理能力佔30%，其他項目佔10%，處級主管有確認並修正最後分數的權限&amp;quot;" u="1"/>
        <s v="&amp;quot;策略清晰度&amp;quot;" u="1"/>
        <s v="&amp;quot;現金循環週期&amp;quot;" u="1"/>
        <s v="&amp;quot;years count from Registration Date to current date (runtime) if EBO Phase not Graduated; precision decimal(2,1)&amp;quot;" u="1"/>
        <s v="&amp;quot;SAL:SALES RFQ Project(人工)_x000a_LOG: LG RDP (人工)_x000a_FP:OpenOrder,Shipment include size_x000a_SAP:Material Group (SAP -&gt; FP)財務&amp;quot;" u="1"/>
        <s v="&amp;quot;1-(站點不良數/System秤重站或PCA SA_15站投入數)&amp;quot;" u="1"/>
        <s v="&amp;quot;如, LME-銅,SCI-PC,LME-銅,LME-銅&amp;quot;" u="1"/>
        <s v="&amp;quot;採購上傳獨用料料號清單於DCM。有出現在上傳的sole source清單裡的料才屬獨用料_x000a__x000a_&amp;quot;" u="1"/>
        <s v="&amp;quot;比對上傳於DCM的buyer category清單，篩選出該廠商於該區間內收料之料號數有多少顆料號不屬此清單內的B&amp;amp;S(buy&amp;amp;sell, B&amp;amp;S)予GTK(GTK,AVAP,AV)類別，即為OTK的料號數。&amp;quot;" u="1"/>
        <s v="&amp;quot;PSG 事業處&amp;quot;" u="1"/>
        <s v="&amp;quot;上市代碼&amp;quot;" u="1"/>
        <s v="&amp;quot;供應商資料抓取的年月時間點&amp;quot;" u="1"/>
        <s v="&amp;quot;年營業收入差異 = 年度營業收入-前一年度營業收入_x000a__x000a_若 營收年度 = 當年年度_x000a_年度營業收入 = 實際營業收入 + 剩餘月董事會預估營業收入_x000a__x000a_若 營收年度 = 非當年年度_x000a_年度營業收入 = 累加 實際營業收入&amp;quot;" u="1"/>
        <s v="&amp;quot;累計材料成本&amp;quot;" u="1"/>
        <s v="&amp;quot;分為 ALL, DL, IDL&amp;quot;" u="1"/>
        <s v="&amp;quot;人均產值及人均營業利益&amp;quot;" u="1"/>
        <s v="&amp;quot;執行中詢價細節&amp;quot;" u="1"/>
        <s v="&amp;quot;人均產值及人均營業利益事業群比較&amp;quot;" u="1"/>
        <s v="&amp;quot;與此 Vendor 購買 Components 種類中英業達自選料之料號數&amp;quot;" u="1"/>
        <s v="&amp;quot;例如: _x000a_BU1, BU2&amp;quot;" u="1"/>
        <s v="&amp;quot;若 營收年度 = 當年年度_x000a_年度出貨量 = YTM 實際出貨量 + 剩餘董事會預估出貨量_x000a__x000a_若 營收年度 = 非當年年度_x000a_年度出貨量 = 累加 實際出貨量_x000a__x000a_&amp;quot;" u="1"/>
        <s v="&amp;quot;只取達交率最差的前五個料號呈現提醒&amp;quot;" u="1"/>
        <s v="&amp;quot;只取達交率最差的前五間廠商呈現提醒&amp;quot;" u="1"/>
        <s v="&amp;quot;以月為基準點計算，目標若為季度資料則均分為月資料，達交率計算季度內為累計方式加總計算，預設顯示為季度資料。&amp;quot;" u="1"/>
        <s v="&amp;quot;PSG 產品事業部門部門, 按處級&amp;quot;" u="1"/>
        <s v="&amp;quot;年初至今董事會預估出貨量 = YTM 實際出貨量 + 當月董事會預估出貨量_x000a__x000a_儲存單位為 台_x000a_顯示單位為 千台&amp;quot;" u="1"/>
        <s v="&amp;quot;累積稅後淨利 / 期初和期末股東權益的平均_x000a_金額單位：千元&amp;quot;" u="1"/>
        <s v="&amp;quot;單位為 千台&amp;quot;" u="1"/>
        <s v="&amp;quot;未來六個月需求數量&amp;quot;" u="1"/>
        <s v="&amp;quot;內部資料包含月、季、年的資料_x000a_外部資料包含季、年的資料&amp;quot;" u="1"/>
        <s v="&amp;quot;投資預算分配總表&amp;quot;" u="1"/>
        <s v="&amp;quot;Y:僅年度銷量分析用的Family&amp;quot;" u="1"/>
        <s v="&amp;quot;資助EBO專案的結束日期&amp;quot;" u="1"/>
        <s v="&amp;quot;2021-Strix.....&amp;quot;" u="1"/>
        <s v="&amp;quot;以月資料的方式定義年度出貨目標&amp;quot;" u="1"/>
        <s v="&amp;quot;((本月倫敦-鎳金屬-前一個月倫敦-鎳金屬價格)/前一個月倫敦-鎳金屬價格)*100%&amp;quot;" u="1"/>
        <s v="&amp;quot;市場確佔度&amp;quot;" u="1"/>
        <s v="&amp;quot;累計專案出貨量/預估銷貨數量&amp;quot;" u="1"/>
        <s v="&amp;quot;儲存單位為 台幣_x000a_顯示單位為 百萬台幣&amp;quot;" u="1"/>
        <s v="&amp;quot;負債重點項目&amp;quot;" u="1"/>
        <s v="&amp;quot;資產重點項目&amp;quot;" u="1"/>
        <s v="&amp;quot;排序_x000a_1. 原始標的名稱_x000a_2. 計算後預計可能投資額(H)、預計可能投資額(M)、預計可能投資額(Ｌ)&amp;quot;" u="1"/>
        <s v="&amp;quot;實際和目標營業收入差異 = 實際營業收入 - 營業收入目標_x000a_單位為 百萬台幣&amp;quot;" u="1"/>
        <s v="&amp;quot;實際和預估營業收入差異 = 實際營業收入 - 預估營業收入_x000a_單位為 百萬台幣&amp;quot;" u="1"/>
        <s v="&amp;quot;由系列使用清單對映客戶名稱以 &amp;apos;,&amp;apos; 分隔，會有一個或多個&amp;quot;" u="1"/>
        <s v="&amp;quot;展示當月實際出貨數量&amp;quot;" u="1"/>
        <s v="&amp;quot;採購有上傳獨用料料號清單於DCM，篩選比對出該廠商於該區間內收料之料號數有多少顆料號在此清單內。_x000a_獨用料指Buy &amp;amp; Sell, AVAP, Spec-in,需開模且月平均需求15K以下之機構料(有需求經VM team決議), VM team決議single source，寫在採購作業管理辦法內。_x000a_- 由sole source list比對&amp;quot;" u="1"/>
        <s v="&amp;quot;EBO 專案編號&amp;quot;" u="1"/>
        <s v="&amp;quot;投資標的現金股利_x000a_當[統計期間]=Year，年度資料為季度資料加總&amp;quot;" u="1"/>
        <s v="&amp;quot;ASUS EDI 940 Shipping Notice:_x000a_1. 建立目的: 計算當月已收提貨訂單數量;_x000a_2. 處理過程: 加總符合篩選條件的訂單數量;_x000a_3. 資料來源: ASUS Open Order Report;_x000a_4. 篩選條件: &amp;apos;&amp;apos;ReqShpDate&amp;apos;&amp;apos;在PSG ASUS Month的當月及之前, 且940_DATE&amp;apos;&amp;apos;在當月及之前, 且當月1號(不含)前未出貨的訂單數量.;_x000a_5. 補充內容: NA&amp;quot;" u="1"/>
        <s v="&amp;quot;技術成熟度&amp;quot;" u="1"/>
        <s v="&amp;quot;良率回報日期按自然年曆分布 _x000a_每周三上傳報告, 報告內容寫明公元年/月/日&amp;quot;" u="1"/>
        <s v="&amp;quot;稅後淨利 / 期初和期末總資產金額的平均_x000a_金額單位：千元_x000a_&amp;quot;" u="1"/>
        <s v="&amp;quot;財務會計主檔&amp;quot;" u="1"/>
        <s v="&amp;quot;((本月連續月紐約黃金價格-前12個月連續月紐約黃金價格)/前一個連續月紐約黃金價格)*100%&amp;quot;" u="1"/>
        <s v="&amp;quot;產品驗證開始日期&amp;quot;" u="1"/>
        <s v="&amp;quot;系統整合開始日期&amp;quot;" u="1"/>
        <s v="&amp;quot;量產評估開始日期&amp;quot;" u="1"/>
        <s v="&amp;quot;雛型設計開始日期&amp;quot;" u="1"/>
        <s v="&amp;quot;短期借款 / 總資產金額&amp;quot;" u="1"/>
        <s v="&amp;quot;長期借款 / 總資產金額&amp;quot;" u="1"/>
        <s v="&amp;quot;與此 Vendor 購買 Components 種類中B&amp;amp;S 材料之料號數&amp;quot;" u="1"/>
        <s v="&amp;quot;員工結構&amp;quot;" u="1"/>
        <s v="&amp;quot;庫存金額/(by客戶)預估營業收入*30天&amp;quot;" u="1"/>
        <s v="&amp;quot;說明&amp;quot;" u="1"/>
        <s v="&amp;quot;Actual 投資標的營收貢獻/Plan 投資標的營收貢獻&amp;quot;" u="1"/>
        <s v="&amp;quot;當年度: 實際和預估出貨量 = YTM 實際出貨量 + 剩餘月董事會預估出貨量_x000a_以往年度: 實際和預估出貨量 = 每月實際出貨量加總_x000a__x000a_儲存單位為 台_x000a_顯示單位為 千台&amp;quot;" u="1"/>
        <s v="&amp;quot;例如: _x000a_一A產品事業部, 一B產品事業部&amp;quot;" u="1"/>
        <s v="&amp;quot;各SITE各站不良類型目標, 參照品質目標對照表&amp;quot;" u="1"/>
        <s v="&amp;quot;各SITE產品直通率目標, 請參照品質目標對照表&amp;quot;" u="1"/>
        <s v="&amp;quot;ASUS EDI 850 Order Request:_x000a_1. 建立目的: 計算當月已收生產訂單數量;_x000a_2. 處理過程: 加總符合篩選條件的訂單數量;_x000a_3. 資料來源: ASUS Open Order Report_x000a_4. 篩選條件: &amp;apos;&amp;apos;ReqShpDate&amp;apos;&amp;apos;在PSG ASUS Month的當月及之前, 且當月1號(不含)前未出貨的訂單;_x000a_5. 補充內容: NA&amp;quot;" u="1"/>
        <s v="&amp;quot;只會有整數&amp;quot;" u="1"/>
        <s v="&amp;quot;達交率按PartNo排名&amp;quot;" u="1"/>
        <s v="&amp;quot;年初至今累積出貨量 =YTM 實際出貨量&amp;quot;" u="1"/>
        <s v="&amp;quot;由零件的產品使用清單對映客戶名稱以 &amp;apos;,&amp;apos; 分隔，會有一個或多個&amp;quot;" u="1"/>
        <s v="&amp;quot;金額單位:千元&amp;quot;" u="1"/>
        <s v="&amp;quot;System各個檢查站不良數總和 (FPY)&amp;quot;" u="1"/>
        <s v="&amp;quot;月實際和目標營業收入差異率 = 實際營業收入 - 月營業收入目標&amp;quot;" u="1"/>
        <s v="&amp;quot;若 營收年度 = 當年年度_x000a_年度出貨量 = YTM 實際出貨量 + 剩餘董事會預估出貨量_x000a__x000a_若 營收年度 = 非當年年度_x000a_年度出貨量 = 累加 實際出貨量&amp;quot;" u="1"/>
        <s v="&amp;quot;例如: _x000a_BU1A, BD2A....&amp;quot;" u="1"/>
        <s v="&amp;quot;已發生時間以Actual Shipment補上&amp;quot;" u="1"/>
        <s v="&amp;quot;稅後淨利 / 期初和期末股東權益的平均_x000a_金額單位：千元&amp;quot;" u="1"/>
        <s v="&amp;quot;月初至今實際和董事會預估出貨量達成率 = 月初至今實際出貨量/每月董事會預估出貨量&amp;quot;" u="1"/>
        <s v="&amp;quot;營業收入 / 平均員工人數((期初人數+期末人數)/2)_x000a_依據員工結構分為全體人均產值、直接人均產值、間接人均產值_x000a_金額單位：千元&amp;quot;" u="1"/>
        <s v="&amp;quot;年初至今董事會預估營業收入 = YTM 實際營業收入 + 當月董事會預估營業收入_x000a__x000a_儲存單位為 台幣_x000a_顯示單位為 百萬台幣&amp;quot;" u="1"/>
        <s v="&amp;quot;年：365 / 應付帳款周轉率_x000a_季：90 / 應付帳款周轉率_x000a_月：30 / 應付帳款周轉率&amp;quot;" u="1"/>
        <s v="&amp;quot;年：365 / 應收帳款周轉率_x000a_季：90 / 應收帳款周轉率_x000a_月：30 / 應收帳款周轉率&amp;quot;" u="1"/>
        <s v="&amp;quot;實際和目標營業收入差異率 = (實際營業收入 - 營業收入目標)/營業收入目標&amp;quot;" u="1"/>
        <s v="&amp;quot;年初至今實際和董事會預估出貨量差異率 = (年初至今累積出貨量 - 年初至今董事會預估出貨量)/年初至今董事會預估出貨量&amp;quot;" u="1"/>
        <s v="&amp;quot;當時間維度為 = MTD時使用_x000a__x000a_每月實際和預估出貨量差異率 = (每月實際出貨量 - 每月預估出貨量)/每月預估出貨量&amp;quot;" u="1"/>
        <s v="&amp;quot;EBO 階段結束日期&amp;quot;" u="1"/>
        <s v="&amp;quot;例如: _x000a_BU1A: Comsumer, BU1B: Comerical&amp;quot;" u="1"/>
      </sharedItems>
    </cacheField>
    <cacheField name="custom_ReferenceData" numFmtId="0">
      <sharedItems count="103" longText="1">
        <s v="&amp;quot;&amp;quot;"/>
        <s v="&amp;quot;ex.BU1的 AME, HPE, BU2的A1,S1,C1,ZT&amp;quot;"/>
        <s v="&amp;quot;BU1, BU2, BU5, BU6, NIDC&amp;quot;"/>
        <s v="&amp;quot;ex:202201,202202&amp;quot;"/>
        <s v="&amp;quot;Y/N&amp;quot;"/>
        <s v="&amp;quot;EBG: BU1, BU2, BU5, BU6, NIDC&amp;quot;"/>
        <s v="&amp;quot;EBG,PSG&amp;quot;"/>
        <s v="&amp;quot;HP, Asus&amp;quot;" u="1"/>
        <s v="&amp;quot;G, R, Y, NA&amp;quot;" u="1"/>
        <s v="&amp;quot;Ongoing, Delay, Completed, Cancel&amp;quot;" u="1"/>
        <s v="&amp;quot;只取R-後面的材料名稱。_x000a_R-CAPTCTR, R-IC,R-CONNTOR…........&amp;quot;" u="1"/>
        <s v="&amp;quot;EMS: 僅代工製造;_x000a_JDM: 聯合設計製造;&amp;quot;" u="1"/>
        <s v="&amp;quot;1. [Quote]_x000a_2. [Strategic bidding]_x000a_3. [Others]&amp;quot;" u="1"/>
        <s v="&amp;quot;PSG BU1的不同產品類別:_x000a_NB: 筆記型電腦_x000a_DT: 臺式電腦主機/桌上型個人電腦_x000a_Docking: 筆記型電腦擴充座_x000a__x000a_PSG BU2的不同產品類別:_x000a_NB: 筆記型電腦&amp;quot;" u="1"/>
        <s v="&amp;quot;BU1: _x000a_80%, 90%, 120%, 150%_x000a__x000a_BU2:_x000a_40%, 60%, 80%, 100%&amp;quot;" u="1"/>
        <s v="&amp;quot;西元年月&amp;quot;" u="1"/>
        <s v="&amp;quot;BU1:第一事業處_x000a_BU2:第二事業處_x000a_以此類推&amp;quot;" u="1"/>
        <s v="&amp;quot;Eunice, Vlad&amp;quot;" u="1"/>
        <s v="&amp;quot;BU1, BU2&amp;quot;" u="1"/>
        <s v="&amp;quot;HP, Dyna, ASUS, Tiny&amp;quot;" u="1"/>
        <s v="&amp;quot;EE、ME&amp;quot;" u="1"/>
        <s v="&amp;quot;BU1: 第一事業部_x000a_BU2: 第二事業部&amp;quot;" u="1"/>
        <s v="&amp;quot;Defined by BU&amp;quot;" u="1"/>
        <s v="&amp;quot;存貨周轉天數、應付周轉天數、應收周轉天數、現金循環週期&amp;quot;" u="1"/>
        <s v="&amp;quot;英業達、廣達、緯創、仁寶…&amp;quot;" u="1"/>
        <s v="&amp;quot;短期借款、長期借款、應付帳款及票據&amp;quot;" u="1"/>
        <s v="&amp;quot;Forecast, Shipment&amp;quot;" u="1"/>
        <s v="&amp;quot;BU 1: 第一事業處_x000a_BU 2: 第二事業處&amp;quot;" u="1"/>
        <s v="&amp;quot;XXX&amp;quot;" u="1"/>
        <s v="&amp;quot;RDP, LT FSCT, FCST, BS 分量&amp;quot;" u="1"/>
        <s v="&amp;quot;W1, W2, W3, W4 -&gt; 週的計算方式？&amp;quot;" u="1"/>
        <s v="&amp;quot;Candidate, _x000a_Pre-EBO, _x000a_EBO, _x000a_Graduated&amp;quot;" u="1"/>
        <s v="&amp;quot;料號前四碼數字&amp;quot;" u="1"/>
        <s v="&amp;quot;2356, 2382, 3231, 2324…&amp;quot;" u="1"/>
        <s v="&amp;quot;皆為數字&amp;quot;" u="1"/>
        <s v="&amp;quot;Consumer: 消費型筆記型電腦;_x000a_Commercial: 商務型筆記型電腦;&amp;quot;" u="1"/>
        <s v="&amp;quot;EBG, PSG, ALL&amp;quot;" u="1"/>
        <s v="&amp;quot;BU1: _x000a_80%, 90%, 120%, 150%;_x000a__x000a_BU2:_x000a_40%, 60%, 80%, 100%&amp;quot;" u="1"/>
        <s v="&amp;quot;Y&amp;quot;" u="1"/>
        <s v="&amp;quot; &amp;quot;" u="1"/>
        <s v="&amp;quot;BU_x000a_Service&amp;quot;" u="1"/>
        <s v="&amp;quot;BU1：BU1A, BU1B_x000a_BU2：BD2A&amp;quot;" u="1"/>
        <s v="&amp;quot;皆為英文、數字&amp;quot;" u="1"/>
        <s v="&amp;quot;PCA/System &amp;quot;" u="1"/>
        <s v="&amp;quot;Go, No-Go, Redirect&amp;quot;" u="1"/>
        <s v="&amp;quot;EBG, PSG&amp;quot;" u="1"/>
        <s v="&amp;quot;On Going/EOL&amp;quot;" u="1"/>
        <s v="&amp;quot;Year, Quarter&amp;quot;" u="1"/>
        <s v="&amp;quot;小數點2位&amp;quot;" u="1"/>
        <s v="&amp;quot;待補充&amp;quot;" u="1"/>
        <s v="&amp;quot;BU1: 第一事業處所屬業務;_x000a_BU2: 第二事業處所屬業務;&amp;quot;" u="1"/>
        <s v="&amp;quot;不良類型: _x000a_- All defect 所有不良, Design, Process, Material, Others&amp;quot;" u="1"/>
        <s v="&amp;quot;中文需為繁體字&amp;quot;" u="1"/>
        <s v="&amp;quot;Award, On-going&amp;quot;" u="1"/>
        <s v="&amp;quot;製造站點代碼_x000a_PCA: AOI​,ICT​,SA F/T​_x000a_System: Diagnostic, FA F/T, Run-in​&amp;quot;" u="1"/>
        <s v="&amp;quot;ICC: FA, SA, WH, ITO Intransit_x000a_ITO: FA, WH _x000a_HUB: WH, HUB Intransit&amp;quot;" u="1"/>
        <s v="&amp;quot;BU1A_x000a_BU2B&amp;quot;" u="1"/>
        <s v="&amp;quot;全體員工人數、直接員工人數、間接員工人數、營業收入、營業利益&amp;quot;" u="1"/>
        <s v="&amp;quot;Corp,_x000a_EBG,_x000a_PSG,_x000a_AIM,_x000a_Besta,_x000a_IAC,_x000a_IIOT&amp;quot;" u="1"/>
        <s v="&amp;quot;ITO: TP01/TP02/TP06 ..._x000a_ICC: CP60/CP62/CP65/CP69 …&amp;quot;" u="1"/>
        <s v="&amp;quot;PSG BU1的產品系列名稱:_x000a_Probook, Tablet, OPP14, 400s, 800s, 1000s, 700s, Pavilion, OPP17, 600s, RPOS, DT, AIO, Docking_x000a__x000a_PSG BU2的產品系列名稱:_x000a_FX516, Strix_2021, Strix_2022, GA401R, GA402, GA503, GC31, GC32, GU603, GU603Z, GV301, GV301R, GX703, NR2201, NR2202, NR2203&amp;quot;" u="1"/>
        <s v="&amp;quot;TW10: TP01/TP02/TP06_x000a_CN60: CP60/CP62/CP65/CP69&amp;quot;" u="1"/>
        <s v="&amp;quot;FA, SA, WH&amp;quot;" u="1"/>
        <s v="&amp;quot;存貨、現金及約當現金、應收帳款淨額&amp;quot;" u="1"/>
        <s v="&amp;quot;BU1: _x000a_W1: 12%, 22%, 42%, 82%;_x000a_W2: 35%, 45%, 65%, 105%;_x000a_W3: 57%, 67%, 87%, 127%;_x000a_W4=Monthly: 80%, 90%, 120%, 150%;_x000a__x000a_BU2:_x000a_40%, 60%, 80%, 100%&amp;quot;" u="1"/>
        <s v="&amp;quot;EBG, PSG, ALL, ...&amp;quot;" u="1"/>
        <s v="&amp;quot;PSG BU2的產品系列名稱:_x000a_FX516, Strix_2021, Strix_2022, GA401R, GA402, GA503, GC31, GC32, GU603, GU603Z, GV301, GV301R, GX703, NR2201, NR2202, NR2203&amp;quot;" u="1"/>
        <s v="&amp;quot;　&amp;quot;" u="1"/>
        <s v="&amp;quot;全體、直接、間接&amp;quot;" u="1"/>
        <s v="&amp;quot;Year, Quarter, Month&amp;quot;" u="1"/>
        <s v="&amp;quot;Class Code 四碼數字加上&amp;apos;-&amp;apos;再加上對應的Materical Group，Material Group只取R-後面的材料名稱。&amp;quot;" u="1"/>
        <s v="&amp;quot;INVENTEC CORPORATION, QUANTA COMPUTER INC., Wistron Corporation, COMPAL ELECTRONICS, INC.&amp;quot;" u="1"/>
        <s v="&amp;quot;西元年四碼/月份&amp;quot;" u="1"/>
        <s v="&amp;quot;依SAP要求格式輸入&amp;quot;" u="1"/>
        <s v="&amp;quot;RDP, LT FSCT, FCST, BS 分量, 當月FCST&amp;quot;" u="1"/>
        <s v="&amp;quot;文數字&amp;quot;" u="1"/>
        <s v="&amp;quot;H1, H2, H3&amp;quot;" u="1"/>
        <s v="&amp;quot;Version1, Version2&amp;quot;" u="1"/>
        <s v="&amp;quot;HP: 第一事業處惠普客戶;_x000a_ASUS: 第二事業處華碩客戶;&amp;quot;" u="1"/>
        <s v="&amp;quot;Market, Business, Technology, Organization&amp;quot;" u="1"/>
        <s v="&amp;quot;B&amp;amp;S、GTK、OTK&amp;quot;" u="1"/>
        <s v="&amp;quot;HP, ASUS, Dynabook&amp;quot;" u="1"/>
        <s v="&amp;quot;DB, SI, PV, RTM, FCS&amp;quot;" u="1"/>
        <s v="&amp;quot;1,2,3,4&amp;quot;" u="1"/>
        <s v="&amp;quot;BU1A_x000a_BD2A&amp;quot;" u="1"/>
        <s v="&amp;quot;D, W, M, Y&amp;quot;" u="1"/>
        <s v="&amp;quot;D, W, Y&amp;quot;" u="1"/>
        <s v="&amp;quot;EBG, PSG, Inventec All&amp;quot;" u="1"/>
        <s v="&amp;quot;&amp;apos;BU1: _x000a_W1: 12%, 22%, 42%, 82%;_x000a_W2: 35%, 45%, 65%, 105%;_x000a_W3: 57%, 67%, 87%, 127%;_x000a_W4=Monthly: 80%, 90%, 120%, 150%;_x000a_-&gt; 待討論若階梯式畫面於Tableau 呈現有問題，呈現的備案_x000a__x000a_BU2:_x000a_40%, 60%, 80%, 100%&amp;apos;&amp;quot;" u="1"/>
        <s v="&amp;quot;ALL, DL, IDL&amp;quot;" u="1"/>
        <s v="&amp;quot;N/A&amp;quot;" u="1"/>
        <s v="&amp;quot;見PSG Part Category Sheet&amp;quot;" u="1"/>
        <s v="&amp;quot;ITO;ICC&amp;quot;" u="1"/>
        <s v="&amp;quot;NTD,_x000a_USD&amp;quot;" u="1"/>
        <s v="&amp;quot;皆為英文、數字與符號&amp;quot;" u="1"/>
        <s v="&amp;quot;BU1: 第一事業處_x000a_BU2: 第二事業處&amp;quot;" u="1"/>
        <s v="&amp;quot;RDP, LT FSCT, FCST, BS 分量, 每月最後一版FCST&amp;quot;" u="1"/>
        <s v="&amp;quot;TAO、CQ&amp;quot;" u="1"/>
        <s v="&amp;quot;_x000a_PSG: BU1, BU2&amp;quot;" u="1"/>
        <s v="&amp;quot;_x000a_PSG: BU1, BU2, WW Service&amp;quot;" u="1"/>
        <s v="&amp;quot;2022-800 ; 2022-Strix&amp;quot;" u="1"/>
        <s v="&amp;quot;HP, ASUS, Dynabook, Tiny&amp;quot;" u="1"/>
        <s v="&amp;quot;HP, Dynabook, ASUS, Tiny&amp;quot;" u="1"/>
      </sharedItems>
    </cacheField>
    <cacheField name="custom_SourceSystem" numFmtId="0">
      <sharedItems count="15">
        <s v=""/>
        <s v="PRO 手動上傳" u="1"/>
        <s v="供需平台" u="1"/>
        <s v="PDM/SAP/EIS" u="1"/>
        <s v="FP" u="1"/>
        <s v="N/A" u="1"/>
        <e v="#REF!" u="1"/>
        <s v="EIS/SAP" u="1"/>
        <s v="資料來源待確認" u="1"/>
        <s v="Manual" u="1"/>
        <s v="EIS" u="1"/>
        <s v="手動上傳" u="1"/>
        <s v="DCM" u="1"/>
        <s v="PDM/EIS" u="1"/>
        <s v="SQE 系統來源" u="1"/>
      </sharedItems>
    </cacheField>
    <cacheField name="custom_Formula" numFmtId="0">
      <sharedItems count="58">
        <s v="&amp;quot;&amp;quot;"/>
        <s v="&amp;quot;H30&amp;quot;" u="1"/>
        <s v="&amp;quot;((本月連續月紐約黃金價格-前12個月連續月紐約黃金價格)前一個連續月紐約黃金價格)*100%&amp;quot;" u="1"/>
        <s v="&amp;quot;SAP內所建之下單廠商，於PDM裡經mapping與ＡVL建立關聯，一個vendor code只能對應一個AVL&amp;quot;" u="1"/>
        <s v="&amp;quot;所有材料拆分為EE或ME&amp;quot;" u="1"/>
        <s v="&amp;quot;((本月鐵礦砂價格-前12個月鐵礦砂價格)前12個月鐵礦砂價格)*100%&amp;quot;" u="1"/>
        <s v="&amp;quot;20%*鐵礦砂季度漲跌幅+23%*塑膠PC季度漲跌幅+10%*倫敦-銅金屬季度漲跌幅+13%*(25%*倫敦-鎳金屬月度漲跌幅+25%*倫敦-錫金屬季度漲跌幅+50%*連續月紐約黃金月度漲跌幅)&amp;quot;" u="1"/>
        <s v="&amp;quot;TW10: TP01TP02TP06_x000a_CN60: CP60CP62CP65CP69&amp;quot;" u="1"/>
        <s v="&amp;quot;採購有上傳獨用料原因之材料數量_x000a_獨用料指Buy &amp;amp; Sell, AVAP, Spec-in,需開模且月平均需求15K以下之機構料(有需求經VM team決議), VM team決議single source，寫在採購作業管理辦法內。&amp;quot;" u="1"/>
        <s v="&amp;quot;H42&amp;quot;" u="1"/>
        <s v="&amp;quot;((本月倫敦-銅金屬價格-前一個倫敦-銅金屬價格)前12個月倫敦-銅金屬價格)*100%&amp;quot;" u="1"/>
        <s v="&amp;quot;((本月倫敦-鋁金屬價格-前一個月倫敦-鋁金屬價格)前一個月倫敦-鋁金屬價格)*100%&amp;quot;" u="1"/>
        <s v="&amp;quot;((本月倫敦-錫金屬價格-前一個月倫敦-錫金屬價格)前一個月倫敦-錫金屬價格)*100%&amp;quot;" u="1"/>
        <s v="&amp;quot;((本月倫敦-鎳金屬-前12個月倫敦-鎳金屬價格)前12個月倫敦-鎳金屬價格)*100%&amp;quot;" u="1"/>
        <s v="&amp;quot;依使用者選定 連接器  或散熱模組 或 電路板  或  Set組裝件部品或各次階品項 ，顯示相關的Part Category 訊息&amp;quot;" u="1"/>
        <s v="&amp;quot;H45&amp;quot;" u="1"/>
        <s v="&amp;quot;料號前四碼數字&amp;quot;" u="1"/>
        <s v="&amp;quot;(TINi-TINi-3)TINi-3*100% ; i 表示月份 i-3表示 i 的前三個月&amp;quot;" u="1"/>
        <s v="&amp;quot;材料於PDM裡對應的Class Code+Material Group&amp;quot;" u="1"/>
        <s v="&amp;quot;料號Class code於PDM的Material Group&amp;quot;" u="1"/>
        <s v="&amp;quot;依使用者選定 連接器 或散熱模組 或 電路板  或  Set組裝件之次階品項部品 ，顯示所選定次階品項部品對應的Part Category 訊息&amp;quot;" u="1"/>
        <s v="&amp;quot;12%*塑膠PC季度漲跌幅+33%*倫敦-銅金屬季度漲跌幅&amp;quot;" u="1"/>
        <s v="&amp;quot;((本月塑膠PC價格-前12個月塑膠PC價格)前12個月塑膠PC價格)*100%&amp;quot;" u="1"/>
        <s v="&amp;quot;(GDi3-GDi-3)GDi-3*100% ; i 表示月份 i-3表示 i 的前三個月&amp;quot;" u="1"/>
        <s v="&amp;quot;(NIi3-NIi-3)NIi-3*100% ; i 表示月份 i-3表示 i 的前三個月&amp;quot;" u="1"/>
        <s v="&amp;quot;PDM內所建的合格供應商，SAP的VendorVendor Code經mapping與AVL建立關聯，一個AVL可Mapping多個Vendor Code&amp;quot;" u="1"/>
        <s v="&amp;quot;BU1,BU2以此類推，目前組織為到BU2&amp;quot;" u="1"/>
        <s v="&amp;quot;台灣TAO廠區，大陸CQ廠區&amp;quot;" u="1"/>
        <s v="&amp;quot;((本月倫敦-鋁金屬價格-前12個月倫敦-鋁金屬價格)前12個月倫敦-鋁金屬價格)*100%&amp;quot;" u="1"/>
        <s v="&amp;quot;((本月倫敦-錫金屬價格-前12個月倫敦-錫金屬價格)前12個月倫敦-錫金屬價格)*100%&amp;quot;" u="1"/>
        <s v="&amp;quot;((本月連續月紐約黃金價格-前一個月連續月紐約黃金價格)前一個連續月紐約黃金價格)*100%&amp;quot;" u="1"/>
        <s v="&amp;quot;25_6%*倫敦-鋁金屬季度漲跌幅+40%*倫敦-銅金屬季度漲跌幅+1_6%*倫敦-錫金屬季度漲跌幅&amp;quot;" u="1"/>
        <s v="&amp;quot;客戶名稱，分成HP, Dyna, ASUS, Tiny&amp;quot;" u="1"/>
        <s v="&amp;quot;H44&amp;quot;" u="1"/>
        <s v="&amp;quot;((本月倫敦-銅金屬價格-前一個倫敦-銅金屬價格)前一個月倫敦-銅金屬價格)*100%&amp;quot;" u="1"/>
        <s v="&amp;quot;(ALi-ALi-3)ALi-3*100% ; i 表示月份 i-3表示 i 的前三個月&amp;quot;" u="1"/>
        <s v="&amp;quot;從BU地域廠區客戶採購方式材料屬性材料大類PSG Part Category來篩選所選時間段的採購金額&amp;quot;" u="1"/>
        <s v="&amp;quot;依使用者選定 連接器  或散熱模組 或 電路板  或  Set組裝件部品 ，顯示相關的Part Category 訊息&amp;quot;" u="1"/>
        <s v="&amp;quot;依使用者選定 連接器 或沖壓品 或 塑膠射出或散熱模組 或 電路板 部品 ，顯示相關的Part Category 訊息&amp;quot;" u="1"/>
        <s v="&amp;quot;依使用者選定 連接器 或沖壓品 或 塑膠射出或散熱模組 或 電路板 部品 ，顯示相關的Part Catetory 訊息&amp;quot;" u="1"/>
        <s v="&amp;quot;H47&amp;quot;" u="1"/>
        <s v="&amp;quot;((本月塑膠PC價格-前一個月塑膠PC價格)前一個月塑膠PC價格)*100%&amp;quot;" u="1"/>
        <s v="&amp;quot;預計採用PSG Part Category重新定義後的資料&amp;quot;" u="1"/>
        <s v="&amp;quot;52_8%*塑膠PC季度漲跌幅&amp;quot;" u="1"/>
        <s v="&amp;quot;67_5%*鐵礦砂 季度漲跌幅&amp;quot;" u="1"/>
        <s v="&amp;quot;基本分數皆為98分，若有評核項目出現狀況則依嚴重度進行扣分&amp;quot;" u="1"/>
        <s v="&amp;quot;報表以月為最小單位供選取欲常看的採購金額區間，拉取時長限制為兩年&amp;quot;" u="1"/>
        <s v="&amp;quot;((本月鐵礦砂價格-前一個月鐵礦砂價格)前一個月鐵礦砂價格)*100%&amp;quot;" u="1"/>
        <s v="&amp;quot;(CUi-CUi-3)CUi-3*100%; i 表示月份 i-3表示 i 的前三個月&amp;quot;" u="1"/>
        <s v="&amp;quot;(PCi-PCi-3)PCi-3*100%; i 表示月份 i-3表示 i 的前三個月&amp;quot;" u="1"/>
        <s v="&amp;quot;Quality（權重 40%）：SQE Score_x000a_Delivery （權重 30%） ：Purchase Score，每月票期成績裡分數_x000a_Cost （權重 30%） ：採購人工評分_x000a_以上若無分數，用空格方式呈現，並以各自權重計算出總分&amp;quot;" u="1"/>
        <s v="&amp;quot;價格競爭力佔30%，機種配合度佔30%，材料製程管理能力佔20%，其他項目佔10%&amp;quot;" u="1"/>
        <s v="&amp;quot;((本月倫敦-鎳金屬-前一個月倫敦-鎳金屬價格)前一個月倫敦-鎳金屬價格)*100%&amp;quot;" u="1"/>
        <s v="&amp;quot;B&amp;amp;S:客人買來賣英業達_x000a_GTK:客人指定英業達對特定廠商進行購買_x000a_OTK:英業達自行選擇廠商&amp;quot;" u="1"/>
        <s v="&amp;quot;H43&amp;quot;" u="1"/>
        <s v="&amp;quot;可用AVL或Vendor來選取，可同時選取多間廠商進行呈現來比較&amp;quot;" u="1"/>
        <s v="&amp;quot;(Ironi-Ironi-3)Ironi-3*100%; i 表示月份 i-3表示 I 的前三個月&amp;quot;" u="1"/>
        <s v="&amp;quot;H46&amp;quot;" u="1"/>
      </sharedItems>
    </cacheField>
    <cacheField name="custom_DataType" numFmtId="0">
      <sharedItems count="12">
        <s v=""/>
        <s v="代碼類"/>
        <s v="文本類"/>
        <s v="日期類"/>
        <s v="註記類"/>
        <s v="比例類" u="1"/>
        <s v="日期時間類" u="1"/>
        <s v="N/A" u="1"/>
        <s v="數值類" u="1"/>
        <s v=" " u="1"/>
        <s v="金額類" u="1"/>
        <s v="編碼類" u="1"/>
      </sharedItems>
    </cacheField>
    <cacheField name="custom_Relative" numFmtId="0">
      <sharedItems containsNonDate="0" containsString="0" containsBlank="1"/>
    </cacheField>
    <cacheField name="Classifi-Category" numFmtId="0">
      <sharedItems count="1">
        <s v="Sensitivity"/>
      </sharedItems>
    </cacheField>
    <cacheField name="Classification Name_x000a_" numFmtId="0">
      <sharedItems count="5">
        <s v="Concept"/>
        <s v="Property"/>
        <s v="Relationship"/>
        <s v="Dimension" u="1"/>
        <s v="Measure" u="1"/>
      </sharedItems>
    </cacheField>
    <cacheField name="UniqueTermNameMap" numFmtId="0">
      <sharedItems/>
    </cacheField>
    <cacheField name="UniqueTermName" numFmtId="0">
      <sharedItems count="2153">
        <s v="&amp;quot;Line Of Business&amp;quot;"/>
        <s v="&amp;quot;Line Of Business_LOB Code&amp;quot;"/>
        <s v="&amp;quot;Line Of Business_BU Code&amp;quot;"/>
        <s v="&amp;quot;Line Of Business_End Customer&amp;quot;"/>
        <s v="&amp;quot;Line Of Business_LOB vailble Date from&amp;quot;"/>
        <s v="&amp;quot;Line Of Business_LOB Code used flag&amp;quot;"/>
        <s v="&amp;quot;Business Unit&amp;quot;"/>
        <s v="&amp;quot;Business Unit_BU Name&amp;quot;"/>
        <s v="&amp;quot;Business Unit_BU Code&amp;quot;"/>
        <s v="&amp;quot;Business Unit_BG Code&amp;quot;"/>
        <s v="&amp;quot;Forecast Type&amp;quot;" u="1"/>
        <s v="&amp;quot;MLY Rev and SHIPT by BU and CUS_Diff of MLY Act Rev vs Yearly Target Rev&amp;quot;" u="1"/>
        <s v="&amp;quot;YTD Rev and SHIPT by PRD_Diff Rate of YTD Act Rev and YTD Boards Est Rev&amp;quot;" u="1"/>
        <s v="&amp;quot;YTD Rev and SHIPT by BU and CUS_Diff of YTD Act SHIPT and YTD Shipping TRGT&amp;quot;" u="1"/>
        <s v="&amp;quot;Yearly Status of Operating Income and Shipment by BU and Customer_Difference Between Yearly Actual and Predict Shipment and Yearly Boards Estimated Shipment&amp;quot;" u="1"/>
        <s v="&amp;quot;YTD Rev and SHIPT by BU and CUS_Year to Date Shipment Target&amp;quot;" u="1"/>
        <s v="&amp;quot;YTD Rev_ and SHIPT by BU and CUS_Year to Date Revenue Target&amp;quot;" u="1"/>
        <s v="&amp;quot;Actual Revenue and Shipment Data_Accumulative Series Net Profit Rate&amp;quot;" u="1"/>
        <s v="&amp;quot;Material Marketing Price Information_Material Futures YOY&amp;quot;" u="1"/>
        <s v="&amp;quot;EBO Project Funding History_EBO Project Funding Percentage&amp;quot;" u="1"/>
        <s v="&amp;quot;Actual Daily Revenue and Shipment Data_Actual Revenue and Shipment Date&amp;quot;" u="1"/>
        <s v="&amp;quot;Monthly Status of Operating Income and Shipment by Product_Version Date&amp;quot;" u="1"/>
        <s v="&amp;quot;PSG Division_Division Alias&amp;quot;" u="1"/>
        <s v="&amp;quot;Year to Date Status of Operating Income and Shipment by Product_Difference Between Year to Date Actual Operating Income and Year to Date Boards Estimated Operating Income&amp;quot;" u="1"/>
        <s v="&amp;quot;Yearly Status of Operating Income and Shipment by Product_Difference Ratio Between Yearly Actual and Predict Operating Income and Yearly Boards Estimated Operating Income&amp;quot;" u="1"/>
        <s v="&amp;quot;Investment Master_Subject Revenue&amp;quot;" u="1"/>
        <s v="&amp;quot;CQ MP shipment Dataset&amp;quot;" u="1"/>
        <s v="&amp;quot;Data on the Difference Rate of Revenue and Shipment in Different Time Intervals_Difference Between Yearly Operating Income&amp;quot;" u="1"/>
        <s v="&amp;quot;PSG Product Family_Business type&amp;quot;" u="1"/>
        <s v="&amp;quot;Vendor Management_Component Type&amp;quot;" u="1"/>
        <s v="&amp;quot;EBO Milestones_EBO Milestone Status&amp;quot;" u="1"/>
        <s v="&amp;quot;Difference Rate and Hit Rate Data of Operating Income and  Shipment_Difference Between Actual Shipment and Shipment Target&amp;quot;" u="1"/>
        <s v="&amp;quot;Critical Parts Fulfillment Statistic_The Top Five Vendor with the Worst Order Fill Rate&amp;quot;" u="1"/>
        <s v="&amp;quot;Status of Operating Income and Shipment in the Past Three Years by Product_Version Date&amp;quot;" u="1"/>
        <s v="&amp;quot;STD BU2 ASUS BS VS FCST_Monthly BS Supply Quantity&amp;quot;" u="1"/>
        <s v="&amp;quot;PSG Product Family_Product Family&amp;quot;" u="1"/>
        <s v="&amp;quot;CCC Analysis Comparison between Entrepreneurs and BGs&amp;quot;" u="1"/>
        <s v="&amp;quot;Actual Monthly Revenue and Shipment Data_Diff_ Rate of Act_ SHIPT vs_ Shipping TRGT&amp;quot;" u="1"/>
        <s v="&amp;quot;YTD Rev_ and SHIPT by BU and CUS_Diff_ Rate of YTD Act_ SHIPT and YTD Shipping TRGT&amp;quot;" u="1"/>
        <s v="&amp;quot;Actual Revenue and Shipment Data_Acc_ Series Revenue&amp;quot;" u="1"/>
        <s v="&amp;quot;YTD Rev and SHIPT by PRD_Year to Date Actual Revenue&amp;quot;" u="1"/>
        <s v="&amp;quot;Business Group_BG Name&amp;quot;" u="1"/>
        <s v="&amp;quot;Vendor Master_AVL Name&amp;quot;" u="1"/>
        <s v="&amp;quot;Actual Revenue and Shipment Data_Accumulative Product Series Shipping Volume&amp;quot;" u="1"/>
        <s v="&amp;quot;Actual Revenue Cost and Shipment Data_Monthly Product Series Shipping Volume&amp;quot;" u="1"/>
        <s v="&amp;quot;Difference Rate and Hit Rate Data of Operating Income and  Shipment_Difference Between Actual Operating Income and Estimated Operating Income&amp;quot;" u="1"/>
        <s v="&amp;quot;RFQ Related Data_Product Family&amp;quot;" u="1"/>
        <s v="&amp;quot;Material Marketing Price Information_Sub-stage Type&amp;quot;" u="1"/>
        <s v="&amp;quot;PSG Forecast Versions Comparison_Forecast Data Type&amp;quot;" u="1"/>
        <e v="#N/A" u="1"/>
        <s v="&amp;quot;Monthly Status of Operating Income and Shipment by BU and Customer_Hit Rate Between Month to Date Actual Shipment and Monthly Shipment Target&amp;quot;" u="1"/>
        <s v="&amp;quot;Monthly Status of Operating Income and Shipment by BU and Customer&amp;quot;" u="1"/>
        <s v="&amp;quot;Overview of Project Time Distribution_Product Family&amp;quot;" u="1"/>
        <s v="&amp;quot;MLY Rev and SHIPT by BU and CUS_Diff Rate of MLY Act Rev vs Boards Est Rev&amp;quot;" u="1"/>
        <s v="&amp;quot;Yearly Rev and SHIPT by PRD_Diff Rate of Yearly ActPred and Boards Est Rev&amp;quot;" u="1"/>
        <s v="&amp;quot;YTD Rev and SHIPT by BU and CUS_Diff of YTD Act Rev and YTD Boards Est Rev&amp;quot;" u="1"/>
        <s v="&amp;quot;Finance Master_Accounting Period&amp;quot;" u="1"/>
        <s v="&amp;quot;Detailed product yield analysis_Site Name&amp;quot;" u="1"/>
        <s v="&amp;quot;RFQ Detail of Award Project_Customer Name&amp;quot;" u="1"/>
        <s v="&amp;quot;Yearly Rev and SHIPT by PRD_Customer Name&amp;quot;" u="1"/>
        <s v="&amp;quot;Detailed product defect_Weekly product yield report&amp;quot;" u="1"/>
        <s v="&amp;quot;Diff_ Rate and Hit Rate Data of Rev_ and  SHIPT_Diff_ of Act_ Rev_ vs_ Est_ Rev_&amp;quot;" u="1"/>
        <s v="&amp;quot;Yearly Rev_ and SHIPT by BU and CUS_Diff_ Rate of Yearly Act_Pred_ and TRGT Rev_&amp;quot;" u="1"/>
        <s v="&amp;quot;Yearly Rev_ and SHIPT by PRD_Diff_ Rate of Yearly Act_Pred_ and Boards Est_ Rev_&amp;quot;" u="1"/>
        <s v="&amp;quot;YTD Rev_ and SHIPT by BU and CUS_Diff_ of YTD Act_ Rev_ and YTD Boards Est_ Rev_&amp;quot;" u="1"/>
        <s v="&amp;quot;CQ MP shipment Dataset_BU Code&amp;quot;" u="1"/>
        <s v="&amp;quot;Detailed product yield_BU Code&amp;quot;" u="1"/>
        <s v="&amp;quot;Entrepreneur_Entrepreneur Code&amp;quot;" u="1"/>
        <s v="&amp;quot;RFQ Related Data_Division Code&amp;quot;" u="1"/>
        <s v="&amp;quot;Yearly SHIPT TRGT Data_BU Code&amp;quot;" u="1"/>
        <s v="&amp;quot;Finance Master_Accounts Payable Turnover Ratio&amp;quot;" u="1"/>
        <s v="&amp;quot;Finance Master_Long-term Debts to Assets Ratio&amp;quot;" u="1"/>
        <s v="&amp;quot;RFQ Related Data_Estimated Profitability Ratio&amp;quot;" u="1"/>
        <s v="&amp;quot;Detailed product defect_Defect type quantity&amp;quot;" u="1"/>
        <s v="&amp;quot;Detailed product yield_Not repaired quantity&amp;quot;" u="1"/>
        <s v="&amp;quot;EBO Project Management_EBO Strategic Clarity&amp;quot;" u="1"/>
        <s v="&amp;quot;PSG FCST Hit Rate Analysis_Forecast Quantity&amp;quot;" u="1"/>
        <s v="&amp;quot;RFQ Related Data_Hite Rate of Sales Quantity&amp;quot;" u="1"/>
        <s v="&amp;quot;PSG Site_Site Type&amp;quot;" u="1"/>
        <s v="&amp;quot;Diff Rate of Rev and SHIPT in Different Time Frame_Difference Ratio Between Yearly Revenue&amp;quot;" u="1"/>
        <s v="&amp;quot;Business Operation and DOI Overview_Stock Area_Customer Name&amp;quot;" u="1"/>
        <s v="&amp;quot;Diff_ Rate and Hit Rate Data of Rev_ and SHIPT_Customer Name&amp;quot;" u="1"/>
        <s v="&amp;quot;Investment Master_Subject Revenue Contribution&amp;quot;" u="1"/>
        <s v="&amp;quot;Detailed product defect analysis_Defect type target&amp;quot;" u="1"/>
        <s v="&amp;quot;Yearly Rev_ and SHIPT by PRD_Yearly Shipment Target&amp;quot;" u="1"/>
        <s v="&amp;quot;Material Marketing Price Infomation_MoM LEM AL&amp;quot;" u="1"/>
        <s v="&amp;quot;Material Marketing Price Infomation_QoQ LEM AL&amp;quot;" u="1"/>
        <s v="&amp;quot;Material Marketing Price Infomation_YoY LEM AL&amp;quot;" u="1"/>
        <s v="&amp;quot;Material Catalog Inference Analysis_Sub Material Catalog&amp;quot;" u="1"/>
        <s v="&amp;quot;Status of Operating Income and Shipment in the Past Three Years by BU and Customer&amp;quot;" u="1"/>
        <s v="&amp;quot;Boards Est_ MLY Rev_ and SHIPT Data_Division Code&amp;quot;" u="1"/>
        <s v="&amp;quot;Detailed product defect analysis_Defect type code&amp;quot;" u="1"/>
        <s v="&amp;quot;Rev_ and SHIPT in Past Three Years by PRD_BU Code&amp;quot;" u="1"/>
        <s v="&amp;quot;Yearly Rev_ and SHIPT by BU and CUS_Division Code&amp;quot;" u="1"/>
        <s v="&amp;quot;Material Marketing Price Analysis_Case Plastic Procure Cost ratio&amp;quot;" u="1"/>
        <s v="&amp;quot;Material Marketing Price Information_Stage Composition Cost Ratio&amp;quot;" u="1"/>
        <s v="&amp;quot;Finance Master_DOI&amp;quot;" u="1"/>
        <s v="&amp;quot;EBO Project_EBO Team Advisor&amp;quot;" u="1"/>
        <s v="&amp;quot;Actual Revenue and Shipment Data_Accumulative Shipping Quantity&amp;quot;" u="1"/>
        <s v="&amp;quot;Actual Revenue Cost and Shipment Data_Monthly Shipping Quantity&amp;quot;" u="1"/>
        <s v="&amp;quot;RelationshipWithRelativeStandard&amp;quot;" u="1"/>
        <s v="&amp;quot;Critical Parts Fulfillment Analysis_Vendor Fulfillment Performance&amp;quot;" u="1"/>
        <s v="&amp;quot;EBO Project Checkpoint History&amp;quot;" u="1"/>
        <s v="&amp;quot;Material Marketing Price Information_Raw Cost Price&amp;quot;" u="1"/>
        <s v="&amp;quot;BusinessRule&amp;quot;" u="1"/>
        <s v="&amp;quot;CCC Analysis Comparison between Entrepreneurs and BGs_Entrepreneur Chinese Name&amp;quot;" u="1"/>
        <s v="&amp;quot;Yearly Status of Operating Income and Shipment by BU and Customer_Customer Name&amp;quot;" u="1"/>
        <s v="&amp;quot;Yearly Status of Operating Income and Shipment by BU and Customer_Division Name&amp;quot;" u="1"/>
        <s v="&amp;quot;Diff Rate and Hit Rate Data of Rev and SHIPT_Month of Calculation&amp;quot;" u="1"/>
        <s v="&amp;quot;Vendor Management_Used by Customer List&amp;quot;" u="1"/>
        <s v="&amp;quot;MLY Rev and SHIPT Data of Yearly TRGT_Monthly Revenue of Yearly Target&amp;quot;" u="1"/>
        <s v="&amp;quot;PSG FCST Hit Rate Analysis_Regional Demand Plan&amp;quot;" u="1"/>
        <s v="&amp;quot;Yearly Status of Operating Income and Shipment by BU and Customer_Difference Between Yearly Actual and Predict Operating Income and Operating Income Target&amp;quot;" u="1"/>
        <s v="&amp;quot;DataOwner&amp;quot;" u="1"/>
        <s v="&amp;quot;Employees Statistics_BG Code&amp;quot;" u="1"/>
        <s v="&amp;quot;Finance Master Labor_BG Code&amp;quot;" u="1"/>
        <s v="&amp;quot;RDP Hit Rate Version_BU Code&amp;quot;" u="1"/>
        <s v="&amp;quot;Vendor Management_Plant Code&amp;quot;" u="1"/>
        <s v="&amp;quot;CCC Analysis Comparison between Entrepreneurs and BGs_AP Days&amp;quot;" u="1"/>
        <s v="&amp;quot;CCC Analysis Comparison between Entrepreneurs and BGs_AR Days&amp;quot;" u="1"/>
        <s v="&amp;quot;Overall product yield analysis&amp;quot;" u="1"/>
        <s v="&amp;quot;Critical Parts Fulfillment Analysis_Part Category&amp;quot;" u="1"/>
        <s v="&amp;quot;Detailed product defect analysis_Product Category&amp;quot;" u="1"/>
        <s v="&amp;quot;Material Catalog Inference Analysis_Part Category&amp;quot;" u="1"/>
        <s v="&amp;quot;PSG Forecast Versions Comparison_Product Category&amp;quot;" u="1"/>
        <s v="&amp;quot;DOI Master_Customer Name&amp;quot;" u="1"/>
        <s v="&amp;quot;Major Stage Material Catalog Dim_Material Catalog&amp;quot;" u="1"/>
        <s v="&amp;quot;Major Stage Material Catalog_Sub Material Catalog&amp;quot;" u="1"/>
        <s v="&amp;quot;Detailed product yield_Site Name&amp;quot;" u="1"/>
        <s v="&amp;quot;Forecast Type_Forecast Type Name&amp;quot;" u="1"/>
        <s v="&amp;quot;PSG Product Family_Customer Name&amp;quot;" u="1"/>
        <s v="&amp;quot;PSG Product Series_Customer Name&amp;quot;" u="1"/>
        <s v="&amp;quot;Year to Date Status of Operating Income and Shipment by BU and Customer_Difference Ratio Between Year to Date Actual Operating Income and Year to Date Operating Income Target&amp;quot;" u="1"/>
        <s v="&amp;quot;RDP Hit Rate Version&amp;quot;" u="1"/>
        <s v="&amp;quot;EBO Project Management_EBO Phase&amp;quot;" u="1"/>
        <s v="&amp;quot;Investment MA Management_Account for the Year&amp;quot;" u="1"/>
        <s v="&amp;quot;YTD Rev_ and SHIPT by PRD_Journal Create Year&amp;quot;" u="1"/>
        <s v="&amp;quot;MLY Rev_ and SHIPT by BU and CUS_Diff_ Rate of MLY Act_ SHIPT vs_ Est_ SHIPT&amp;quot;" u="1"/>
        <s v="&amp;quot;MLY Rev_ and SHIPT by PRD_Diff_ Rate of MLY Act_ SHIPT vs_ Boards Est_ SHIPT&amp;quot;" u="1"/>
        <s v="&amp;quot;Yearly Rev_ and SHIPT by BU and CUS_Diff_ of Yearly Act_Pred_ and TRGT SHIPT&amp;quot;" u="1"/>
        <s v="&amp;quot;Yearly Rev_ and SHIPT by PRD_Diff_ of Yearly Act_Pred_ and Boards Est_ SHIPT&amp;quot;" u="1"/>
        <s v="&amp;quot;YTD Rev_ and SHIPT by PRD_Diff_ Rate of YTD Act_ SHIPT and Boards Est_ SHIPT&amp;quot;" u="1"/>
        <s v="&amp;quot;Data on the Difference Rate of Revenue and Shipment in Different Time Intervals_BU Code&amp;quot;" u="1"/>
        <s v="&amp;quot;Diff_ Rate and Hit Rate Data of Rev_ and  SHIPT_Diff_ Rate of MLY Act_ Ship_ vs_ Boards Est_ Ship_&amp;quot;" u="1"/>
        <s v="&amp;quot;Boards Est MLY Rev and SHIPT Data_Division Code&amp;quot;" u="1"/>
        <s v="&amp;quot;Critical Parts Fulfillment Analysis_Vendor Code&amp;quot;" u="1"/>
        <s v="&amp;quot;Critical Parts Fulfillment Statistic_Plant Code&amp;quot;" u="1"/>
        <s v="&amp;quot;Major Stage Material Catalog DM_Substitute Code&amp;quot;" u="1"/>
        <s v="&amp;quot;Purchasing Mode and Amount Aistribution_BU Code&amp;quot;" u="1"/>
        <s v="&amp;quot;Overview of Project Time Distribution_Project Stage&amp;quot;" u="1"/>
        <s v="&amp;quot;MLY Rev_ and SHIPT by PRD_Monthly Estimated Operating Income&amp;quot;" u="1"/>
        <s v="&amp;quot;PSG FCST Hit Rate Information_Customer Name&amp;quot;" u="1"/>
        <s v="&amp;quot;PSG Forecast Hit Rate Monitor_Customer Name&amp;quot;" u="1"/>
        <s v="&amp;quot;Important Types of Assets_Assets to Total Assets Ratio&amp;quot;" u="1"/>
        <s v="&amp;quot;Inventory Master&amp;quot;" u="1"/>
        <s v="&amp;quot;Important Types of Assets_Entrepreneur Chinese Name&amp;quot;" u="1"/>
        <s v="&amp;quot;MLY Rev and SHIPT Data of Yearly TRGT_Customer Name&amp;quot;" u="1"/>
        <s v="&amp;quot;Overview of Project Time Distribution_Customer Name&amp;quot;" u="1"/>
        <s v="&amp;quot;PSG Forecast Versions Comparison_Forecast Type Name&amp;quot;" u="1"/>
        <s v="&amp;quot;Purchasing Mode and Amount Aistribution_Vendor Name&amp;quot;" u="1"/>
        <s v="&amp;quot;Purchasing Mode and Amount Distribution_Vendor Name&amp;quot;" u="1"/>
        <s v="&amp;quot;Monthly Status of Operating Income and Shipment by BU and Customer_Monthly Operating Income of Yearly Target&amp;quot;" u="1"/>
        <s v="&amp;quot;Year to Date Status of Operating Income and Shipment by BU and Customer_Year to Date Operating Income Target&amp;quot;" u="1"/>
        <s v="&amp;quot;EBO Milestones_EBO Milestone Completion&amp;quot;" u="1"/>
        <s v="&amp;quot;Purchasing Mode and Amount Aistribution&amp;quot;" u="1"/>
        <s v="&amp;quot;Purchasing Mode and Amount Distribution&amp;quot;" u="1"/>
        <s v="&amp;quot;EBO Project Management_EBO Technology Readiness&amp;quot;" u="1"/>
        <s v="&amp;quot;Employees Statistics_Average Number of Employees&amp;quot;" u="1"/>
        <s v="&amp;quot;Diff_ Rate of Rev_ and SHIPT in Different Time Frame_Division Code&amp;quot;" u="1"/>
        <s v="&amp;quot;Monthly Status of Operating Income and Shipment by Product_BU Code&amp;quot;" u="1"/>
        <s v="&amp;quot;Rev_ and SHIPT in Past Three Years by BU and CUS_Yearly Actual Operating Income&amp;quot;" u="1"/>
        <s v="&amp;quot;YTD Rev_ and SHIPT by BU and CUS_Year to Date Boards Estimated Operating Income&amp;quot;" u="1"/>
        <s v="&amp;quot;Material Catalog Price Information_Sub Material Catalog&amp;quot;" u="1"/>
        <s v="&amp;quot;Rate of Return Analysis Comparison between Entrepreneurs_ROA&amp;quot;" u="1"/>
        <s v="&amp;quot;Rev_ and SHIPT in Past Three Years by BU and CUS_Customer Name&amp;quot;" u="1"/>
        <s v="&amp;quot;Rev_ and SHIPT in Past Three Years by BU and CUS_Division Name&amp;quot;" u="1"/>
        <s v="&amp;quot;The Top Five Vendor with the Worst Order Fill Rate_Vendor Name&amp;quot;" u="1"/>
        <s v="&amp;quot;MLY Rev_ and SHIPT by PRD_Diff_ of MLY Act_ Rev_ vs_ MLY Est_ Rev_&amp;quot;" u="1"/>
        <s v="&amp;quot;Yearly Rev and SHIPT by PRD_Yearly Revenue Target&amp;quot;" u="1"/>
        <s v="&amp;quot;Year to Date Status of Operating Income and Shipment by Product_Journal Create Year&amp;quot;" u="1"/>
        <s v="&amp;quot;Material Catalog Price Analysis_Material Catalog YOY&amp;quot;" u="1"/>
        <s v="&amp;quot;Overview of Project Time Distribution_Project Stage Estimated End Date&amp;quot;" u="1"/>
        <s v="&amp;quot;Yearly Status of Operating Income and Shipment by Product_Version Date&amp;quot;" u="1"/>
        <s v="&amp;quot;Monthly Status of Operating Income and Shipment by BU and Customer_Monthly Actual Operating Income&amp;quot;" u="1"/>
        <s v="&amp;quot;Rev_ and SHIPT in Past Three Years by BU and CUS_Difference Ratio Between  Yearly Operating Income&amp;quot;" u="1"/>
        <s v="&amp;quot;Yearly Status of Operating Income and Shipment by Product_Yearly Boards Estimated Operating Income&amp;quot;" u="1"/>
        <s v="&amp;quot;Difference Rate and Hit Rate Data of Operating Income and  Shipment_Customer Name&amp;quot;" u="1"/>
        <s v="&amp;quot;Difference Rate and Hit Rate Data of Operating Income and  Shipment_Division Name&amp;quot;" u="1"/>
        <s v="&amp;quot;Investment MA Management_Subject Recognize Profit&amp;quot;" u="1"/>
        <s v="&amp;quot;Investment Budget Allocation_Budget Allocation Quarter&amp;quot;" u="1"/>
        <s v="&amp;quot;PSG Forecast Versions Comparison Information_FCST Version&amp;quot;" u="1"/>
        <s v="&amp;quot;YTD Rev_ and SHIPT by BU and CUS_Diff_ Rate of YTD Act_ Rev_ and YTD Boards Est_ Rev_&amp;quot;" u="1"/>
        <s v="&amp;quot;Actual Revenue Cost and Shipment Data&amp;quot;" u="1"/>
        <s v="&amp;quot;Operating Revenue Per Capita and Operating Income Per Capita Analysis_Types of Labor Name&amp;quot;" u="1"/>
        <s v="&amp;quot;Monthly Status of Operating Income and Shipment by Product_Difference Between Monthly Actual Operating Income and  Monthly Operating Income Target&amp;quot;" u="1"/>
        <s v="&amp;quot;Yearly Status of Operating Income and Shipment by BU and Customer_Difference Between Yearly Actual and Predict Shipment and Yearly Shipment Target&amp;quot;" u="1"/>
        <s v="&amp;quot;Actual Monthly Revenue and Shipment Data_Diff_ Rate of Act_ Rev_ vs_ Rev_ TRGT&amp;quot;" u="1"/>
        <s v="&amp;quot;MLY Rev_ and SHIPT by BU and CUS_Diff_ Rate of MLY Act_ Rev_ vs_ MLY Rev_ TRGT&amp;quot;" u="1"/>
        <s v="&amp;quot;YTD Rev_ and SHIPT by BU and CUS_Diff_ of YTD Act_ SHIPT and YTD Shipping TRGT&amp;quot;" u="1"/>
        <s v="&amp;quot;YTD Rev_ and SHIPT by BU and CUS_Diff_ Rate of YTD Act_ Rev_ and YTD Rev_ TRGT&amp;quot;" u="1"/>
        <s v="&amp;quot;Product Series FCS Status&amp;quot;" u="1"/>
        <s v="&amp;quot;Purchasing Part Attribute_Series Customer List&amp;quot;" u="1"/>
        <s v="&amp;quot;Diff_ Rate of Rev_ and SHIPT in Different Time Frame_Base Year of Calculation&amp;quot;" u="1"/>
        <s v="&amp;quot;MLY Rev_ and SHIPT by PRD_Monthly Boards Estimated Revenue&amp;quot;" u="1"/>
        <s v="&amp;quot;Material Catalog Price Infomation_Material Catalog YOY&amp;quot;" u="1"/>
        <s v="&amp;quot;Material Marketing Price Analysis_Material Catalog YOY&amp;quot;" u="1"/>
        <s v="&amp;quot;Material Marketing Price Analysis_Material Futures YOY&amp;quot;" u="1"/>
        <s v="&amp;quot;Status of Operating Income and Shipment in the Past Three Years by BU and Customer_Journal Create Year&amp;quot;" u="1"/>
        <s v="&amp;quot;Rev and SHIPT in Past Three Years by PRD&amp;quot;" u="1"/>
        <s v="&amp;quot;EBO Project Management_EBO Sponsor&amp;quot;" u="1"/>
        <s v="&amp;quot;RFQ Related Data&amp;quot;" u="1"/>
        <s v="&amp;quot;Status of Operating Income and Shipment in the Past Three Years by Product_Difference Between Yearly Operating Income&amp;quot;" u="1"/>
        <s v="&amp;quot;Actual Revenue Cost and Shipment Data_Accumulative Series Net Profit&amp;quot;" u="1"/>
        <s v="&amp;quot;YTD Rev and SHIPT by BU and CUS_Diff Rate of YTD Act Rev and YTD Boards Est Rev&amp;quot;" u="1"/>
        <s v="&amp;quot;Entrepreneur&amp;quot;" u="1"/>
        <s v="&amp;quot;MLY Rev_ and SHIPT by BU and CUS_Diff_ of MLY Act_ Ship_ vs_ Yearly Target Ship_&amp;quot;" u="1"/>
        <s v="&amp;quot;Current Year Accumulated Rate of Return Analysis_Accumulated ROE&amp;quot;" u="1"/>
        <s v="&amp;quot;MLY Rev_ and SHIPT by BU and CUS_Journal Create Month&amp;quot;" u="1"/>
        <s v="&amp;quot;PSG FCST Hit Rate Information_Hit Rate Analysis Month&amp;quot;" u="1"/>
        <s v="&amp;quot;Boards Est_ MLY Rev_ and SHIPT Data&amp;quot;" u="1"/>
        <s v="&amp;quot;BU2 ASUS BS VS FCST_Product Series&amp;quot;" u="1"/>
        <s v="&amp;quot;FCS Start Date Data_Product Series&amp;quot;" u="1"/>
        <s v="&amp;quot;PSG FCST Management_Product Series&amp;quot;" u="1"/>
        <s v="&amp;quot;RFQ Hit Rate Status_Product Series&amp;quot;" u="1"/>
        <s v="&amp;quot;EBO Milestones_EBO Project Name&amp;quot;" u="1"/>
        <s v="&amp;quot;Fill Rate by Vendor_Vendor Name&amp;quot;" u="1"/>
        <s v="&amp;quot;Overall product yield_Site Name&amp;quot;" u="1"/>
        <s v="&amp;quot;PSG Plant_Primary Customer Name&amp;quot;" u="1"/>
        <s v="&amp;quot;RFQ Hit Rate Data_Customer Name&amp;quot;" u="1"/>
        <s v="&amp;quot;RFQ Hit Rate Data_Division Name&amp;quot;" u="1"/>
        <s v="&amp;quot;Vendor Management_Customer Name&amp;quot;" u="1"/>
        <s v="&amp;quot;Fill Rate by PartNo_Accum LTA GR Quantity&amp;quot;" u="1"/>
        <s v="&amp;quot;Fill Rate by Vendor_Accum LTA GR Quantity&amp;quot;" u="1"/>
        <s v="&amp;quot;RFQ Related Data_Estimated Sales Quantity&amp;quot;" u="1"/>
        <s v="&amp;quot;CCC Analysis_CCC Related Indicator&amp;quot;" u="1"/>
        <s v="&amp;quot;Finance Master_Total Assets Amount&amp;quot;" u="1"/>
        <s v="&amp;quot;Major Stage Material Catalog DM_Class Code Category&amp;quot;" u="1"/>
        <s v="&amp;quot;Material Marketing Price Analysis_PSG Cost Category&amp;quot;" u="1"/>
        <s v="&amp;quot;Material Marketing Price Analysis_PSG Cost Catetory&amp;quot;" u="1"/>
        <s v="&amp;quot;Material Marketing Price Analysis_PSG Part Category&amp;quot;" u="1"/>
        <s v="&amp;quot;Material Marketing Price Analysis_PSG Part Catetory&amp;quot;" u="1"/>
        <s v="&amp;quot;Diff_ Rate and Hit Rate Data of Rev_ and SHIPT_Hit Rate of MTD Act_ Ship_ vs_ MLY Boards Est_ Ship_&amp;quot;" u="1"/>
        <s v="&amp;quot;Yearly Rev_ and SHIPT by PRD_Diff_ Rate of Yearly Act_Pred_ and TRGT Ship_&amp;quot;" u="1"/>
        <s v="&amp;quot;Yearly Rev and SHIPT by PRD_Diff of Yearly ActPred and Boards Est Ship&amp;quot;" u="1"/>
        <s v="&amp;quot;RFQ Related Data_Reason Content of Lose&amp;quot;" u="1"/>
        <s v="&amp;quot;Defect target by defect type mapping_Customer Name&amp;quot;" u="1"/>
        <s v="&amp;quot;Diff Rate of Rev and SHIPT in Different Time Frame&amp;quot;" u="1"/>
        <s v="&amp;quot;PSG FCST Hit Rate Analysis_Outliners_Customer Name&amp;quot;" u="1"/>
        <s v="&amp;quot;PSG Forecast Version Comparison_Forecast Type Name&amp;quot;" u="1"/>
        <s v="&amp;quot;Actual Revenue Cost and Shipment Data_Acc_ Shipping Quantity&amp;quot;" u="1"/>
        <s v="&amp;quot;Major Stage Material Catalog DM_Open Purchase Order Quantity&amp;quot;" u="1"/>
        <s v="&amp;quot;RFQ Hit Rate Data_Estimated Monthly Amortized Sales Quantity&amp;quot;" u="1"/>
        <s v="&amp;quot;Monthly Status of Operating Income and Shipment by Product_Difference Between Monthly Actual Operating Income and Monthly Boards Estimated Operating Income&amp;quot;" u="1"/>
        <s v="&amp;quot;Forecast Hit Rate Remark_Hit Rate Remark ID&amp;quot;" u="1"/>
        <s v="&amp;quot;MLY Rev_ and SHIPT by PRD_Diff_ of MLY Act_ SHIPT vs_ Est_ SHIPT&amp;quot;" u="1"/>
        <s v="&amp;quot;MLY Rev and SHIPT by PRD_Boards Estimated Version Date&amp;quot;" u="1"/>
        <s v="&amp;quot;PSG FCST Hit Rate Analysis_Outliners_Forecast Hit Rate&amp;quot;" u="1"/>
        <s v="&amp;quot;Purchasing Mode and Amount Aistribution_GR Mothly Date&amp;quot;" u="1"/>
        <s v="&amp;quot;Purchasing Mode and Amount Distribution_GR Mothly Date&amp;quot;" u="1"/>
        <s v="&amp;quot;Rev_ and SHIPT in Past Three Years by PRD_Version Date&amp;quot;" u="1"/>
        <s v="&amp;quot;Material Marketing Price Information_Last Year Raw Cost Price&amp;quot;" u="1"/>
        <s v="&amp;quot;Investment Budget Allocation_Budget Allocation Amount&amp;quot;" u="1"/>
        <s v="&amp;quot;Investment MA Management_Cumulative Investment Amount&amp;quot;" u="1"/>
        <s v="&amp;quot;Rate of Return Analysis Comparison between Entrepreneurs_Profit after Tax&amp;quot;" u="1"/>
        <s v="&amp;quot;FCS Start Date Data_Series Status&amp;quot;" u="1"/>
        <s v="&amp;quot;Investment MA Target_Investment Subject&amp;quot;" u="1"/>
        <s v="&amp;quot;Actual Monthly Revenue and Shipment Data_Diff_ Rate of MLY Act_ Ship_ vs_ Yearly Target Ship_&amp;quot;" u="1"/>
        <s v="&amp;quot;Diff_ Rate and Hit Rate Data of Rev_ and  SHIPT_Diff_ of MLY Act_ Ship_ vs_ Boards Est_ Ship_&amp;quot;" u="1"/>
        <s v="&amp;quot;Diff_ Rate and Hit Rate Data of Rev_ and  SHIPT_Hit Rate of MTD Act_ Ship_ vs_ UTD Est_ Ship_&amp;quot;" u="1"/>
        <s v="&amp;quot;Material Catalog Inference Analysis_Material Catalog Inference Cost&amp;quot;" u="1"/>
        <s v="&amp;quot;Diff Rate and Hit Rate Data of Rev and SHIPT_Diff Rate of MLY Act Ship vs Boards Est Ship&amp;quot;" u="1"/>
        <s v="&amp;quot;CCC Analysis_Financial Report Closing Date&amp;quot;" u="1"/>
        <s v="&amp;quot;EBO Project Revenue_EBO Revenue Check Date&amp;quot;" u="1"/>
        <s v="&amp;quot;PSG Forecast Hit Rate Monitor_Monitor Date&amp;quot;" u="1"/>
        <s v="&amp;quot;MLY Rev_ and SHIPT by BU and CUS_Diff_ Rate of MLY Act_ SHIPT vs_ Boards Est_ SHIPT&amp;quot;" u="1"/>
        <s v="&amp;quot;Yearly Rev_ and SHIPT by BU and CUS_Diff_ of Yearly Act_Pred_ and Boards Est_ SHIPT&amp;quot;" u="1"/>
        <s v="&amp;quot;YTD Rev_ and SHIPT by BU and CUS_Diff_ Rate of YTD Act_ SHIPT and Boards Est_ SHIPT&amp;quot;" u="1"/>
        <s v="&amp;quot;Investment MA Target&amp;quot;" u="1"/>
        <s v="&amp;quot;Boards Est_ MLY Rev_ and SHIPT Data_Product Category&amp;quot;" u="1"/>
        <s v="&amp;quot;Author&amp;quot;" u="1"/>
        <s v="&amp;quot;Actual Revenue Cost and Shipment Data_Accumulative Series Net Profit Rate&amp;quot;" u="1"/>
        <s v="&amp;quot;Critical Parts Fulfillment Statistic_Critical Parts Fulfillment Data Date&amp;quot;" u="1"/>
        <s v="&amp;quot;Difference Rate and Hit Rate Data of Operating Income and  Shipment_Hit Rate Between Actual Operating Income and Monthly Operating Income Target&amp;quot;" u="1"/>
        <s v="&amp;quot;Yearly Status of Operating Income and Shipment by Product_Difference Ratio Between Yearly Actual and Predict Shipment and Yearly Shipment Target&amp;quot;" u="1"/>
        <s v="&amp;quot;Yearly Rev and SHIPT by BU and CUS_Diff of Yearly ActPred and Boards Est Ship&amp;quot;" u="1"/>
        <s v="&amp;quot;Important Types of Liability_Liability to Total Assets Ratio&amp;quot;" u="1"/>
        <s v="&amp;quot;Yearly Rev and SHIPT by BU and CUS&amp;quot;" u="1"/>
        <s v="&amp;quot;RFQ Detail of Lose Project_RFQ End Year&amp;quot;" u="1"/>
        <s v="&amp;quot;Material Marketing Price Analysis_MoM LEM CU&amp;quot;" u="1"/>
        <s v="&amp;quot;Material Marketing Price Analysis_QoQ LEM CU&amp;quot;" u="1"/>
        <s v="&amp;quot;Material Marketing Price Analysis_YoY LEM CU&amp;quot;" u="1"/>
        <s v="&amp;quot;MLY Rev and SHIPT by BU and CUS_Boards Estimated Version Date&amp;quot;" u="1"/>
        <s v="&amp;quot;Rev_ and SHIPT in Past Three Years by BU and CUS_Version Date&amp;quot;" u="1"/>
        <s v="&amp;quot;Status of Operating Income and Shipment in the Past Three Years by Product_Customer Name&amp;quot;" u="1"/>
        <s v="&amp;quot;Status of Operating Income and Shipment in the Past Three Years by Product_Division Name&amp;quot;" u="1"/>
        <s v="&amp;quot;MLY Rev_ and SHIPT by PRD_Diff_ Rate of MLY Act_ Rev_ vs_ Boards Est_ Rev_&amp;quot;" u="1"/>
        <s v="&amp;quot;Material Catalog Price Analysis_Sub Material Catalog MOM&amp;quot;" u="1"/>
        <s v="&amp;quot;Material Marketing Price Infomation_Material Catalog MOM&amp;quot;" u="1"/>
        <s v="&amp;quot;Material Marketing Price Infomation_Material Futures MOM&amp;quot;" u="1"/>
        <s v="&amp;quot;Overview of Project Time Distribution&amp;quot;" u="1"/>
        <s v="&amp;quot;YTD Rev and SHIPT by PRD_Journal Create Year&amp;quot;" u="1"/>
        <s v="&amp;quot;CCC Analysis Comparison between Entrepreneurs_AP Days&amp;quot;" u="1"/>
        <s v="&amp;quot;CCC Analysis Comparison between Entrepreneurs_AR Days&amp;quot;" u="1"/>
        <s v="&amp;quot;Detailed product defect analysis_Product level&amp;quot;" u="1"/>
        <s v="&amp;quot;Rate of Return Analysis_Accounting Period&amp;quot;" u="1"/>
        <s v="&amp;quot;Diff_ Rate and Hit Rate Data of Rev_ and  SHIPT_Diff_ of MLY Act_ Rev_ vs_ Yearly Target Rev_&amp;quot;" u="1"/>
        <s v="&amp;quot;MLY Rev and SHIPT by PRD_Monthly Shipment of Yearly Target&amp;quot;" u="1"/>
        <s v="&amp;quot;MLY Rev_ and SHIPT by PRD_Monthly Revenue of Yearly Target&amp;quot;" u="1"/>
        <s v="&amp;quot;Yearly Rev_ and SHIPT by BU and CUS_Yearly Shipment Target&amp;quot;" u="1"/>
        <s v="&amp;quot;DOI Master_DOI Actual Days&amp;quot;" u="1"/>
        <s v="&amp;quot;MLY Rev_ and SHIPT by PRD_Diff_ of MLY Act_ Ship_ vs_ Boards Est_ Ship_&amp;quot;" u="1"/>
        <s v="&amp;quot;MLY Rev_ and SHIPT by PRD_Hit Rate of MTD Act_ Ship_ vs_ UTD Est_ Ship_&amp;quot;" u="1"/>
        <s v="&amp;quot;MLY Rev and SHIPT by BU and CUS_Diff Rate of MLY Act Ship vs Yearly Target Ship&amp;quot;" u="1"/>
        <s v="&amp;quot;MLY Rev and SHIPT by BU and CUS_Hit Rate of MTD Act Ship vs MLY Boards Est Ship&amp;quot;" u="1"/>
        <s v="&amp;quot;Important Types of Assets_Amount of Assets&amp;quot;" u="1"/>
        <s v="&amp;quot;Year to Date Status of Operating Income and Shipment by Product&amp;quot;" u="1"/>
        <s v="&amp;quot;EBO Project_EBO Project Check Date&amp;quot;" u="1"/>
        <s v="&amp;quot;FCS Start Date Data_FCS Start Date&amp;quot;" u="1"/>
        <s v="&amp;quot;RFQ Hit Rate Status_Yearly Shipment of Award RFQ&amp;quot;" u="1"/>
        <s v="&amp;quot;PSG FCST Management_Forecast Hit Rate&amp;quot;" u="1"/>
        <s v="&amp;quot;RFQ Shipment Target Data_RFQ Hit Rate&amp;quot;" u="1"/>
        <s v="&amp;quot;Yearly Status of Operating Income and Shipment by Product_Journal Create Year&amp;quot;" u="1"/>
        <s v="&amp;quot;Operating Revenue Per Capita and Operating Income Per Capita Analysis_Financial Report Closing Date&amp;quot;" u="1"/>
        <s v="&amp;quot;Material Catalog Inference Amount_Material Catalog&amp;quot;" u="1"/>
        <s v="&amp;quot;Material Catalog Price Infomation_Material Catalog&amp;quot;" u="1"/>
        <s v="&amp;quot;Material Marketing Price Analysis_Material Catalog&amp;quot;" u="1"/>
        <s v="&amp;quot;Critical Parts Fulfillment Analysis_LTA  GR Quantity&amp;quot;" u="1"/>
        <s v="&amp;quot;Critical Parts Fulfillment Analysis_LTA MOU Quantity&amp;quot;" u="1"/>
        <s v="&amp;quot;Critical Parts Fulfillment Statistic_LTA GR Quantity&amp;quot;" u="1"/>
        <s v="&amp;quot;EBO Project Checkpoint History_EBO Strategic Clarity&amp;quot;" u="1"/>
        <s v="&amp;quot;Overall product yield_Overall system defect quantity&amp;quot;" u="1"/>
        <s v="&amp;quot;RFQ Detail of Award Project_Estimated Sales Quantity&amp;quot;" u="1"/>
        <s v="&amp;quot;Operating Revenue Per Capita and Operating Income Per Capita Analysis Comparison between BGs_Productivity Related Indicator&amp;quot;" u="1"/>
        <s v="&amp;quot;RFQ Related Data_Product Life Cycle&amp;quot;" u="1"/>
        <s v="&amp;quot;Diff Rate of Rev and SHIPT in Different Time Frame_Base Year of Calculation&amp;quot;" u="1"/>
        <s v="&amp;quot;PSG BOD Shipping Target Management_Forecast Gen Date- &amp;gt; Forecast Version&amp;quot;" u="1"/>
        <s v="&amp;quot;RFQ Related Data_Product Series&amp;quot;" u="1"/>
        <s v="&amp;quot;Actual Monthly Revenue and Shipment Data_Version Date&amp;quot;" u="1"/>
        <s v="&amp;quot;Actual Revenue Cost and Shipment Data_PL Monthly Date&amp;quot;" u="1"/>
        <s v="&amp;quot;Rate of Return Analysis_Financial Report Closing Date&amp;quot;" u="1"/>
        <s v="&amp;quot;Project Stage Time Data_Project Stage Estimated End Date&amp;quot;" u="1"/>
        <s v="&amp;quot;Employees Statistics_Accounting Period&amp;quot;" u="1"/>
        <s v="&amp;quot;Finance Master Labor_Accounting Period&amp;quot;" u="1"/>
        <s v="&amp;quot;Forecast Hit Rate Remark_Hit Rate Remark&amp;quot;" u="1"/>
        <s v="&amp;quot;Material Marketing Price Analysis_Last Year Raw Cost Price&amp;quot;" u="1"/>
        <s v="&amp;quot;MLY Rev_ and SHIPT by BU and CUS_Diff_ Rate of MLY Act_ SHIPT vs_ Shipping TRGT&amp;quot;" u="1"/>
        <s v="&amp;quot;YTD Rev_ and SHIPT by BU and CUS_Diff_ of YTD Act_ SHIPT and  YTD Shipping TRGT&amp;quot;" u="1"/>
        <s v="&amp;quot;Yearly Status of Operating Income and Shipment by BU and Customer_Yearly Operating Income Target&amp;quot;" u="1"/>
        <s v="&amp;quot;Yearly Rev and SHIPT by BU and CUS_Diff of Yearly ActPred and Boards Est Rev&amp;quot;" u="1"/>
        <s v="&amp;quot;MLY Rev_ and SHIPT by BU and CUS_Diff_ Rate of MLY Act_ Rev_ vs_ Boards Est_ Rev_&amp;quot;" u="1"/>
        <s v="&amp;quot;Yearly Rev_ and SHIPT by PRD_Diff_ Rate of Yearly  Act_Pred_ and Boards Est_ Rev_&amp;quot;" u="1"/>
        <s v="&amp;quot;RFQ Hit Rate Data&amp;quot;" u="1"/>
        <s v="&amp;quot;Overview of Project Time Distribution_Project Stage Estimated Start Date&amp;quot;" u="1"/>
        <s v="&amp;quot;CCC Analysis Comparison between Entrepreneurs_Financial Report Closing Date&amp;quot;" u="1"/>
        <s v="&amp;quot;Employees Statistics&amp;quot;" u="1"/>
        <s v="&amp;quot;Business Operation and DOI Overview_DOI Date Type&amp;quot;" u="1"/>
        <s v="&amp;quot;Finance Master_PPE Amount&amp;quot;" u="1"/>
        <s v="&amp;quot;SourceColumn&amp;quot;" u="1"/>
        <s v="&amp;quot;Overall product yield_BU Code&amp;quot;" u="1"/>
        <s v="&amp;quot;Vendor Management_Vendor Code&amp;quot;" u="1"/>
        <s v="&amp;quot;Investment MA Management_Subject Revenue&amp;quot;" u="1"/>
        <s v="&amp;quot;CCC Analysis&amp;quot;" u="1"/>
        <s v="&amp;quot;Project Stage Time Data&amp;quot;" u="1"/>
        <s v="&amp;quot;MLY Rev_ and SHIPT by PRD_Journal Create Month&amp;quot;" u="1"/>
        <s v="&amp;quot;Currency Conversion Rate Master_Conversion Rate Validation End&amp;quot;" u="1"/>
        <s v="&amp;quot;UpdateSource&amp;quot;" u="1"/>
        <s v="&amp;quot;Actual Daily Operating Income and Shipment Data_Actual Daily Operating Income&amp;quot;" u="1"/>
        <s v="&amp;quot;Boards Est_ MLY Rev_ and SHIPT Data_Monthly Boards Estimated Operating Income&amp;quot;" u="1"/>
        <s v="&amp;quot;PSG Forecast Version Comparison_Version Difference&amp;quot;" u="1"/>
        <s v="&amp;quot;Actual Monthly Revenue and Shipment Data_BU Code&amp;quot;" u="1"/>
        <s v="&amp;quot;Critical Parts Fulfillment Statistic_Vendor Code&amp;quot;" u="1"/>
        <s v="&amp;quot;Rev and SHIPT in Past Three Years by PRD_BU Code&amp;quot;" u="1"/>
        <s v="&amp;quot;Yearly Rev and SHIPT by BU and CUS_Division Code&amp;quot;" u="1"/>
        <s v="&amp;quot;PSG FCST Hit Rate Analysis&amp;quot;" u="1"/>
        <s v="&amp;quot;PSG FCST Hit Rate Information_In accurated Area&amp;quot;" u="1"/>
        <s v="&amp;quot;PSG  Customer_Customer Name&amp;quot;" u="1"/>
        <s v="&amp;quot;PSG FCST Management_FCST Version&amp;quot;" u="1"/>
        <s v="&amp;quot;Actual Daily Revenue and Shipment Data_Actual Daily Revenue&amp;quot;" u="1"/>
        <s v="&amp;quot;RFQ Detail of Lose Project_Estimated Product Family Revenue&amp;quot;" u="1"/>
        <s v="&amp;quot;Yearly Rev and SHIPT by PRD_Yearly Boards Estimated Revenue&amp;quot;" u="1"/>
        <s v="&amp;quot;YTD Rev and SHIPT by BU and CUS_Year to Date Actual Revenue&amp;quot;" u="1"/>
        <s v="&amp;quot;Detailed product yield analysis&amp;quot;" u="1"/>
        <s v="&amp;quot;Material Catalog Price Analysis&amp;quot;" u="1"/>
        <s v="&amp;quot;Fill Rate by PartNo_LTA GR Quantity&amp;quot;" u="1"/>
        <s v="&amp;quot;Fill Rate by Vendor_LTA GR Quantity&amp;quot;" u="1"/>
        <s v="&amp;quot;Vendor Master_Buy and Sell Quantity&amp;quot;" u="1"/>
        <s v="&amp;quot;Monthly Status of Operating Income and Shipment by Product_Month to Date Actual Operating Income&amp;quot;" u="1"/>
        <s v="&amp;quot;Year to Date Status of Operating Income and Shipment by BU and Customer_Difference Between Year to Date Actual Shipment and  Year to Date Shipment Target&amp;quot;" u="1"/>
        <s v="&amp;quot;Yearly Status of Operating Income and Shipment by Product_Difference Ratio Between Yearly Actual and Predict Operating Income and Operating Income Target&amp;quot;" u="1"/>
        <s v="&amp;quot;MLY Rev_ and SHIPT Data of Yearly TRGT&amp;quot;" u="1"/>
        <s v="&amp;quot;Major Stage Material Catalog_Material Catalog&amp;quot;" u="1"/>
        <s v="&amp;quot;Annual Investment Budget Master_Annual Actual Investment Amount&amp;quot;" u="1"/>
        <s v="&amp;quot;Material Catalog Price Information_Sub Material Catalog MOM&amp;quot;" u="1"/>
        <s v="&amp;quot;Critical Parts Fulfillment Statistic_Vendor A Fulfillment Performance&amp;quot;" u="1"/>
        <s v="&amp;quot;Vendor Master_Part Number Quantity&amp;quot;" u="1"/>
        <s v="&amp;quot;Vendor Master_Sole Source Quantity&amp;quot;" u="1"/>
        <s v="&amp;quot;Material Marketing Price Infomation_QOQ Plastic&amp;quot;" u="1"/>
        <s v="&amp;quot;Boards Estimated Monthly Operating Income and Shipment Data_BU Code&amp;quot;" u="1"/>
        <s v="&amp;quot;Monthly Operating Income and Shipment Data of Yearly target_BU Code&amp;quot;" u="1"/>
        <s v="&amp;quot;Currency Conversion Rate Master_Source Currency&amp;quot;" u="1"/>
        <s v="&amp;quot;Currency Conversion Rate Master_Target Currency&amp;quot;" u="1"/>
        <s v="&amp;quot;Actual Revenue and Shipment Data_Customer Name&amp;quot;" u="1"/>
        <s v="&amp;quot;Defect target by defect type mapping_Site Name&amp;quot;" u="1"/>
        <s v="&amp;quot;Detailed product defect analysis_Customer Name&amp;quot;" u="1"/>
        <s v="&amp;quot;Employees Statistics_Entrepreneur Chinese Name&amp;quot;" u="1"/>
        <s v="&amp;quot;Finance Master Labor_Entrepreneur Chinese Name&amp;quot;" u="1"/>
        <s v="&amp;quot;MLY Rev_ and SHIPT by BU and CUS_Customer Name&amp;quot;" u="1"/>
        <s v="&amp;quot;MLY Rev_ and SHIPT by BU and CUS_Division Name&amp;quot;" u="1"/>
        <s v="&amp;quot;PSG Forecast Versions Comparison_Customer Name&amp;quot;" u="1"/>
        <s v="&amp;quot;PSG Forecast Versions Comparison_Division Name&amp;quot;" u="1"/>
        <s v="&amp;quot;YTD Rev_ and SHIPT by BU and CUS_Customer Name&amp;quot;" u="1"/>
        <s v="&amp;quot;YTD Rev_ and SHIPT by BU and CUS_Division Name&amp;quot;" u="1"/>
        <s v="&amp;quot;MD BU2 ASUS BS VS FCST_Monthly Final Forecast Quantity&amp;quot;" u="1"/>
        <s v="&amp;quot;Purchasing Part Attribute_Open Purchase Order Quantity&amp;quot;" u="1"/>
        <s v="&amp;quot;RFQ Detail of On going Project_Product Horizon&amp;quot;" u="1"/>
        <s v="&amp;quot;EnglishName&amp;quot;" u="1"/>
        <s v="&amp;quot;Rate of Return Analysis Comparison between Entrepreneurs_ROE&amp;quot;" u="1"/>
        <s v="&amp;quot;Product Series FCS Status_Series Status&amp;quot;" u="1"/>
        <s v="&amp;quot;PSG Product Family&amp;quot;" u="1"/>
        <s v="&amp;quot;EBO Project Phase History_EBO Project Number&amp;quot;" u="1"/>
        <s v="&amp;quot;MLY Rev_ and SHIPT by BU and CUS_Monthly Actual Shipment&amp;quot;" u="1"/>
        <s v="&amp;quot;MLY Rev_ and SHIPT by PRD_Month to Date Actual  Shipment&amp;quot;" u="1"/>
        <s v="&amp;quot;Critical Parts Fulfillment Statistic_LTA  GR Quantity&amp;quot;" u="1"/>
        <s v="&amp;quot;Critical Parts Fulfillment Statistic_LTA MOU Quantity&amp;quot;" u="1"/>
        <s v="&amp;quot;Detailed product defect analysis_Defect type quantity&amp;quot;" u="1"/>
        <s v="&amp;quot;Detailed product yield analysis_Not repaired quantity&amp;quot;" u="1"/>
        <s v="&amp;quot;PSG Forecast Hit Rate Monitor_Forecast Gen Date- &amp;gt; Forecast Version&amp;quot;" u="1"/>
        <s v="&amp;quot;Operating Revenue Per Capita and Operating Income Per Capita Analysis&amp;quot;" u="1"/>
        <s v="&amp;quot;The Top Five Vendor with the Worst Order Fill Rate_Accum LTA  GR Quantity&amp;quot;" u="1"/>
        <s v="&amp;quot;The Top Five Vendor with the Worst Order Fill Rate_Accum LTA MOU Quantity&amp;quot;" u="1"/>
        <s v="&amp;quot;Material Marketing Price Analysis_QOQ Stamping&amp;quot;" u="1"/>
        <s v="&amp;quot;Inventory Master_Customer Name&amp;quot;" u="1"/>
        <s v="&amp;quot;RFQ Related Data_Customer Name&amp;quot;" u="1"/>
        <s v="&amp;quot;RFQ Related Data_Division Name&amp;quot;" u="1"/>
        <s v="&amp;quot;CQ MP shipment Dataset_Shipment Month&amp;quot;" u="1"/>
        <s v="&amp;quot;EBO Project Revenue_EBO Revenue Month&amp;quot;" u="1"/>
        <s v="&amp;quot;Finance Master_Long-term Debts Amount&amp;quot;" u="1"/>
        <s v="&amp;quot;Finance Master_Total Liability Amount&amp;quot;" u="1"/>
        <s v="&amp;quot;Inventory Master_PSG Inventory Amount&amp;quot;" u="1"/>
        <s v="&amp;quot;Investment Budget Control&amp;quot;" u="1"/>
        <s v="&amp;quot;MLY Rev_ and SHIPT by BU and CUS_Hit Rate of MTD Act_ Rev_ vs_ MLY Rev_ TRGT&amp;quot;" u="1"/>
        <s v="&amp;quot;YTD Rev_ and SHIPT by PRD_Diff_ Rate of YTD Act_ SHIPT and YTD Shipping TRGT&amp;quot;" u="1"/>
        <s v="&amp;quot;Estimated Monthly Revenue Data by Customer&amp;quot;" u="1"/>
        <s v="&amp;quot;PSG Business Unit_BU Type&amp;quot;" u="1"/>
        <s v="&amp;quot;Overall product yield analysis_Product yield alert type&amp;quot;" u="1"/>
        <s v="&amp;quot;Finance Master_AP Days&amp;quot;" u="1"/>
        <s v="&amp;quot;Finance Master_AR Days&amp;quot;" u="1"/>
        <s v="&amp;quot;Rev and SHIPT in Past Three Years by PRD_Difference Between Yearly Shipment&amp;quot;" u="1"/>
        <s v="&amp;quot;PSG FCST Hit Rate Analysis_Actual Shipment Quantity- &amp;gt; Order Quantity&amp;quot;" u="1"/>
        <s v="&amp;quot;Rev_ and SHIPT in Past Three Years by PRD_Difference Between Yearly Revenue&amp;quot;" u="1"/>
        <s v="&amp;quot;EBO Project Funding History_EBO Funding BU&amp;quot;" u="1"/>
        <s v="&amp;quot;PSG FCST Hit Rate Information_Product Series&amp;quot;" u="1"/>
        <s v="&amp;quot;PSG Forecast Hit Rate Monitor_Product Series&amp;quot;" u="1"/>
        <s v="&amp;quot;Material Marketing Price Analysis_QOQ Plastic&amp;quot;" u="1"/>
        <s v="&amp;quot;Boards Est_ MLY Rev_ and SHIPT Data_Customer Name&amp;quot;" u="1"/>
        <s v="&amp;quot;Boards Est_ MLY Rev_ and SHIPT Data_Division Name&amp;quot;" u="1"/>
        <s v="&amp;quot;Business Operation and DOI Overview_Customer Name&amp;quot;" u="1"/>
        <s v="&amp;quot;Critical Parts Fulfillment Analysis_Customer Name&amp;quot;" u="1"/>
        <s v="&amp;quot;Purchasing Mode and Amount Aistribution_Site Name&amp;quot;" u="1"/>
        <s v="&amp;quot;Yearly Rev_ and SHIPT by BU and CUS_Customer Name&amp;quot;" u="1"/>
        <s v="&amp;quot;Yearly Rev_ and SHIPT by BU and CUS_Division Name&amp;quot;" u="1"/>
        <s v="&amp;quot;Estimated Monthly Revenue Data by Customer_Planned Month&amp;quot;" u="1"/>
        <s v="&amp;quot;PSG Forecast Version Comparison_Version Comparison Month&amp;quot;" u="1"/>
        <s v="&amp;quot;PSG Forecast Versions Comparison_Hit Rate Analysis Month&amp;quot;" u="1"/>
        <s v="&amp;quot;Business Operation and DOI Overview_PSG Inventory Amount&amp;quot;" u="1"/>
        <s v="&amp;quot;Rate of Return Analysis_Shareholders&amp;apos; Equity Amount&amp;quot;" u="1"/>
        <s v="&amp;quot;Critical Parts Fulfillment Statistic_Vendor Fulfillment Performance&amp;quot;" u="1"/>
        <s v="&amp;quot;PSG Product Series_Product Horizon&amp;quot;" u="1"/>
        <s v="&amp;quot;Actual Revenue Cost and Shipment Data_Acc_ MVA Cost &amp;quot;" u="1"/>
        <s v="&amp;quot;DOI Target Days Parameter_DOI Target Days&amp;quot;" u="1"/>
        <s v="&amp;quot;EBO Project Checkpoint History_EBO Win in the Marketplace&amp;quot;" u="1"/>
        <s v="&amp;quot;Investment MA Management&amp;quot;" u="1"/>
        <s v="&amp;quot;Finance Master_Cash and Cash Equivalents Amount&amp;quot;" u="1"/>
        <s v="&amp;quot;Finance Master_Shareholders&amp;apos; Equity Amount&amp;quot;" u="1"/>
        <s v="&amp;quot;Diff_ Rate and Hit Rate Data of Rev_ and  SHIPT_Hit Rate of Act_ SHIPT vs_ Boards Est_ SHIPT&amp;quot;" u="1"/>
        <s v="&amp;quot;Yearly Status of Operating Income and Shipment by BU and Customer_Difference Between Yearly Actual and Predict Operating Income and Yearly Boards Estimated Operating Income&amp;quot;" u="1"/>
        <s v="&amp;quot;BU2 ASUS BS VS FCST_BS VS FCST Variance&amp;quot;" u="1"/>
        <s v="&amp;quot;Yearly Rev and SHIPT by BU and CUS_Latest Closing Month &amp;quot;" u="1"/>
        <s v="&amp;quot;MLY Rev_ and SHIPT by PRD_Diff_ of MLY Act_ Ship_ vs_ Yearly Target Ship_&amp;quot;" u="1"/>
        <s v="&amp;quot;Overview of Project Time Distribution_Product Horizon&amp;quot;" u="1"/>
        <s v="&amp;quot;PSG Forecast Versions Comparison Information_Forecast Data Type&amp;quot;" u="1"/>
        <s v="&amp;quot;Actual Revenue Cost and Shipment Data_Acc_ Series  Cost&amp;quot;" u="1"/>
        <s v="&amp;quot;RFQ Detail of Lose Project_Estimate Product Family Cost&amp;quot;" u="1"/>
        <s v="&amp;quot;In Accurated area_Hit Rate Bottom Lower Limit&amp;quot;" u="1"/>
        <s v="&amp;quot;In Accurated area_Hit Rate Bottom Upper Limit&amp;quot;" u="1"/>
        <s v="&amp;quot;Yearly Status of Operating Income and Shipment by Product&amp;quot;" u="1"/>
        <s v="&amp;quot;MLY Rev_ and SHIPT by PRD_Diff_ of MLY Act_ Rev_ vs_ Yearly Target Rev_&amp;quot;" u="1"/>
        <s v="&amp;quot;MLY Rev_ and SHIPT by PRD_Diff_ Rate of MLY Act_ Rev_ vs_ MLY Est_ Rev_&amp;quot;" u="1"/>
        <s v="&amp;quot;Diff_ Rate and Hit Rate Data of Rev_ and SHIPT_Diff_ of MLY Act_ Ship_ vs_ Boards Est_ Ship_&amp;quot;" u="1"/>
        <s v="&amp;quot;Diff_ Rate and Hit Rate Data of Rev_ and SHIPT_Hit Rate of MTD Act_ Ship_ vs_ UTD Est_ Ship_&amp;quot;" u="1"/>
        <s v="&amp;quot;MLY Rev_ and SHIPT by PRD&amp;quot;" u="1"/>
        <s v="&amp;quot;YTD Rev_ and SHIPT by PRD&amp;quot;" u="1"/>
        <s v="&amp;quot;Actual Revenue Cost and Shipment Data_Accumulative Product Series MVA Cost&amp;quot;" u="1"/>
        <s v="&amp;quot;Actual Revenue Cost and Shipment Data_Monthly Product Series Material Cost&amp;quot;" u="1"/>
        <s v="&amp;quot;Monthly Status of Operating Income and Shipment by Product_Difference Between Monthly Actual Shipment and Monthly Estimated Shipment&amp;quot;" u="1"/>
        <s v="&amp;quot;CCC Analysis Comparison between Entrepreneurs_DOI&amp;quot;" u="1"/>
        <s v="&amp;quot;MLY Rev and SHIPT by PRD_Up to date Monthly Estimated Shipment&amp;quot;" u="1"/>
        <s v="&amp;quot;MLY Rev_ and SHIPT by BU and CUS_Month to Date Actual Shipment&amp;quot;" u="1"/>
        <s v="&amp;quot;Yearly Rev and SHIPT by PRD_Yearly Actual and Predict Shipment&amp;quot;" u="1"/>
        <s v="&amp;quot;TermID&amp;quot;" u="1"/>
        <s v="&amp;quot;PSG Forecast Version Comparison_Business type&amp;quot;" u="1"/>
        <s v="&amp;quot;PSG Monthly Procurement Amount_Component Type&amp;quot;" u="1"/>
        <s v="&amp;quot;PSG FCST Hit Rate Analysis_BU Code&amp;quot;" u="1"/>
        <s v="&amp;quot;RFQ Detail of Lose Project_BU Code&amp;quot;" u="1"/>
        <s v="&amp;quot;Types of Labor_Types of Labor Code&amp;quot;" u="1"/>
        <s v="&amp;quot;Diff_ Rate and Hit Rate Data of Rev_ and SHIPT_Diff_ of MLY Act_ Rev_ vs_ Boards Est_ Rev_&amp;quot;" u="1"/>
        <s v="&amp;quot;Diff_ Rate and Hit Rate Data of Rev_ and SHIPT_Hit Rate of MTD Act_ Rev_ vs_ UTD Est_ Rev_&amp;quot;" u="1"/>
        <s v="&amp;quot;Defect target by defect type mapping_Defect type target&amp;quot;" u="1"/>
        <s v="&amp;quot;Annual Investment Budget Master_Budget Allocation Quarter&amp;quot;" u="1"/>
        <s v="&amp;quot;Monthly Status of Operating Income and Shipment by BU and Customer_Hit Rate Between Month to Date Actual Shipment and Monthly Boards Estimated Shipment&amp;quot;" u="1"/>
        <s v="&amp;quot;Estimated Monthly Revenue and Shipment Data_Up to date Monthly Estimated Shipment&amp;quot;" u="1"/>
        <s v="&amp;quot;Estimated Monthly Revenue and Shipment Data_Up-To-Date Monthly Estimated Shipment&amp;quot;" u="1"/>
        <s v="&amp;quot;Rev and SHIPT in Past Three Years by PRD_Difference Ratio Between Yearly Shipment&amp;quot;" u="1"/>
        <s v="&amp;quot;MLY Rev_ and SHIPT by BU and CUS_Monthly Boards Estimated Shipment&amp;quot;" u="1"/>
        <s v="&amp;quot;Rate of Return Analysis Comparison between Entrepreneurs_Accounting Period&amp;quot;" u="1"/>
        <s v="&amp;quot;MLY Rev and SHIPT by PRD_Diff of MLY Act Ship vs Yearly Target Ship&amp;quot;" u="1"/>
        <s v="&amp;quot;Actual Revenue Cost and Shipment Data_Acc_ Series Net Profit&amp;quot;" u="1"/>
        <s v="&amp;quot;Operating Revenue Per Capita and Operating Income Per Capita Analysis Comparison between BGs_Value of Productivity Related Indicator&amp;quot;" u="1"/>
        <s v="&amp;quot;Defect target by defect type mapping_Defect type code&amp;quot;" u="1"/>
        <s v="&amp;quot;MLY Rev_ and SHIPT by PRD_Diff_ of MLY Act_ Rev_ vs_ Boards Est_ Rev_&amp;quot;" u="1"/>
        <s v="&amp;quot;MLY Rev_ and SHIPT by PRD_Hit Rate of MTD Act_ Rev_ vs_ UTD Est_ Rev_&amp;quot;" u="1"/>
        <s v="&amp;quot;PSG BOD Shipping Target Management_Actual shipment&amp;quot;" u="1"/>
        <s v="&amp;quot;MLY Rev_ and SHIPT by BU and CUS_Monthly Operating Income of Yearly Target&amp;quot;" u="1"/>
        <s v="&amp;quot;Investment Master_Subject Valuation (based on shareholding ratio)&amp;quot;" u="1"/>
        <s v="&amp;quot;RFQ Hit Rate Data_Product Series&amp;quot;" u="1"/>
        <s v="&amp;quot;Monthly Status of Operating Income and Shipment by BU and Customer_Monthly Boards Estimated Shipment&amp;quot;" u="1"/>
        <s v="&amp;quot;Year to Date Status of Operating Income and Shipment by BU and Customer_Year to Date Actual Shipment&amp;quot;" u="1"/>
        <s v="&amp;quot;Yearly Status of Operating Income and Shipment by BU and Customer_Yearly Actual and Predict Shipment&amp;quot;" u="1"/>
        <s v="&amp;quot;Detailed product yield analysis_Product Series&amp;quot;" u="1"/>
        <s v="&amp;quot;PSG Forecast Version Comparison_Product Series&amp;quot;" u="1"/>
        <s v="&amp;quot;Diff Rate of Rev and SHIPT in Different Time Frame_Difference Between Yearly Shipment&amp;quot;" u="1"/>
        <s v="&amp;quot;Monthly Status of Operating Income and Shipment by Product_Monthly Estimated Shipment&amp;quot;" u="1"/>
        <s v="&amp;quot;Material Marketing Price Infomation_Last Raw Cost Price&amp;quot;" u="1"/>
        <s v="&amp;quot;MLY Rev_ and SHIPT by BU and CUS_Monthly Estimated Operating Income&amp;quot;" u="1"/>
        <s v="&amp;quot;MLY Rev_ and SHIPT by PRD_Monthly Boards Estimated Operating Income&amp;quot;" u="1"/>
        <s v="&amp;quot;Rev_ and SHIPT in Past Three Years by BU and CUS&amp;quot;" u="1"/>
        <s v="&amp;quot;Yearly Rev_ and SHIPT by BU and CUS_Diff_ Rate of Yearly  Act_Pred_ and Boards Est_ Rev_&amp;quot;" u="1"/>
        <s v="&amp;quot;Actual Daily Operating Income and Shipment Data_Actual Daily Shipment&amp;quot;" u="1"/>
        <s v="&amp;quot;Boards Est_ MLY Rev_ and SHIPT Data_Monthly Boards Estimated Shipment&amp;quot;" u="1"/>
        <s v="&amp;quot;MLY Rev and SHIPT by BU and CUS_Up to date Monthly Estimated Shipment&amp;quot;" u="1"/>
        <s v="&amp;quot;Yearly Rev and SHIPT by BU and CUS_Yearly Actual and Predict Shipment&amp;quot;" u="1"/>
        <s v="&amp;quot;Monthly Operating Income and Shipment Data of Yearly target_Monthly Shipment of Yearly Target&amp;quot;" u="1"/>
        <s v="&amp;quot;Detailed product yield analysis_Product level&amp;quot;" u="1"/>
        <s v="&amp;quot;YTD Rev and SHIPT by BU and CUS_Latest Closing Month &amp;quot;" u="1"/>
        <s v="&amp;quot;PSG FCST Hit Rate Analysis_Outliners_Product Series&amp;quot;" u="1"/>
        <s v="&amp;quot;Vendor Master_Quality Score&amp;quot;" u="1"/>
        <s v="&amp;quot;MLY Rev_ and SHIPT by PRD_Monthly Operating Income of Yearly Target&amp;quot;" u="1"/>
        <s v="&amp;quot;Vendor Management_Quality Score&amp;quot;" u="1"/>
        <s v="&amp;quot;Diff_ Rate and Hit Rate Data of Rev_ and  SHIPT_Diff_ of Act_ Rev_ vs_Boards Est_ Rev_&amp;quot;" u="1"/>
        <s v="&amp;quot;Major Stage Material Catalog DM_Series List&amp;quot;" u="1"/>
        <s v="&amp;quot;PSG FCST Hit Rate Analysis_Hit Rate Analysis Month&amp;quot;" u="1"/>
        <s v="&amp;quot;Operating Revenue Per Capita and Operating Income Per Capita Analysis_Operating Income&amp;quot;" u="1"/>
        <s v="&amp;quot;TaskID&amp;quot;" u="1"/>
        <s v="&amp;quot;Important Types of Assets_Accounting Period&amp;quot;" u="1"/>
        <s v="&amp;quot;Business Operation and DOI Overview_Stock Area_DOI Date Type&amp;quot;" u="1"/>
        <s v="&amp;quot;RFQ Related Data_Product Horizon&amp;quot;" u="1"/>
        <s v="&amp;quot;Investment MA Target_Investment MA Target Remark&amp;quot;" u="1"/>
        <s v="&amp;quot;EBO Project Revenue Forecast_EBO Revenue Forecast Currency&amp;quot;" u="1"/>
        <s v="&amp;quot;Fill Rate by PartNo_Accum_ LTA MOU Quantity&amp;quot;" u="1"/>
        <s v="&amp;quot;Rev and SHIPT in Past Three Years by BU and CUS_Difference Ratio Between Yearly Shipment&amp;quot;" u="1"/>
        <s v="&amp;quot;RDP Hit Rate Version_Assign FCST Version&amp;quot;" u="1"/>
        <s v="&amp;quot;RFQ Detail of Award Project_BU Code&amp;quot;" u="1"/>
        <s v="&amp;quot;Yearly Rev and SHIPT by PRD_BU Code&amp;quot;" u="1"/>
        <s v="&amp;quot;Monthly Status of Operating Income and Shipment by Product_Difference Ratio Between Monthly Actual Shipment and Monthly Estimated Shipment&amp;quot;" u="1"/>
        <s v="&amp;quot;Vendor Performance Master_Supplier Final Score&amp;quot;" u="1"/>
        <s v="&amp;quot;YTD Rev and SHIPT by PRD_Diff Rate of YTD Act Rev and YTD Rev TRGT&amp;quot;" u="1"/>
        <s v="&amp;quot;YTD Rev_ and SHIPT by PRD_Diff_ of YTD Act_ Rev_ and YTD Rev_ TRGT&amp;quot;" u="1"/>
        <s v="&amp;quot;Status of Operating Income and Shipment in the Past Three Years by BU and Customer_Difference Ratio Between Yearly Shipment&amp;quot;" u="1"/>
        <s v="&amp;quot;Material Marketing Price Infomation_MoM LEM Tin&amp;quot;" u="1"/>
        <s v="&amp;quot;Material Marketing Price Infomation_QoQ LEM Tin&amp;quot;" u="1"/>
        <s v="&amp;quot;Material Marketing Price Infomation_YoY LEM Tin&amp;quot;" u="1"/>
        <s v="&amp;quot;Vendor Management_Part Category&amp;quot;" u="1"/>
        <s v="&amp;quot;Formulate basis&amp;quot;" u="1"/>
        <s v="&amp;quot;Defect target by defect type mapping_Product Category&amp;quot;" u="1"/>
        <s v="&amp;quot;Material Marketing Price Infomation_PSG Cost Category&amp;quot;" u="1"/>
        <s v="&amp;quot;Material Marketing Price Infomation_PSG Cost Catetory&amp;quot;" u="1"/>
        <s v="&amp;quot;Material Marketing Price Infomation_PSG Part Category&amp;quot;" u="1"/>
        <s v="&amp;quot;Material Marketing Price Infomation_PSG Part Catetory&amp;quot;" u="1"/>
        <s v="&amp;quot;PSG FCST Hit Rate Analysis_Outliners_Product Category&amp;quot;" u="1"/>
        <s v="&amp;quot;Purchasing Mode and Amount Aistribution_Part Category&amp;quot;" u="1"/>
        <s v="&amp;quot;Purchasing Mode and Amount Distribution_Part Category&amp;quot;" u="1"/>
        <s v="&amp;quot;MLY Rev and SHIPT by BU and CUS_Monthly Boards Estimated Shipment&amp;quot;" u="1"/>
        <s v="&amp;quot;PSG Forecast Versions Comparison Information_Version Comparison Month&amp;quot;" u="1"/>
        <s v="&amp;quot;Status of Operating Income and Shipment in the Past Three Years by Product_Yearly Actual Operating Income&amp;quot;" u="1"/>
        <s v="&amp;quot;RFQ Hit Rate Status_Shipment Year&amp;quot;" u="1"/>
        <s v="&amp;quot;Actual Revenue Cost and Shipment Data_Monthly Shiping Quantity&amp;quot;" u="1"/>
        <s v="&amp;quot;Detailed product yield_Input quantity by inspection station&amp;quot;" u="1"/>
        <s v="&amp;quot;Finance Master_Accounts Payable to Assets Ratio&amp;quot;" u="1"/>
        <s v="&amp;quot;Finance Master_Short-term Debts to Assets Ratio&amp;quot;" u="1"/>
        <s v="&amp;quot;Detailed product yield_Weekly product yield report&amp;quot;" u="1"/>
        <s v="&amp;quot;Actual Monthly Revenue and Shipment Data_Division Code&amp;quot;" u="1"/>
        <s v="&amp;quot;Business Operation and DOI Overview_Stock Area_BU Code&amp;quot;" u="1"/>
        <s v="&amp;quot;Diff_ Rate and Hit Rate Data of Rev_ and SHIPT_BU Code&amp;quot;" u="1"/>
        <s v="&amp;quot;Rev and SHIPT in Past Three Years by PRD_Division Code&amp;quot;" u="1"/>
        <s v="&amp;quot;Difference Rate and Hit Rate Data of Operating Income and  Shipment_Difference Ratio Between Actual Shipment and The Boards Estimated Shipment&amp;quot;" u="1"/>
        <s v="&amp;quot;Finance Master_Inventory Turnover Ratio&amp;quot;" u="1"/>
        <s v="&amp;quot;Boards Est MLY Rev and SHIPT Data_Product Category&amp;quot;" u="1"/>
        <s v="&amp;quot;PSG Monthly Procurement Amount_Class Code Category&amp;quot;" u="1"/>
        <s v="&amp;quot;Purchasing Part Attribute&amp;quot;" u="1"/>
        <s v="&amp;quot;YTD Rev and SHIPT by PRD_Diff of YTD Act SHIPT and Boards Est SHIPT&amp;quot;" u="1"/>
        <s v="&amp;quot;Status of Operating Income and Shipment in the Past Three Years by Product_Difference Ratio Between  Yearly Operating Income&amp;quot;" u="1"/>
        <s v="&amp;quot;Rate of Return Analysis_Profit after Tax&amp;quot;" u="1"/>
        <s v="&amp;quot;YTD Rev_ and SHIPT by BU and CUS_Journal Create Year&amp;quot;" u="1"/>
        <s v="&amp;quot;CQ MP shipment Dataset_Customer Name&amp;quot;" u="1"/>
        <s v="&amp;quot;Detailed product yield_Customer Name&amp;quot;" u="1"/>
        <s v="&amp;quot;EBO Project Revenue_EBO Project Name&amp;quot;" u="1"/>
        <s v="&amp;quot;Yearly SHIPT TRGT Data_Customer Name&amp;quot;" u="1"/>
        <s v="&amp;quot;Year to Date Status of Operating Income and Shipment by Product_Difference Ratio Between Year to Date Actual Shipment and Year to Date Shipment Target&amp;quot;" u="1"/>
        <s v="&amp;quot;Business Operation and DOI Overview_DOI Actual Days&amp;quot;" u="1"/>
        <s v="&amp;quot;Business Operation and DOI Overview_DOI Target Days&amp;quot;" u="1"/>
        <s v="&amp;quot;Forecast Comparison Type_Forecast Comparison Type ID&amp;quot;" u="1"/>
        <s v="&amp;quot;Yearly Status of Operating Income and Shipment by BU and Customer_BU Code&amp;quot;" u="1"/>
        <s v="&amp;quot;In Accurated area_Hit Rate Top Lower Limit&amp;quot;" u="1"/>
        <s v="&amp;quot;In Accurated area_Hit Rate Top Upper Limit&amp;quot;" u="1"/>
        <s v="&amp;quot;Diff_ Rate of Rev_ and SHIPT in Different Time Frame_Product Category&amp;quot;" u="1"/>
        <s v="&amp;quot;Estimated Monthly Operating Income and Shipment Data_Product Category&amp;quot;" u="1"/>
        <s v="&amp;quot;MLY Rev_ and SHIPT by PRD_Diff_ of MLY Act_ SHIPT vs_ BoardsEst_ SHIPT&amp;quot;" u="1"/>
        <s v="&amp;quot;CCC Analysis Comparison between Entrepreneurs and BGs_CCC&amp;quot;" u="1"/>
        <s v="&amp;quot;Status of Operating Income and Shipment in the Past Three Years by Product_Product Category&amp;quot;" u="1"/>
        <s v="&amp;quot;Material Marketing Price Infomation_QOQ Thermal Module&amp;quot;" u="1"/>
        <s v="&amp;quot;Fill Rate by PartNo_Accum LTA  GR Quantity&amp;quot;" u="1"/>
        <s v="&amp;quot;Fill Rate by PartNo_Accum LTA MOU Quantity&amp;quot;" u="1"/>
        <s v="&amp;quot;Fill Rate by Vendor_Accum LTA  GR Quantity&amp;quot;" u="1"/>
        <s v="&amp;quot;Fill Rate by Vendor_Accum LTA MOU Quantity&amp;quot;" u="1"/>
        <s v="&amp;quot;PSG Monthly Procurement Amount_GR Quantity&amp;quot;" u="1"/>
        <s v="&amp;quot;Inventory Master_Period Closing Date&amp;quot;" u="1"/>
        <s v="&amp;quot;RFQ Hit Rate Status_Data Upload Date&amp;quot;" u="1"/>
        <s v="&amp;quot;Vendor Master_Vendor Performane Date&amp;quot;" u="1"/>
        <s v="&amp;quot;Finance Master_Average Accounts Payable Amount&amp;quot;" u="1"/>
        <s v="&amp;quot;Investment Master_Cumulative Investment Amount&amp;quot;" u="1"/>
        <s v="&amp;quot;Material Marketing Price Analysis_QOQ Connetor&amp;quot;" u="1"/>
        <s v="&amp;quot;PSG Monthly Procurement Amount_Purchase Amount&amp;quot;" u="1"/>
        <s v="&amp;quot;Rev_ and SHIPT in Past Three Years by PRD_Customer Name&amp;quot;" u="1"/>
        <s v="&amp;quot;Rev_ and SHIPT in Past Three Years by PRD_Division Name&amp;quot;" u="1"/>
        <s v="&amp;quot;Monthly Status of Operating Income and Shipment by Product_Difference Ratio Between Monthly Actual Shipment and Monthly Boards Estimated Shipment&amp;quot;" u="1"/>
        <s v="&amp;quot;Year to Date Status of Operating Income and Shipment by BU and Customer_Difference Between Year to Date Actual Operating Income and  Year to Date Operating Income Target&amp;quot;" u="1"/>
        <s v="&amp;quot;PSG Product Family_Outsourcing type&amp;quot;" u="1"/>
        <s v="&amp;quot;EBO Project Funding History_EBO Funding Remark&amp;quot;" u="1"/>
        <s v="&amp;quot;Monthly Status of Operating Income and Shipment by BU and Customer_Difference Ratio Between Monthly Actual Shipment and Monthly Shipment Target&amp;quot;" u="1"/>
        <s v="&amp;quot;Purchasing Part Attribute_Rolling 6 Months Forecast&amp;quot;" u="1"/>
        <s v="&amp;quot;Actual Revenue Cost and Shipment Data_Accumulative Series Profitability Ratio&amp;quot;" u="1"/>
        <s v="&amp;quot;DOI Master&amp;quot;" u="1"/>
        <s v="&amp;quot;DOI Master_PSG Inventory Amount&amp;quot;" u="1"/>
        <s v="&amp;quot;Finance Master_Inventory Amount&amp;quot;" u="1"/>
        <s v="&amp;quot;Investment Budget Control_Annual Investment Budget Balance (F)&amp;quot;" u="1"/>
        <s v="&amp;quot;Overall product yield analysis_Overall system defect quantity&amp;quot;" u="1"/>
        <s v="&amp;quot;Business Operation and DOI Overview_Period Closing Date&amp;quot;" u="1"/>
        <s v="&amp;quot;Important Types of Assets_Financial Report Closing Date&amp;quot;" u="1"/>
        <s v="&amp;quot;Investment Master_Subject Recognize Profit Achieve Rate&amp;quot;" u="1"/>
        <s v="&amp;quot;MLY Rev_ and SHIPT by PRD_Boards Estimated Version Date&amp;quot;" u="1"/>
        <s v="&amp;quot;Purchasing Mode and Amount Distribution_GR Monthly Date&amp;quot;" u="1"/>
        <s v="&amp;quot;Monthly Status of Operating Income and Shipment by BU and Customer_Difference Ratio Between Monthly Actual Operating Income and Monthly Estimated Operating Income&amp;quot;" u="1"/>
        <s v="&amp;quot;MLY Rev and SHIPT by PRD_Diff of MLY Act Rev vs Yearly Target Rev&amp;quot;" u="1"/>
        <s v="&amp;quot;Purchasing Mode and Amount Aistribution_Component Type&amp;quot;" u="1"/>
        <s v="&amp;quot;Purchasing Mode and Amount Distribution_Component Type&amp;quot;" u="1"/>
        <s v="&amp;quot;Project Stage Master&amp;quot;" u="1"/>
        <s v="&amp;quot;Investment Budget Control_Budget Allocation Amount(M)&amp;quot;" u="1"/>
        <s v="&amp;quot;The Top Five Vendor with the Worst Order Fill Rate_Vendor fulfillment date&amp;quot;" u="1"/>
        <s v="&amp;quot;Important Types of Liability&amp;quot;" u="1"/>
        <s v="&amp;quot;Stewards&amp;quot;" u="1"/>
        <s v="&amp;quot;Finance Master_PPE to Assets Ratio&amp;quot;" u="1"/>
        <s v="&amp;quot;Data on the Difference Rate of Revenue and Shipment in Different Time Intervals_Customer Name&amp;quot;" u="1"/>
        <s v="&amp;quot;Data on the Difference Rate of Revenue and Shipment in Different Time Intervals_Division Name&amp;quot;" u="1"/>
        <s v="&amp;quot;Vendor Performance Master_Used by Customer List&amp;quot;" u="1"/>
        <s v="&amp;quot;MLY Rev and SHIPT by BU and CUS_Diff Rate of MLY Act Rev vs Yearly Target Rev&amp;quot;" u="1"/>
        <s v="&amp;quot;MLY Rev and SHIPT by BU and CUS_Hit Rate of MTD Act Rev vs MLY Boards Est Rev&amp;quot;" u="1"/>
        <s v="&amp;quot;In Accurated area_BU Code&amp;quot;" u="1"/>
        <s v="&amp;quot;PSG Business Unit_BU Code&amp;quot;" u="1"/>
        <s v="&amp;quot;RFQ Hit Rate Data_BU Code&amp;quot;" u="1"/>
        <s v="&amp;quot;Vendor Master_Vendor Code&amp;quot;" u="1"/>
        <s v="&amp;quot;YTD Rev and SHIPT by PRD_Year to Date Shipment Target&amp;quot;" u="1"/>
        <s v="&amp;quot;YTD Rev_ and SHIPT by PRD_Year to Date Revenue Target&amp;quot;" u="1"/>
        <s v="&amp;quot;Defect target by defect type mapping&amp;quot;" u="1"/>
        <s v="&amp;quot;DataComment&amp;quot;" u="1"/>
        <s v="&amp;quot;Purchasing Part Attribute_Part Description&amp;quot;" u="1"/>
        <s v="&amp;quot;Investment MA Management_Account for the Quarter&amp;quot;" u="1"/>
        <s v="&amp;quot;Rate of Return Analysis Comparison between Entrepreneurs&amp;quot;" u="1"/>
        <s v="&amp;quot;Important Types of Assets&amp;quot;" u="1"/>
        <s v="&amp;quot;Material Catalog Price Analysis_Sub Material Catalog YOY&amp;quot;" u="1"/>
        <s v="&amp;quot;Material Marketing Price Infomation_Material Catalog YOY&amp;quot;" u="1"/>
        <s v="&amp;quot;Material Marketing Price Infomation_Material Futures YOY&amp;quot;" u="1"/>
        <s v="&amp;quot;Year to Date Status of Operating Income and Shipment by Product_Difference Ratio Between Year to Date Actual Shipment and Year to Date Boards Estimated Shipment&amp;quot;" u="1"/>
        <s v="&amp;quot;Material Marketing Price Analysis_QOQ PCB&amp;quot;" u="1"/>
        <s v="&amp;quot;Detailed product yield analysis_Defect quantity&amp;quot;" u="1"/>
        <s v="&amp;quot;Important Types of Liability_Types of Liability&amp;quot;" u="1"/>
        <s v="&amp;quot;Overall product yield_Production input quantity&amp;quot;" u="1"/>
        <s v="&amp;quot;Vendor Performance Master_Buy and Sell Quantity&amp;quot;" u="1"/>
        <s v="&amp;quot;In Accurated area&amp;quot;" u="1"/>
        <s v="&amp;quot;EBO Project_EBO Project Accumulated Revenue&amp;quot;" u="1"/>
        <s v="&amp;quot;Defect target by defect type mapping_BU Code&amp;quot;" u="1"/>
        <s v="&amp;quot;PSG FCST Hit Rate Analysis_Outliners_BU Code&amp;quot;" u="1"/>
        <s v="&amp;quot;RFQ Detail of On going Project_Division Code&amp;quot;" u="1"/>
        <s v="&amp;quot;MLY Rev_ and SHIPT Data of Yearly TRGT_Monthly Shipment of Yearly Target&amp;quot;" u="1"/>
        <s v="&amp;quot;Currency Conversion Rate Master_Conversion Rate Validation Start&amp;quot;" u="1"/>
        <s v="&amp;quot;EBO Project Revenue Forecast_EBO Project Number&amp;quot;" u="1"/>
        <s v="&amp;quot;Major Stage Material Catalog DM_IEC Part Number&amp;quot;" u="1"/>
        <s v="&amp;quot;EBO Project Revenue_EBO Project Actual Revenue&amp;quot;" u="1"/>
        <s v="&amp;quot;Current Year Accumulated Rate of Return Analysis_Accounting Period&amp;quot;" u="1"/>
        <s v="&amp;quot;Purchasing Mode and Amount Distribution_GR Date By QUARTER&amp;quot;" u="1"/>
        <s v="&amp;quot;Overall product yield target_Weekly product yield report&amp;quot;" u="1"/>
        <s v="&amp;quot;Yearly SHIPT TRGT Data&amp;quot;" u="1"/>
        <s v="&amp;quot;EBO Project Revenue_EBO Project Estimate Gross Profit&amp;quot;" u="1"/>
        <s v="&amp;quot;RFQ Detail of Lose Project_Reason Code of Lose&amp;quot;" u="1"/>
        <s v="&amp;quot;Yearly Rev_ and SHIPT by BU and CUS_Diff_ Rate of Yearly Act_Pred_ and TRGT SHIPT&amp;quot;" u="1"/>
        <s v="&amp;quot;Yearly Rev_ and SHIPT by PRD_Diff_ Rate of Yearly Act_Pred_ and Boards Est_ SHIPT&amp;quot;" u="1"/>
        <s v="&amp;quot;Actual Revenue and Shipment Data_Accumulative Series Profitability Ratio&amp;quot;" u="1"/>
        <s v="&amp;quot;Part Series_Series List&amp;quot;" u="1"/>
        <s v="&amp;quot;CCC Analysis Comparison between Entrepreneurs&amp;quot;" u="1"/>
        <s v="&amp;quot;MLY Rev_ and SHIPT by PRD_Up to date Monthly Estimated Revenue&amp;quot;" u="1"/>
        <s v="&amp;quot;MLY Rev_ and SHIPT by PRD_Up-To-Date Monthly Estimated Revenue&amp;quot;" u="1"/>
        <s v="&amp;quot;Rev and SHIPT in Past Three Years by PRD_Yearly Actual Revenue&amp;quot;" u="1"/>
        <s v="&amp;quot;Yearly Rev_ and SHIPT by PRD_Yearly Actual and Predict Revenue&amp;quot;" u="1"/>
        <s v="&amp;quot;YTD Rev and SHIPT by PRD_Year to Date Boards Estimated Revenue&amp;quot;" u="1"/>
        <s v="&amp;quot;Rev_ and SHIPT in Past Three Years by PRD&amp;quot;" u="1"/>
        <s v="&amp;quot;Investment MA Management_Subject Net Profit&amp;quot;" u="1"/>
        <s v="&amp;quot;The Top Five Vendor with the Worst Order Fill Rate_IEC Part Number&amp;quot;" u="1"/>
        <s v="&amp;quot;MLY Rev_ and SHIPT by PRD_Monthly Actual Shipment&amp;quot;" u="1"/>
        <s v="&amp;quot;Actual Revenue Cost and Shipment Data_Accumulative Series Revenue&amp;quot;" u="1"/>
        <s v="&amp;quot;MLY Rev_ and SHIPT by BU and CUS_Monthly Boards Estimated Revenue&amp;quot;" u="1"/>
        <s v="&amp;quot;Estimated Monthly Operating Income and Shipment Data_Monthly Estimated Operating Income&amp;quot;" u="1"/>
        <s v="&amp;quot;Finance Master&amp;quot;" u="1"/>
        <s v="&amp;quot;EBO Milestones_EBO Project Number&amp;quot;" u="1"/>
        <s v="&amp;quot;Yield rate target by inspection station mapping_Weekly product yield report&amp;quot;" u="1"/>
        <s v="&amp;quot;RFQ Related Data_Estimated Product Family Revenue&amp;quot;" u="1"/>
        <s v="&amp;quot;EBO Project Revenue_EBO Project Estimate Revenue&amp;quot;" u="1"/>
        <s v="&amp;quot;MLY Rev_ and SHIPT by PRD_Monthly Actual Revenue&amp;quot;" u="1"/>
        <s v="&amp;quot;Rev and SHIPT in Past Three Years by BU and CUS_Difference Between Yearly Revenue&amp;quot;" u="1"/>
        <s v="&amp;quot;Rev_ and SHIPT in Past Three Years by PRD_Difference Ratio Between Yearly Revenue&amp;quot;" u="1"/>
        <s v="&amp;quot;EBO Project Revenue Forecast_EBO Project Estimate Gross Profit&amp;quot;" u="1"/>
        <s v="&amp;quot;Status of Operating Income and Shipment in the Past Three Years by Product_BU Code&amp;quot;" u="1"/>
        <s v="&amp;quot;Actual Monthly Operating Income and Shipment Data_Difference Ratio Between Actual Shipment and Shipment Target&amp;quot;" u="1"/>
        <s v="&amp;quot;Vendor Master_Supplier Final Score&amp;quot;" u="1"/>
        <s v="&amp;quot;PSG Plant_Site Name&amp;quot;" u="1"/>
        <s v="&amp;quot;Yearly Rev_ and SHIPT by BU and CUS_Yearly Boards Estimated Shipment&amp;quot;" u="1"/>
        <s v="&amp;quot;Diff Rate of Rev and SHIPT in Different Time Frame_Difference Between Yearly Revenue&amp;quot;" u="1"/>
        <s v="&amp;quot;Yearly Status of Operating Income and Shipment by BU and Customer_Yearly Boards Estimated Operating Income&amp;quot;" u="1"/>
        <s v="&amp;quot;Critical Parts Fulfillment Statistic_IEC Part Number&amp;quot;" u="1"/>
        <s v="&amp;quot;PSG Forecast Versions Comparison Information_Version Difference&amp;quot;" u="1"/>
        <s v="&amp;quot;Finance Master_Accumulated ROA&amp;quot;" u="1"/>
        <s v="&amp;quot;RFQ Hit Rate Data_Product Family&amp;quot;" u="1"/>
        <s v="&amp;quot;CCC Analysis Comparison between Entrepreneurs_Accounting Period&amp;quot;" u="1"/>
        <s v="&amp;quot;Actual Revenue and Shipment Data_Accumulative Product Series Revenue&amp;quot;" u="1"/>
        <s v="&amp;quot;Actual Revenue Cost and Shipment Data_Monthly Product Series Revenue&amp;quot;" u="1"/>
        <s v="&amp;quot;Boards Est_ MLY Rev_ and SHIPT Data_Monthly Boards Estimated Revenue&amp;quot;" u="1"/>
        <s v="&amp;quot;MLY Rev and SHIPT by BU and CUS_Up to date Monthly Estimated Revenue&amp;quot;" u="1"/>
        <s v="&amp;quot;Yearly Rev and SHIPT by BU and CUS_Yearly Actual and Predict Revenue&amp;quot;" u="1"/>
        <s v="&amp;quot;CQ MP shipment analysis_Shipping Month&amp;quot;" u="1"/>
        <s v="&amp;quot;MD BU2 ASUS BS VS FCST_BS Supply Month&amp;quot;" u="1"/>
        <s v="&amp;quot;Actual Revenue and Shipment Data_Acc_ Series Net Profit Margin&amp;quot;" u="1"/>
        <s v="&amp;quot;Yearly Rev_ and SHIPT by BU and CUS_Yearly Boards Estimated Revenue&amp;quot;" u="1"/>
        <s v="&amp;quot;Related Terms&amp;quot;" u="1"/>
        <s v="&amp;quot;Investment Master&amp;quot;" u="1"/>
        <s v="&amp;quot;PSG FCST Management_Hit Rate Analysis Month&amp;quot;" u="1"/>
        <s v="&amp;quot;Monthly Status of Operating Income and Shipment by Product_Difference Between Monthly Actual Shipment and Monthly Shipment Target&amp;quot;" u="1"/>
        <s v="&amp;quot;CCC Analysis_Entrepreneur Chinese Name&amp;quot;" u="1"/>
        <s v="&amp;quot;Entrepreneur_Entrepreneur Chinese Name&amp;quot;" u="1"/>
        <s v="&amp;quot;Entrepreneur_Entrepreneur English Name&amp;quot;" u="1"/>
        <s v="&amp;quot;MLY Rev and SHIPT by PRD_Customer Name&amp;quot;" u="1"/>
        <s v="&amp;quot;Overall product yield target_Site Name&amp;quot;" u="1"/>
        <s v="&amp;quot;PSG FCST Management_Forecast Type Name&amp;quot;" u="1"/>
        <s v="&amp;quot;RFQ Shipment Target Data_Customer Name&amp;quot;" u="1"/>
        <s v="&amp;quot;YTD Rev and SHIPT by PRD_Customer Name&amp;quot;" u="1"/>
        <s v="&amp;quot;Diff_ Rate of Rev_ and SHIPT in Different Time Frame_Difference Between Yearly Shipment&amp;quot;" u="1"/>
        <s v="&amp;quot;Status of Operating Income and Shipment in the Past Three Years by BU and Customer_Difference Between Yearly Operating Income&amp;quot;" u="1"/>
        <s v="&amp;quot;Important Types of Liability_Accounting Period&amp;quot;" u="1"/>
        <s v="&amp;quot;Purchasing Part Attribute_Material Group&amp;quot;" u="1"/>
        <s v="&amp;quot;Operating Revenue Per Capita and Operating Income Per Capita Analysis_Operating Revenue&amp;quot;" u="1"/>
        <s v="&amp;quot;Rev and SHIPT in Past Three Years by BU and CUS_Difference Ratio Between Yearly Revenue&amp;quot;" u="1"/>
        <s v="&amp;quot;RFQ Detail of Award Project_Estimate Product Family Cost&amp;quot;" u="1"/>
        <s v="&amp;quot;Estimated Monthly Revenue and Shipment Data_Planned Month&amp;quot;" u="1"/>
        <s v="&amp;quot;Material Catalog Inference Amount_Raw Material Data Month&amp;quot;" u="1"/>
        <s v="&amp;quot;Material Catalog Price Infomation_Raw Material Data Month&amp;quot;" u="1"/>
        <s v="&amp;quot;Material Marketing Price Analysis_Raw Material Data Month&amp;quot;" u="1"/>
        <s v="&amp;quot;PSG Forecast Versions Comparison_Version Comparison Month&amp;quot;" u="1"/>
        <s v="&amp;quot;Diff Rate and Hit Rate Data of Rev and SHIPT_Diff of MLY Act Rev vs Yearly Target Rev&amp;quot;" u="1"/>
        <s v="&amp;quot;Diff_ Rate of Rev_ and SHIPT in Different Time Frame_Difference Between Yearly Revenue&amp;quot;" u="1"/>
        <s v="&amp;quot;Detailed product yield analysis_Product Category&amp;quot;" u="1"/>
        <s v="&amp;quot;PSG Forecast Version Comparison_Product Category&amp;quot;" u="1"/>
        <s v="&amp;quot;Year to Date Status of Operating Income and Shipment by BU and Customer&amp;quot;" u="1"/>
        <s v="&amp;quot;Investment Subject Allocation Master&amp;quot;" u="1"/>
        <s v="&amp;quot;Material Marketing Price Analysis_Raw Cost Price&amp;quot;" u="1"/>
        <s v="&amp;quot;BU2 ASUS BS VS FCST_Monthly Final Forecast Quantity&amp;quot;" u="1"/>
        <s v="&amp;quot;Critical Parts Fulfillment Analysis_LTA GR Quantity&amp;quot;" u="1"/>
        <s v="&amp;quot;EBO Project Management_EBO Business Model Viability&amp;quot;" u="1"/>
        <s v="&amp;quot;Investment Budget Allocation_Investment possibility&amp;quot;" u="1"/>
        <s v="&amp;quot;PSG FCST Hit Rate Analysis_Actual Shipment Quantity&amp;quot;" u="1"/>
        <s v="&amp;quot;Purchasing Mode and Amount Aistribution_GR Quantity&amp;quot;" u="1"/>
        <s v="&amp;quot;Purchasing Mode and Amount Distribution_GR Quantity&amp;quot;" u="1"/>
        <s v="&amp;quot;RFQ Detail of Lose Project_Estimated Sales Quantity&amp;quot;" u="1"/>
        <s v="&amp;quot;Monthly Status of Operating Income and Shipment by Product&amp;quot;" u="1"/>
        <s v="&amp;quot;Critical Parts Fulfillment Statistic_YTD Fill Rate Less Than Target PN List&amp;quot;" u="1"/>
        <s v="&amp;quot;PSG Division&amp;quot;" u="1"/>
        <s v="&amp;quot;Parent Term Name&amp;quot;" u="1"/>
        <s v="&amp;quot;Overall product yield target_Product FPY rate target&amp;quot;" u="1"/>
        <s v="&amp;quot;YTD Rev and SHIPT by PRD_Year to Date Revenue Target&amp;quot;" u="1"/>
        <s v="&amp;quot;Estimated Monthly Revenue and Shipment Data_Customer Name&amp;quot;" u="1"/>
        <s v="&amp;quot;Estimated Monthly Revenue and Shipment Data_Division Name&amp;quot;" u="1"/>
        <s v="&amp;quot;Yield rate target by inspection station mapping_Site Name&amp;quot;" u="1"/>
        <s v="&amp;quot;Material Catalog Inference Analysis_Raw Material Data Month&amp;quot;" u="1"/>
        <s v="&amp;quot;Material Marketing Price Infomation_Raw Material Data Month&amp;quot;" u="1"/>
        <s v="&amp;quot;MLY Rev_ and SHIPT by BU and CUS_Diff_ of MLY Act_ Ship_ vs_ Boards Est_ Ship_&amp;quot;" u="1"/>
        <s v="&amp;quot;MLY Rev_ and SHIPT by BU and CUS_Hit Rate of MTD Act_ Ship_ vs_ UTD Est_ Ship_&amp;quot;" u="1"/>
        <s v="&amp;quot;MLY Rev_ and SHIPT by PRD_Diff_ Rate of MLY Act_ Ship_ vs_ Yearly Target Ship_&amp;quot;" u="1"/>
        <s v="&amp;quot;MLY Rev_ and SHIPT by PRD_Hit Rate of MTD Act_ Ship_ vs_ MLY Boards Est_ Ship_&amp;quot;" u="1"/>
        <s v="&amp;quot;PSG FCST Management_Product Category&amp;quot;" u="1"/>
        <s v="&amp;quot;Actual Monthly Revenue and Shipment Data_Actual Operating and Shipment Month&amp;quot;" u="1"/>
        <s v="&amp;quot;Actual Revenue Cost and Shipment Data_Accumulative MVA Cost &amp;quot;" u="1"/>
        <s v="&amp;quot;MLY Rev_ and SHIPT by PRD_Month to Date Actual Operating Income&amp;quot;" u="1"/>
        <s v="&amp;quot;Yearly Rev_ and SHIPT by BU and CUS&amp;quot;" u="1"/>
        <s v="&amp;quot;MLY Rev and SHIPT by BU and CUS_Diff of MLY Act Ship vs Yearly Target Ship&amp;quot;" u="1"/>
        <s v="&amp;quot;Diff Rate of Rev and SHIPT in Different Time Frame_Product Category&amp;quot;" u="1"/>
        <s v="&amp;quot;Detailed product defect_Product Series&amp;quot;" u="1"/>
        <s v="&amp;quot;STD BU2 ASUS BS VS FCST_Product Series&amp;quot;" u="1"/>
        <s v="&amp;quot;PSG Forecast Versions Comparison Information_Monthly Forecast Quantity&amp;quot;" u="1"/>
        <s v="&amp;quot;PSG FCST Hit Rate Analysis_MTD EDI 850&amp;quot;" u="1"/>
        <s v="&amp;quot;Sole Source List_IEC Part Number&amp;quot;" u="1"/>
        <s v="&amp;quot;Overall product yield_Customer Name&amp;quot;" u="1"/>
        <s v="&amp;quot;MLY Rev and SHIPT Data of Yearly TRGT_Monthly Shipment of Yearly Target&amp;quot;" u="1"/>
        <s v="&amp;quot;MLY Rev_ and SHIPT Data of Yearly TRGT_Monthly Revenue of Yearly Target&amp;quot;" u="1"/>
        <s v="&amp;quot;Difference Rate and Hit Rate Data of Operating Income and  Shipment_Difference Between Actual Shipment and Estimated Shipment&amp;quot;" u="1"/>
        <s v="&amp;quot;Monthly Status of Operating Income and Shipment by BU and Customer_Difference Between Monthly Actual Operating Income and Monthly Boards Estimated Operating Income&amp;quot;" u="1"/>
        <s v="&amp;quot;Diff Rate and Hit Rate Data of Rev and SHIPT&amp;quot;" u="1"/>
        <s v="&amp;quot;Yield rate target by inspection station mapping&amp;quot;" u="1"/>
        <s v="&amp;quot;Yearly Rev_ and SHIPT by BU and CUS_Diff_ Rate of Yearly Act_Pred_ and TRGT Ship_&amp;quot;" u="1"/>
        <s v="&amp;quot;Yearly Rev_ and SHIPT by PRD_Diff_ Rate of Yearly Act_Pred_ and Boards Est_ Ship_&amp;quot;" u="1"/>
        <s v="&amp;quot;Diff_ Rate and Hit Rate Data of Rev_ and SHIPT_Diff_ Rate of MLY Act_ Ship_ vs_ Boards Est_ Ship_&amp;quot;" u="1"/>
        <s v="&amp;quot;Resources&amp;quot;" u="1"/>
        <s v="&amp;quot;Actual Daily Revenue and Shipment Data_Product Category&amp;quot;" u="1"/>
        <s v="&amp;quot;MLY Rev_ and SHIPT Data of Yearly TRGT_Product Category&amp;quot;" u="1"/>
        <s v="&amp;quot;EBO Milestones_EBO Milestone Check Date&amp;quot;" u="1"/>
        <s v="&amp;quot;Defect target by defect type mapping_Weekly product yield report&amp;quot;" u="1"/>
        <s v="&amp;quot;RFQ Detail of Award Project_Actual Net Profit Margin&amp;quot;" u="1"/>
        <s v="&amp;quot;Finance Master_Accounts Payable Amount&amp;quot;" u="1"/>
        <s v="&amp;quot;Finance Master_Short-term Debts Amount&amp;quot;" u="1"/>
        <s v="&amp;quot;Critical Parts Fulfillment Analysis_IEC Part Number&amp;quot;" u="1"/>
        <s v="&amp;quot;Actual Monthly Revenue and Shipment Data_Customer Name&amp;quot;" u="1"/>
        <s v="&amp;quot;Actual Monthly Revenue and Shipment Data_Division Name&amp;quot;" u="1"/>
        <s v="&amp;quot;Forecast Comparison Type_Forecast Comparison Type Name&amp;quot;" u="1"/>
        <s v="&amp;quot;Important Types of Liability_Entrepreneur Chinese Name&amp;quot;" u="1"/>
        <s v="&amp;quot;Rev and SHIPT in Past Three Years by PRD_Customer Name&amp;quot;" u="1"/>
        <s v="&amp;quot;Operating Revenue Per Capita and Operating Income Per Capita Analysis_Entrepreneur Chinese Name&amp;quot;" u="1"/>
        <s v="&amp;quot;Operating Revenue Per Capita and Operating Income Per Capita Analysis_Operating Revenue Per Capita&amp;quot;" u="1"/>
        <s v="&amp;quot;Diff_ Rate and Hit Rate Data of Rev_ and  SHIPT_Hit Rate of MTD Act_ Ship_ vs_ MLY Boards Est_ Ship_&amp;quot;" u="1"/>
        <s v="&amp;quot;Part Series_IEC Part Number&amp;quot;" u="1"/>
        <s v="&amp;quot;RFQ Detail of Award Project_Actual Product Revenue&amp;quot;" u="1"/>
        <s v="&amp;quot;Yearly Status of Operating Income and Shipment by Product_Product Category&amp;quot;" u="1"/>
        <s v="&amp;quot;Important Types of Liability_Financial Report Closing Date&amp;quot;" u="1"/>
        <s v="&amp;quot;MLY Rev and SHIPT by PRD_Up to date Estimated Version Date&amp;quot;" u="1"/>
        <s v="&amp;quot;Project Stage Time Data_Project Stage Estimated Start Date&amp;quot;" u="1"/>
        <s v="&amp;quot;Investment Budget Allocation&amp;quot;" u="1"/>
        <s v="&amp;quot;PSG Forecast Hit Rate Monitor&amp;quot;" u="1"/>
        <s v="&amp;quot;MLY Rev and SHIPT by PRD_Monthly Actual Shipment&amp;quot;" u="1"/>
        <s v="&amp;quot;MLY Rev and SHIPT by BU and CUS_Hit Rate of MTD Act Ship vs UTD Est Ship&amp;quot;" u="1"/>
        <s v="&amp;quot;MLY Rev and SHIPT by PRD_Diff Rate of MLY Act Ship vs Yearly Target Ship&amp;quot;" u="1"/>
        <s v="&amp;quot;MLY Rev and SHIPT by PRD_Hit Rate of MTD Act Ship vs MLY Boards Est Ship&amp;quot;" u="1"/>
        <s v="&amp;quot;Boards Estimated Monthly Operating Income and Shipment Data_Monthly Boards Estimated Operating Income&amp;quot;" u="1"/>
        <s v="&amp;quot;Monthly Status of Operating Income and Shipment by BU and Customer_Monthly Estimated Operating Income&amp;quot;" u="1"/>
        <s v="&amp;quot;Project Stage Time Data_RFQ Status&amp;quot;" u="1"/>
        <s v="&amp;quot;Investment Budget Control_Annual Actual Investment Amount&amp;quot;" u="1"/>
        <s v="&amp;quot;Monthly Operating Income and Shipment Data of Yearly target_Monthly Operating Income of Yearly Target&amp;quot;" u="1"/>
        <s v="&amp;quot;Detailed product defect analysis_Input quantity by inspection station&amp;quot;" u="1"/>
        <s v="&amp;quot;Detailed product yield analysis_FPY rate target by inspection station&amp;quot;" u="1"/>
        <s v="&amp;quot;Boards Estimated Monthly Operating Income and Shipment Data_Customer Name&amp;quot;" u="1"/>
        <s v="&amp;quot;Boards Estimated Monthly Operating Income and Shipment Data_Division Name&amp;quot;" u="1"/>
        <s v="&amp;quot;Monthly Operating Income and Shipment Data of Yearly target_Customer Name&amp;quot;" u="1"/>
        <s v="&amp;quot;Monthly Operating Income and Shipment Data of Yearly target_Division Name&amp;quot;" u="1"/>
        <s v="&amp;quot;Diff_ Rate and Hit Rate Data of Rev_ and  SHIPT_Diff_ of Act_ SHIPT vs_ Est_ SHIPT&amp;quot;" u="1"/>
        <s v="&amp;quot;Vendor Master_Cost Score&amp;quot;" u="1"/>
        <s v="&amp;quot;EBO Project Funding History_EBO Project Number&amp;quot;" u="1"/>
        <s v="&amp;quot;PSG Monthly Procurement Amount_IEC Part Number&amp;quot;" u="1"/>
        <s v="&amp;quot;Actual Revenue and Shipment Data_Accumulative Product Series  Revenue&amp;quot;" u="1"/>
        <s v="&amp;quot;MLY Rev_ and SHIPT by BU and CUS_Up to date Monthly Estimated Revenue&amp;quot;" u="1"/>
        <s v="&amp;quot;MLY Rev_ and SHIPT by BU and CUS_Up-To-Date Monthly Estimated Revenue&amp;quot;" u="1"/>
        <s v="&amp;quot;Rev and SHIPT in Past Three Years by BU and CUS_Yearly Actual Revenue&amp;quot;" u="1"/>
        <s v="&amp;quot;Yearly Rev_ and SHIPT by BU and CUS_Yearly Actual and Predict Revenue&amp;quot;" u="1"/>
        <s v="&amp;quot;YTD Rev and SHIPT by BU and CUS_Year to Date Boards Estimated Revenue&amp;quot;" u="1"/>
        <s v="&amp;quot;EBO Milestones_EBO Milestone Category&amp;quot;" u="1"/>
        <s v="&amp;quot;Vendor Management_Class Code Category&amp;quot;" u="1"/>
        <s v="&amp;quot;DataType&amp;quot;" u="1"/>
        <s v="&amp;quot;TermType&amp;quot;" u="1"/>
        <s v="&amp;quot;RFQ Detail of Lose Project_Product Horizon&amp;quot;" u="1"/>
        <s v="&amp;quot;Estimated Monthly Revenue and Shipment Data_Up to date Estimated Version Date&amp;quot;" u="1"/>
        <s v="&amp;quot;EBO Project Management_EBO Development Duration&amp;quot;" u="1"/>
        <s v="&amp;quot;Material Marketing Price Infomation_QOQ Connetor&amp;quot;" u="1"/>
        <s v="&amp;quot;Boards Est MLY Rev and SHIPT Data_Monthly Boards Estimated Shipment&amp;quot;" u="1"/>
        <s v="&amp;quot;Difference Rate and Hit Rate Data of Operating Income and  Shipment&amp;quot;" u="1"/>
        <s v="&amp;quot;Yearly Rev and SHIPT by BU and CUS_Yearly Boards Estimated Shipment&amp;quot;" u="1"/>
        <s v="&amp;quot;FCS Start Date Data_BU Code&amp;quot;" u="1"/>
        <s v="&amp;quot;Inventory Master_Plant Code&amp;quot;" u="1"/>
        <s v="&amp;quot;PSG FCST Management_BU Code&amp;quot;" u="1"/>
        <s v="&amp;quot;RFQ Hit Rate Status_BU Code&amp;quot;" u="1"/>
        <s v="&amp;quot;EBO Project Revenue_EBO Revenue Currency&amp;quot;" u="1"/>
        <s v="&amp;quot;Rate of Return Analysis Comparison between Entrepreneurs_Total Assets Amount&amp;quot;" u="1"/>
        <s v="&amp;quot;Investment MA Management_Investment Subject&amp;quot;" u="1"/>
        <s v="&amp;quot;MLY Rev and SHIPT by PRD_Diff Rate of MLY Act Ship vs Boards Est Ship&amp;quot;" u="1"/>
        <s v="&amp;quot;Yearly Rev and SHIPT by PRD_Diff Rate of Yearly ActPred and TRGT Ship&amp;quot;" u="1"/>
        <s v="&amp;quot;Difference Rate and Hit Rate Data of Operating Income and  Shipment_Month of Calculation&amp;quot;" u="1"/>
        <s v="&amp;quot;Difference Rate and Hit Rate Data of Operating Income and  Shipment_Hit Rate Between Actual Shipment and Monthly Shipment Target&amp;quot;" u="1"/>
        <s v="&amp;quot;Data on the Difference Rate of Revenue and Shipment in Different Time Intervals&amp;quot;" u="1"/>
        <s v="&amp;quot;Rev_ and SHIPT in Past Three Years by BU and CUS_Difference Ratio Between Yearly Revenue&amp;quot;" u="1"/>
        <s v="&amp;quot;Diff Rate and Hit Rate Data of Rev and SHIPT_Hit Rate of MTD Act Rev vs MLY Boards Est Rev&amp;quot;" u="1"/>
        <s v="&amp;quot;PSG Forecast Versions Comparison&amp;quot;" u="1"/>
        <s v="&amp;quot;Material Marketing Price Analysis_MoM PC&amp;quot;" u="1"/>
        <s v="&amp;quot;Material Marketing Price Analysis_QoQ PC&amp;quot;" u="1"/>
        <s v="&amp;quot;Material Marketing Price Analysis_YoY PC&amp;quot;" u="1"/>
        <s v="&amp;quot;Detailed product yield_First pass yield rate by inspection station&amp;quot;" u="1"/>
        <s v="&amp;quot;Diff_ Rate and Hit Rate Data of Rev_ and SHIPT_Year of Calculation&amp;quot;" u="1"/>
        <s v="&amp;quot;MLY Rev and SHIPT by BU and CUS_Diff of MLY Act Ship vs Boards Est Ship&amp;quot;" u="1"/>
        <s v="&amp;quot;Yearly Rev and SHIPT by BU and CUS_Diff of Yearly ActPred and TRGT Ship&amp;quot;" u="1"/>
        <s v="&amp;quot;MLY Rev and SHIPT by PRD_Diff Rate of MLY Act Rev vs Boards Est Rev&amp;quot;" u="1"/>
        <s v="&amp;quot;YTD Rev and SHIPT by PRD_Diff of YTD Act Rev and YTD Boards Est Rev&amp;quot;" u="1"/>
        <s v="&amp;quot;Actual Daily Revenue and Shipment Data_BU Code&amp;quot;" u="1"/>
        <s v="&amp;quot;Critical Parts Fulfillment Analysis_Plant Code&amp;quot;" u="1"/>
        <s v="&amp;quot;Detailed product yield_Inspection station code&amp;quot;" u="1"/>
        <s v="&amp;quot;MLY Rev_ and SHIPT by BU and CUS_Division Code&amp;quot;" u="1"/>
        <s v="&amp;quot;MLY Rev_ and SHIPT Data of Yearly TRGT_BU Code&amp;quot;" u="1"/>
        <s v="&amp;quot;PSG Forecast Versions Comparison_Division Code&amp;quot;" u="1"/>
        <s v="&amp;quot;PSG Monthly Procurement Amount_Purchasing Mode&amp;quot;" u="1"/>
        <s v="&amp;quot;YTD Rev_ and SHIPT by BU and CUS_Division Code&amp;quot;" u="1"/>
        <s v="&amp;quot;Material Marketing Price Infomation_Last Year Raw Cost Price&amp;quot;" u="1"/>
        <s v="&amp;quot;Yearly Rev and SHIPT by PRD_Diff Rate of Yearly ActPred and TRGT Rev&amp;quot;" u="1"/>
        <s v="&amp;quot;Actual Revenue Cost and Shipment Data_Monthly Product Series MVA Cost&amp;quot;" u="1"/>
        <s v="&amp;quot;CCC Analysis Comparison between Entrepreneurs and BGs_Accounting Period&amp;quot;" u="1"/>
        <s v="&amp;quot;MLY Rev_ and SHIPT by PRD_Diff_ Rate of MLY Act_ Rev_ vs_ MLY Rev_ TRGT&amp;quot;" u="1"/>
        <s v="&amp;quot;YTD Rev_ and SHIPT by PRD_Diff_ of YTD Act_ SHIPT and YTD Shipping TRGT&amp;quot;" u="1"/>
        <s v="&amp;quot;YTD Rev_ and SHIPT by PRD_Diff_ Rate of YTD Act_ Rev_ and YTD Rev_ TRGT&amp;quot;" u="1"/>
        <s v="&amp;quot;MLY Rev_ and SHIPT by BU and CUS_Diff_ of MLY Act_ Rev_ vs_ Yearly Target Rev_&amp;quot;" u="1"/>
        <s v="&amp;quot;MLY Rev_ and SHIPT by BU and CUS_Diff_ Rate of MLY Act_ Rev_ vs_ MLY Est_ Rev_&amp;quot;" u="1"/>
        <s v="&amp;quot;YTD Rev_ and SHIPT by PRD_Diff_ Rate of YTD Act_ Rev_ and YTD Boards Est_ Rev_&amp;quot;" u="1"/>
        <s v="&amp;quot;Actual Monthly Revenue and Shipment Data_Diff Rate of MLY Act Ship vs Yearly Target Ship&amp;quot;" u="1"/>
        <s v="&amp;quot;Yearly Status of Operating Income and Shipment by Product_Difference Between Yearly Actual and Predict Operating Income and Operating Income Target&amp;quot;" u="1"/>
        <s v="&amp;quot;Diff_ Rate and Hit Rate Data of Rev_ and  SHIPT&amp;quot;" u="1"/>
        <s v="&amp;quot;Diff_ Rate and Hit Rate Data of Rev_ and  SHIPT_Diff_ Rate of Act_ Rev_ vs_Est_ Rev_&amp;quot;" u="1"/>
        <s v="&amp;quot;Monthly Status of Operating Income and Shipment by Product_Product Category&amp;quot;" u="1"/>
        <s v="&amp;quot;PSG Forecast Hit Rate Monitor_Outsourcing type&amp;quot;" u="1"/>
        <s v="&amp;quot;RFQ Detail of Award Project_Accumulative Series Net Profit Margin&amp;quot;" u="1"/>
        <s v="&amp;quot;Yield rate target by inspection station mapping_FPY rate target by inspection station&amp;quot;" u="1"/>
        <s v="&amp;quot;Status of Operating Income and Shipment in the Past Three Years by BU and Customer_Yearly Actual Shipment&amp;quot;" u="1"/>
        <s v="&amp;quot;Difference Rate and Hit Rate Data of Operating Income and  Shipment_Difference Ratio Between Actual Operating Income and The Boards Estimated Operating Income&amp;quot;" u="1"/>
        <s v="&amp;quot;Actual Monthly Revenue and Shipment Data_Diff Rate of MLY Act Rev vs Yearly Target Rev&amp;quot;" u="1"/>
        <s v="&amp;quot;Actual Monthly Revenue and Shipment Data_Monthly Actual Revenue&amp;quot;" u="1"/>
        <s v="&amp;quot;Rev_ and SHIPT in Past Three Years by PRD_Yearly Actual Revenue&amp;quot;" u="1"/>
        <s v="&amp;quot;RFQ Detail of Award Project_Accumulative Product Series Revenue&amp;quot;" u="1"/>
        <s v="&amp;quot;RFQ Detail of On going Project_Estimated Product Family Revenue&amp;quot;" u="1"/>
        <s v="&amp;quot;YTD Rev_ and SHIPT by PRD_Year to Date Boards Estimated Revenue&amp;quot;" u="1"/>
        <s v="&amp;quot;Yearly Status of Operating Income and Shipment by Product_BU Code&amp;quot;" u="1"/>
        <s v="&amp;quot;RFQ Detail of Lose Project&amp;quot;" u="1"/>
        <s v="&amp;quot;Yearly Rev and SHIPT by PRD&amp;quot;" u="1"/>
        <s v="&amp;quot;Diff Rate and Hit Rate Data of Rev and SHIPT_Diff Rate of MLY Act Rev vs Boards Est Rev&amp;quot;" u="1"/>
        <s v="&amp;quot;Year to Date Status of Operating Income and Shipment by BU and Customer_Difference Ratio Between Year to Date Actual Shipment and Year to Date Shipment Target&amp;quot;" u="1"/>
        <s v="&amp;quot;Diff_ Rate and Hit Rate Data of Rev_ and SHIPT_Hit Rate of MTD Act_ Rev_ vs_ MLY Boards Est_ Rev_&amp;quot;" u="1"/>
        <s v="&amp;quot;Year to Date Status of Operating Income and Shipment by Product_Difference Ratio Between Year to Date Actual Operating Income and Year to Date Operating Income Target&amp;quot;" u="1"/>
        <s v="&amp;quot;MLY Rev and SHIPT by PRD&amp;quot;" u="1"/>
        <s v="&amp;quot;YTD Rev and SHIPT by PRD&amp;quot;" u="1"/>
        <s v="&amp;quot;PSG FCST Hit Rate Information_Regional Demand Plan&amp;quot;" u="1"/>
        <s v="&amp;quot;MLY Rev and SHIPT by BU and CUS_Hit Rate of MTD Act Rev vs UTD Est Rev&amp;quot;" u="1"/>
        <s v="&amp;quot;MLY Rev and SHIPT by PRD_Diff Rate of MLY Act Rev vs Yearly Target Rev&amp;quot;" u="1"/>
        <s v="&amp;quot;MLY Rev and SHIPT by PRD_Hit Rate of MTD Act Rev vs MLY Boards Est Rev&amp;quot;" u="1"/>
        <s v="&amp;quot;Yearly Rev and SHIPT by BU and CUS_Diff of Yearly ActPred and TRGT Rev&amp;quot;" u="1"/>
        <s v="&amp;quot;Diff_ Rate and Hit Rate Data of Rev_ and  SHIPT_Hit Rate of MTD Act_ Rev_ vs_ MLY Boards Est_ Rev_&amp;quot;" u="1"/>
        <s v="&amp;quot;Data on the Difference Rate of Revenue and Shipment in Different Time Intervals_Base Year of Calculation&amp;quot;" u="1"/>
        <s v="&amp;quot;MLY Rev_ and SHIPT by BU and CUS_Diff_ of MLY Act_ Rev_ vs_ Boards Est_ Rev_&amp;quot;" u="1"/>
        <s v="&amp;quot;MLY Rev_ and SHIPT by BU and CUS_Hit Rate of MTD Act_ Rev_ vs_ UTD Est_ Rev_&amp;quot;" u="1"/>
        <s v="&amp;quot;MLY Rev_ and SHIPT by PRD_Diff_ Rate of MLY Act_ Rev_ vs_ Yearly Target Rev_&amp;quot;" u="1"/>
        <s v="&amp;quot;MLY Rev_ and SHIPT by PRD_Hit Rate of MTD Act_ Rev_ vs_ MLY Boards Est_ Rev_&amp;quot;" u="1"/>
        <s v="&amp;quot;Yearly Rev_ and SHIPT by PRD_Diff_ of Yearly  Act_Pred_ and Boards Est_ Rev_&amp;quot;" u="1"/>
        <s v="&amp;quot;PSG FCST Hit Rate Analysis_EDI 850 Order Request&amp;quot;" u="1"/>
        <s v="&amp;quot;Rev_ and SHIPT in Past Three Years by BU and CUS_Difference Between Yearly Revenue&amp;quot;" u="1"/>
        <s v="&amp;quot;Rev_ and SHIPT in Past Three Years by PRD_Difference Ratio Between  Yearly Revenue&amp;quot;" u="1"/>
        <s v="&amp;quot;Project Stage Time Data_Product Family&amp;quot;" u="1"/>
        <s v="&amp;quot;EBO Project Funding History_EBO Funding BG&amp;quot;" u="1"/>
        <s v="&amp;quot;Overall product yield_Weekly product yield report&amp;quot;" u="1"/>
        <s v="&amp;quot;MLY Rev_ and SHIPT by BU and CUS_Hit Rate of MTD Act_ SHIPT vs_ MLY Boards Est_ SHIPT&amp;quot;" u="1"/>
        <s v="&amp;quot;Monthly Status of Operating Income and Shipment by Product_Hit Rate Between Month to Date Actual Shipment and Monthly Boards Estimated Shipment&amp;quot;" u="1"/>
        <s v="&amp;quot;Diff_ Rate and Hit Rate Data of Rev_ and SHIPT_Diff_ Rate of MLY Act_ Rev_ vs_ Boards Est_ Rev_&amp;quot;" u="1"/>
        <s v="&amp;quot;DOI Master_Up to date Monthly Estimated Revenue&amp;quot;" u="1"/>
        <s v="&amp;quot;DOI Master_Up-To-Date Monthly Estimated Revenue&amp;quot;" u="1"/>
        <s v="&amp;quot;MLY Rev and SHIPT by PRD_Monthly Actual Revenue&amp;quot;" u="1"/>
        <s v="&amp;quot;CCC Analysis Comparison between Entrepreneurs_CCC&amp;quot;" u="1"/>
        <s v="&amp;quot;Finance Master_Accounts Receivable to Assets Ratio&amp;quot;" u="1"/>
        <s v="&amp;quot;Finance Master_Accounts Receivables Turnover Ratio&amp;quot;" u="1"/>
        <s v="&amp;quot;Material Marketing Price Infomation_Raw Cost Ratio&amp;quot;" u="1"/>
        <s v="&amp;quot;YTD Rev_ and SHIPT by PRD_Year to Date Operating Income Target&amp;quot;" u="1"/>
        <s v="&amp;quot;DOI Master_Currency&amp;quot;" u="1"/>
        <s v="&amp;quot;MLY Rev_ and SHIPT by BU and CUS_Month to Date Actual  Shipment&amp;quot;" u="1"/>
        <s v="&amp;quot;MLY Rev_ and SHIPT by PRD_Up to date Monthly Estimated Shipment&amp;quot;" u="1"/>
        <s v="&amp;quot;MLY Rev_ and SHIPT by PRD_Up-To-Date Monthly Estimated Shipment&amp;quot;" u="1"/>
        <s v="&amp;quot;Rev and SHIPT in Past Three Years by PRD_Yearly Actual Shipment&amp;quot;" u="1"/>
        <s v="&amp;quot;Yearly Rev_ and SHIPT by PRD_Yearly Actual and Predict Shipment&amp;quot;" u="1"/>
        <s v="&amp;quot;YTD Rev and SHIPT by PRD_Year to Date Boards Estimated Shipment&amp;quot;" u="1"/>
        <s v="&amp;quot;Year to Date Status of Operating Income and Shipment by BU and Customer_Difference Between Year to Date Actual Shipment and Year to Date Boards Estimated Shipment&amp;quot;" u="1"/>
        <s v="&amp;quot;Yearly Status of Operating Income and Shipment by BU and Customer_Difference Ratio Between Yearly Actual and Predict Shipment and Yearly Boards Estimated Shipment&amp;quot;" u="1"/>
        <s v="&amp;quot;Boards Est MLY Rev and SHIPT Data_Monthly Boards Estimated Revenue&amp;quot;" u="1"/>
        <s v="&amp;quot;Yearly Rev and SHIPT by BU and CUS_Yearly Boards Estimated Revenue&amp;quot;" u="1"/>
        <s v="&amp;quot;Formula&amp;quot;" u="1"/>
        <s v="&amp;quot;Detailed product defect_Input quantity by inspection station&amp;quot;" u="1"/>
        <s v="&amp;quot;MLY Rev and SHIPT by PRD_Hit Rate of MTD Act Rev vs UTD Est Rev&amp;quot;" u="1"/>
        <s v="&amp;quot;Yearly Rev and SHIPT by PRD_Diff of Yearly ActPred and TRGT Rev&amp;quot;" u="1"/>
        <s v="&amp;quot;Diff_ Rate and Hit Rate Data of Rev_ and SHIPT_Diff_ of MLY Act_ Ship_ vs_ Yearly Target Ship_&amp;quot;" u="1"/>
        <s v="&amp;quot;EBO Project Revenue Forecast_EBO Phase&amp;quot;" u="1"/>
        <s v="&amp;quot;Operating Revenue Per Capita and Operating Income Per Capita Analysis Comparison between BGs&amp;quot;" u="1"/>
        <s v="&amp;quot;Vendor Master_AVL ID&amp;quot;" u="1"/>
        <s v="&amp;quot;Finance Master_Profit after Tax&amp;quot;" u="1"/>
        <s v="&amp;quot;Monthly Status of Operating Income and Shipment by Product_Monthly Actual Shipment&amp;quot;" u="1"/>
        <s v="&amp;quot;Rev and SHIPT in Past Three Years by BU and CUS_Difference Between Yearly Shipment&amp;quot;" u="1"/>
        <s v="&amp;quot;Rev_ and SHIPT in Past Three Years by PRD_Difference Ratio Between Yearly Shipment&amp;quot;" u="1"/>
        <s v="&amp;quot;MLY Rev and SHIPT by BU and CUS_Diff of MLY Act Rev vs Boards Est Rev&amp;quot;" u="1"/>
        <s v="&amp;quot;Yearly Rev and SHIPT by PRD_Diff of Yearly ActPred and Boards Est Rev&amp;quot;" u="1"/>
        <s v="&amp;quot;Defect target by defect type mapping_Product level&amp;quot;" u="1"/>
        <s v="&amp;quot;Current Year Accumulated Rate of Return Analysis_Accumulated Net Income (After tax)&amp;quot;" u="1"/>
        <s v="&amp;quot;PSG Monthly Procurement Amount&amp;quot;" u="1"/>
        <s v="&amp;quot;Boards Est_ MLY Rev_ and SHIPT Data_Planned Month&amp;quot;" u="1"/>
        <s v="&amp;quot;Rate of Return Analysis_ROE&amp;quot;" u="1"/>
        <s v="&amp;quot;Diff Rate and Hit Rate Data of Rev and SHIPT_Diff of MLY Act Rev vs Boards Est Rev&amp;quot;" u="1"/>
        <s v="&amp;quot;Actual Revenue Cost and Shipment Data_Accumulative Series Cost&amp;quot;" u="1"/>
        <s v="&amp;quot;CCC Analysis Comparison between Entrepreneurs and BGs_DOI&amp;quot;" u="1"/>
        <s v="&amp;quot;Monthly Status of Operating Income and Shipment by BU and Customer_Monthly Shipment of Yearly Target&amp;quot;" u="1"/>
        <s v="&amp;quot;Monthly Status of Operating Income and Shipment by Product_Monthly Operating Income of Yearly Target&amp;quot;" u="1"/>
        <s v="&amp;quot;Year to Date Status of Operating Income and Shipment by BU and Customer_Year to Date Shipment Target&amp;quot;" u="1"/>
        <s v="&amp;quot;Year to Date Status of Operating Income and Shipment by Product_Year to Date Operating Income Target&amp;quot;" u="1"/>
        <s v="&amp;quot;MLY Rev_ and SHIPT by PRD_Diff_ Rate of MLY Act_ Ship_ vs_ Boards Est_ Ship_&amp;quot;" u="1"/>
        <s v="&amp;quot;Yearly Rev_ and SHIPT by BU and CUS_Diff_ of Yearly Act_Pred_ and TRGT Ship_&amp;quot;" u="1"/>
        <s v="&amp;quot;Yearly Rev_ and SHIPT by PRD_Diff_ of Yearly Act_Pred_ and Boards Est_ Ship_&amp;quot;" u="1"/>
        <s v="&amp;quot;Material Marketing Price Infomation_MoM Iron&amp;quot;" u="1"/>
        <s v="&amp;quot;Material Marketing Price Infomation_QoQ Iron&amp;quot;" u="1"/>
        <s v="&amp;quot;Material Marketing Price Infomation_YoY Iron&amp;quot;" u="1"/>
        <s v="&amp;quot;Material Marketing Price Analysis_Sub Material Catalog&amp;quot;" u="1"/>
        <s v="&amp;quot;EBO Project_EBO Project Registration Date&amp;quot;" u="1"/>
        <s v="&amp;quot;Vendor Management_Vendor Data Update Date&amp;quot;" u="1"/>
        <s v="&amp;quot;Yearly Rev_ and SHIPT by PRD_Version Date&amp;quot;" u="1"/>
        <s v="&amp;quot;MLY Rev_ and SHIPT by PRD_Version Date&amp;quot;" u="1"/>
        <s v="&amp;quot;PSG Monthly Procurement Amount_GR Date&amp;quot;" u="1"/>
        <s v="&amp;quot;YTD Rev_ and SHIPT by PRD_Version Date&amp;quot;" u="1"/>
        <s v="&amp;quot;Overall product yield analysis_Production input quantity&amp;quot;" u="1"/>
        <s v="&amp;quot;Finance Master_Average Accounts Receivable Amount&amp;quot;" u="1"/>
        <s v="&amp;quot;Business Group_BG Code&amp;quot;" u="1"/>
        <s v="&amp;quot;Finance Master_BG Code&amp;quot;" u="1"/>
        <s v="&amp;quot;Part Series_Plant Code&amp;quot;" u="1"/>
        <s v="&amp;quot;PSG FCST Management_EDI 940 Shipping Notice&amp;quot;" u="1"/>
        <s v="&amp;quot;Yearly SHIPT TRGT Data_Planned Year&amp;quot;" u="1"/>
        <s v="&amp;quot;Material Catalog Price Infomation&amp;quot;" u="1"/>
        <s v="&amp;quot;Purchasing Mode and Amount Aistribution_Material Group&amp;quot;" u="1"/>
        <s v="&amp;quot;Purchasing Mode and Amount Distribution_Material Group&amp;quot;" u="1"/>
        <s v="&amp;quot;Data on the Difference Rate of Revenue and Shipment in Different Time Intervals_Difference Ratio Between Yearly Shipment&amp;quot;" u="1"/>
        <s v="&amp;quot;Diff_ Rate and Hit Rate Data of Rev_ and  SHIPT_Diff_ of MLY Act_ Ship_ vs_ Yearly Target Ship_&amp;quot;" u="1"/>
        <s v="&amp;quot;EBO Project Revenue Forecast_EBO Revenue Forecast Check Date&amp;quot;" u="1"/>
        <s v="&amp;quot;Current Year Accumulated Rate of Return Analysis_Total Assets Amount&amp;quot;" u="1"/>
        <s v="&amp;quot;Monthly Status of Operating Income and Shipment by BU and Customer_Journal Create Month&amp;quot;" u="1"/>
        <s v="&amp;quot;Yearly Rev_ and SHIPT by BU and CUS_Diff_ Rate of Yearly  Act_Pred_ and Boards Est_ Ship_&amp;quot;" u="1"/>
        <s v="&amp;quot;Boards Est MLY Rev and SHIPT Data_BU Code&amp;quot;" u="1"/>
        <s v="&amp;quot;PSG Monthly Procurement Amount_Plant Code&amp;quot;" u="1"/>
        <s v="&amp;quot;Purchasing Part Attribute_Purchasing Mode&amp;quot;" u="1"/>
        <s v="&amp;quot;Purchasing Part Attribute_Substitute Code&amp;quot;" u="1"/>
        <s v="&amp;quot;RFQ Detail of Award Project_Division Code&amp;quot;" u="1"/>
        <s v="&amp;quot;Yearly Rev and SHIPT by PRD_Division Code&amp;quot;" u="1"/>
        <s v="&amp;quot;EBO Project Revenue Forecast_EBO Revenue Forecast Year&amp;quot;" u="1"/>
        <s v="&amp;quot;Yearly Rev and SHIPT by BU and CUS_Journal Create Year&amp;quot;" u="1"/>
        <s v="&amp;quot;RFQ Hit Rate Data_Product Horizon&amp;quot;" u="1"/>
        <s v="&amp;quot;Overall product yield analysis_Product FPY rate target&amp;quot;" u="1"/>
        <s v="&amp;quot;Overall product yield target_Product yield rate target&amp;quot;" u="1"/>
        <s v="&amp;quot;PSG BOD Shipping Target Management_BOD shipping target&amp;quot;" u="1"/>
        <s v="&amp;quot;YTD Rev_ and SHIPT by PRD_Year to Date Shipment Target&amp;quot;" u="1"/>
        <s v="&amp;quot;MLY Rev and SHIPT by PRD_Hit Rate of MTD Act Ship vs UTD Est Ship&amp;quot;" u="1"/>
        <s v="&amp;quot;Difference Rate and Hit Rate Data of Operating Income and  Shipment_Difference Between Actual Operating Income and Operating Income Target&amp;quot;" u="1"/>
        <s v="&amp;quot;Yearly Status of Operating Income and Shipment by Product_Difference Between Yearly Actual and Predict Shipment and Yearly Shipment Target&amp;quot;" u="1"/>
        <s v="&amp;quot;Critical Parts Fulfillment Analysis_Part Description&amp;quot;" u="1"/>
        <s v="&amp;quot;Monthly Status of Operating Income and Shipment by Product_Difference Between Monthly Actual Shipment and Monthly Boards Estimated Shipment&amp;quot;" u="1"/>
        <s v="&amp;quot;Operating Revenue Per Capita and Operating Income Per Capita Analysis_Operating Income Per Capita&amp;quot;" u="1"/>
        <s v="&amp;quot;Monthly Status of Operating Income and Shipment by BU and Customer_Version Date&amp;quot;" u="1"/>
        <s v="&amp;quot;Detailed product defect analysis&amp;quot;" u="1"/>
        <s v="&amp;quot;Investment MA Management_Investment Period&amp;quot;" u="1"/>
        <s v="&amp;quot;Finance Master Labor_Operating Income Per Capita&amp;quot;" u="1"/>
        <s v="&amp;quot;Year to Date Status of Operating Income and Shipment by Product_Version Date&amp;quot;" u="1"/>
        <s v="&amp;quot;PSG FCST Hit Rate Analysis_Product Category&amp;quot;" u="1"/>
        <s v="&amp;quot;Diff_ Rate and Hit Rate Data of Rev_ and SHIPT_Division Code&amp;quot;" u="1"/>
        <s v="&amp;quot;Diff_ Rate of Rev_ and SHIPT in Different Time Frame_BU Code&amp;quot;" u="1"/>
        <s v="&amp;quot;Estimated Monthly Operating Income and Shipment Data_BU Code&amp;quot;" u="1"/>
        <s v="&amp;quot;FCS Start Date Data&amp;quot;" u="1"/>
        <s v="&amp;quot;Business Operation and DOI Overview&amp;quot;" u="1"/>
        <s v="&amp;quot;Types of Labor&amp;quot;" u="1"/>
        <s v="&amp;quot;Investment Master_Subject Cash Dividend&amp;quot;" u="1"/>
        <s v="&amp;quot;Diff Rate and Hit Rate Data of Rev and SHIPT_Diff of MLY Act Ship vs Boards Est Ship&amp;quot;" u="1"/>
        <s v="&amp;quot;Sensitivity&amp;quot;" u="1"/>
        <s v="&amp;quot;Monthly Status of Operating Income and Shipment by BU and Customer_Hit Rate Between Month to Date Actual Operating Income and Monthly Operating Income Target&amp;quot;" u="1"/>
        <s v="&amp;quot;Detailed product yield analysis_Yield rate target by inspection station&amp;quot;" u="1"/>
        <s v="&amp;quot;Status of Operating Income and Shipment in the Past Three Years by BU and Customer_Version Date&amp;quot;" u="1"/>
        <s v="&amp;quot;Actual Monthly Operating Income and Shipment Data&amp;quot;" u="1"/>
        <s v="&amp;quot;Material Marketing Price Information_Material Futures category&amp;quot;" u="1"/>
        <s v="&amp;quot;Actual Revenue Cost and Shipment Data_Accumulative Materials Cost &amp;quot;" u="1"/>
        <s v="&amp;quot;Boards Est MLY Rev and SHIPT Data_Planned Month&amp;quot;" u="1"/>
        <s v="&amp;quot;CQ MP shipment analysis_Hit Rate Analysis Month&amp;quot;" u="1"/>
        <s v="&amp;quot;Year to Date Status of Operating Income and Shipment by BU and Customer_BU Code&amp;quot;" u="1"/>
        <s v="&amp;quot;Actual Daily Revenue and Shipment Data&amp;quot;" u="1"/>
        <s v="&amp;quot;YTD Rev_ and SHIPT by PRD_Year to Date Actual Operating Income&amp;quot;" u="1"/>
        <s v="&amp;quot;Monthly Status of Operating Income and Shipment by Product_Monthly Shipment of Yearly Target&amp;quot;" u="1"/>
        <s v="&amp;quot;Year to Date Status of Operating Income and Shipment by Product_Year to Date Shipment Target&amp;quot;" u="1"/>
        <s v="&amp;quot;Vendor Management_GTK Quantity&amp;quot;" u="1"/>
        <s v="&amp;quot;Vendor Management_OTK Quantity&amp;quot;" u="1"/>
        <s v="&amp;quot;Investment Master_Subject Comment&amp;quot;" u="1"/>
        <s v="&amp;quot;PSG FCST Hit Rate Analysis_Outliners_Outsourcing type&amp;quot;" u="1"/>
        <s v="&amp;quot;In accurated Area_Week Level&amp;quot;" u="1"/>
        <s v="&amp;quot;RFQ Related Data_Estimate Product Family Cost&amp;quot;" u="1"/>
        <s v="&amp;quot;MLY Rev_ and SHIPT by BU and CUS_Monthly Actual Revenue&amp;quot;" u="1"/>
        <s v="&amp;quot;RFQ Detail of Award Project_Accumulative Series Revenue&amp;quot;" u="1"/>
        <s v="&amp;quot;Overall product yield alert&amp;quot;" u="1"/>
        <s v="&amp;quot;MLY Rev and SHIPT by PRD_Latest Closing Month &amp;quot;" u="1"/>
        <s v="&amp;quot;YTD Rev and SHIPT by PRD_Latest Closing Month &amp;quot;" u="1"/>
        <s v="&amp;quot;Diff_ Rate and Hit Rate Data of Rev_ and  SHIPT_Diff_ of Act_ SHIPT vs_Shipping TRGT&amp;quot;" u="1"/>
        <s v="&amp;quot;Estimated Monthly Operating Income and Shipment Data_Planned Month&amp;quot;" u="1"/>
        <s v="&amp;quot;Diff_ Rate and Hit Rate Data of Rev_ and  SHIPT_Diff_ Rate of MLY Act_ Rev_ vs_ Boards Est_ Rev_&amp;quot;" u="1"/>
        <s v="&amp;quot;EBO Project_EBO Project Owner&amp;quot;" u="1"/>
        <s v="&amp;quot;Material Catalog Inference Amount&amp;quot;" u="1"/>
        <s v="&amp;quot;Vendor Management_Purchase Amount&amp;quot;" u="1"/>
        <s v="&amp;quot;Actual Monthly Operating Income and Shipment Data_Monthly Actual Operating Income&amp;quot;" u="1"/>
        <s v="&amp;quot;MD BU2 ASUS BS VS FCST_Monthly BS Supply Quantity&amp;quot;" u="1"/>
        <s v="&amp;quot;PSG Forecast Version Comparison_Forecast Quantity&amp;quot;" u="1"/>
        <s v="&amp;quot;RFQ Detail of Award Project_Actual Sales Quantity&amp;quot;" u="1"/>
        <s v="&amp;quot;PSG Monthly Procurement Amount_Material Group&amp;quot;" u="1"/>
        <s v="&amp;quot;MLY Rev_ and SHIPT by PRD_Monthly Estimated Shipment&amp;quot;" u="1"/>
        <s v="&amp;quot;PSG BOD Shipping Target Management_BU Code&amp;quot;" u="1"/>
        <s v="&amp;quot;PSG Monthly Procurement Amount_Vendor Code&amp;quot;" u="1"/>
        <s v="&amp;quot;Yearly Rev and SHIPT by BU and CUS_BU Code&amp;quot;" u="1"/>
        <s v="&amp;quot;Yearly Rev_ and SHIPT by PRD_Division Code&amp;quot;" u="1"/>
        <s v="&amp;quot;Actual Revenue Cost and Shipment Data_Accumulative Product Series  Revenue&amp;quot;" u="1"/>
        <s v="&amp;quot;Rev and SHIPT in Past Three Years by PRD_Difference Between Yearly Revenue&amp;quot;" u="1"/>
        <s v="&amp;quot;Critical Parts Fulfillment Statistic_Overall product yield&amp;quot;" u="1"/>
        <s v="&amp;quot;Actual Monthly Operating Income and Shipment Data_Actual Operating and Shipment Month&amp;quot;" u="1"/>
        <s v="&amp;quot;MLY Rev and SHIPT by BU and CUS_Journal Create Month&amp;quot;" u="1"/>
        <s v="&amp;quot;MLY Rev and SHIPT by BU and CUS_Latest Closing Month&amp;quot;" u="1"/>
        <s v="&amp;quot;MLY Rev_ and SHIPT Data of Yearly TRGT_Planned Month&amp;quot;" u="1"/>
        <s v="&amp;quot;Monthly Status of Operating Income and Shipment by Product_Monthly Boards Estimated Operating Income&amp;quot;" u="1"/>
        <s v="&amp;quot;Year to Date Status of Operating Income and Shipment by Product_Year to Date Actual Operating Income&amp;quot;" u="1"/>
        <s v="&amp;quot;Yearly Status of Operating Income and Shipment by Product_Yearly Actual and Predict Operating Income&amp;quot;" u="1"/>
        <s v="&amp;quot;MLY Rev_ and SHIPT by PRD_Diff_ Rate of MLY Act_ SHIPT vs_ Shipping TRGT&amp;quot;" u="1"/>
        <s v="&amp;quot;YTD Rev_ and SHIPT by PRD_Diff_ of YTD Act_ SHIPT and  YTD Shipping TRGT&amp;quot;" u="1"/>
        <s v="&amp;quot;Actual Revenue Cost and Shipment Data_Accumulative Shipping Quantity&amp;quot;" u="1"/>
        <s v="&amp;quot;Rev_ and SHIPT in Past Three Years by BU and CUS_Yearly Actual Shipment&amp;quot;" u="1"/>
        <s v="&amp;quot;YTD Rev_ and SHIPT by BU and CUS_Year to Date Boards Estimated Shipment&amp;quot;" u="1"/>
        <s v="&amp;quot;Major Stage Material Catalog&amp;quot;" u="1"/>
        <s v="&amp;quot;Actual Monthly Revenue and Shipment Data&amp;quot;" u="1"/>
        <s v="&amp;quot;CCC Analysis Comparison between Entrepreneurs and BGs_BG Code&amp;quot;" u="1"/>
        <s v="&amp;quot;Diff_ Rate and Hit Rate Data of Rev_ and  SHIPT_Division Code&amp;quot;" u="1"/>
        <s v="&amp;quot;Rev and SHIPT in Past Three Years by BU and CUS_Division Code&amp;quot;" u="1"/>
        <s v="&amp;quot;Operating Revenue Per Capita and Operating Income Per Capita Analysis Comparison between BGs_Accounting Period&amp;quot;" u="1"/>
        <s v="&amp;quot;CQ MP shipment Dataset_LT FCST shipment&amp;quot;" u="1"/>
        <s v="&amp;quot;MLY Rev_ and SHIPT by PRD_Diff_ Rate of MLY Act_ SHIPT vs_ Est_ SHIPT&amp;quot;" u="1"/>
        <s v="&amp;quot;Yearly Rev_ and SHIPT by PRD_Diff_ of Yearly Act_Pred_ and TRGT SHIPT&amp;quot;" u="1"/>
        <s v="&amp;quot;MLY Rev_ and SHIPT by BU and CUS_Diff_ Rate of MLY Act_ Ship_ vs_ Yearly Target Ship_&amp;quot;" u="1"/>
        <s v="&amp;quot;MLY Rev_ and SHIPT by BU and CUS_Hit Rate of MTD Act_ Ship_ vs_ MLY Boards Est_ Ship_&amp;quot;" u="1"/>
        <s v="&amp;quot;Diff_ Rate of Rev_ and SHIPT in Different Time Frame_Difference Ratio Between  Yearly Revenue&amp;quot;" u="1"/>
        <s v="&amp;quot;EBO Funding Management_EBO Funding Remark&amp;quot;" u="1"/>
        <s v="&amp;quot;MLY Rev_ and SHIPT by BU and CUS&amp;quot;" u="1"/>
        <s v="&amp;quot;YTD Rev_ and SHIPT by BU and CUS&amp;quot;" u="1"/>
        <s v="&amp;quot;Finance Master_Debt Ratio&amp;quot;" u="1"/>
        <s v="&amp;quot;Yearly Rev_ and SHIPT by PRD_Diff_ of Yearly Act_Pred_ and TRGT Ship_&amp;quot;" u="1"/>
        <s v="&amp;quot;Monthly Status of Operating Income and Shipment by Product_Hit Rate Between Month to Date Actual Operating Income and Monthly Operating Income Target&amp;quot;" u="1"/>
        <s v="&amp;quot;EBO Project&amp;quot;" u="1"/>
        <s v="&amp;quot;Monthly Status of Operating Income and Shipment by BU and Customer_Monthly Actual Shipment&amp;quot;" u="1"/>
        <s v="&amp;quot;Yearly Status of Operating Income and Shipment by Product_Yearly Boards Estimated Shipment&amp;quot;" u="1"/>
        <s v="&amp;quot;RFQ Detail of Award Project_RFQ End Year&amp;quot;" u="1"/>
        <s v="&amp;quot;Boards Estimated Monthly Operating Income and Shipment Data&amp;quot;" u="1"/>
        <s v="&amp;quot;MLY Rev and SHIPT by PRD_Monthly Boards Estimated Shipment&amp;quot;" u="1"/>
        <s v="&amp;quot;Overall product yield analysis_Product yield alert comment&amp;quot;" u="1"/>
        <s v="&amp;quot;Diff_ Rate and Hit Rate Data of Rev_ and  SHIPT_Diff_ of Act_ SHIPT vs_ BoardsEst_ SHIPT&amp;quot;" u="1"/>
        <s v="&amp;quot;Yearly Rev_ and SHIPT by BU and CUS_Diff_ Rate of Yearly Act_Pred_ and Boards Est_ SHIPT&amp;quot;" u="1"/>
        <s v="&amp;quot;Boards Est MLY Rev and SHIPT Data_Planned Year&amp;quot;" u="1"/>
        <s v="&amp;quot;Overview of Project Time Distribution_Dvp Year&amp;quot;" u="1"/>
        <s v="&amp;quot;Investment Master_Subject Shareholding Ratio&amp;quot;" u="1"/>
        <s v="&amp;quot;Yearly Rev_ and SHIPT by BU and CUS_Diff_ Rate of Yearly Act_Pred_ and Boards Est_ Ship_&amp;quot;" u="1"/>
        <s v="&amp;quot;RFQ Detail of On going Project&amp;quot;" u="1"/>
        <s v="&amp;quot;MLY Rev_ and SHIPT by BU and CUS_Diff_ Rate of MLY Act_ Rev_ vs_ Yearly Target Rev_&amp;quot;" u="1"/>
        <s v="&amp;quot;MLY Rev_ and SHIPT by BU and CUS_Hit Rate of MTD Act_ Rev_ vs_ MLY Boards Est_ Rev_&amp;quot;" u="1"/>
        <s v="&amp;quot;Yearly Rev_ and SHIPT by BU and CUS_Diff_ of Yearly  Act_Pred_ and Boards Est_ Rev_&amp;quot;" u="1"/>
        <s v="&amp;quot;Status of Operating Income and Shipment in the Past Three Years by Product_Difference Between Yearly Shipment&amp;quot;" u="1"/>
        <s v="&amp;quot;Project Stage Master_Project Stage&amp;quot;" u="1"/>
        <s v="&amp;quot;Yearly Rev and SHIPT by PRD_Latest Closing Month &amp;quot;" u="1"/>
        <s v="&amp;quot;Estimated Monthly Operating Income and Shipment Data_Planned Year&amp;quot;" u="1"/>
        <s v="&amp;quot;CQ MP shipment analysis_BU Code&amp;quot;" u="1"/>
        <s v="&amp;quot;Detailed product defect_BU Code&amp;quot;" u="1"/>
        <s v="&amp;quot;Fill Rate by Vendor_Vendor Code&amp;quot;" u="1"/>
        <s v="&amp;quot;RFQ Hit Rate Data_Division Code&amp;quot;" u="1"/>
        <s v="&amp;quot;CQ MP shipment analysis_FCST Version&amp;quot;" u="1"/>
        <s v="&amp;quot;EBO Project_EBO Development Duration&amp;quot;" u="1"/>
        <s v="&amp;quot;Fill Rate by PartNo_Part Description&amp;quot;" u="1"/>
        <s v="&amp;quot;Material Marketing Price Information&amp;quot;" u="1"/>
        <s v="&amp;quot;Vendor Management_Buy and Sell Quantity&amp;quot;" u="1"/>
        <s v="&amp;quot;EBO Funding Management&amp;quot;" u="1"/>
        <s v="&amp;quot;EBO Project Management&amp;quot;" u="1"/>
        <s v="&amp;quot;Critical Parts Fulfillment Analysis&amp;quot;" u="1"/>
        <s v="&amp;quot;Material Catalog Inference Analysis&amp;quot;" u="1"/>
        <s v="&amp;quot;EBO Funding Management_EBO Project Funding Percentage&amp;quot;" u="1"/>
        <s v="&amp;quot;Estimated Monthly Revenue Data by Customer_BU Code&amp;quot;" u="1"/>
        <s v="&amp;quot;Purchasing Mode and Amount Aistribution_Plant Code&amp;quot;" u="1"/>
        <s v="&amp;quot;Purchasing Mode and Amount Distribution_Plant Code&amp;quot;" u="1"/>
        <s v="&amp;quot;Detailed product yield_Yield rate by inspection station&amp;quot;" u="1"/>
        <s v="&amp;quot;MLY Rev_ and SHIPT by BU and CUS_Diff_ of MLY Act_ SHIPT vs_ Est_ SHIPT&amp;quot;" u="1"/>
        <s v="&amp;quot;YTD Rev_ and SHIPT by PRD_Diff_ of YTD Act_ SHIPT and Boards Est_ SHIPT&amp;quot;" u="1"/>
        <s v="&amp;quot;Actual Revenue Cost and Shipment Data_Mothly MVA Cost&amp;quot;" u="1"/>
        <s v="&amp;quot;Critical Parts Fulfillment Analysis_Accum LTA  GR Quantity&amp;quot;" u="1"/>
        <s v="&amp;quot;Critical Parts Fulfillment Analysis_Accum LTA MOU Quantity&amp;quot;" u="1"/>
        <s v="&amp;quot;Overall product yield_Overall system not repaired quantity&amp;quot;" u="1"/>
        <s v="&amp;quot;PSG Forecast Versions Comparison_Monthly Forecast Quantity&amp;quot;" u="1"/>
        <s v="&amp;quot;RFQ Detail of Award Project_Accumulative Shipping Quantity&amp;quot;" u="1"/>
        <s v="&amp;quot;Investment MA Management_Subject Shareholding Ratio&amp;quot;" u="1"/>
        <s v="&amp;quot;Material Marketing Price Information_Raw Cost Ratio&amp;quot;" u="1"/>
        <s v="&amp;quot;Year to Date Status of Operating Income and Shipment by Product_Difference Ratio Between Year to Date Actual Operating Income and Year to Date Boards Estimated Operating Income&amp;quot;" u="1"/>
        <s v="&amp;quot;Detailed product yield_Defect quantity&amp;quot;" u="1"/>
        <s v="&amp;quot;Vendor Management_Part Number Quantity&amp;quot;" u="1"/>
        <s v="&amp;quot;Vendor Management_Sole Source Quantity&amp;quot;" u="1"/>
        <s v="&amp;quot;Vendor Performance Master_GTK Quantity&amp;quot;" u="1"/>
        <s v="&amp;quot;Vendor Performance Master_OTK Quantity&amp;quot;" u="1"/>
        <s v="&amp;quot;Yearly Rev_ and SHIPT by BU and CUS_Diff_ of Yearly  Act_Pred_ and Boards Est_ Ship_&amp;quot;" u="1"/>
        <s v="&amp;quot;Monthly Status of Operating Income and Shipment by BU and Customer_Difference Between Monthly Actual Shipment and Monthly Boards Estimated Shipment&amp;quot;" u="1"/>
        <s v="&amp;quot;YTD Rev and SHIPT by PRD_Diff of YTD Act Rev and YTD Rev TRGT&amp;quot;" u="1"/>
        <s v="&amp;quot;Finance Master Labor_Operating Revenue Per Capita&amp;quot;" u="1"/>
        <s v="&amp;quot;Finance Master_Accumulated Net Income (After tax)&amp;quot;" u="1"/>
        <s v="&amp;quot;Status of Operating Income and Shipment in the Past Three Years by Product_Difference Ratio Between Yearly Shipment&amp;quot;" u="1"/>
        <s v="&amp;quot;Experts&amp;quot;" u="1"/>
        <s v="&amp;quot;Actual Daily Revenue and Shipment Data_Actual Daily Shipment&amp;quot;" u="1"/>
        <s v="&amp;quot;Yearly Rev and SHIPT by PRD_Yearly Boards Estimated Shipment&amp;quot;" u="1"/>
        <s v="&amp;quot;YTD Rev and SHIPT by BU and CUS_Year to Date Actual Shipment&amp;quot;" u="1"/>
        <s v="&amp;quot;Annual Investment Budget Master_Annual Investment Budget Balance Ratio&amp;quot;" u="1"/>
        <s v="&amp;quot;Finance Master_CCC&amp;quot;" u="1"/>
        <s v="&amp;quot;Actual Revenue and Shipment Data_Accumulative Series Revenue&amp;quot;" u="1"/>
        <s v="&amp;quot;Actual Revenue Cost and Shipment Data_Monthly Series Revenue&amp;quot;" u="1"/>
        <s v="&amp;quot;MLY Rev and SHIPT by BU and CUS_Month to Date Actual Revenue&amp;quot;" u="1"/>
        <s v="&amp;quot;RFQ Detail of Award Project_Estimated Product Family Revenue&amp;quot;" u="1"/>
        <s v="&amp;quot;Yearly Rev_ and SHIPT by PRD_Yearly Boards Estimated Revenue&amp;quot;" u="1"/>
        <s v="&amp;quot;YTD Rev_ and SHIPT by BU and CUS_Year to Date Actual Revenue&amp;quot;" u="1"/>
        <s v="&amp;quot;Debt Ratio Analysis_Debt Ratio&amp;quot;" u="1"/>
        <s v="&amp;quot;Critical Parts Fulfillment Analysis_Accum LTA GR Quantity&amp;quot;" u="1"/>
        <s v="&amp;quot;PSG Forecast Version Comparison_Monthly Forecast Quantity&amp;quot;" u="1"/>
        <s v="&amp;quot;Critical Parts Fulfillment Analysis_Component Type&amp;quot;" u="1"/>
        <s v="&amp;quot;Detailed product defect_Defect rate by defect type&amp;quot;" u="1"/>
        <s v="&amp;quot;Material Marketing Price Infomation_Sub-stage Type&amp;quot;" u="1"/>
        <s v="&amp;quot;PSG FCST Hit Rate Analysis_Outliners_Business type&amp;quot;" u="1"/>
        <s v="&amp;quot;PSG Forecast Version Comparison_Forecast Data Type&amp;quot;" u="1"/>
        <s v="&amp;quot;YTD Rev and SHIPT by BU and CUS_Diff Rate of YTD Act Rev and YTD Rev TRGT&amp;quot;" u="1"/>
        <s v="&amp;quot;YTD Rev and SHIPT by PRD_Diff Rate of YTD Act SHIPT and YTD Shipping TRGT&amp;quot;" u="1"/>
        <s v="&amp;quot;YTD Rev_ and SHIPT by BU and CUS_Diff_ of YTD Act_ Rev_ and YTD Rev_ TRGT&amp;quot;" u="1"/>
        <s v="&amp;quot;Diff_ Rate and Hit Rate Data of Rev_ and  SHIPT_Diff_ of Act_ Rev_ vs_ Rev_ TRGT&amp;quot;" u="1"/>
        <s v="&amp;quot;YTD Rev and SHIPT by BU and CUS_Diff Rate of YTD Act SHIPT and YTD Shipping TRGT&amp;quot;" u="1"/>
        <s v="&amp;quot;Product Series FCS Status_Product Series&amp;quot;" u="1"/>
        <s v="&amp;quot;EBO Funding Management_EBO Funding BG&amp;quot;" u="1"/>
        <s v="&amp;quot;RFQ Hit Rate Status_Product Horizon&amp;quot;" u="1"/>
        <s v="&amp;quot;Investment MA Management_Management Type&amp;quot;" u="1"/>
        <s v="&amp;quot;PSG FCST Hit Rate Analysis_Business type&amp;quot;" u="1"/>
        <s v="&amp;quot;Purchasing Part Attribute_Component Type&amp;quot;" u="1"/>
        <s v="&amp;quot;Diff Rate and Hit Rate Data of Rev and SHIPT_Hit Rate of MTD Act Ship vs UTD Est Ship&amp;quot;" u="1"/>
        <s v="&amp;quot;Estimated Monthly Operating Income and Shipment Data_Monthly Estimated Shipment&amp;quot;" u="1"/>
        <s v="&amp;quot;Estimated Monthly Revenue Data by Customer_Up to date Monthly Estimated Revenue&amp;quot;" u="1"/>
        <s v="&amp;quot;Actual Monthly Operating Income and Shipment Data_Diff_ Rate of Act_ SHIPT vs_ Shipping TRGT&amp;quot;" u="1"/>
        <s v="&amp;quot;Diff_ Rate and Hit Rate Data of Rev_ and  SHIPT_Hit Rate of Act_ SHIPT vs_ MLY Shipping TRGT&amp;quot;" u="1"/>
        <s v="&amp;quot;Business Group&amp;quot;" u="1"/>
        <s v="&amp;quot;BU2 ASUS BS VS FCST_Monthly BS Forecast Quantity&amp;quot;" u="1"/>
        <s v="&amp;quot;Important Types of Liability_Amount of Liability&amp;quot;" u="1"/>
        <s v="&amp;quot;PSG Forecast Versions Comparison Information_Product Series&amp;quot;" u="1"/>
        <s v="&amp;quot;Monthly Status of Operating Income and Shipment by BU and Customer_Difference Ratio Between Monthly Actual Shipment and Monthly Boards Estimated Shipment&amp;quot;" u="1"/>
        <s v="&amp;quot;Vendor Master&amp;quot;" u="1"/>
        <s v="&amp;quot;RFQ Detail of Award Project&amp;quot;" u="1"/>
        <s v="&amp;quot;Rev_ and SHIPT in Past Three Years by PRD_Journal Create Year&amp;quot;" u="1"/>
        <s v="&amp;quot;Yearly Status of Operating Income and Shipment by BU and Customer_Yearly Boards Estimated Shipment&amp;quot;" u="1"/>
        <s v="&amp;quot;PSG Business Unit_BU Name&amp;quot;" u="1"/>
        <s v="&amp;quot;Vendor Master_Vendor Name&amp;quot;" u="1"/>
        <s v="&amp;quot;BU2 ASUS BS VS FCST_Plan Comparison Month&amp;quot;" u="1"/>
        <s v="&amp;quot;Finance Master_Accounts Receivable Amount&amp;quot;" u="1"/>
        <s v="&amp;quot;MLY Rev_ and SHIPT by BU and CUS_Diff_ of MLY Act_ SHIPT vs_ BoardsEst_ SHIPT&amp;quot;" u="1"/>
        <s v="&amp;quot;Overall product yield analysis_Overall system not repaired quantity&amp;quot;" u="1"/>
        <s v="&amp;quot;The Top Five Vendor with the Worst Order Fill Rate_LTA  GR Quantity&amp;quot;" u="1"/>
        <s v="&amp;quot;The Top Five Vendor with the Worst Order Fill Rate_LTA MOU Quantity&amp;quot;" u="1"/>
        <s v="&amp;quot;Types of Labor_Types of Labor Name&amp;quot;" u="1"/>
        <s v="&amp;quot;STD BU2 ASUS BS VS FCST_BS Supply Month&amp;quot;" u="1"/>
        <s v="&amp;quot;RFQ Detail of Lose Project_Product Family&amp;quot;" u="1"/>
        <s v="&amp;quot;Rate of Return Analysis_ROA&amp;quot;" u="1"/>
        <s v="&amp;quot;Vendor Management_Cost Score&amp;quot;" u="1"/>
        <s v="&amp;quot;Vendor Master_Delivery Score&amp;quot;" u="1"/>
        <s v="&amp;quot;Detailed product defect&amp;quot;" u="1"/>
        <s v="&amp;quot;Major Stage Material Catalog DM_Series Customer List&amp;quot;" u="1"/>
        <s v="&amp;quot;Material Marketing Price Analysis_Raw Cost Ratio&amp;quot;" u="1"/>
        <s v="&amp;quot;Status of Operating Income and Shipment in the Past Three Years by BU and Customer_Difference Between Yearly Shipment&amp;quot;" u="1"/>
        <s v="&amp;quot;Critical Parts Fulfillment Analysis_AVL Name&amp;quot;" u="1"/>
        <s v="&amp;quot;EBO Project Funding History_EBO Project Name&amp;quot;" u="1"/>
        <s v="&amp;quot;Overall product yield analysis_Customer Name&amp;quot;" u="1"/>
        <s v="&amp;quot;PSG Monthly Procurement Amount_Customer Name&amp;quot;" u="1"/>
        <s v="&amp;quot;RFQ Detail of On going Project_Customer Name&amp;quot;" u="1"/>
        <s v="&amp;quot;Material Marketing Price Information_Raw Material Data Month&amp;quot;" u="1"/>
        <s v="&amp;quot;MLY Rev and SHIPT by BU and CUS&amp;quot;" u="1"/>
        <s v="&amp;quot;YTD Rev and SHIPT by BU and CUS&amp;quot;" u="1"/>
        <s v="&amp;quot;Actual Revenue Cost and Shipment Data_Acc_ Materials Cost &amp;quot;" u="1"/>
        <s v="&amp;quot;Investment Budget Allocation_Investment Subject&amp;quot;" u="1"/>
        <s v="&amp;quot;RelativeStandard&amp;quot;" u="1"/>
        <s v="&amp;quot;Purchasing Mode and Amount Aistribution_Customer Name&amp;quot;" u="1"/>
        <s v="&amp;quot;Purchasing Mode and Amount Distribution_Customer Name&amp;quot;" u="1"/>
        <s v="&amp;quot;Material Catalog Price Information_Raw Material Data Month&amp;quot;" u="1"/>
        <s v="&amp;quot;EBO Project Revenue Forecast_EBO Revenue Forecast Month&amp;quot;" u="1"/>
        <s v="&amp;quot;Material Catalog Price Analysis_Raw Material Data Month&amp;quot;" u="1"/>
        <s v="&amp;quot;RFQ Related Data_Yearly Shipment Use Only&amp;quot;" u="1"/>
        <s v="&amp;quot;Category&amp;quot;" u="1"/>
        <s v="&amp;quot;Investment Budget Control_Budget Allocation Quarter&amp;quot;" u="1"/>
        <s v="&amp;quot;Employees Statistics_Number of Employees&amp;quot;" u="1"/>
        <s v="&amp;quot;Material Marketing Price Infomation_Case Plastic Procure Cost ratio&amp;quot;" u="1"/>
        <s v="&amp;quot;RFQ Detail of Award Project_Accumulative Series Profitability Ratio&amp;quot;" u="1"/>
        <s v="&amp;quot;Difference Rate and Hit Rate Data of Operating Income and  Shipment_Difference Between Actual Shipment and The Boards Estimated Shipment&amp;quot;" u="1"/>
        <s v="&amp;quot;PSG Forecast Versions Comparison_FCST Version&amp;quot;" u="1"/>
        <s v="&amp;quot;Actual Monthly Operating Income and Shipment Data_Customer Name&amp;quot;" u="1"/>
        <s v="&amp;quot;Actual Monthly Operating Income and Shipment Data_Division Name&amp;quot;" u="1"/>
        <s v="&amp;quot;PSG Forecast Versions Comparison Information_Forecast Type Name&amp;quot;" u="1"/>
        <s v="&amp;quot;Monthly Status of Operating Income and Shipment by Product_Journal Create Month&amp;quot;" u="1"/>
        <s v="&amp;quot;Actual Revenue Cost and Shipment Data_Accumulative Product Series  Cost&amp;quot;" u="1"/>
        <s v="&amp;quot;Monthly Status of Operating Income and Shipment by Product_Customer Name&amp;quot;" u="1"/>
        <s v="&amp;quot;Monthly Status of Operating Income and Shipment by Product_Division Name&amp;quot;" u="1"/>
        <s v="&amp;quot;Yearly Rev_ and SHIPT by PRD_Diff_ of Yearly  Act_Pred_ and Boards Est_ Ship_&amp;quot;" u="1"/>
        <s v="&amp;quot;EBO Project Funding History&amp;quot;" u="1"/>
        <s v="&amp;quot;Actual Revenue Cost and Shipment Data_Accumulative Product Series MVA Cost &amp;quot;" u="1"/>
        <s v="&amp;quot;Diff Rate and Hit Rate Data of Rev and SHIPT_Year of Calculation&amp;quot;" u="1"/>
        <s v="&amp;quot;Rate of Return Analysis Comparison between Entrepreneurs_Entrepreneur Chinese Name&amp;quot;" u="1"/>
        <s v="&amp;quot;EBO Project Phase History_EBO Phase Duration&amp;quot;" u="1"/>
        <s v="&amp;quot;PSG Forecast Version Comparison_FCST Version&amp;quot;" u="1"/>
        <s v="&amp;quot;PSG Forecast Versions Comparison Information&amp;quot;" u="1"/>
        <s v="&amp;quot;EBO Milestones_EBO Milestone Remark&amp;quot;" u="1"/>
        <s v="&amp;quot;Vendor Performance Master_Quality Score&amp;quot;" u="1"/>
        <s v="&amp;quot;Major Stage Material Catalog_Part Category&amp;quot;" u="1"/>
        <s v="&amp;quot;MLY Rev_ and SHIPT by PRD_Product Category&amp;quot;" u="1"/>
        <s v="&amp;quot;YTD Rev_ and SHIPT by PRD_Product Category&amp;quot;" u="1"/>
        <s v="&amp;quot;PSG Site&amp;quot;" u="1"/>
        <s v="&amp;quot;Major Stage Material Catalog DM&amp;quot;" u="1"/>
        <s v="&amp;quot;PSG FCST Management_Version Difference&amp;quot;" u="1"/>
        <s v="&amp;quot;Detailed product yield analysis_Weekly product yield report&amp;quot;" u="1"/>
        <s v="&amp;quot;Major Stage Material Catalog Dim_Part Category&amp;quot;" u="1"/>
        <s v="&amp;quot;PSG FCST Hit Rate Information_Product Category&amp;quot;" u="1"/>
        <s v="&amp;quot;PSG Forecast Hit Rate Monitor_Product Category&amp;quot;" u="1"/>
        <s v="&amp;quot;EBO Project Funding History_Funding Check Date&amp;quot;" u="1"/>
        <s v="&amp;quot;EBO Project Phase History_EBO Phase Check Date&amp;quot;" u="1"/>
        <s v="&amp;quot;EBO Project Phase History_EBO Phase Start Date&amp;quot;" u="1"/>
        <s v="&amp;quot;Investment Master_Subject Revenue Achieve Rate&amp;quot;" u="1"/>
        <s v="&amp;quot;Material Marketing Price Information_Last Raw Cost Price&amp;quot;" u="1"/>
        <s v="&amp;quot;RFQ Detail of On going Project_Estimate Product Family Cost&amp;quot;" u="1"/>
        <s v="&amp;quot;PSG FCST Management_In accurated Area&amp;quot;" u="1"/>
        <s v="&amp;quot;EBO Project Phase History_EBO Phase End Date&amp;quot;" u="1"/>
        <s v="&amp;quot;Finance Master_Financial Report Closing Date&amp;quot;" u="1"/>
        <s v="&amp;quot;PSG FCST Hit Rate Analysis_Forecast Hit Rate&amp;quot;" u="1"/>
        <s v="&amp;quot;PSG Forecast Version Comparison_Monitor Date&amp;quot;" u="1"/>
        <s v="&amp;quot;RFQ Related Data_Estimated Net Profit Margin&amp;quot;" u="1"/>
        <s v="&amp;quot;Diff Rate and Hit Rate Data of Rev and SHIPT_Diff of MLY Act Ship vs Yearly Target Ship&amp;quot;" u="1"/>
        <s v="&amp;quot;STD BU2 ASUS BS VS FCST_BS VS FCST Variance&amp;quot;" u="1"/>
        <s v="&amp;quot;Employees Statistics_Last Number of Employees&amp;quot;" u="1"/>
        <s v="&amp;quot;Diff Rate and Hit Rate Data of Rev and SHIPT_Product Category&amp;quot;" u="1"/>
        <s v="&amp;quot;Material Marketing Price Infomation_Material Futures category&amp;quot;" u="1"/>
        <s v="&amp;quot;PSG Forecast Versions Comparison Information_Product Category&amp;quot;" u="1"/>
        <s v="&amp;quot;RFQ Related Data_RFQ Status&amp;quot;" u="1"/>
        <s v="&amp;quot;Inventory Master_BU Code&amp;quot;" u="1"/>
        <s v="&amp;quot;RFQ Related Data_BU Code&amp;quot;" u="1"/>
        <s v="&amp;quot;Yearly Rev_ and SHIPT by BU and CUS_Diff_ of Yearly Act_Pred_ and TRGT Rev_&amp;quot;" u="1"/>
        <s v="&amp;quot;Yearly Rev_ and SHIPT by PRD_Diff_ of Yearly Act_Pred_ and Boards Est_ Rev_&amp;quot;" u="1"/>
        <s v="&amp;quot;Actual Revenue and Shipment Data_BU Code&amp;quot;" u="1"/>
        <s v="&amp;quot;Detailed product defect analysis_BU Code&amp;quot;" u="1"/>
        <s v="&amp;quot;Detailed product defect_Defect type code&amp;quot;" u="1"/>
        <s v="&amp;quot;MLY Rev_ and SHIPT by BU and CUS_BU Code&amp;quot;" u="1"/>
        <s v="&amp;quot;PSG FCST Hit Rate Analysis_Division Code&amp;quot;" u="1"/>
        <s v="&amp;quot;PSG Forecast Versions Comparison_BU Code&amp;quot;" u="1"/>
        <s v="&amp;quot;RFQ Detail of Lose Project_Division Code&amp;quot;" u="1"/>
        <s v="&amp;quot;YTD Rev_ and SHIPT by BU and CUS_BU Code&amp;quot;" u="1"/>
        <s v="&amp;quot;MLY Rev and SHIPT by BU and CUS_Up to date Estimated Version Date&amp;quot;" u="1"/>
        <s v="&amp;quot;Material Marketing Price Analysis_MoM NY Gold&amp;quot;" u="1"/>
        <s v="&amp;quot;Material Marketing Price Analysis_QoQ NY Gold&amp;quot;" u="1"/>
        <s v="&amp;quot;Material Marketing Price Analysis_YoY NY Gold&amp;quot;" u="1"/>
        <s v="&amp;quot;Boards Est MLY Rev and SHIPT Data_Boards Estimated Version Date&amp;quot;" u="1"/>
        <s v="&amp;quot;PSG BOD Shipping Target Management_BOD Shipping Target Hit Rate&amp;quot;" u="1"/>
        <s v="&amp;quot;RFQ Detail of Award Project_Accumulative Series Net Profit Rate&amp;quot;" u="1"/>
        <s v="&amp;quot;Year to Date Status of Operating Income and Shipment by Product_Product Category&amp;quot;" u="1"/>
        <s v="&amp;quot;Boards Est_ MLY Rev_ and SHIPT Data_BU Code&amp;quot;" u="1"/>
        <s v="&amp;quot;Business Operation and DOI Overview_BU Code&amp;quot;" u="1"/>
        <s v="&amp;quot;Critical Parts Fulfillment Analysis_BU Code&amp;quot;" u="1"/>
        <s v="&amp;quot;PSG FCST Hit Rate Information_Division Code&amp;quot;" u="1"/>
        <s v="&amp;quot;Yearly Rev_ and SHIPT by BU and CUS_BU Code&amp;quot;" u="1"/>
        <s v="&amp;quot;Difference Rate and Hit Rate Data of Operating Income and  Shipment_Product Category&amp;quot;" u="1"/>
        <s v="&amp;quot;Year to Date Status of Operating Income and Shipment by BU and Customer_Version Date&amp;quot;" u="1"/>
        <s v="&amp;quot;DOI Master_BU Code&amp;quot;" u="1"/>
        <s v="&amp;quot;Overall product yield analysis_Product Series&amp;quot;" u="1"/>
        <s v="&amp;quot;RFQ Detail of On going Project_Product Series&amp;quot;" u="1"/>
        <s v="&amp;quot;Current Year Accumulated Rate of Return Analysis&amp;quot;" u="1"/>
        <s v="&amp;quot;Actual Daily Operating Income and Shipment Data_Actual Operating and Shipment Date&amp;quot;" u="1"/>
        <s v="&amp;quot;Critical Parts Fulfillment Analysis_The Top Five PN with the Worst Order Fill Rate&amp;quot;" u="1"/>
        <s v="&amp;quot;Actual Monthly Revenue and Shipment Data_Diff_ Rate of MLY Act_ Rev_ vs_ Yearly Target Rev_&amp;quot;" u="1"/>
        <s v="&amp;quot;Diff_ Rate and Hit Rate Data of Rev_ and  SHIPT_Diff_ of MLY Act_ Rev_ vs_ Boards Est_ Rev_&amp;quot;" u="1"/>
        <s v="&amp;quot;Diff_ Rate and Hit Rate Data of Rev_ and  SHIPT_Hit Rate of MTD Act_ Rev_ vs_ UTD Est_ Rev_&amp;quot;" u="1"/>
        <s v="&amp;quot;RFQ Hit Rate Data_Shipment Year&amp;quot;" u="1"/>
        <s v="&amp;quot;Actual Daily Operating Income and Shipment Data&amp;quot;" u="1"/>
        <s v="&amp;quot;EBO Project_EBO Team Leader&amp;quot;" u="1"/>
        <s v="&amp;quot;Overall product yield target&amp;quot;" u="1"/>
        <s v="&amp;quot;Yearly Rev_ and SHIPT by PRD&amp;quot;" u="1"/>
        <s v="&amp;quot;Material Marketing Price Analysis_MoM LEM Ni&amp;quot;" u="1"/>
        <s v="&amp;quot;Material Marketing Price Analysis_QoQ LEM Ni&amp;quot;" u="1"/>
        <s v="&amp;quot;Material Marketing Price Analysis_YoY LEM Ni&amp;quot;" u="1"/>
        <s v="&amp;quot;Yearly Rev and SHIPT by PRD_Journal Create Year&amp;quot;" u="1"/>
        <s v="&amp;quot;Rev_ and SHIPT in Past Three Years by BU and CUS_Division Code&amp;quot;" u="1"/>
        <s v="&amp;quot;The Top Five Vendor with the Worst Order Fill Rate_Vendor Code&amp;quot;" u="1"/>
        <s v="&amp;quot;Material Marketing Price Analysis_Last Raw Cost Price&amp;quot;" u="1"/>
        <s v="&amp;quot;PSG FCST Hit Rate Information_EDI 940 Shipping Notice&amp;quot;" u="1"/>
        <s v="&amp;quot;PSG FCST Hit Rate Information_BU Code&amp;quot;" u="1"/>
        <s v="&amp;quot;PSG Forecast Hit Rate Monitor_BU Code&amp;quot;" u="1"/>
        <s v="&amp;quot;Purchasing Part Attribute_Vendor Code&amp;quot;" u="1"/>
        <s v="&amp;quot;Vendor Performance Master_Vendor Code&amp;quot;" u="1"/>
        <s v="&amp;quot;Critical Parts Fulfillment Analysis_Material Group&amp;quot;" u="1"/>
        <s v="&amp;quot;CCC Analysis_Accounting Period&amp;quot;" u="1"/>
        <s v="&amp;quot;Finance Master_Operating Income&amp;quot;" u="1"/>
        <s v="&amp;quot;EBO Funding Management_EBO Funding Start Date&amp;quot;" u="1"/>
        <s v="&amp;quot;MLY Rev_ and SHIPT by BU and CUS_Version Date&amp;quot;" u="1"/>
        <s v="&amp;quot;YTD Rev_ and SHIPT by BU and CUS_Version Date&amp;quot;" u="1"/>
        <s v="&amp;quot;MLY Rev and SHIPT Data of Yearly TRGT_Planned Year&amp;quot;" u="1"/>
        <s v="&amp;quot;Investment Budget Control_Annual Investment Budget&amp;quot;" u="1"/>
        <s v="&amp;quot;Yearly Rev and SHIPT by PRD_Yearly Shipment Target&amp;quot;" u="1"/>
        <s v="&amp;quot;Yearly Rev_ and SHIPT by PRD_Yearly Revenue Target&amp;quot;" u="1"/>
        <s v="&amp;quot;Overall product yield analysis_Weekly product yield report&amp;quot;" u="1"/>
        <s v="&amp;quot;Detailed product yield_Product Category&amp;quot;" u="1"/>
        <s v="&amp;quot;Purchasing Part Attribute_Part Category&amp;quot;" u="1"/>
        <s v="&amp;quot;RFQ Shipment Target Data_Yearly Shipment Target&amp;quot;" u="1"/>
        <s v="&amp;quot;Overall product yield&amp;quot;" u="1"/>
        <s v="&amp;quot;Finance Master_Operating Revenue&amp;quot;" u="1"/>
        <s v="&amp;quot;Vendor Performance Master_Delivery Score&amp;quot;" u="1"/>
        <s v="&amp;quot;Operating Revenue Per Capita and Operating Income Per Capita Analysis Comparison between BGs_Financial Report Closing Date&amp;quot;" u="1"/>
        <s v="&amp;quot;Rev_ and SHIPT in Past Three Years by BU and CUS_BU Code&amp;quot;" u="1"/>
        <s v="&amp;quot;MLY Rev_ and SHIPT by PRD_Monthly Shipment of Yearly Target&amp;quot;" u="1"/>
        <s v="&amp;quot;Monthly Operating Income and Shipment Data of Yearly target&amp;quot;" u="1"/>
        <s v="&amp;quot;Yearly Rev_ and SHIPT by PRD_Yearly Operating Income Target&amp;quot;" u="1"/>
        <s v="&amp;quot;YTD Rev and SHIPT by BU and CUS_Year to Date Revenue Target&amp;quot;" u="1"/>
        <s v="&amp;quot;TechnicalComment&amp;quot;" u="1"/>
        <s v="&amp;quot;EBO Project Checkpoint History_EBO Project Checkpoint Check Date&amp;quot;" u="1"/>
        <s v="&amp;quot;PSG FCST Hit Rate Analysis_Monitor Date - &amp;gt;  Demand Plan Date&amp;quot;" u="1"/>
        <s v="&amp;quot;The Top Five Vendor with the Worst Order Fill Rate_YTD Fill Rate&amp;quot;" u="1"/>
        <s v="&amp;quot;EBO Project Revenue_EBO Project Number&amp;quot;" u="1"/>
        <s v="&amp;quot;YTD Rev_ and SHIPT by BU and CUS_Year to Date Operating Income Target&amp;quot;" u="1"/>
        <s v="&amp;quot;CCC Analysis_Value of CCC Related Indicator&amp;quot;" u="1"/>
        <s v="&amp;quot;Rev_ and SHIPT in Past Three Years by PRD_Product Category&amp;quot;" u="1"/>
        <s v="&amp;quot;MLY Rev_ and SHIPT by BU and CUS_Monthly Shipment of Yearly Target&amp;quot;" u="1"/>
        <s v="&amp;quot;Yearly Rev_ and SHIPT by BU and CUS_Yearly Operating Income Target&amp;quot;" u="1"/>
        <s v="&amp;quot;Yearly Status of Operating Income and Shipment by BU and Customer_Journal Create Year&amp;quot;" u="1"/>
        <s v="&amp;quot;MLY Rev and SHIPT by PRD_Division Code&amp;quot;" u="1"/>
        <s v="&amp;quot;Overall product yield analysis_BU Code&amp;quot;" u="1"/>
        <s v="&amp;quot;PSG Monthly Procurement Amount_BU Code&amp;quot;" u="1"/>
        <s v="&amp;quot;RFQ Detail of On going Project_BU Code&amp;quot;" u="1"/>
        <s v="&amp;quot;YTD Rev and SHIPT by PRD_Division Code&amp;quot;" u="1"/>
        <s v="&amp;quot;Yearly Rev_ and SHIPT by BU and CUS_Yearly Actual and Predict Operating Income&amp;quot;" u="1"/>
        <s v="&amp;quot;Operating Revenue Per Capita and Operating Income Per Capita Analysis Comparison between BGs_BG Code&amp;quot;" u="1"/>
        <s v="&amp;quot;MLY Rev_ and SHIPT by BU and CUS_Diff_ of MLY Act_ Rev_ vs_ MLY Est_ Rev_&amp;quot;" u="1"/>
        <s v="&amp;quot;Yearly Rev_ and SHIPT by PRD_Diff_ Rate of Yearly Act_Pred_ and TRGT Rev_&amp;quot;" u="1"/>
        <s v="&amp;quot;YTD Rev_ and SHIPT by PRD_Diff_ of YTD Act_ Rev_ and YTD Boards Est_ Rev_&amp;quot;" u="1"/>
        <s v="&amp;quot;PSG Division_Division Code&amp;quot;" u="1"/>
        <s v="&amp;quot;PSG Product Family_BU Code&amp;quot;" u="1"/>
        <s v="&amp;quot;PSG Product Series_BU Code&amp;quot;" u="1"/>
        <s v="&amp;quot;Difference Rate and Hit Rate Data of Operating Income and  Shipment_BU Code&amp;quot;" u="1"/>
        <s v="&amp;quot;Detailed product yield_Product level&amp;quot;" u="1"/>
        <s v="&amp;quot;Overall product yield_Product first pass yield&amp;quot;" u="1"/>
        <s v="&amp;quot;Yearly Rev_ and SHIPT by PRD_Yearly Boards Estimated Operating Income&amp;quot;" u="1"/>
        <s v="&amp;quot;YTD Rev_ and SHIPT by BU and CUS_Year to Date Actual Operating Income&amp;quot;" u="1"/>
        <s v="&amp;quot;CQ MP shipment Dataset_RDP shipment&amp;quot;" u="1"/>
        <s v="&amp;quot;CCC Analysis Comparison between Entrepreneurs and BGs_Financial Report Closing Date&amp;quot;" u="1"/>
        <s v="&amp;quot;Critical Parts Fulfillment Statistic_The Top Five PN with the Worst Order Fill Rate&amp;quot;" u="1"/>
        <s v="&amp;quot;Yearly Status of Operating Income and Shipment by BU and Customer_Yearly Shipment Target&amp;quot;" u="1"/>
        <s v="&amp;quot;Yearly Status of Operating Income and Shipment by Product_Yearly Operating Income Target&amp;quot;" u="1"/>
        <s v="&amp;quot;EBO Project Management_EBO Win in the Marketplace&amp;quot;" u="1"/>
        <s v="&amp;quot;Material Marketing Price Infomation_QOQ PCB&amp;quot;" u="1"/>
        <s v="&amp;quot;MLY Rev_ and SHIPT by PRD_Hit Rate of MTD Act_ SHIPT vs_ MLY Boards Est_ SHIPT&amp;quot;" u="1"/>
        <s v="&amp;quot;YTD Rev_ and SHIPT by BU and CUS_Diff_ of YTD Act_ SHIPT and Boards Est_ SHIPT&amp;quot;" u="1"/>
        <s v="&amp;quot;EBO Project Revenue_EBO Revenue Year&amp;quot;" u="1"/>
        <s v="&amp;quot;RFQ Shipment Target Data_Target Year&amp;quot;" u="1"/>
        <s v="&amp;quot;Rev_ and SHIPT in Past Three Years by BU and CUS_Yearly Actual Revenue&amp;quot;" u="1"/>
        <s v="&amp;quot;YTD Rev_ and SHIPT by BU and CUS_Year to Date Boards Estimated Revenue&amp;quot;" u="1"/>
        <s v="&amp;quot;Currency Conversion Rate Master_Conversion Rate&amp;quot;" u="1"/>
        <s v="&amp;quot;PSG BOD Shipping Target Management_Monitor Date&amp;quot;" u="1"/>
        <s v="&amp;quot;PSG FCST Hit Rate Information_Forecast Hit Rate&amp;quot;" u="1"/>
        <s v="&amp;quot;PSG Forecast Hit Rate Monitor_Forecast Hit Rate&amp;quot;" u="1"/>
        <s v="&amp;quot;Purchasing Mode and Amount Aistribution_GR Date&amp;quot;" u="1"/>
        <s v="&amp;quot;Actual Monthly Operating Income and Shipment Data_BU Code&amp;quot;" u="1"/>
        <s v="&amp;quot;Estimated Monthly Revenue and Shipment Data_Division Code&amp;quot;" u="1"/>
        <s v="&amp;quot;YTD Rev and SHIPT by BU and CUS_Diff of YTD Act Rev and YTD Rev TRGT&amp;quot;" u="1"/>
        <s v="&amp;quot;YTD Rev and SHIPT by PRD_Diff of YTD Act SHIPT and YTD Shipping TRGT&amp;quot;" u="1"/>
        <s v="&amp;quot;Diff_ Rate and Hit Rate Data of Rev_ and  SHIPT_Diff_ Rate of Act_ Rev_ vs_ Boards Est_ Rev_&amp;quot;" u="1"/>
        <s v="&amp;quot;Diff_ Rate and Hit Rate Data of Rev_ and SHIPT_Diff_ of MLY Act_ Rev_ vs_ Yearly Target Rev_&amp;quot;" u="1"/>
        <s v="&amp;quot;MLY Rev and SHIPT by BU and CUS_Division Code&amp;quot;" u="1"/>
        <s v="&amp;quot;MLY Rev and SHIPT Data of Yearly TRGT_BU Code&amp;quot;" u="1"/>
        <s v="&amp;quot;Overview of Project Time Distribution_BU Code&amp;quot;" u="1"/>
        <s v="&amp;quot;PSG Forecast Version Comparison_Division Code&amp;quot;" u="1"/>
        <s v="&amp;quot;YTD Rev and SHIPT by BU and CUS_Division Code&amp;quot;" u="1"/>
        <s v="&amp;quot;Rev and SHIPT in Past Three Years by PRD_Journal Create Year&amp;quot;" u="1"/>
        <s v="&amp;quot;Operating Revenue Per Capita and Operating Income Per Capita Analysis_Accounting Period&amp;quot;" u="1"/>
        <s v="&amp;quot;MLY Rev and SHIPT by PRD_Month to Date Actual Shipment&amp;quot;" u="1"/>
        <s v="&amp;quot;YTD Rev_ and SHIPT by PRD_Year to Date Actual Shipment&amp;quot;" u="1"/>
        <s v="&amp;quot;CQ MP shipment analysis&amp;quot;" u="1"/>
        <s v="&amp;quot;Rate of Return Analysis&amp;quot;" u="1"/>
        <s v="&amp;quot;Data on the Difference Rate of Revenue and Shipment in Different Time Intervals_Product Category&amp;quot;" u="1"/>
        <s v="&amp;quot;EBO Project Phase History_DCP Result&amp;quot;" u="1"/>
        <s v="&amp;quot;Investment MA Management_Subject Comment&amp;quot;" u="1"/>
        <s v="&amp;quot;Major Stage Material Catalog DM_Part Category&amp;quot;" u="1"/>
        <s v="&amp;quot;Overall product yield target_Product Category&amp;quot;" u="1"/>
        <s v="&amp;quot;Purchasing Part Attribute_Class Code Category&amp;quot;" u="1"/>
        <s v="&amp;quot;Yearly Rev_ and SHIPT by PRD_Product Category&amp;quot;" u="1"/>
        <s v="&amp;quot;Estimated Monthly Revenue Data by Customer_Planned Year&amp;quot;" u="1"/>
        <s v="&amp;quot;Yearly Rev_ and SHIPT by BU and CUS_Journal Create Year&amp;quot;" u="1"/>
        <s v="&amp;quot;Rev_ and SHIPT in Past Three Years by BU and CUS_Difference Ratio Between  Yearly Revenue&amp;quot;" u="1"/>
        <s v="&amp;quot;Investment MA Target_Budget Allocation Quarter&amp;quot;" u="1"/>
        <s v="&amp;quot;Business Operation and DOI Overview_Stock Area_Period Closing Date&amp;quot;" u="1"/>
        <s v="&amp;quot;MLY Rev_ and SHIPT by BU and CUS_Up to date Estimated Version Date&amp;quot;" u="1"/>
        <s v="&amp;quot;MLY Rev_ and SHIPT by BU and CUS_Up-To-Date Estimated Version Date&amp;quot;" u="1"/>
        <s v="&amp;quot;Actual Monthly Operating Income and Shipment Data_Diff_ Rate of Act_ Rev_ vs_ Rev_ TRGT&amp;quot;" u="1"/>
        <s v="&amp;quot;Diff_ Rate and Hit Rate Data of Rev_ and  SHIPT_Hit Rate of Act_ Rev_ vs_ MLY Rev_ TRGT&amp;quot;" u="1"/>
        <s v="&amp;quot;Diff Rate of Rev and SHIPT in Different Time Frame_Division Code&amp;quot;" u="1"/>
        <s v="&amp;quot;Actual Monthly Operating Income and Shipment Data_Monthly Actual Shipment&amp;quot;" u="1"/>
        <s v="&amp;quot;Actual Monthly Operating Income and Shipment Data_Difference Ratio Between Actual Operating Income and Operating Income Target&amp;quot;" u="1"/>
        <s v="&amp;quot;MLY Rev_ and SHIPT by BU and CUS_Monthly Estimated Shipment&amp;quot;" u="1"/>
        <s v="&amp;quot;MLY Rev_ and SHIPT by PRD_Monthly Boards Estimated Shipment&amp;quot;" u="1"/>
        <s v="&amp;quot;Actual Daily Operating Income and Shipment Data_Product Category&amp;quot;" u="1"/>
        <s v="&amp;quot;Diff_ Rate and Hit Rate Data of Rev_ and  SHIPT_Product Category&amp;quot;" u="1"/>
        <s v="&amp;quot;Yield rate target by inspection station mapping_Product Category&amp;quot;" u="1"/>
        <s v="&amp;quot;Status of Operating Income and Shipment in the Past Three Years by Product&amp;quot;" u="1"/>
        <s v="&amp;quot;Overall product yield_Product Series&amp;quot;" u="1"/>
        <s v="&amp;quot;Actual Revenue Cost and Shipment Data_Accumulative Product Series Shipping Volume&amp;quot;" u="1"/>
        <s v="&amp;quot;Yearly SHIPT TRGT Data_Yearly Shipment Target&amp;quot;" u="1"/>
        <s v="&amp;quot;Finance Master_Average Shareholders&amp;apos; Equity Amount&amp;quot;" u="1"/>
        <s v="&amp;quot;Purchasing Mode and Amount Aistribution_Purchase Amount&amp;quot;" u="1"/>
        <s v="&amp;quot;Purchasing Mode and Amount Distribution_Purchase Amount&amp;quot;" u="1"/>
        <s v="&amp;quot;Investment Master_Account for the Year&amp;quot;" u="1"/>
        <s v="&amp;quot;Monthly Status of Operating Income and Shipment by Product_Difference Ratio Between Monthly Actual Shipment and Monthly Shipment Target&amp;quot;" u="1"/>
        <s v="&amp;quot;In accurated Area_Week&amp;quot;" u="1"/>
        <s v="&amp;quot;Vendor Management_Vendor Name&amp;quot;" u="1"/>
        <s v="&amp;quot;Monthly Status of Operating Income and Shipment by Product_Monthly Boards Estimated Shipment&amp;quot;" u="1"/>
        <s v="&amp;quot;Year to Date Status of Operating Income and Shipment by Product_Year to Date Actual Shipment&amp;quot;" u="1"/>
        <s v="&amp;quot;Yearly Status of Operating Income and Shipment by Product_Yearly Actual and Predict Shipment&amp;quot;" u="1"/>
        <s v="&amp;quot;Year to Date Status of Operating Income and Shipment by Product_Difference Between Year to Date Actual Shipment and  Year to Date Shipment Target&amp;quot;" u="1"/>
        <s v="&amp;quot;MLY Rev_ and SHIPT by PRD_Hit Rate of MTD Act_ Rev_ vs_ MLY Rev_ TRGT&amp;quot;" u="1"/>
        <s v="&amp;quot;Domain&amp;quot;" u="1"/>
        <s v="&amp;quot;RFQ Hit Rate Data_Shipment Month&amp;quot;" u="1"/>
        <s v="&amp;quot;Overview of Project Time Distribution_RFQ Status&amp;quot;" u="1"/>
        <s v="&amp;quot;MLY Rev and SHIPT by BU and CUS_Monthly Revenue of Yearly Target&amp;quot;" u="1"/>
        <s v="&amp;quot;Monthly Status of Operating Income and Shipment by Product_Difference Ratio Between Monthly Actual Operating Income and Monthly Estimated Operating Income&amp;quot;" u="1"/>
        <s v="&amp;quot;Monthly Status of Operating Income and Shipment by BU and Customer_Difference Between Monthly Actual Operating Income and  Monthly Operating Income Target&amp;quot;" u="1"/>
        <s v="&amp;quot;Critical Parts Fulfillment Statistic_Vendor Name&amp;quot;" u="1"/>
        <s v="&amp;quot;PSG BOD Shipping Target Management_Customer Name&amp;quot;" u="1"/>
        <s v="&amp;quot;Purchasing Mode and Amount Aistribution_AVL Name&amp;quot;" u="1"/>
        <s v="&amp;quot;Purchasing Mode and Amount Distribution_AVL Name&amp;quot;" u="1"/>
        <s v="&amp;quot;Yearly Rev and SHIPT by BU and CUS_Customer Name&amp;quot;" u="1"/>
        <s v="&amp;quot;YTD Rev and SHIPT by BU and CUS_Diff Rate of YTD Act SHIPT and Boards Est SHIPT&amp;quot;" u="1"/>
        <s v="&amp;quot;PSG Forecast Versions Comparison Information_Forecast Type ID&amp;quot;" u="1"/>
        <s v="&amp;quot;Year to Date Status of Operating Income and Shipment by Product_Difference Between Year to Date Actual Operating Income and  Year to Date Operating Income Target&amp;quot;" u="1"/>
        <s v="&amp;quot;Yearly Status of Operating Income and Shipment by BU and Customer_Difference Ratio Between Yearly Actual and Predict Operating Income and Operating Income Target&amp;quot;" u="1"/>
        <s v="&amp;quot;Monthly Status of Operating Income and Shipment by BU and Customer_Month to Date Actual  Shipment&amp;quot;" u="1"/>
        <s v="&amp;quot;Status of Operating Income and Shipment in the Past Three Years by Product_Yearly Actual Shipment&amp;quot;" u="1"/>
        <s v="&amp;quot;MLY Rev and SHIPT Data of Yearly TRGT_Planned Month&amp;quot;" u="1"/>
        <s v="&amp;quot;Material Marketing Price Information_Material Futures MOM&amp;quot;" u="1"/>
        <s v="&amp;quot;Yearly Status of Operating Income and Shipment by Product_Difference Between Yearly Actual and Predict Operating Income and Yearly Boards Estimated Operating Income&amp;quot;" u="1"/>
        <s v="&amp;quot;Overall product yield_Product Category&amp;quot;" u="1"/>
        <s v="&amp;quot;Difference Rate and Hit Rate Data of Operating Income and  Shipment_Hit Rate Between Actual Shipment and Boards Estimated Shipment&amp;quot;" u="1"/>
        <s v="&amp;quot;Rate of Return Analysis_Total Assets Amount&amp;quot;" u="1"/>
        <s v="&amp;quot;CCC Analysis_BG Code&amp;quot;" u="1"/>
        <s v="&amp;quot;PSG Division_BU Code&amp;quot;" u="1"/>
        <s v="&amp;quot;PSG Plant_Plant Code&amp;quot;" u="1"/>
        <s v="&amp;quot;PSG FCST Management_Regional Demand Plan&amp;quot;" u="1"/>
        <s v="&amp;quot;PSG  Customer&amp;quot;" u="1"/>
        <s v="&amp;quot;Boards Estimated Monthly Operating Income and Shipment Data_Planned Month&amp;quot;" u="1"/>
        <s v="&amp;quot;Monthly Operating Income and Shipment Data of Yearly target_Planned Month&amp;quot;" u="1"/>
        <s v="&amp;quot;PSG FCST Hit Rate Analysis_Outliners&amp;quot;" u="1"/>
        <s v="&amp;quot;Overall product yield target_BU Code&amp;quot;" u="1"/>
        <s v="&amp;quot;Purchasing Part Attribute_Class Code&amp;quot;" u="1"/>
        <s v="&amp;quot;Purchasing Part Attribute_Plant Code&amp;quot;" u="1"/>
        <s v="&amp;quot;Yearly Rev_ and SHIPT by PRD_BU Code&amp;quot;" u="1"/>
        <s v="&amp;quot;Actual Monthly Revenue and Shipment Data_Product Category&amp;quot;" u="1"/>
        <s v="&amp;quot;Rev and SHIPT in Past Three Years by PRD_Product Category&amp;quot;" u="1"/>
        <s v="&amp;quot;Definition&amp;quot;" u="1"/>
        <s v="&amp;quot;Detailed product yield analysis_BU Code&amp;quot;" u="1"/>
        <s v="&amp;quot;MLY Rev and SHIPT by BU and CUS_BU Code&amp;quot;" u="1"/>
        <s v="&amp;quot;MLY Rev_ and SHIPT by PRD_Division Code&amp;quot;" u="1"/>
        <s v="&amp;quot;PSG Forecast Version Comparison_BU Code&amp;quot;" u="1"/>
        <s v="&amp;quot;YTD Rev and SHIPT by BU and CUS_BU Code&amp;quot;" u="1"/>
        <s v="&amp;quot;YTD Rev_ and SHIPT by PRD_Division Code&amp;quot;" u="1"/>
        <s v="&amp;quot;In accurated Area_Outliner Percentage&amp;quot;" u="1"/>
        <s v="&amp;quot;Project Stage Time Data_Project Stage&amp;quot;" u="1"/>
        <s v="&amp;quot;DOI Target Days Parameter_BU Code&amp;quot;" u="1"/>
        <s v="&amp;quot;MLY Rev_ and SHIPT by PRD_BU Code&amp;quot;" u="1"/>
        <s v="&amp;quot;Product Series FCS Status_BU Code&amp;quot;" u="1"/>
        <s v="&amp;quot;RFQ Hit Rate Status_Division Code&amp;quot;" u="1"/>
        <s v="&amp;quot;Vendor Management_Purchasing Mode&amp;quot;" u="1"/>
        <s v="&amp;quot;YTD Rev_ and SHIPT by PRD_BU Code&amp;quot;" u="1"/>
        <s v="&amp;quot;Material Marketing Price Information_Sub Material Catalog&amp;quot;" u="1"/>
        <s v="&amp;quot;Finance Master_Inventory to Assets Ratio&amp;quot;" u="1"/>
        <s v="&amp;quot;Actual Daily Operating Income and Shipment Data_BU Code&amp;quot;" u="1"/>
        <s v="&amp;quot;Detailed product yield analysis_Inspection station code&amp;quot;" u="1"/>
        <s v="&amp;quot;Diff_ Rate and Hit Rate Data of Rev_ and  SHIPT_BU Code&amp;quot;" u="1"/>
        <s v="&amp;quot;EBO Project Checkpoint History_EBO Technology Readiness&amp;quot;" u="1"/>
        <s v="&amp;quot;Purchasing Mode and Amount Aistribution_Purchasing Mode&amp;quot;" u="1"/>
        <s v="&amp;quot;Purchasing Mode and Amount Distribution_Purchasing Mode&amp;quot;" u="1"/>
        <s v="&amp;quot;Rev and SHIPT in Past Three Years by BU and CUS_BU Code&amp;quot;" u="1"/>
        <s v="&amp;quot;Rev_ and SHIPT in Past Three Years by PRD_Division Code&amp;quot;" u="1"/>
        <s v="&amp;quot;Yield rate target by inspection station mapping_BU Code&amp;quot;" u="1"/>
        <s v="&amp;quot;EBO Milestones_EBO Project Milestone&amp;quot;" u="1"/>
        <s v="&amp;quot;Yearly Rev_ and SHIPT by PRD_Diff_ of Yearly Act_Pred_ and TRGT Rev_&amp;quot;" u="1"/>
        <s v="&amp;quot;PSG Product Family_Product Category&amp;quot;" u="1"/>
        <s v="&amp;quot;PSG Product Series_Product Category&amp;quot;" u="1"/>
        <s v="&amp;quot;Boards Estimated Monthly Operating Income and Shipment Data_Product Category&amp;quot;" u="1"/>
        <s v="&amp;quot;Monthly Operating Income and Shipment Data of Yearly target_Product Category&amp;quot;" u="1"/>
        <s v="&amp;quot;Year to Date Status of Operating Income and Shipment by BU and Customer_Difference Ratio Between Year to Date Actual Shipment and Year to Date Boards Estimated Shipment&amp;quot;" u="1"/>
        <s v="&amp;quot;PSG FCST Hit Rate Information&amp;quot;" u="1"/>
        <s v="&amp;quot;Current Year Accumulated Rate of Return Analysis_Shareholders&amp;apos; Equity Amount&amp;quot;" u="1"/>
        <s v="&amp;quot;Vendor Performance Master_Cost Score&amp;quot;" u="1"/>
        <s v="&amp;quot;Diff Rate and Hit Rate Data of Rev and SHIPT_Division Code&amp;quot;" u="1"/>
        <s v="&amp;quot;Diff Rate of Rev and SHIPT in Different Time Frame_BU Code&amp;quot;" u="1"/>
        <s v="&amp;quot;PSG Forecast Versions Comparison Information_Division Code&amp;quot;" u="1"/>
        <s v="&amp;quot;RFQ Related Data_Reason Code of Lose&amp;quot;" u="1"/>
        <s v="&amp;quot;Overall product yield alert_Product yield alert date &amp;quot;" u="1"/>
        <s v="&amp;quot;DOI Master_DOI Date Type&amp;quot;" u="1"/>
        <s v="&amp;quot;Forecast Comparison Type&amp;quot;" u="1"/>
        <s v="&amp;quot;Investment Master_Investment Subject&amp;quot;" u="1"/>
        <s v="&amp;quot;Year to Date Status of Operating Income and Shipment by Product_Difference Between Year to Date Actual Shipment and Year to Date Boards Estimated Shipment&amp;quot;" u="1"/>
        <s v="&amp;quot;Yearly Status of Operating Income and Shipment by Product_Difference Ratio Between Yearly Actual and Predict Shipment and Yearly Boards Estimated Shipment&amp;quot;" u="1"/>
        <s v="&amp;quot;Vendor Management&amp;quot;" u="1"/>
        <s v="&amp;quot;Actual Daily Revenue and Shipment Data_Division Code&amp;quot;" u="1"/>
        <s v="&amp;quot;Diff Rate and Hit Rate Data of Rev and SHIPT_BU Code&amp;quot;" u="1"/>
        <s v="&amp;quot;MLY Rev_ and SHIPT Data of Yearly TRGT_Division Code&amp;quot;" u="1"/>
        <s v="&amp;quot;PSG Forecast Versions Comparison Information_BU Code&amp;quot;" u="1"/>
        <s v="&amp;quot;Material Marketing Price Infomation_Case Plastic Cost ratio&amp;quot;" u="1"/>
        <s v="&amp;quot;Monthly Status of Operating Income and Shipment by BU and Customer_BU Code&amp;quot;" u="1"/>
        <s v="&amp;quot;Yearly Rev_ and SHIPT by BU and CUS_Diff_ Rate of Yearly Act_Pred_ and Boards Est_ Rev_&amp;quot;" u="1"/>
        <s v="&amp;quot;Project Stage Time Data_Dvp Year&amp;quot;" u="1"/>
        <s v="&amp;quot;MLY Rev and SHIPT Data of Yearly TRGT_Product Category&amp;quot;" u="1"/>
        <s v="&amp;quot;Debt Ratio Analysis&amp;quot;" u="1"/>
        <s v="&amp;quot;PSG Monthly Procurement Amount_AVL ID&amp;quot;" u="1"/>
        <s v="&amp;quot;RDP Hit Rate Version_Forecast Type ID&amp;quot;" u="1"/>
        <s v="&amp;quot;EBO Project Revenue_EBO Phase&amp;quot;" u="1"/>
        <s v="&amp;quot;Major Stage Material Catalog DM_Part Description&amp;quot;" u="1"/>
        <s v="&amp;quot;Operating Revenue Per Capita and Operating Income Per Capita Analysis_BG Code&amp;quot;" u="1"/>
        <s v="&amp;quot;PSG FCST Hit Rate Analysis_Outsourcing type&amp;quot;" u="1"/>
        <s v="&amp;quot;PSG Forecast Hit Rate Monitor_Business type&amp;quot;" u="1"/>
        <s v="&amp;quot;Investment Subject Allocation Master_Investment Subject&amp;quot;" u="1"/>
        <s v="&amp;quot;Monthly Status of Operating Income and Shipment by BU and Customer_Difference Ratio Between Monthly Actual Operating Income and Monthly Operating Income Target&amp;quot;" u="1"/>
        <s v="&amp;quot;Year to Date Status of Operating Income and Shipment by Product_BU Code&amp;quot;" u="1"/>
        <s v="&amp;quot;Yield rate target by inspection station mapping_Inspection station code&amp;quot;" u="1"/>
        <s v="&amp;quot;MLY Rev_ and SHIPT by BU and CUS_Monthly Boards Estimated Operating Income&amp;quot;" u="1"/>
        <s v="&amp;quot;Estimated Monthly Revenue and Shipment Data_Planned Year&amp;quot;" u="1"/>
        <s v="&amp;quot;RFQ Related Data_RFQ End Date&amp;quot;" u="1"/>
        <s v="&amp;quot;RFQ Related Data_SI StartDate&amp;quot;" u="1"/>
        <s v="&amp;quot;Inventory Master_Site Name&amp;quot;" u="1"/>
        <s v="&amp;quot;PSG Division_Division Name&amp;quot;" u="1"/>
        <s v="&amp;quot;Vendor Management_AVL Name&amp;quot;" u="1"/>
        <s v="&amp;quot;MLY Rev_ and SHIPT Data of Yearly TRGT_Planned Year&amp;quot;" u="1"/>
        <s v="&amp;quot;YTD Rev and SHIPT by BU and CUS_Journal Create Year&amp;quot;" u="1"/>
        <s v="&amp;quot;Yearly Rev_ and SHIPT by PRD_Diff_ Rate of Yearly Act_Pred_ and TRGT SHIPT&amp;quot;" u="1"/>
        <s v="&amp;quot;YTD Rev and SHIPT by BU and CUS_Diff of YTD Act SHIPT and Boards Est SHIPT&amp;quot;" u="1"/>
        <s v="&amp;quot;Diff_ Rate and Hit Rate Data of Rev_ and  SHIPT_Year of Calculation&amp;quot;" u="1"/>
        <s v="&amp;quot;Diff_ Rate and Hit Rate Data of Rev_ and SHIPT_Month of Calculation&amp;quot;" u="1"/>
        <s v="&amp;quot;Critical Parts Fulfillment Analysis_YTD Fill Rate Less Than Target PN List&amp;quot;" u="1"/>
        <s v="&amp;quot;Material Marketing Price Analysis_Stage Composition Cost Ratio&amp;quot;" u="1"/>
        <s v="&amp;quot;MLY Rev_ and SHIPT by BU and CUS_Hit Rate of MTD Act_ SHIPT vs_ MLY Shipping TRGT&amp;quot;" u="1"/>
        <s v="&amp;quot;Overall product yield analysis_Product Category&amp;quot;" u="1"/>
        <s v="&amp;quot;MLY Rev and SHIPT by BU and CUS_Monthly Actual Shipment&amp;quot;" u="1"/>
        <s v="&amp;quot;MLY Rev_ and SHIPT by PRD_Month to Date Actual Shipment&amp;quot;" u="1"/>
        <s v="&amp;quot;Overall product yield alert_Product yield alert comment&amp;quot;" u="1"/>
        <s v="&amp;quot;Status of Operating Income and Shipment in the Past Three Years by BU and Customer_BU Code&amp;quot;" u="1"/>
        <s v="&amp;quot;Monthly Status of Operating Income and Shipment by Product_Monthly Estimated Operating Income&amp;quot;" u="1"/>
        <s v="&amp;quot;Employees Statistics_Types of Labor Name&amp;quot;" u="1"/>
        <s v="&amp;quot;Finance Master Labor_Types of Labor Name&amp;quot;" u="1"/>
        <s v="&amp;quot;Finance Master_Entrepreneur Chinese Name&amp;quot;" u="1"/>
        <s v="&amp;quot;Overall product yield analysis_Site Name&amp;quot;" u="1"/>
        <s v="&amp;quot;PSG FCST Hit Rate Analysis_Customer Name&amp;quot;" u="1"/>
        <s v="&amp;quot;PSG FCST Hit Rate Analysis_Division Name&amp;quot;" u="1"/>
        <s v="&amp;quot;PSG Monthly Procurement Amount_Site Name&amp;quot;" u="1"/>
        <s v="&amp;quot;RFQ Detail of Lose Project_Customer Name&amp;quot;" u="1"/>
        <s v="&amp;quot;EBO Project Funding History_EBO Funding End Date&amp;quot;" u="1"/>
        <s v="&amp;quot;Vendor Performance Master_Vendor Performane Date&amp;quot;" u="1"/>
        <s v="&amp;quot;Yearly Rev_ and SHIPT by BU and CUS_Version Date&amp;quot;" u="1"/>
        <s v="&amp;quot;Business Operation and DOI Overview_Site Name&amp;quot;" u="1"/>
        <s v="&amp;quot;Critical Parts Fulfillment Analysis_Site Name&amp;quot;" u="1"/>
        <s v="&amp;quot;Debt Ratio Analysis_Entrepreneur Chinese Name&amp;quot;" u="1"/>
        <s v="&amp;quot;Detailed product yield analysis_Customer Name&amp;quot;" u="1"/>
        <s v="&amp;quot;EBO Project Revenue Forecast_EBO Project Name&amp;quot;" u="1"/>
        <s v="&amp;quot;MLY Rev and SHIPT by BU and CUS_Customer Name&amp;quot;" u="1"/>
        <s v="&amp;quot;PSG Forecast Version Comparison_Customer Name&amp;quot;" u="1"/>
        <s v="&amp;quot;YTD Rev and SHIPT by BU and CUS_Customer Name&amp;quot;" u="1"/>
        <s v="&amp;quot;Diff_ Rate and Hit Rate Data of Rev_ and  SHIPT_Diff_ Rate of Act_ SHIPT vs_ BoardsEst_ SHIPT&amp;quot;" u="1"/>
        <s v="&amp;quot;Debt Ratio Analysis_Total Assets Amount&amp;quot;" u="1"/>
        <s v="&amp;quot;Finance Master_Average Inventory Amount&amp;quot;" u="1"/>
        <s v="&amp;quot;Actual Revenue and Shipment Data_Product Series&amp;quot;" u="1"/>
        <s v="&amp;quot;Detailed product defect analysis_Product Series&amp;quot;" u="1"/>
        <s v="&amp;quot;PSG Forecast Versions Comparison_Product Series&amp;quot;" u="1"/>
        <s v="&amp;quot;Actual Monthly Operating Income and Shipment Data_Product Category&amp;quot;" u="1"/>
        <s v="&amp;quot;Forecast Comparison Type_BU Code&amp;quot;" u="1"/>
        <s v="&amp;quot;Forecast Hit Rate Remark_BU Code&amp;quot;" u="1"/>
        <s v="&amp;quot;MLY Rev and SHIPT by PRD_BU Code&amp;quot;" u="1"/>
        <s v="&amp;quot;PSG Product Series_Division Code&amp;quot;" u="1"/>
        <s v="&amp;quot;RFQ Shipment Target Data_BU Code&amp;quot;" u="1"/>
        <s v="&amp;quot;YTD Rev and SHIPT by PRD_BU Code&amp;quot;" u="1"/>
        <s v="&amp;quot;Status of Operating Income and Shipment in the Past Three Years by Product_Journal Create Year&amp;quot;" u="1"/>
        <s v="&amp;quot;RFQ Related Data_RFQ End Year&amp;quot;" u="1"/>
        <s v="&amp;quot;SourceCriteria&amp;quot;" u="1"/>
        <s v="&amp;quot;Diff Rate of Rev and SHIPT in Different Time Frame_Customer Name&amp;quot;" u="1"/>
        <s v="&amp;quot;Forecast Comparison Type_Version 1 Forecast Comparison Type Name&amp;quot;" u="1"/>
        <s v="&amp;quot;Forecast Comparison Type_Version 2 Forecast Comparison Type Name&amp;quot;" u="1"/>
        <s v="&amp;quot;EBO Project Checkpoint History_EBO Phase&amp;quot;" u="1"/>
        <s v="&amp;quot;Actual Revenue Cost and Shipment Data_Acc_ Series Net Profit Margin&amp;quot;" u="1"/>
        <s v="&amp;quot;Boards Estimated Monthly Operating Income and Shipment Data_Planned Year&amp;quot;" u="1"/>
        <s v="&amp;quot;Monthly Operating Income and Shipment Data of Yearly target_Planned Year&amp;quot;" u="1"/>
        <s v="&amp;quot;EBO Milestones_EBO Milestone Actual Date&amp;quot;" u="1"/>
        <s v="&amp;quot;EBO Milestones_EBO Milestone Target Date&amp;quot;" u="1"/>
        <s v="&amp;quot;Overall product yield_Product yield rate&amp;quot;" u="1"/>
        <s v="&amp;quot;Product Series FCS Status_FCS Start Date&amp;quot;" u="1"/>
        <s v="&amp;quot;MLY Rev and SHIPT by PRD_ &amp;quot;" u="1"/>
        <s v="&amp;quot;Vendor Management_Delivery Score&amp;quot;" u="1"/>
        <s v="&amp;quot;PSG FCST Hit Rate Analysis_In accurated Area&amp;quot;" u="1"/>
        <s v="&amp;quot;Investment Subject Allocation Master_Investment MA Target Remark&amp;quot;" u="1"/>
        <s v="&amp;quot;EBO Project_EBO Project Number&amp;quot;" u="1"/>
        <s v="&amp;quot;Investment Budget Control_Budget Allocation Amount(H)&amp;quot;" u="1"/>
        <s v="&amp;quot;Rate of Return Analysis Comparison between Entrepreneurs_Shareholders&amp;apos; Equity Amount&amp;quot;" u="1"/>
        <s v="&amp;quot;Boards Estimated Monthly Operating Income and Shipment Data_Monthly Boards Estimated Shipment&amp;quot;" u="1"/>
        <s v="&amp;quot;Diff_ Rate of Rev_ and SHIPT in Different Time Frame_Difference Ratio Between Yearly Shipment&amp;quot;" u="1"/>
        <s v="&amp;quot;Monthly Status of Operating Income and Shipment by BU and Customer_Monthly Estimated Shipment&amp;quot;" u="1"/>
        <s v="&amp;quot;Critical Parts Fulfillment Analysis_Purchasing Mode&amp;quot;" u="1"/>
        <s v="&amp;quot;Estimated Monthly Revenue and Shipment Data_BU Code&amp;quot;" u="1"/>
        <s v="&amp;quot;MLY Rev and SHIPT Data of Yearly TRGT_Division Code&amp;quot;" u="1"/>
        <s v="&amp;quot;Overview of Project Time Distribution_Division Code&amp;quot;" u="1"/>
        <s v="&amp;quot;Purchasing Mode and Amount Aistribution_Vendor Code&amp;quot;" u="1"/>
        <s v="&amp;quot;Purchasing Mode and Amount Distribution_Vendor Code&amp;quot;" u="1"/>
        <s v="&amp;quot;DataOwnerBG&amp;quot;" u="1"/>
        <s v="&amp;quot;Boards Est_ MLY Rev_ and SHIPT Data_Planned Year&amp;quot;" u="1"/>
        <s v="&amp;quot;Yearly Rev_ and SHIPT by PRD_Journal Create Year&amp;quot;" u="1"/>
        <s v="&amp;quot;Critical Parts Fulfillment Analysis_The Top Five Vendor with the Worst Order Fill Rate&amp;quot;" u="1"/>
        <s v="&amp;quot;Rate of Return Analysis Comparison between Entrepreneurs_Financial Report Closing Date&amp;quot;" u="1"/>
        <s v="&amp;quot;EBO Funding Management_EBO Funding BU&amp;quot;" u="1"/>
        <s v="&amp;quot;Year to Date Status of Operating Income and Shipment by BU and Customer_Journal Create Year&amp;quot;" u="1"/>
        <s v="&amp;quot;Critical Parts Fulfillment Analysis_Vendor Fulfillment Date&amp;quot;" u="1"/>
        <s v="&amp;quot;Investment Master_Subject Revenue Contribution Achieve Rate&amp;quot;" u="1"/>
        <s v="&amp;quot;MLY Rev_ and SHIPT by PRD_Up to date Estimated Version Date&amp;quot;" u="1"/>
        <s v="&amp;quot;MLY Rev_ and SHIPT by PRD_Up-To-Date Estimated Version Date&amp;quot;" u="1"/>
        <s v="&amp;quot;Critical Parts Fulfillment Analysis_Vendor A Fulfillment Performance&amp;quot;" u="1"/>
        <s v="&amp;quot;RFQ Related Data_DB Start Year&amp;quot;" u="1"/>
        <s v="&amp;quot;EBO Project Checkpoint History_EBO Project Number&amp;quot;" u="1"/>
        <s v="&amp;quot;Material Marketing Price Infomation_MoM NY Gold&amp;quot;" u="1"/>
        <s v="&amp;quot;Material Marketing Price Infomation_QoQ NY Gold&amp;quot;" u="1"/>
        <s v="&amp;quot;Material Marketing Price Infomation_YoY NY Gold&amp;quot;" u="1"/>
        <s v="&amp;quot;RFQ Hit Rate Status_Yearly Shipment Target&amp;quot;" u="1"/>
        <s v="&amp;quot;BU2 ASUS BS VS FCST_Version Comparison Month&amp;quot;" u="1"/>
        <s v="&amp;quot;RDP Hit Rate Version_Hit Rate Analysis Month&amp;quot;" u="1"/>
        <s v="&amp;quot;MLY Rev and SHIPT by PRD_Diff of MLY Act Rev vs Boards Est Rev&amp;quot;" u="1"/>
        <s v="&amp;quot;Rev and SHIPT in Past Three Years by BU and CUS_Journal Create Year&amp;quot;" u="1"/>
        <s v="&amp;quot;Operating Revenue Per Capita and Operating Income Per Capita Analysis_Number of Employees&amp;quot;" u="1"/>
        <s v="&amp;quot;Investment MA Management_Subject Cash Dividend&amp;quot;" u="1"/>
        <s v="&amp;quot;Investment Master_Investment Amount&amp;quot;" u="1"/>
        <s v="&amp;quot;Business Operation and DOI Overview_Monthly Estimated Operating Income&amp;quot;" u="1"/>
        <s v="&amp;quot;MLY Rev_ and SHIPT by BU and CUS_Month to Date Actual Operating Income&amp;quot;" u="1"/>
        <s v="&amp;quot;Monthly Status of Operating Income and Shipment by BU and Customer_Month to Date Actual Operating Income&amp;quot;" u="1"/>
        <s v="&amp;quot;MLY Rev_ and SHIPT by BU and CUS_Diff_ Rate of MLY Act_ Ship_ vs_ Boards Est_ Ship_&amp;quot;" u="1"/>
        <s v="&amp;quot;Yearly Rev_ and SHIPT by BU and CUS_Diff_ of Yearly Act_Pred_ and Boards Est_ Ship_&amp;quot;" u="1"/>
        <s v="&amp;quot;Yearly Rev_ and SHIPT by PRD_Diff_ Rate of Yearly  Act_Pred_ and Boards Est_ Ship_&amp;quot;" u="1"/>
        <s v="&amp;quot;Current Year Accumulated Rate of Return Analysis_Financial Report Closing Date&amp;quot;" u="1"/>
        <s v="&amp;quot;Yearly Status of Operating Income and Shipment by BU and Customer_Version Date&amp;quot;" u="1"/>
        <s v="&amp;quot;Detailed product defect_Product level&amp;quot;" u="1"/>
        <s v="&amp;quot;PSG FCST Hit Rate Information_EDI 850 Order Request&amp;quot;" u="1"/>
        <s v="&amp;quot;Difference Rate and Hit Rate Data of Operating Income and  Shipment_Difference Ratio Between Actual Shipment and Estimated Shipment&amp;quot;" u="1"/>
        <s v="&amp;quot;PSG Product Family_Data Source&amp;quot;" u="1"/>
        <s v="&amp;quot;Monthly Status of Operating Income and Shipment by BU and Customer_Difference Ratio Between Monthly Actual Operating Income and Monthly Boards Estimated Operating Income&amp;quot;" u="1"/>
        <s v="&amp;quot;YTD Rev_ and SHIPT by BU and CUS_Year to Date Shipment Target&amp;quot;" u="1"/>
        <s v="&amp;quot;Yearly Rev and SHIPT by BU and CUS_Diff Rate of Yearly ActPred and Boards Est Rev&amp;quot;" u="1"/>
        <s v="&amp;quot;Forecast Type_Forecast Type ID&amp;quot;" u="1"/>
        <s v="&amp;quot;MLY Rev_ and SHIPT by BU and CUS_Up to date Monthly Estimated Shipment&amp;quot;" u="1"/>
        <s v="&amp;quot;MLY Rev_ and SHIPT by BU and CUS_Up-To-Date Monthly Estimated Shipment&amp;quot;" u="1"/>
        <s v="&amp;quot;Rev and SHIPT in Past Three Years by BU and CUS_Yearly Actual Shipment&amp;quot;" u="1"/>
        <s v="&amp;quot;Yearly Rev_ and SHIPT by BU and CUS_Yearly Actual and Predict Shipment&amp;quot;" u="1"/>
        <s v="&amp;quot;YTD Rev and SHIPT by BU and CUS_Year to Date Boards Estimated Shipment&amp;quot;" u="1"/>
        <s v="&amp;quot;Annual Investment Budget Master_Annual Investment Budget Balance (F)&amp;quot;" u="1"/>
        <s v="&amp;quot;Rev_ and SHIPT in Past Three Years by BU and CUS_Journal Create Year&amp;quot;" u="1"/>
        <s v="&amp;quot;Yearly Status of Operating Income and Shipment by BU and Customer&amp;quot;" u="1"/>
        <s v="&amp;quot;Investment Budget Control_Budget Allocation Amount(L)&amp;quot;" u="1"/>
        <s v="&amp;quot;MLY Rev_ and SHIPT Data of Yearly TRGT_Monthly Operating Income of Yearly Target&amp;quot;" u="1"/>
        <s v="&amp;quot;Yearly Status of Operating Income and Shipment by Product_Yearly Shipment Target&amp;quot;" u="1"/>
        <s v="&amp;quot;PSG Forecast Versions Comparison_Forecast Type ID&amp;quot;" u="1"/>
        <s v="&amp;quot;Acronym&amp;quot;" u="1"/>
        <s v="&amp;quot;Monthly Status of Operating Income and Shipment by Product_Month to Date Actual  Shipment&amp;quot;" u="1"/>
        <s v="&amp;quot;Rev_ and SHIPT in Past Three Years by BU and CUS_Difference Ratio Between Yearly Shipment&amp;quot;" u="1"/>
        <s v="&amp;quot;Monthly Status of Operating Income and Shipment by BU and Customer_Monthly Boards Estimated Operating Income&amp;quot;" u="1"/>
        <s v="&amp;quot;Year to Date Status of Operating Income and Shipment by BU and Customer_Year to Date Actual Operating Income&amp;quot;" u="1"/>
        <s v="&amp;quot;Yearly Status of Operating Income and Shipment by BU and Customer_Yearly Actual and Predict Operating Income&amp;quot;" u="1"/>
        <s v="&amp;quot;MLY Rev_ and SHIPT by PRD_Monthly Actual Operating Income&amp;quot;" u="1"/>
        <s v="&amp;quot;MLY Rev and SHIPT by PRD_Monthly Revenue of Yearly Target&amp;quot;" u="1"/>
        <s v="&amp;quot;Yearly Rev and SHIPT by BU and CUS_Yearly Shipment Target&amp;quot;" u="1"/>
        <s v="&amp;quot;Yearly Rev_ and SHIPT by BU and CUS_Yearly Revenue Target&amp;quot;" u="1"/>
        <s v="&amp;quot;EBO Project Revenue Forecast&amp;quot;" u="1"/>
        <s v="&amp;quot;Business Operation and DOI Overview_Stock Area_Stock Area&amp;quot;" u="1"/>
        <s v="&amp;quot;DOI Master_Monthly Estimated Operating Income&amp;quot;" u="1"/>
        <s v="&amp;quot;Monthly Status of Operating Income and Shipment by Product_Difference Ratio Between Monthly Actual Operating Income and Monthly Boards Estimated Operating Income&amp;quot;" u="1"/>
        <s v="&amp;quot;Yearly Rev_ and SHIPT by BU and CUS_Yearly Boards Estimated Operating Income&amp;quot;" u="1"/>
        <s v="&amp;quot;Year to Date Status of Operating Income and Shipment by BU and Customer_Year to Date Boards Estimated Operating Income&amp;quot;" u="1"/>
        <s v="&amp;quot;Material Marketing Price Analysis_Case Plastic Cost ratio&amp;quot;" u="1"/>
        <s v="&amp;quot;MLY Rev_ and SHIPT by BU and CUS_Monthly Actual Operating Income&amp;quot;" u="1"/>
        <s v="&amp;quot;Rev_ and SHIPT in Past Three Years by PRD_Yearly Actual Operating Income&amp;quot;" u="1"/>
        <s v="&amp;quot;YTD Rev_ and SHIPT by PRD_Year to Date Boards Estimated Operating Income&amp;quot;" u="1"/>
        <s v="&amp;quot;Difference Rate and Hit Rate Data of Operating Income and  Shipment_Hit Rate Between Actual Operating Income and Boards Estimated Operating Income&amp;quot;" u="1"/>
        <s v="&amp;quot;RFQ Detail of Award Project_Product Horizon&amp;quot;" u="1"/>
        <s v="&amp;quot;Diff_ Rate of Rev_ and SHIPT in Different Time Frame_Difference Between Yearly Operating Income&amp;quot;" u="1"/>
        <s v="&amp;quot;PSG FCST Hit Rate Information_MTD EDI 850&amp;quot;" u="1"/>
        <s v="&amp;quot;Investment Subject Allocation Master_Budget Allocation Quarter&amp;quot;" u="1"/>
        <s v="&amp;quot;Monthly Status of Operating Income and Shipment by BU and Customer_Difference Between Monthly Actual Shipment and Monthly Shipment Target&amp;quot;" u="1"/>
        <s v="&amp;quot;Detailed product defect analysis_Weekly product yield report&amp;quot;" u="1"/>
        <s v="&amp;quot;Actual Monthly Revenue and Shipment Data_Monthly Actual Shipment&amp;quot;" u="1"/>
        <s v="&amp;quot;Rev_ and SHIPT in Past Three Years by PRD_Yearly Actual Shipment&amp;quot;" u="1"/>
        <s v="&amp;quot;YTD Rev_ and SHIPT by PRD_Year to Date Boards Estimated Shipment&amp;quot;" u="1"/>
        <s v="&amp;quot;Major Stage Material Catalog DM_Rolling 6 Months Forecast&amp;quot;" u="1"/>
        <s v="&amp;quot;Rev_ and SHIPT in Past Three Years by BU and CUS_Difference Between Yearly Operating Income&amp;quot;" u="1"/>
        <s v="&amp;quot;Rev_ and SHIPT in Past Three Years by PRD_Difference Ratio Between  Yearly Operating Income&amp;quot;" u="1"/>
        <s v="&amp;quot;Monthly Status of Operating Income and Shipment by BU and Customer_Difference Ratio Between Monthly Actual Shipment and Monthly Estimated Shipment&amp;quot;" u="1"/>
        <s v="&amp;quot;MLY Rev and SHIPT by BU and CUS_Monthly Boards Estimated Revenue&amp;quot;" u="1"/>
        <s v="&amp;quot;RFQ Detail of Award Project_Accumulative Product Series  Revenue&amp;quot;" u="1"/>
        <s v="&amp;quot;DOI Master_Stock Area&amp;quot;" u="1"/>
        <s v="&amp;quot;Finance Master_Accumulated ROE&amp;quot;" u="1"/>
        <s v="&amp;quot;Monthly Status of Operating Income and Shipment by BU and Customer_Difference Between Monthly Actual Operating Income and Monthly Estimated Operating Income&amp;quot;" u="1"/>
        <s v="&amp;quot;EBO Milestones&amp;quot;" u="1"/>
        <s v="&amp;quot;Rev_ and SHIPT in Past Three Years by BU and CUS_Difference Between Yearly Shipment&amp;quot;" u="1"/>
        <s v="&amp;quot;Diff_ Rate of Rev_ and SHIPT in Different Time Frame_Difference Ratio Between  Yearly Operating Income&amp;quot;" u="1"/>
        <s v="&amp;quot;PSG BOD Shipping Target Management&amp;quot;" u="1"/>
        <s v="&amp;quot;Material Catalog Price Information_Sub Material Catalog YOY&amp;quot;" u="1"/>
        <s v="&amp;quot;Year to Date Status of Operating Income and Shipment by Product_Year to Date Boards Estimated Operating Income&amp;quot;" u="1"/>
        <s v="&amp;quot;Current Year Accumulated Rate of Return Analysis_Accumulated ROA&amp;quot;" u="1"/>
        <s v="&amp;quot;Investment Master_Subject Recognize Profit&amp;quot;" u="1"/>
        <s v="&amp;quot;Year to Date Status of Operating Income and Shipment by BU and Customer_Difference Ratio Between Year to Date Actual Operating Income and Year to Date Boards Estimated Operating Income&amp;quot;" u="1"/>
        <s v="&amp;quot;PSG FCST Management_MTD EDI 850&amp;quot;" u="1"/>
        <s v="&amp;quot;Monthly Status of Operating Income and Shipment by Product_Hit Rate Between Month to Date Actual Shipment and Monthly Shipment Target&amp;quot;" u="1"/>
        <s v="&amp;quot;PSG Product Family_Product Series&amp;quot;" u="1"/>
        <s v="&amp;quot;PSG Product Series_Product Series&amp;quot;" u="1"/>
        <s v="&amp;quot;Actual Revenue Cost and Shipment Data_Accumulative Product Series Net Profit&amp;quot;" u="1"/>
        <s v="&amp;quot;EBO Project Phase History_EBO Phase&amp;quot;" u="1"/>
        <s v="&amp;quot;Material Catalog Inference Amount_Material Catalog Inference Cost&amp;quot;" u="1"/>
        <s v="&amp;quot;Year to Date Status of Operating Income and Shipment by Product_Year to Date Boards Estimated Shipment&amp;quot;" u="1"/>
        <s v="&amp;quot;YTD Rev and SHIPT by PRD_Year to Date Actual Shipment&amp;quot;" u="1"/>
        <s v="&amp;quot;Data on the Difference Rate of Revenue and Shipment in Different Time Intervals_Difference Ratio Between  Yearly Operating Income&amp;quot;" u="1"/>
        <s v="&amp;quot;MD BU2 ASUS BS VS FCST&amp;quot;" u="1"/>
        <s v="&amp;quot;Purchasing Part Attribute_Is Sole&amp;quot;" u="1"/>
        <s v="&amp;quot;Difference Rate and Hit Rate Data of Operating Income and  Shipment_Difference Between Actual Operating Income and The Boards Estimated Operating Income&amp;quot;" u="1"/>
        <s v="&amp;quot;Yearly Status of Operating Income and Shipment by BU and Customer_Difference Ratio Between Yearly Actual and Predict Shipment and Yearly Shipment Target&amp;quot;" u="1"/>
        <s v="&amp;quot;Actual Revenue Cost and Shipment Data_Product Series&amp;quot;" u="1"/>
        <s v="&amp;quot;Overview of Project Time Distribution_Product Series&amp;quot;" u="1"/>
        <s v="&amp;quot;Material Marketing Price Infomation_MoM LEM CU&amp;quot;" u="1"/>
        <s v="&amp;quot;Material Marketing Price Infomation_QoQ LEM CU&amp;quot;" u="1"/>
        <s v="&amp;quot;Material Marketing Price Infomation_YoY LEM CU&amp;quot;" u="1"/>
        <s v="&amp;quot;Investment MA Management_Subject Valuation (based on shareholding ratio)&amp;quot;" u="1"/>
        <s v="&amp;quot;MLY Rev and SHIPT by PRD_Month to Date Actual Revenue&amp;quot;" u="1"/>
        <s v="&amp;quot;YTD Rev_ and SHIPT by PRD_Year to Date Actual Revenue&amp;quot;" u="1"/>
        <s v="&amp;quot;Monthly Status of Operating Income and Shipment by Product_Difference Between Monthly Actual Operating Income and Monthly Estimated Operating Income&amp;quot;" u="1"/>
        <s v="&amp;quot;Detailed product defect_Site Name&amp;quot;" u="1"/>
        <s v="&amp;quot;FCS Start Date Data_Customer Name&amp;quot;" u="1"/>
        <s v="&amp;quot;PSG FCST Management_Customer Name&amp;quot;" u="1"/>
        <s v="&amp;quot;PSG FCST Management_Division Name&amp;quot;" u="1"/>
        <s v="&amp;quot;Fill Rate by Vendor&amp;quot;" u="1"/>
        <s v="&amp;quot;PSG FCST Management&amp;quot;" u="1"/>
        <s v="&amp;quot;Inventory Master_Currency&amp;quot;" u="1"/>
        <s v="&amp;quot;Major Stage Material Catalog DM_Material Catalog&amp;quot;" u="1"/>
        <s v="&amp;quot;Material Catalog Price Analysis_Material Catalog&amp;quot;" u="1"/>
        <s v="&amp;quot;Material Marketing Price Analysis_QOQ Thermal Module&amp;quot;" u="1"/>
        <s v="&amp;quot;PSG FCST Management_EDI 850 Order Request&amp;quot;" u="1"/>
        <s v="&amp;quot;Business Operation and DOI Overview_Up to date Monthly Estimated Revenue&amp;quot;" u="1"/>
        <s v="&amp;quot;Business Operation and DOI Overview_Up-To-Date Monthly Estimated Revenue&amp;quot;" u="1"/>
        <s v="&amp;quot;Monthly Status of Operating Income and Shipment by BU and Customer_Difference Between Monthly Actual Shipment and Monthly Estimated Shipment&amp;quot;" u="1"/>
        <s v="&amp;quot;Monthly Status of Operating Income and Shipment by Product_Hit Rate Between Month to Date Actual Operating Income and Monthly Boards Estimated Operating Income&amp;quot;" u="1"/>
        <s v="&amp;quot;Rev and SHIPT in Past Three Years by BU and CUS&amp;quot;" u="1"/>
        <s v="&amp;quot;Diff Rate of Rev and SHIPT in Different Time Frame_Difference Ratio Between Yearly Shipment&amp;quot;" u="1"/>
        <s v="&amp;quot;Monthly Status of Operating Income and Shipment by BU and Customer_Hit Rate Between Month to Date Actual Operating Income and Monthly Boards Estimated Operating Income&amp;quot;" u="1"/>
        <s v="&amp;quot;Actual Daily Revenue and Shipment Data_Customer Name&amp;quot;" u="1"/>
        <s v="&amp;quot;Actual Daily Revenue and Shipment Data_Division Name&amp;quot;" u="1"/>
        <s v="&amp;quot;Diff_ Rate of Rev_ and SHIPT in Different Time Frame&amp;quot;" u="1"/>
        <s v="&amp;quot;MLY Rev_ and SHIPT Data of Yearly TRGT_Customer Name&amp;quot;" u="1"/>
        <s v="&amp;quot;MLY Rev_ and SHIPT Data of Yearly TRGT_Division Name&amp;quot;" u="1"/>
        <s v="&amp;quot;MLY Rev_ and SHIPT by PRD_ &amp;quot;" u="1"/>
        <s v="&amp;quot;Business Operation and DOI Overview_Stock Area_PSG Inventory Amount&amp;quot;" u="1"/>
        <s v="&amp;quot;Yearly Rev and SHIPT by BU and CUS_Diff Rate of Yearly ActPred and Boards Est Ship&amp;quot;" u="1"/>
        <s v="&amp;quot;CQ MP shipment analysis_CQ MP shipment&amp;quot;" u="1"/>
        <s v="&amp;quot;Diff Rate and Hit Rate Data of Rev and SHIPT_Hit Rate of MTD Act Rev vs UTD Est Rev&amp;quot;" u="1"/>
        <s v="&amp;quot;PSG Product Series&amp;quot;" u="1"/>
        <s v="&amp;quot;Vendor Management_Supplier Final Score&amp;quot;" u="1"/>
        <s v="&amp;quot;Name&amp;quot;" u="1"/>
        <s v="&amp;quot;EBO Project_EBO Sponsor&amp;quot;" u="1"/>
        <s v="&amp;quot;Yield rate target by inspection station mapping_Product level&amp;quot;" u="1"/>
        <s v="&amp;quot;Actual Revenue Cost and Shipment Data_Accumulative Product Series Material Cost &amp;quot;" u="1"/>
        <s v="&amp;quot;BU2 ASUS BS VS FCST&amp;quot;" u="1"/>
        <s v="&amp;quot;Yearly Rev_ and SHIPT by BU and CUS_Diff_ of Yearly Act_Pred_ and Boards Est_ Rev_&amp;quot;" u="1"/>
        <s v="&amp;quot;Material Marketing Price Analysis_MoM LEM Tin&amp;quot;" u="1"/>
        <s v="&amp;quot;Material Marketing Price Analysis_QoQ LEM Tin&amp;quot;" u="1"/>
        <s v="&amp;quot;Material Marketing Price Analysis_YoY LEM Tin&amp;quot;" u="1"/>
        <s v="&amp;quot;LocalName&amp;quot;" u="1"/>
        <s v="&amp;quot;Nick Name&amp;quot;" u="1"/>
        <s v="&amp;quot;Year to Date Status of Operating Income and Shipment by BU and Customer_Difference Between Year to Date Actual Operating Income and Year to Date Boards Estimated Operating Income&amp;quot;" u="1"/>
        <s v="&amp;quot;Yearly Status of Operating Income and Shipment by BU and Customer_Difference Ratio Between Yearly Actual and Predict Operating Income and Yearly Boards Estimated Operating Income&amp;quot;" u="1"/>
        <s v="&amp;quot;EBO Project Revenue&amp;quot;" u="1"/>
        <s v="&amp;quot;Year to Date Status of Operating Income and Shipment by BU and Customer_Year to Date Boards Estimated Shipment&amp;quot;" u="1"/>
        <s v="&amp;quot;Fill Rate by PartNo&amp;quot;" u="1"/>
        <s v="&amp;quot;CCC Analysis Comparison between Entrepreneurs_Entrepreneur Chinese Name&amp;quot;" u="1"/>
        <s v="&amp;quot;Yearly Status of Operating Income and Shipment by Product_Customer Name&amp;quot;" u="1"/>
        <s v="&amp;quot;Yearly Status of Operating Income and Shipment by Product_Division Name&amp;quot;" u="1"/>
        <s v="&amp;quot;MLY Rev and SHIPT by PRD_Journal Create Month&amp;quot;" u="1"/>
        <s v="&amp;quot;CQ MP shipment Dataset_Product Series&amp;quot;" u="1"/>
        <s v="&amp;quot;Detailed product yield_Product Series&amp;quot;" u="1"/>
        <s v="&amp;quot;MD BU2 ASUS BS VS FCST_Product Series&amp;quot;" u="1"/>
        <s v="&amp;quot;DOI Target Days Parameter&amp;quot;" u="1"/>
        <s v="&amp;quot;Vendor Performance Master&amp;quot;" u="1"/>
        <s v="&amp;quot;Material Marketing Price Analysis_MoM Iron&amp;quot;" u="1"/>
        <s v="&amp;quot;Material Marketing Price Analysis_QoQ Iron&amp;quot;" u="1"/>
        <s v="&amp;quot;Material Marketing Price Analysis_YoY Iron&amp;quot;" u="1"/>
        <s v="&amp;quot;Yearly Rev_ and SHIPT by PRD_Yearly Actual and Predict Operating Income&amp;quot;" u="1"/>
        <s v="&amp;quot;EBO Project_EBO Project Name&amp;quot;" u="1"/>
        <s v="&amp;quot;Critical Parts Fulfillment Statistic&amp;quot;" u="1"/>
        <s v="&amp;quot;RFQ Detail of Award Project_Accumulative Product Series Shipping Volume&amp;quot;" u="1"/>
        <s v="&amp;quot;RFQ Detail of On going Project_Product Family&amp;quot;" u="1"/>
        <s v="&amp;quot;Detailed product yield analysis_Input quantity by inspection station&amp;quot;" u="1"/>
        <s v="&amp;quot;Diff_ Rate and Hit Rate Data of Rev_ and  SHIPT_Month of Calculation&amp;quot;" u="1"/>
        <s v="&amp;quot;Rev_ and SHIPT in Past Three Years by PRD_Difference Between Yearly Shipment&amp;quot;" u="1"/>
        <s v="&amp;quot;Fill Rate by PartNo_LTA  GR Quantity&amp;quot;" u="1"/>
        <s v="&amp;quot;Fill Rate by PartNo_LTA MOU Quantity&amp;quot;" u="1"/>
        <s v="&amp;quot;Fill Rate by Vendor_LTA  GR Quantity&amp;quot;" u="1"/>
        <s v="&amp;quot;Fill Rate by Vendor_LTA MOU Quantity&amp;quot;" u="1"/>
        <s v="&amp;quot;Diff_ Rate and Hit Rate Data of Rev_ and SHIPT&amp;quot;" u="1"/>
        <s v="&amp;quot;Diff_ Rate and Hit Rate Data of Rev_ and  SHIPT_Diff_ Rate of Act_ SHIPT vs_ Est_ SHIPT&amp;quot;" u="1"/>
        <s v="&amp;quot;Detailed product defect analysis_Site Name&amp;quot;" u="1"/>
        <s v="&amp;quot;EBO Project Phase History_EBO Project Name&amp;quot;" u="1"/>
        <s v="&amp;quot;Overall product yield target_Customer Name&amp;quot;" u="1"/>
        <s v="&amp;quot;PSG Monthly Procurement Amount_Vendor Name&amp;quot;" u="1"/>
        <s v="&amp;quot;Yearly Rev_ and SHIPT by PRD_Customer Name&amp;quot;" u="1"/>
        <s v="&amp;quot;Yearly Rev_ and SHIPT by PRD_Division Name&amp;quot;" u="1"/>
        <s v="&amp;quot;Actual Monthly Revenue and Shipment Data_Latest Closing Month&amp;quot;" u="1"/>
        <s v="&amp;quot;Actual Revenue Cost and Shipment Data_Monthly Materials Cost&amp;quot;" u="1"/>
        <s v="&amp;quot;Monthly Status of Operating Income and Shipment by Product_Monthly Actual Operating Income&amp;quot;" u="1"/>
        <s v="&amp;quot;Vendor Master_GTK Quantity&amp;quot;" u="1"/>
        <s v="&amp;quot;Vendor Master_OTK Quantity&amp;quot;" u="1"/>
        <s v="&amp;quot;Boards Est MLY Rev and SHIPT Data_Customer Name&amp;quot;" u="1"/>
        <s v="&amp;quot;Critical Parts Fulfillment Analysis_Vendor Name&amp;quot;" u="1"/>
        <s v="&amp;quot;EBO Project Checkpoint History_EBO Project Name&amp;quot;" u="1"/>
        <s v="&amp;quot;Purchasing Part Attribute_Primary Customer Name&amp;quot;" u="1"/>
        <s v="&amp;quot;Actual Revenue Cost and Shipment Data_Acc_ Series Revenue&amp;quot;" u="1"/>
        <s v="&amp;quot;EBO Project Revenue Forecast_EBO Project Estimate Revenue&amp;quot;" u="1"/>
        <s v="&amp;quot;MLY Rev and SHIPT by PRD_Monthly Boards Estimated Revenue&amp;quot;" u="1"/>
        <s v="&amp;quot;Yearly Status of Operating Income and Shipment by Product_Difference Between Yearly Actual and Predict Shipment and Yearly Boards Estimated Shipment&amp;quot;" u="1"/>
        <s v="&amp;quot;Important Types of Assets_Types of Assets&amp;quot;" u="1"/>
        <s v="&amp;quot;Material Marketing Price Infomation_Raw Cost Price&amp;quot;" u="1"/>
        <s v="&amp;quot;PSG FCST Hit Rate Analysis_EDI 940 Shipping Notice&amp;quot;" u="1"/>
        <s v="&amp;quot;Difference Rate and Hit Rate Data of Operating Income and  Shipment_Year of Calculation&amp;quot;" u="1"/>
        <s v="&amp;quot;Yield rate target by inspection station mapping_Yield rate target by inspection station&amp;quot;" u="1"/>
        <s v="&amp;quot;Actual Revenue and Shipment Data_Acc_ Shipping Quantity&amp;quot;" u="1"/>
        <s v="&amp;quot;RFQ Detail of Award Project_Hite Rate of Sales Quantity&amp;quot;" u="1"/>
        <s v="&amp;quot;RFQ Detail of On going Project_Estimated Sales Quantity&amp;quot;" u="1"/>
        <s v="&amp;quot;STD BU2 ASUS BS VS FCST_Monthly Final Forecast Quantity&amp;quot;" u="1"/>
        <s v="&amp;quot;Actual Daily Operating Income and Shipment Data_Customer Name&amp;quot;" u="1"/>
        <s v="&amp;quot;Actual Daily Operating Income and Shipment Data_Division Name&amp;quot;" u="1"/>
        <s v="&amp;quot;Diff_ Rate and Hit Rate Data of Rev_ and  SHIPT_Customer Name&amp;quot;" u="1"/>
        <s v="&amp;quot;Diff_ Rate and Hit Rate Data of Rev_ and  SHIPT_Division Name&amp;quot;" u="1"/>
        <s v="&amp;quot;Rev and SHIPT in Past Three Years by BU and CUS_Customer Name&amp;quot;" u="1"/>
        <s v="&amp;quot;Yield rate target by inspection station mapping_Customer Name&amp;quot;" u="1"/>
        <s v="&amp;quot;PSG Site_Site Name&amp;quot;" u="1"/>
        <s v="&amp;quot;Actual Revenue Cost and Shipment Data_Accumulative Product Series Material Cost&amp;quot;" u="1"/>
        <s v="&amp;quot;Annual Investment Budget Master_Annual Investment Budget&amp;quot;" u="1"/>
        <s v="&amp;quot;Overall product yield analysis_Product yield rate target&amp;quot;" u="1"/>
        <s v="&amp;quot;Yearly Rev and SHIPT by BU and CUS_Yearly Revenue Target&amp;quot;" u="1"/>
        <s v="&amp;quot;EBO Project Revenue_EBO Project Actual Gross Profit&amp;quot;" u="1"/>
        <s v="&amp;quot;BU2 ASUS BS VS FCST_Monthly Forecast Quantity&amp;quot;" u="1"/>
        <s v="&amp;quot;Diff_ Rate of Rev_ and SHIPT in Different Time Frame_Customer Name&amp;quot;" u="1"/>
        <s v="&amp;quot;Diff_ Rate of Rev_ and SHIPT in Different Time Frame_Division Name&amp;quot;" u="1"/>
        <s v="&amp;quot;Estimated Monthly Operating Income and Shipment Data_Customer Name&amp;quot;" u="1"/>
        <s v="&amp;quot;Estimated Monthly Operating Income and Shipment Data_Division Name&amp;quot;" u="1"/>
        <s v="&amp;quot;EBO Project Phase History&amp;quot;" u="1"/>
        <s v="&amp;quot;PSG Forecast Version Comparison&amp;quot;" u="1"/>
        <s v="&amp;quot;EBO Funding Management_EBO Project Number&amp;quot;" u="1"/>
        <s v="&amp;quot;EBO Project Management_EBO Project Number&amp;quot;" u="1"/>
        <s v="&amp;quot;Purchasing Part Attribute_IEC Part Number&amp;quot;" u="1"/>
        <s v="&amp;quot;Data on the Difference Rate of Revenue and Shipment in Different Time Intervals_Difference Between Yearly Shipment&amp;quot;" u="1"/>
        <s v="&amp;quot;The Top Five Vendor with the Worst Order Fill Rate_Accum_ LTA  GR Quantity&amp;quot;" u="1"/>
        <s v="&amp;quot;The Top Five Vendor with the Worst Order Fill Rate_Accum_ LTA MOU Quantity&amp;quot;" u="1"/>
        <s v="&amp;quot;Monthly Status of Operating Income and Shipment by BU and Customer_Customer Name&amp;quot;" u="1"/>
        <s v="&amp;quot;Monthly Status of Operating Income and Shipment by BU and Customer_Division Name&amp;quot;" u="1"/>
        <s v="&amp;quot;RFQ Shipment Target Data&amp;quot;" u="1"/>
        <s v="&amp;quot;CQ MP shipment analysis_Customer Name&amp;quot;" u="1"/>
        <s v="&amp;quot;Detailed product defect_Customer Name&amp;quot;" u="1"/>
        <s v="&amp;quot;Overall product yield alert_Site Name&amp;quot;" u="1"/>
        <s v="&amp;quot;Sole Source List&amp;quot;" u="1"/>
        <s v="&amp;quot;MLY Rev_ and SHIPT by PRD_Diff_ of MLY Act_ Rev_ vs_  MLY Rev_ TRGT&amp;quot;" u="1"/>
        <s v="&amp;quot;MLY Rev_ and SHIPT by PRD_Diff_ of MLY Act_ SHIPT vs_ Shipping TRGT&amp;quot;" u="1"/>
        <s v="&amp;quot;YTD Rev_ and SHIPT by PRD_Diff_ of YTD Act_ Rev_ and  YTD Rev_ TRGT&amp;quot;" u="1"/>
        <s v="&amp;quot;Material Marketing Price Analysis&amp;quot;" u="1"/>
        <s v="&amp;quot;Year to Date Status of Operating Income and Shipment by BU and Customer_Customer Name&amp;quot;" u="1"/>
        <s v="&amp;quot;Year to Date Status of Operating Income and Shipment by BU and Customer_Division Name&amp;quot;" u="1"/>
        <s v="&amp;quot;PSG Monthly Procurement Amount_Part Category&amp;quot;" u="1"/>
        <s v="&amp;quot;Yearly Rev and SHIPT by PRD_Product Category&amp;quot;" u="1"/>
        <s v="&amp;quot;Detailed product defect_Product Category&amp;quot;" u="1"/>
        <s v="&amp;quot;Detailed product yield&amp;quot;" u="1"/>
        <s v="&amp;quot;Investment Master_Management Type&amp;quot;" u="1"/>
        <s v="&amp;quot;PSG Monthly Procurement Amount_GR Date By QUARTER&amp;quot;" u="1"/>
        <s v="&amp;quot;Finance Master_ROA&amp;quot;" u="1"/>
        <s v="&amp;quot;Estimated Monthly Revenue and Shipment Data&amp;quot;" u="1"/>
        <s v="&amp;quot;Business Operation and DOI Overview_Stock Area_Site Name&amp;quot;" u="1"/>
        <s v="&amp;quot;Estimated Monthly Revenue Data by Customer_Customer Name&amp;quot;" u="1"/>
        <s v="&amp;quot;DOI Master_Site Name&amp;quot;" u="1"/>
        <s v="&amp;quot;Vendor Master_Used by customer list&amp;quot;" u="1"/>
        <s v="&amp;quot;Major Stage Material Catalog DM_Sub Material Catalog&amp;quot;" u="1"/>
        <s v="&amp;quot;Material Catalog Inference Analysis_Material Catalog&amp;quot;" u="1"/>
        <s v="&amp;quot;Material Catalog Price Analysis_Sub Material Catalog&amp;quot;" u="1"/>
        <s v="&amp;quot;Material Marketing Price Infomation_Material Catalog&amp;quot;" u="1"/>
        <s v="&amp;quot;SourceSystem&amp;quot;" u="1"/>
        <s v="&amp;quot;Material Marketing Price Infomation_MoM PC&amp;quot;" u="1"/>
        <s v="&amp;quot;Material Marketing Price Infomation_QoQ PC&amp;quot;" u="1"/>
        <s v="&amp;quot;Material Marketing Price Infomation_YoY PC&amp;quot;" u="1"/>
        <s v="&amp;quot;Fill Rate by PartNo_IEC Part Number&amp;quot;" u="1"/>
        <s v="&amp;quot;Fill Rate by Vendor_IEC Part Number&amp;quot;" u="1"/>
        <s v="&amp;quot;Material Marketing Price Infomation_MoM LEM Ni&amp;quot;" u="1"/>
        <s v="&amp;quot;Material Marketing Price Infomation_QoQ LEM Ni&amp;quot;" u="1"/>
        <s v="&amp;quot;Material Marketing Price Infomation_YoY LEM Ni&amp;quot;" u="1"/>
        <s v="&amp;quot;Difference Rate and Hit Rate Data of Operating Income and  Shipment_Difference Ratio Between Actual Operating Income and Estimated Operating Income&amp;quot;" u="1"/>
        <s v="&amp;quot;Diff_ Rate and Hit Rate Data of Rev_ and SHIPT_Product Category&amp;quot;" u="1"/>
        <s v="&amp;quot;RFQ Detail of Award Project_Product Series&amp;quot;" u="1"/>
        <s v="&amp;quot;Material Marketing Price Analysis_Material Futures category&amp;quot;" u="1"/>
        <s v="&amp;quot;Purchasing Mode and Amount Distribution_Class Code Category&amp;quot;" u="1"/>
        <s v="&amp;quot;Currency Conversion Rate Master_Conversion Rate Type&amp;quot;" u="1"/>
        <s v="&amp;quot;Overall product yield alert_Product yield alert type&amp;quot;" u="1"/>
        <s v="&amp;quot;Operating Revenue Per Capita and Operating Income Per Capita Analysis Comparison between BGs_Entrepreneur Chinese Name&amp;quot;" u="1"/>
        <s v="&amp;quot;DOI Target Days Parameter_Customer Name&amp;quot;" u="1"/>
        <s v="&amp;quot;EBO Project Management_EBO Project Name&amp;quot;" u="1"/>
        <s v="&amp;quot;MLY Rev_ and SHIPT by PRD_Customer Name&amp;quot;" u="1"/>
        <s v="&amp;quot;MLY Rev_ and SHIPT by PRD_Division Name&amp;quot;" u="1"/>
        <s v="&amp;quot;Product Series FCS Status_Customer Name&amp;quot;" u="1"/>
        <s v="&amp;quot;PSG Monthly Procurement Amount_AVL Name&amp;quot;" u="1"/>
        <s v="&amp;quot;YTD Rev_ and SHIPT by PRD_Customer Name&amp;quot;" u="1"/>
        <s v="&amp;quot;YTD Rev_ and SHIPT by PRD_Division Name&amp;quot;" u="1"/>
        <s v="&amp;quot;EBO Project_EBO Project Description&amp;quot;" u="1"/>
        <s v="&amp;quot;Material Marketing Price Infomation&amp;quot;" u="1"/>
        <s v="&amp;quot;Annual Investment Budget Master&amp;quot;" u="1"/>
        <s v="&amp;quot;Currency Conversion Rate Master&amp;quot;" u="1"/>
        <s v="&amp;quot;Finance Master_Cost of Sales&amp;quot;" u="1"/>
        <s v="&amp;quot;Material Catalog Price Information&amp;quot;" u="1"/>
        <s v="&amp;quot;Critical Parts Fulfillment Analysis_GR Date&amp;quot;" u="1"/>
        <s v="&amp;quot;EBO Funding Management_EBO Funding End Date&amp;quot;" u="1"/>
        <s v="&amp;quot;Fill Rate by PartNo_Vendor Fulfillment Date&amp;quot;" u="1"/>
        <s v="&amp;quot;Fill Rate by Vendor_Vendor Fulfillment Date&amp;quot;" u="1"/>
        <s v="&amp;quot;PSG Monthly Procurement Amount_Monthly Date&amp;quot;" u="1"/>
        <s v="&amp;quot;YTD Rev and SHIPT by PRD_Diff Rate of YTD Act SHIPT and Boards Est SHIPT&amp;quot;" u="1"/>
        <s v="&amp;quot;Part Series&amp;quot;" u="1"/>
        <s v="&amp;quot;SourceTable&amp;quot;" u="1"/>
        <s v="&amp;quot;Material Marketing Price Analysis_Sub-stage Type&amp;quot;" u="1"/>
        <s v="&amp;quot;PSG Forecast Version Comparison_Outsourcing type&amp;quot;" u="1"/>
        <s v="&amp;quot;Boards Est MLY Rev and SHIPT Data&amp;quot;" u="1"/>
        <s v="&amp;quot;PSG Business Unit&amp;quot;" u="1"/>
        <s v="&amp;quot;Diff Rate and Hit Rate Data of Rev and SHIPT_Customer Name&amp;quot;" u="1"/>
        <s v="&amp;quot;PSG Forecast Versions Comparison Information_Customer Name&amp;quot;" u="1"/>
        <s v="&amp;quot;MLY Rev and SHIPT by BU and CUS_Month to Date Actual Shipment&amp;quot;" u="1"/>
        <s v="&amp;quot;Yearly Rev_ and SHIPT by PRD_Yearly Boards Estimated Shipment&amp;quot;" u="1"/>
        <s v="&amp;quot;YTD Rev_ and SHIPT by BU and CUS_Year to Date Actual Shipment&amp;quot;" u="1"/>
        <s v="&amp;quot;MLY Rev and SHIPT by BU and CUS_Diff Rate of MLY Act Ship vs Boards Est Ship&amp;quot;" u="1"/>
        <s v="&amp;quot;Yearly Rev and SHIPT by BU and CUS_Diff Rate of Yearly ActPred and TRGT Ship&amp;quot;" u="1"/>
        <s v="&amp;quot;Actual Revenue and Shipment Data_Accumulative Series Net Profit Margin&amp;quot;" u="1"/>
        <s v="&amp;quot;Investment Master_Account for the Quarter&amp;quot;" u="1"/>
        <s v="&amp;quot;EBO Milestones_EBO Phase&amp;quot;" u="1"/>
        <s v="&amp;quot;Vendor Management_Material Group&amp;quot;" u="1"/>
        <s v="&amp;quot;Investment MA Management_Subject Revenue Contribution&amp;quot;" u="1"/>
        <s v="&amp;quot;Finance Master Labor&amp;quot;" u="1"/>
        <s v="&amp;quot;Debt Ratio Analysis_Total Liability Amount&amp;quot;" u="1"/>
        <s v="&amp;quot;Finance Master_Average Total Assets Amount&amp;quot;" u="1"/>
        <s v="&amp;quot;Investment MA Management_Investment Amount&amp;quot;" u="1"/>
        <s v="&amp;quot;EBO Project Management_EBO Project Accumulated Revenue&amp;quot;" u="1"/>
        <s v="&amp;quot;MLY Rev and SHIPT by BU and CUS_Monthly Actual Revenue&amp;quot;" u="1"/>
        <s v="&amp;quot;MLY Rev_ and SHIPT by PRD_Month to Date Actual Revenue&amp;quot;" u="1"/>
        <s v="&amp;quot;Actual Monthly Operating Income and Shipment Data_Version Date&amp;quot;" u="1"/>
        <s v="&amp;quot;MLY Rev_ and SHIPT by BU and CUS_Boards Estimated Version Date&amp;quot;" u="1"/>
        <s v="&amp;quot;Investment Budget Control_Annual Investment Budget Balance Ratio&amp;quot;" u="1"/>
        <s v="&amp;quot;Material Marketing Price Infomation_Stage Composition Cost Ratio&amp;quot;" u="1"/>
        <s v="&amp;quot;EBO Project Phase History_EBO Phase Remark&amp;quot;" u="1"/>
        <s v="&amp;quot;Actual Revenue Cost and Shipment Data_Accumulative Series Net Profit Margin&amp;quot;" u="1"/>
        <s v="&amp;quot;STD BU2 ASUS BS VS FCST&amp;quot;" u="1"/>
        <s v="&amp;quot;RFQ Related Data_FCS Start Date&amp;quot;" u="1"/>
        <s v="&amp;quot;RFQ Related Data_RTM Start Date&amp;quot;" u="1"/>
        <s v="&amp;quot;Estimated Monthly Operating Income and Shipment Data&amp;quot;" u="1"/>
        <s v="&amp;quot;Year to Date Status of Operating Income and Shipment by Product_Customer Name&amp;quot;" u="1"/>
        <s v="&amp;quot;Year to Date Status of Operating Income and Shipment by Product_Division Name&amp;quot;" u="1"/>
        <s v="&amp;quot;MLY Rev_ and SHIPT by BU and CUS_Diff_ of MLY Act_ Rev_ vs_  MLY Rev_ TRGT&amp;quot;" u="1"/>
        <s v="&amp;quot;MLY Rev_ and SHIPT by BU and CUS_Diff_ of MLY Act_ SHIPT vs_ Shipping TRGT&amp;quot;" u="1"/>
        <s v="&amp;quot;MLY Rev_ and SHIPT by PRD_Hit Rate of MTD Act_ SHIPT vs_ MLY Shipping TRGT&amp;quot;" u="1"/>
        <s v="&amp;quot;YTD Rev_ and SHIPT by BU and CUS_Diff_ of YTD Act_ Rev_ and  YTD Rev_ TRGT&amp;quot;" u="1"/>
        <s v="&amp;quot;Monthly Status of Operating Income and Shipment by Product_Difference Ratio Between Monthly Actual Operating Income and Monthly Operating Income Target&amp;quot;" u="1"/>
        <s v="&amp;quot;PSG FCST Hit Rate Analysis_Product Series&amp;quot;" u="1"/>
        <s v="&amp;quot;RFQ Detail of Lose Project_Product Series&amp;quot;" u="1"/>
        <s v="&amp;quot;RFQ Hit Rate Status&amp;quot;" u="1"/>
        <s v="&amp;quot;Material Marketing Price Infomation_QOQ Stamping&amp;quot;" u="1"/>
        <s v="&amp;quot;PSG Forecast Version Comparison_Forecast Gen Date- &amp;gt; Forecast Version&amp;quot;" u="1"/>
        <s v="&amp;quot;Yearly Rev and SHIPT by BU and CUS_Diff Rate of Yearly ActPred and TRGT Rev&amp;quot;" u="1"/>
        <s v="&amp;quot;EBO Project Management_EBO Project Owner&amp;quot;" u="1"/>
        <s v="&amp;quot;Investment Subject Allocation Master_Budget Allocation Amount&amp;quot;" u="1"/>
        <s v="&amp;quot;Actual Revenue Cost and Shipment Data_Accumulative Product Series Revenue&amp;quot;" u="1"/>
        <s v="&amp;quot;Critical Parts Fulfillment Statistic_YTD Fill Rate&amp;quot;" u="1"/>
        <s v="&amp;quot;EBO Project Funding History_EBO Funding Start Date&amp;quot;" u="1"/>
        <s v="&amp;quot;Employees Statistics_Financial Report Closing Date&amp;quot;" u="1"/>
        <s v="&amp;quot;Finance Master Labor_Financial Report Closing Date&amp;quot;" u="1"/>
        <s v="&amp;quot;The Top Five Vendor with the Worst Order Fill Rate&amp;quot;" u="1"/>
        <s v="&amp;quot;Status of Operating Income and Shipment in the Past Three Years by BU and Customer_Customer Name&amp;quot;" u="1"/>
        <s v="&amp;quot;MLY Rev and SHIPT by PRD_Diff of MLY Act Ship vs Boards Est Ship&amp;quot;" u="1"/>
        <s v="&amp;quot;Yearly Rev and SHIPT by PRD_Diff of Yearly ActPred and TRGT Ship&amp;quot;" u="1"/>
        <s v="&amp;quot;PSG Plant&amp;quot;" u="1"/>
        <s v="&amp;quot;Status of Operating Income and Shipment in the Past Three Years by BU and Customer_Yearly Actual Operating Income&amp;quot;" u="1"/>
        <s v="&amp;quot;Diff_ Rate of Rev_ and SHIPT in Different Time Frame_Difference Ratio Between Yearly Revenue&amp;quot;" u="1"/>
        <s v="&amp;quot;Material Marketing Price Analysis_MoM LEM AL&amp;quot;" u="1"/>
        <s v="&amp;quot;Material Marketing Price Analysis_QoQ LEM AL&amp;quot;" u="1"/>
        <s v="&amp;quot;Material Marketing Price Analysis_YoY LEM AL&amp;quot;" u="1"/>
        <s v="&amp;quot;Finance Master_Cash and Cash Equivalents to Assets Ratio&amp;quot;" u="1"/>
        <s v="&amp;quot;Debt Ratio Analysis_Accounting Period&amp;quot;" u="1"/>
        <s v="&amp;quot;Inventory Master_Stock Area&amp;quot;" u="1"/>
        <s v="&amp;quot;Material Catalog Price Analysis_Material Catalog MOM&amp;quot;" u="1"/>
        <s v="&amp;quot;MLY Rev and SHIPT Data of Yearly TRGT&amp;quot;" u="1"/>
        <s v="&amp;quot;MLY Rev and SHIPT by BU and CUS_Monthly Shipment of Yearly Target&amp;quot;" u="1"/>
        <s v="&amp;quot;MLY Rev_ and SHIPT by BU and CUS_Monthly Revenue of Yearly Target&amp;quot;" u="1"/>
        <s v="&amp;quot;DOI Master_Period Closing Date&amp;quot;" u="1"/>
        <s v="&amp;quot;RFQ Hit Rate Data_RFQ Hit Rate&amp;quot;" u="1"/>
        <s v="&amp;quot;RFQ Related Data_DB Start Date&amp;quot;" u="1"/>
        <s v="&amp;quot;RFQ Related Data_PV Start Date&amp;quot;" u="1"/>
        <s v="&amp;quot;Fill Rate by PartNo_YTD Fill Rate&amp;quot;" u="1"/>
        <s v="&amp;quot;Fill Rate by Vendor_YTD Fill Rate&amp;quot;" u="1"/>
        <s v="&amp;quot;RFQ Related Data_Data Upload Date&amp;quot;" u="1"/>
        <s v="&amp;quot;RFQ Related Data_RFQ Receive Date&amp;quot;" u="1"/>
        <s v="&amp;quot;Material Catalog Price Infomation_Material Catalog MOM&amp;quot;" u="1"/>
        <s v="&amp;quot;Material Marketing Price Analysis_Material Catalog MOM&amp;quot;" u="1"/>
        <s v="&amp;quot;Material Marketing Price Analysis_Material Futures MOM&amp;quot;" u="1"/>
        <s v="&amp;quot;Vendor Performance Master_Part Number Quantity&amp;quot;" u="1"/>
        <s v="&amp;quot;Vendor Performance Master_Sole Source Quantity&amp;quot;" u="1"/>
        <s v="&amp;quot;MLY Rev and SHIPT by PRD_Up to date Monthly Estimated Revenue&amp;quot;" u="1"/>
        <s v="&amp;quot;MLY Rev_ and SHIPT by BU and CUS_Month to Date Actual Revenue&amp;quot;" u="1"/>
        <s v="&amp;quot;Yearly Rev and SHIPT by PRD_Yearly Actual and Predict Revenue&amp;quot;" u="1"/>
        <s v="&amp;quot;Status of Operating Income and Shipment in the Past Three Years by BU and Customer_Difference Ratio Between  Yearly Operating Income&amp;quot;" u="1"/>
        <s v="&amp;quot;PSG  Customer_Customer ID&amp;quot;" u="1"/>
        <s v="&amp;quot;MLY Rev and SHIPT by PRD_Product Category&amp;quot;" u="1"/>
        <s v="&amp;quot;YTD Rev and SHIPT by PRD_Product Category&amp;quot;" u="1"/>
        <s v="&amp;quot;ReferenceData&amp;quot;" u="1"/>
        <s v="&amp;quot;Rev_ and SHIPT in Past Three Years by PRD_Difference Between Yearly Operating Income&amp;quot;" u="1"/>
        <s v="&amp;quot;Business Operation and DOI Overview_Stock Area&amp;quot;" u="1"/>
        <s v="&amp;quot;Forecast Comparison Type_Version 1 Forecast Type ID&amp;quot;" u="1"/>
        <s v="&amp;quot;Forecast Comparison Type_Version 2 Forecast Type ID&amp;quot;" u="1"/>
        <s v="&amp;quot;Critical Parts Fulfillment Analysis_YTD Fill Rate&amp;quot;" u="1"/>
        <s v="&amp;quot;Debt Ratio Analysis_Financial Report Closing Date&amp;quot;" u="1"/>
        <s v="&amp;quot;Investment Master_Subject Net Profit Achieve Rate&amp;quot;" u="1"/>
        <s v="&amp;quot;PSG FCST Hit Rate Analysis_Outliners_Monitor Date&amp;quot;" u="1"/>
        <s v="&amp;quot;Diff Rate and Hit Rate Data of Rev and SHIPT_Hit Rate of MTD Act Ship vs MLY Boards Est Ship&amp;quot;" u="1"/>
        <s v="&amp;quot;Yearly Rev and SHIPT by PRD_Diff Rate of Yearly ActPred and Boards Est Ship&amp;quot;" u="1"/>
        <s v="&amp;quot;Actual Revenue Cost and Shipment Data_PL Update Date&amp;quot;" u="1"/>
        <s v="&amp;quot;EBO Project Management_EBO Project Registration Date&amp;quot;" u="1"/>
        <s v="&amp;quot;Critical Parts Fulfillment Analysis_Accum_ LTA  GR Quantity&amp;quot;" u="1"/>
        <s v="&amp;quot;Critical Parts Fulfillment Analysis_Accum_ LTA MOU Quantity&amp;quot;" u="1"/>
        <s v="&amp;quot;EBO Project Checkpoint History_EBO Business Model Viability&amp;quot;" u="1"/>
        <s v="&amp;quot;Investment Subject Allocation Master_Investment possibility&amp;quot;" u="1"/>
        <s v="&amp;quot;Diff_ Rate and Hit Rate Data of Rev_ and  SHIPT_Hit Rate of Act_ Rev_ vs_Boards Est_ Rev_&amp;quot;" u="1"/>
        <s v="&amp;quot;PSG FCST Hit Rate Analysis_Forecast Quantity- &amp;gt; Order Quantity&amp;quot;" u="1"/>
        <s v="&amp;quot;Estimated Monthly Revenue and Shipment Data_Up to date Monthly Estimated Revenue&amp;quot;" u="1"/>
        <s v="&amp;quot;Estimated Monthly Revenue and Shipment Data_Up-To-Date Monthly Estimated Revenue&amp;quot;" u="1"/>
        <s v="&amp;quot;Rev and SHIPT in Past Three Years by PRD_Difference Ratio Between Yearly Revenue&amp;quot;" u="1"/>
        <s v="&amp;quot;Finance Master_ROE&amp;quot;" u="1"/>
        <s v="&amp;quot;Investment Master_Subject Net Profit&amp;quot;" u="1"/>
        <s v="&amp;quot;Estimated Monthly Revenue and Shipment Data_Product Category&amp;quot;" u="1"/>
        <s v="&amp;quot;Forecast Hit Rate Remark&amp;quot;" u="1"/>
        <s v="&amp;quot;Actual Revenue and Shipment Data&amp;quot;" u="1"/>
      </sharedItems>
    </cacheField>
    <cacheField name="TermType" numFmtId="0">
      <sharedItems count="5">
        <s v="Concept"/>
        <s v="Property"/>
        <s v="Relationship"/>
        <s v="Dimension" u="1"/>
        <s v="Measure" u="1"/>
      </sharedItems>
    </cacheField>
    <cacheField name="Resources" numFmtId="0">
      <sharedItems count="3">
        <s v=""/>
        <s v="PSG Customer_Customer Name" u="1"/>
        <s v=" " u="1"/>
      </sharedItems>
    </cacheField>
    <cacheField name="Experts" numFmtId="0">
      <sharedItems count="17">
        <s v="Huang.Joe-Win@inventec.com"/>
        <s v="jessewei@tw.ibm.com" u="1"/>
        <s v="Chung.PH@inventec.com" u="1"/>
        <s v="Lee.VincentKS@inventec.com" u="1"/>
        <s v=" Huang.JH@inventec.com" u="1"/>
        <s v="ChuMay@inventeccom" u="1"/>
        <s v="hung.cathy@inventec.com" u="1"/>
        <s v="Wu.Bryan@inventec.com" u="1"/>
        <s v="Chu.May@inventec.com" u="1"/>
        <s v="Huang.JH@inventec.com" u="1"/>
        <s v="huang.chen-i@inventec.com" u="1"/>
        <s v="chen.dolly@inventec.com" u="1"/>
        <s v="Huang.Joe-Win@inventec.com_x000a_" u="1"/>
        <s v="Kao.CY@inventec.com" u="1"/>
        <s v="Chu.May@inventeccom" u="1"/>
        <s v="lin.migrant@inventec.com" u="1"/>
        <s v="Hsueh.Daniel@inventec.com" u="1"/>
      </sharedItems>
    </cacheField>
    <cacheField name="Domain" numFmtId="0">
      <sharedItems count="11">
        <s v="BPM"/>
        <s v="MFG" u="1"/>
        <s v="SAL" u="1"/>
        <s v="MTD" u="1"/>
        <s v="QAM" u="1"/>
        <s v="LOG" u="1"/>
        <s v="PNC" u="1"/>
        <s v="PRO" u="1"/>
        <s v="COS" u="1"/>
        <s v="FIN" u="1"/>
        <s v="STG" u="1"/>
      </sharedItems>
    </cacheField>
    <cacheField name="Classifi-Description " numFmtId="0">
      <sharedItems containsNonDate="0" containsString="0" containsBlank="1" count="1">
        <m/>
      </sharedItems>
    </cacheField>
    <cacheField name="Parent Classification" numFmtId="0">
      <sharedItems containsNonDate="0" containsString="0" containsBlank="1" count="1">
        <m/>
      </sharedItems>
    </cacheField>
    <cacheField name="mapTableName" numFmtId="0">
      <sharedItems/>
    </cacheField>
    <cacheField name="mapColumnName" numFmtId="0">
      <sharedItems/>
    </cacheField>
    <cacheField name="TableName" numFmtId="0">
      <sharedItems count="263">
        <s v="INT_LOB"/>
        <s v="INT_END_CUSTOMER"/>
        <s v="INT_LOB_VAILBLE_DATE_FROM"/>
        <s v="INT_BU"/>
        <s v="INT_BU_NAME"/>
        <s v="INT_BU_CODE"/>
        <s v="INT_BG_CODE"/>
        <s v="" u="1"/>
        <s v="DM_3Y_REV_BY_PROD" u="1"/>
        <s v="INT_PURCHASING_PART_ATTRIBUTE" u="1"/>
        <s v="INT_MLY_ACT_REV" u="1"/>
        <s v="DM_CCC_ANALYSIS_BG" u="1"/>
        <s v="INT_MAJOR_STAGE_MATERIAL_CATALOG" u="1"/>
        <s v="INT_DOI_SOURCECOLUMN" u="1"/>
        <s v="INT_DOI_SOURCESYSTEM" u="1"/>
        <s v="INT_PNC_MLY_YLY_TGT_REV" u="1"/>
        <s v="INT_PNC_MLY_REV_DIFF_RATE" u="1"/>
        <s v="INT_YLY_ACT_REV_DIFF_RATE" u="1"/>
        <s v="INT_QAM_DETAILED_PRODUCT_YIELD" u="1"/>
        <s v="DM_IMPORTANT_TYPES_OF_LIABILITY" u="1"/>
        <s v="DM_FCST_PSG_FCST_HIT_RATE_ANALYSIS" u="1"/>
        <s v="DM_PSG_FORECAST_VERSION_COMPARISON" u="1"/>
        <s v="INT_QAM_YIELD_RATE_TARGET_BY_INSPECTION_STATION_MAPPING" u="1"/>
        <s v="INT_ANNUAL_INVESTMENT_BUDJET_MASTER" u="1"/>
        <s v="INT_ACTUAL_REVENUE_COST_AND_SHIPMENT_DATA" u="1"/>
        <s v="INT_PRO_MATERIAL_MARKETING_PRICE_INFORMATION" u="1"/>
        <s v="INT_PSG_FORECAST_VERSIONS_COMPARISON_INFORMATION" u="1"/>
        <s v="INT_FINANCE_MASTER" u="1"/>
        <s v="DM_QAM_DETAILED_PRODUCT_DEFECT_ANALYSIS" u="1"/>
        <s v="INT_PRO_MATERIAL_CATALOG_INFERENCE_AMOUNT" u="1"/>
        <s v="INT_RFQ_PROJECT_STAGE_MASTER" u="1"/>
        <s v="DM_INVESTMENT_BUDGET_ALLOCATION" u="1"/>
        <s v="INT_ACTUAL_REVENUE_AND_SHIPMENT_DATA" u="1"/>
        <s v="DM_RFQ_PROJECT_LOST" u="1"/>
        <s v="INT_RFQ_RELATED_DATA" u="1"/>
        <s v="DM_RFQ_DETAIL_OF_AWARD_PROJECT" u="1"/>
        <s v="INT_YIELD_RATE_TARGET_BY_INSPECTION_STATION_MAPPING" u="1"/>
        <s v="DM_RFQ_PROJECT_AWARD" u="1"/>
        <s v="DM_VENDOR_MANAGEMENT" u="1"/>
        <s v="INT_SOLE_SOURCE_LIST" u="1"/>
        <s v="INT_FCS_START_DATE_DATA" u="1"/>
        <s v="DM_IMPORTANT_TYPES_OF_ASSETS" u="1"/>
        <s v="INT_QAM_DETAILED_PRODUCT_DEFECT" u="1"/>
        <s v="INT_VENDOR_MASTER" u="1"/>
        <s v="DM_IN_ACCURATED_AREA" u="1"/>
        <s v="DM_RFQ_DETAIL_OF_LOSE_PROJECT" u="1"/>
        <s v="INT_PRO_MAJOR_STAGE_MATERIAL_CATALOG" u="1"/>
        <s v="INT_MATERIAL_CATALOG_PRICE_INFOMATION" u="1"/>
        <s v="DM_RFQ_PROJECT_ON_GOING" u="1"/>
        <s v="DM_MD_BU2_ASUS_BS_VS_FCST" u="1"/>
        <s v="INT_PRO_PURCHASING_PART_ATTRIBUTE" u="1"/>
        <s v="DM_YEAR_TO_DATE_STATUS_OF_OPERATING_INCOME_AND_SHIPMENT_BY_PRODUCT" u="1"/>
        <s v="INT_PSG_DIVISION" u="1"/>
        <s v="INT_DOI_SOURCETABLE" u="1"/>
        <s v="INT_OVERALL_PRODUCT_YIELD" u="1"/>
        <s v="DM_MONTHLY_STATUS_OF_OPERATING_INCOME_AND_SHIPMENT_BY_PRODUCT" u="1"/>
        <s v="INT_RFQ_SHIPMENT_TARGET" u="1"/>
        <s v="INT_FCST_PSG_FCST_HIT_RATE_INFO" u="1"/>
        <s v="INT_PSG_PLANT" u="1"/>
        <s v="INT_AWARD_RFQ_PROJECT_DATA" u="1"/>
        <s v="DM_PRO_MATERIAL_MARKETING_PRICE_ANALYSIS" u="1"/>
        <s v="INT_DOI_DEFINITION" u="1"/>
        <s v="INT_DOI_SENSITIVITY" u="1"/>
        <s v="INT_DOI_SOURCECRITERIA" u="1"/>
        <s v="INT_CQ_MP_SHIPMENT_DATASET" u="1"/>
        <s v="INT_FORECAST_COMPARISON_TYPE" u="1"/>
        <s v="DM_YLY_REV_BY_CUST" u="1"/>
        <s v="DM_YTD_REV_BY_CUST" u="1"/>
        <s v="INT_TTP_PRODUCT_SERIES_FCS" u="1"/>
        <s v="INT_FCST_RDP_HIT_RATE_VERSION" u="1"/>
        <s v="DM_YEARLY_REV._AND_SHIPT_BY_PRD" u="1"/>
        <s v="DM_DETAILED_PRODUCT_YIELD_ANALYSIS" u="1"/>
        <s v="INT_DIFF_RATE_OF_REV_AND_SHIPT_IN_DIFFERENT_TIME_RATE_OF_RATE_OF_RATE_OF_REV" u="1"/>
        <s v="INT_DOI_TERMTYPE" u="1"/>
        <s v="INT_DOI_DATAOWNER" u="1"/>
        <s v="INT_DOI_LOCALNAME" u="1"/>
        <s v="DM_YLY_REV_BY_PROD" u="1"/>
        <s v="DM_YTD_REV_BY_PROD" u="1"/>
        <s v="INT_DOI_PARENT_TERM_NAME" u="1"/>
        <s v="INT_PRODUCT_SERIES_FCS_STATUS" u="1"/>
        <s v="DM_DETAILED_PRODUCT_DEFECT_ANALYSIS" u="1"/>
        <s v="INT_TTP_ACTUAL_REVENUE_COST_SHIPMENT" u="1"/>
        <s v="INT_ACTUAL_DAILY_OPERATING_INCOME_AND_SHIPMENT_DATA" u="1"/>
        <s v="DM_THE_TOP_FIVE_VENDOR_WITH_THE_WORST_ORDER_FILL_RATE" u="1"/>
        <s v="INT_DOI_STEWARDS" u="1"/>
        <s v="INT_PNC_YLY_ACT_REV_DIFF_RATE" u="1"/>
        <s v="DM_YEARLY_REV._AND_SHIPT_BY_BU_AND_CUS" u="1"/>
        <s v="DM_OVERVIEW_OF_PROJECT_TIME_DISTRIBUTION" u="1"/>
        <s v="INT_DEFECT_TARGET_BY_DEFECT_TYPE_MAPPING" u="1"/>
        <s v="INT_DIFF_RATE_AND_HIT_RATE_DATA_OF_REV_AND_RATE_AND_HIT_RATE_DATA_OF_RATE_AND_HIT_RATE_DATA_OF_RATE_AND_HIT_RATE_DATA_OF_REV" u="1"/>
        <s v="DM_MAJOR_STAGE_MATERIAL_CATALOG" u="1"/>
        <s v="DM_YEARLY_STATUS_OF_OPERATING_INCOME_AND_SHIPMENT_BY_PRODUCT" u="1"/>
        <s v="INT_DOI_UPDATESOURCE" u="1"/>
        <s v="DM_QAM_DETAILED_PRODUCT_YIELD_ANALYSIS" u="1"/>
        <s v="DM_FILL_RATE_BY_PARTNO" u="1"/>
        <s v="DM_RFQ_HIT_RATE_STATUS" u="1"/>
        <s v="INT_STD_BU2_ASUS_BS_VS_FCST" u="1"/>
        <s v="INT_RFQ_SHIPMENT_TARGET_DATA" u="1"/>
        <s v="INT_INVESTMENT_SUBJECT_ALLOCATION_MASTER" u="1"/>
        <s v="INT_DIFF._RATE_AND_HIT_RATE_DATA_OF_REV._AND_SHIPT" u="1"/>
        <s v="INT_BOARDS_ESTIMATED_MONTHLY_OPERATING_INCOME_AND_SHIPMENT_DATA" u="1"/>
        <s v="INT_PSG_PRODUCT_SERIES" u="1"/>
        <s v="DM_PURCHASING_MODE_AND_AMOUNT_AISTRIBUTION" u="1"/>
        <s v="DM_PURCHASING_MODE_AND_AMOUNT_DISTRIBUTION" u="1"/>
        <s v="INT_DOI_RESOURCES" u="1"/>
        <s v="INT_RFQ_HIT_RATE_DATA" u="1"/>
        <s v="DM_REVENUE_PER_CAPITA_ANALYSIS" u="1"/>
        <s v="DM_MONTHLY_STATUS_OF_OPERATING_INCOME_AND_SHIPMENT_BY_BU_AND_CUSTOMER" u="1"/>
        <s v="INT_BG" u="1"/>
        <s v="INT_OVERALL_PRODUCT_YIELD_TARGET" u="1"/>
        <s v="DM_MATERIAL_CATALOG_PRICE_ANALYSIS" u="1"/>
        <s v="INT_DOI_CURRENCY_CONVERSION_RATE_MASTER" u="1"/>
        <s v="INT_ACTUAL_MONTHLY_OPERATING_INCOME_AND_SHIPMENT_DATA" u="1"/>
        <s v="INT_DOI_TASKID" u="1"/>
        <s v="INT_MLY_YLY_TGT_REV" u="1"/>
        <s v="INT_DOI_FORMULATE_BASIS" u="1"/>
        <s v="DM_PRO_FILL_RATE_BY_PARTNO" u="1"/>
        <s v="INT_FCST_IN_ACCURATED_AREA" u="1"/>
        <s v="INT_PRO_MATERIAL_CATALOG_PRICE_INFORMATION" u="1"/>
        <s v="DM_BUSINESS_OPERATION_AND_DOI_OVERVIEW_STOCK_AREA" u="1"/>
        <s v="INT_FINANCE_MASTER_LABOR" u="1"/>
        <s v="INT_DOI_RELATED_TERMS" u="1"/>
        <s v="DM_DEBT_RATIO_ANALYSIS" u="1"/>
        <s v="DM_YTD_REV._AND_SHIPT_BY_PRD" u="1"/>
        <s v="INT_DOI_TARGET_DAYS_PARAMETER" u="1"/>
        <s v="DM_PRO_MATERIAL_CATALOG_PRICE_ANALYSIS" u="1"/>
        <s v="INT_DLY_ACT_REV" u="1"/>
        <s v="INT_DOI_NICK_NAME" u="1"/>
        <s v="DM_MLY_REV_BY_CUST" u="1"/>
        <s v="INT_PROJECT_STAGE_TIME_DATA" u="1"/>
        <s v="DM_RFQ_PROJECT_STAGE_TIME" u="1"/>
        <s v="DM_CCC_ANALYSIS_ENTREPRENEUR" u="1"/>
        <s v="INT_FCST_CQ_MP_SHIPMENT_DATASET" u="1"/>
        <s v="DM_MLY_REV_BY_PROD" u="1"/>
        <s v="INT_QAM_OVERALL_PRODUCT_YIELD_ALERT" u="1"/>
        <s v="DM_PSG_FCST_HIT_RATE_ANALYSIS_OUTLINERS" u="1"/>
        <s v="INT_FORECAST_TYPE" u="1"/>
        <s v="INT_FCST_FORECAST_COMPARISON_TYPE" u="1"/>
        <s v="INT_DOI_DOMAIN" u="1"/>
        <s v="INT_PNC_DLY_ACT_REV" u="1"/>
        <s v="INT_PNC_MLY_ACT_REV" u="1"/>
        <s v="INT_DOI_REFERENCEDATA" u="1"/>
        <s v="INT_DOI_INVENTORY_MASTER" u="1"/>
        <s v="INT_DETAILED_PRODUCT_DEFECT" u="1"/>
        <s v="DM_PRO_PURCHASING_MODE_AND_AMOUNT_DISTRIBUTION" u="1"/>
        <s v="DM_YEAR_TO_DATE_STATUS_OF_OPERATING_INCOME_AND_SHIPMENT_BY_BU_AND_CUSTOMER" u="1"/>
        <s v="DM_STATUS_OF_OPERATING_INCOME_AND_SHIPMENT_IN_THE_PAST_THREE_YEARS_BY_BU_AND_CUSTOMER" u="1"/>
        <s v="INT_DOI_DATACOMMENT" u="1"/>
        <s v="INT_INVENTORY_MASTER" u="1"/>
        <s v="DM_PRO_VENDOR_MANAGEMENT" u="1"/>
        <s v="DM_FCST_MD_BU2_ASUS_BS_VS_FCST" u="1"/>
        <s v="DM_3Y_REV_BY_CUST" u="1"/>
        <s v="DM_YEARLY_STATUS_OF_OPERATING_INCOME_AND_SHIPMENT_BY_BU_AND_CUSTOMER" u="1"/>
        <s v="DM_QAM_OVERALL_PRODUCT_YIELD_ANALYSIS" u="1"/>
        <s v="DM_CCC_ANALYSIS" u="1"/>
        <s v="INT_RFQ_HIT_RATE" u="1"/>
        <s v="IN_ACCURATED_AREA" u="1"/>
        <s v="INT_DOI_BUSINESSRULE" u="1"/>
        <s v="INT_PSG_YLY_SHIP_TGT_DATA" u="1"/>
        <s v="INT_RFQ_PROJECT_STAGE_TIME" u="1"/>
        <s v="DM_PSG_FORECAST_VERSIONS_COMPARISON" u="1"/>
        <s v="INT_CRITICAL_PARTS_FULFILLMENT_STATISTIC" u="1"/>
        <s v="DM_PNC_3Y_REV_BY_PROD" u="1"/>
        <s v="INT_BU2_ASUS_BS_VS_FCST" u="1"/>
        <s v="INT_EMPLOYEES_STATISTICS" u="1"/>
        <s v="INT_DOI_ACRONYM" u="1"/>
        <s v="INT_MLY_BOD_PLAN_REV" u="1"/>
        <s v="INT_MLY_UTD_PLAN_REV" u="1"/>
        <s v="DM_RATE_OF_RETURN_ANALYSIS" u="1"/>
        <s v="INT_QAM_OVERALL_PRODUCT_YIELD" u="1"/>
        <s v="INT_DOI_FORMULA" u="1"/>
        <s v="INT_PSG_CUSTOMER" u="1"/>
        <s v="DM_RFQ_DETAIL_OF_ON_GOING_PROJECT" u="1"/>
        <s v="INT_PSG_BUSINESS_UNIT" u="1"/>
        <s v="DM_MLY_REV._AND_SHIPT_BY_PRD" u="1"/>
        <e v="#N/A" u="1"/>
        <s v="INT_DOI_CATEGORY" u="1"/>
        <s v="DM_PNC_MLY_REV_BY_CUST" u="1"/>
        <s v="DM_PNC_YLY_REV_BY_CUST" u="1"/>
        <s v="DM_PNC_YTD_REV_BY_CUST" u="1"/>
        <s v="INT_CQ_MP_SHIPMENT_ANALYSIS" u="1"/>
        <s v="DM_DOI_BUSINESS_OPERATION_AND_DOI_OVERVIEW" u="1"/>
        <s v="DM_PRO_CRITICAL_PARTS_FULFILLMENT_ANALYSIS" u="1"/>
        <s v="DM_PRO_MATERIAL_CATALOG_INFERENCE_ANALYSIS" u="1"/>
        <s v="INT_DIFFERENCE_RATE_AND_HIT_RATE_DATA_OF_OPERATING_INCOME_AND_SHIPMENT" u="1"/>
        <s v="INT_DOI_RELATIVESTANDARD" u="1"/>
        <s v="INT_DIFF._RATE_OF_REV._AND_SHIPT_IN_DIFFERENT_TIME_FRAME" u="1"/>
        <s v="INT_DOI_NAME" u="1"/>
        <s v="INT_FCST_FORECAST_TYPE" u="1"/>
        <s v="INT_DOI_RELATIONSHIPWITHRELATIVESTANDARD" u="1"/>
        <s v="DM_REV._AND_SHIPT_IN_PAST_THREE_YEARS_BY_PRD" u="1"/>
        <s v="DM_PNC_MLY_REV_BY_PROD" u="1"/>
        <s v="DM_PNC_YLY_REV_BY_PROD" u="1"/>
        <s v="DM_PNC_YTD_REV_BY_PROD" u="1"/>
        <s v="DM_YTD_REV._AND_SHIPT_BY_BU_AND_CUS" u="1"/>
        <s v="DM_PRO_MAJOR_STAGE_MATERIAL_CATALOG_DM" u="1"/>
        <s v="INT_ESTIMATED_MONTHLY_OPERATING_INCOME_AND_SHIPMENT_DATA" u="1"/>
        <s v="INT_INVESTMENT_MASTER" u="1"/>
        <s v="DM_PSG_FORECAST_HIT_RATE_MONITOR" u="1"/>
        <s v="DM_CRITICAL_PARTS_FULFILLMENT_ANALYSIS" u="1"/>
        <s v="DM_PRO_FILL_RATE_BY_VENDOR" u="1"/>
        <s v="DM_MATERIAL_CATALOG_INFERENCE_ANALYSIS" u="1"/>
        <s v="DM_RFQ_HIT_RATE" u="1"/>
        <s v="INT_MLY_REV_DIFF_RATE" u="1"/>
        <s v="INT_PRO_VENDOR_MASTER" u="1"/>
        <s v="INT_RFQ_ACTUAL_REVENUE_SHIPMENT" u="1"/>
        <s v="INT_RFQ_MASTER" u="1"/>
        <s v="DM_PNC_3Y_REV_BY_CUST" u="1"/>
        <s v="INT_PSG_FCST_HIT_RATE_INFORMATION" u="1"/>
        <s v="DM_RATE_OF_RETURN_ANALYSIS_ENTREPRENEUR" u="1"/>
        <s v="INT_PSG_SITE" u="1"/>
        <s v="INT_CURRENCY_CONVERSION_RATE_MASTER" u="1"/>
        <s v="INT_FCST_PSG_FCST_VERSIONS_COMPARISON_INFO" u="1"/>
        <s v="INT_ENTREPRENEUR" u="1"/>
        <s v="INT_FCST_HIT_RATE_REMARK" u="1"/>
        <s v="INT_PNC_MLY_BOD_PLAN_REV" u="1"/>
        <s v="INT_PNC_MLY_UTD_PLAN_REV" u="1"/>
        <s v="INT_QAM_DEFECT_TARGET_BY_DEFECT_TYPE_MAPPING" u="1"/>
        <s v="DM_STATUS_OF_OPERATING_INCOME_AND_SHIPMENT_IN_THE_PAST_THREE_YEARS_BY_PRODUCT" u="1"/>
        <s v="INT_DOI_DATAOWNERBG" u="1"/>
        <s v="DM_INVESTMENT_MA_TARGET" u="1"/>
        <s v="DM_INVESTMENT_BUDGET_CONTROL" u="1"/>
        <s v="DM_FCST_PSG_FCST_VERSIONS_COMPARISON" u="1"/>
        <s v="INT_MONTHLY_OPERATING_INCOME_AND_SHIPMENT_DATA_OF_YEARLY_TARGET" u="1"/>
        <s v="INT_DOI_TERMID" u="1"/>
        <s v="INT_PRO_PART_SERIES" u="1"/>
        <s v="INT_DOI_TECHNICALCOMMENT" u="1"/>
        <s v="INT_FCST_STD_BU2_ASUS_BS_VS_FCST" u="1"/>
        <s v="INT_PRO_MONTHLY_PROCUREMENT_AMOUNT" u="1"/>
        <s v="INT_PSG_MONTHLY_PROCUREMENT_AMOUNT" u="1"/>
        <s v="INT_QAM_OVERALL_PRODUCT_YIELD_TARGET" u="1"/>
        <s v="INT_MATERIAL_MARKETING_PRICE_INFOMATION" u="1"/>
        <s v="INT_DOI_MASTER" u="1"/>
        <s v="INT_DOI_EXPERTS" u="1"/>
        <s v="INT_DOI_DATATYPE" u="1"/>
        <s v="DM_REVENUE_PER_CAPITA_ANALYSIS_BG" u="1"/>
        <s v="DM_BUSINESS_OPERATION_AND_DOI_OVERVIEW" u="1"/>
        <s v="INT_PRO_CRITICAL_PARTS_FULFILLMENT_STATISTIC" u="1"/>
        <s v="DM_MLY_REV._AND_SHIPT_BY_BU_AND_CUS" u="1"/>
        <s v="DM_REV._AND_SHIPT_IN_PAST_THREE_YEARS_BY_BU_AND_CUS" u="1"/>
        <s v="DM_INVESTMENT_MA_MANAGEMENT" u="1"/>
        <s v="DM_MATERIAL_MARKETING_PRICE_ANALYSIS" u="1"/>
        <s v="INT_TYPES_OF_LABOR" u="1"/>
        <s v="INT_VENDOR_PERFORMANCE_MASTER" u="1"/>
        <s v="DM_OVERALL_PRODUCT_YIELD_ANALYSIS" u="1"/>
        <s v="DM_ACCUMULATED_RATE_OF_RETURN_ANALYSIS" u="1"/>
        <s v="INT_MLY_REV._AND_SHIPT_DATA_OF_YEARLY_TRGT" u="1"/>
        <s v="DM_DOI_BUSINESS_OPERATION_AND_DOI_OVERVIEW_STOCK_AREA" u="1"/>
        <s v="INT_DOI_AUTHOR" u="1"/>
        <s v="DM_BU2_ASUS_BS_VS_FCST" u="1"/>
        <s v="INT_PSG_FCST_MANAGEMENT" u="1"/>
        <s v="DM_PSG_FCST_HIT_RATE_ANALYSIS" u="1"/>
        <s v="INT_BOARDS_EST._MLY_REV._AND_SHIPT_DATA" u="1"/>
        <s v="INT_DOI_ENGLISHNAME" u="1"/>
        <s v="INT_PRO_VENDOR_PERFORMANCE_MASTER" u="1"/>
        <s v="INT_DETAILED_PRODUCT_YIELD" u="1"/>
        <s v="DM_PSG_BOD_SHIPPING_TARGET_MANAGEMENT" u="1"/>
        <s v="INT_PROJECT_STAGE_MASTER" u="1"/>
        <s v="INT_PSG_PRODUCT_FAMILY" u="1"/>
        <s v="INT_DATA_ON_THE_DIFFERENCE_RATE_OF_REVENUE_AND_SHIPMENT_IN_DIFFERENT_TIME_INTERVALS" u="1"/>
        <s v="INT_PSG_EST_MONTHLY_REVENUE_DATA" u="1"/>
        <s v="DM_FILL_RATE_BY_VENDOR" u="1"/>
        <s v="INT_MATERIAL_CATALOG_INFERENCE_AMOUNT" u="1"/>
      </sharedItems>
    </cacheField>
    <cacheField name="ColumnName" numFmtId="0">
      <sharedItems count="604">
        <s v=""/>
        <s v="DIFF._RATE_OF_MLY_ACT._REV._VS._MLY_REV._TRGT" u="1"/>
        <s v="DIFF._RATE_OF_YTD_ACT._REV._AND_YTD_REV._TRGT" u="1"/>
        <s v="ANNUAL_INVESTMENT_BUDGET_BALANCE_F" u="1"/>
        <s v="OTK_QUANTITY" u="1"/>
        <s v="VENDOR_PERFORMANE_DATE" u="1"/>
        <s v="MONTHLY_REVENUE" u="1"/>
        <e v="#REF!" u="1"/>
        <s v="IEC_PART_NUMBER" u="1"/>
        <s v="CUSTOMER_NAME" u="1"/>
        <s v="COST_SCORE" u="1"/>
        <s v="SUBSTITUTE_CODE" u="1"/>
        <s v="PRODUCT_SERIES" u="1"/>
        <s v="DEFECT_TYPE_TARGET" u="1"/>
        <s v="OVERALL_SYSTEM_NOT_REPAIRED_QUANTITY" u="1"/>
        <s v="DIFF._RATE_OF_YEARLY_ACT./PRED._AND_TRGT_SHIPT" u="1"/>
        <s v="BU_TYPE" u="1"/>
        <s v="DOI" u="1"/>
        <s v="YTD_ACT_BOD_SHIP_DIFF_RATE" u="1"/>
        <s v="YTD_ACT_TGT_SHIP_DIFF_RATE" u="1"/>
        <s v="ACT_DLY_SHIP" u="1"/>
        <s v="HIT_RATE_OF_ACT_SHIPT_VS_BOARDS_EST_SHIPT" u="1"/>
        <s v="LTD_TO_ASSETS_RATIO" u="1"/>
        <s v="INSPECTION_STATION_CODE" u="1"/>
        <s v="CATEGORY" u="1"/>
        <s v="HIT_RATE_BETWEEN_MONTH_TO_DATE_ACTUAL_OPERATING_INCOME_AND_MONTHLY_OPERATING_INCOME_TARGET" u="1"/>
        <s v="LTA_GR_QUANTITY" u="1"/>
        <s v="YIELD_RATE_TARGET_BY_INSPECTION_STATION" u="1"/>
        <s v="COMPONENT_TYPE" u="1"/>
        <s v="HIT_RATE_BETWEEN_MONTH_TO_DATE_ACTUAL_OPERATING_INCOME_AND_MONTHLY_BOARDS_ESTIMATED_OPERATING_INCOME" u="1"/>
        <s v="AWARD_YEAR" u="1"/>
        <s v="PROD_CATEGORY" u="1"/>
        <s v="VERSION_COMPARISON_MONTH" u="1"/>
        <s v="MONTHLY_ACTUAL_SHIPMENT" u="1"/>
        <s v="BUDGET_ALLOCATION_AMOUNT_H" u="1"/>
        <s v="PROJECT_STAGE_ESTIMATED_END_DATE" u="1"/>
        <s v="DIFFERENCE_RATIO_BETWEEN_MONTHLY_ACTUAL_OPERATING_INCOME_AND_MONTHLY_ESTIMATED_OPERATING_INCOME" u="1"/>
        <s v="DOI_ACTUAL_DAYS" u="1"/>
        <s v="AVG_EQUITY" u="1"/>
        <s v="BUDGET_ALLOCATION_AMOUNT_L" u="1"/>
        <s v="DIFFERENCE_BETWEEN_MONTHLY_ACTUAL_SHIPMENT_AND_MONTHLY_ESTIMATED_SHIPMENT" u="1"/>
        <s v="BUDGET_ALLOCATION_AMOUNT_M" u="1"/>
        <s v="YTD_TGT_REV" u="1"/>
        <s v="FORECAST_DATA_TYPE" u="1"/>
        <s v="ACTUAL_OPERATING_AND_SHIPMENT_MONTH" u="1"/>
        <s v="BOD_SHIPPING_TARGET_HIT_RATE" u="1"/>
        <s v="DIFF_OF_ACT_REV_VS_REV_TRGT" u="1"/>
        <s v="MONTHLY_DATE" u="1"/>
        <s v="DIFF._OF_ACT._REV._VS.BOARDS_EST._REV." u="1"/>
        <s v="PPE_TO_ASSETS_RATIO" u="1"/>
        <s v="YLY_ACT_BOD_SHIP_DIFF_RATE" u="1"/>
        <s v="YLY_ACT_TGT_SHIP_DIFF_RATE" u="1"/>
        <s v="DIFFERENCE_RATIO_BETWEEN_ACTUAL_OPERATING_INCOME_AND_THE_BOARDS_ESTIMATED_OPERATING_INCOME" u="1"/>
        <s v="HIT_RATE_OF_ACT._REV._VS._MLY_REV._TRGT" u="1"/>
        <s v="MATERIAL_CATALOG" u="1"/>
        <s v="DIVISION_NAME" u="1"/>
        <s v="MONTHLY_MVA_COST" u="1"/>
        <s v="DIFFERENCE_BETWEEN_YEARLY_OPERATING_INCOME" u="1"/>
        <s v="CUSTOMER_ID" u="1"/>
        <s v="YTD_FILL_RATE_LESS_THAN_TARGET_PN_LIST" u="1"/>
        <s v="CUSTOMER" u="1"/>
        <s v="SHIPMENT_YEAR" u="1"/>
        <s v="HIT_RATE_OF_MTD_ACT._REV._VS._MLY_BOARDS_EST._REV." u="1"/>
        <s v="REASON_CODE_OF_LOSE" u="1"/>
        <s v="MONTHLY_BS_SUPPLY_QUANTITY" u="1"/>
        <s v="ACCUMULATIVE_SERIES_COST" u="1"/>
        <s v="FORECAST_QUANTITY_&gt;ORDER_QUANTITY" u="1"/>
        <s v="MOM_LEM_NI" u="1"/>
        <s v="OPERATING_INCOME_PER_CAPITA" u="1"/>
        <s v="RATE_OF_REV_AND_SHIPT_IN_DIFFERENT_TIME_RATE_OF_RATE_OF_SHI" u="1"/>
        <s v="QOQ_CONNETOR" u="1"/>
        <s v="ACC._SERIES_REVENUE" u="1"/>
        <s v="SUB_MATERIAL_CATALOG_YOY" u="1"/>
        <s v="PROJECT_STAGE" u="1"/>
        <s v="DIFF._OF_ACT._REV._VS._REV._TRGT" u="1"/>
        <s v="DIFFERENCE_RATIO_BETWEEN_ACTUAL_OPERATING_INCOME_AND_ESTIMATED_OPERATING_INCOME" u="1"/>
        <s v="YLY_TGT_REV" u="1"/>
        <s v="OUTLINER_PERCENTAGE" u="1"/>
        <s v="ROA" u="1"/>
        <s v="SERIES_CUSTOMER_LIST" u="1"/>
        <s v="INVESTMENT_AMOUNT" u="1"/>
        <s v="ROE" u="1"/>
        <s v="INVENTORY" u="1"/>
        <s v="FORECAST_TYPE_NAME" u="1"/>
        <s v="QOQ_LEM_NI" u="1"/>
        <s v="DIFF._OF_ACT._SHIPT_VS._EST._SHIPT" u="1"/>
        <s v="SUBJECT_REVENUE_ACHIEVE_RATE" u="1"/>
        <s v="ACTUAL_NET_PROFIT_MARGIN" u="1"/>
        <s v="DIFF._OF_YTD_ACT._SHIPT_AND_YTD_SHIPPING_TRGT" u="1"/>
        <s v="DIFF._RATE_OF_YEARLY_ACT./PRED._AND_BOARDS_EST._SHIPT" u="1"/>
        <s v="YTD_TGT_SHIP" u="1"/>
        <s v="BS_VS_FCST_VARIANCE" u="1"/>
        <s v="PRODUCT_CATEGORY" u="1"/>
        <s v="DIFFERENCE_RATIO_BETWEEN_MONTHLY_ACTUAL_SHIPMENT_AND_MONTHLY_ESTIMATED_SHIPMENT" u="1"/>
        <s v="AP_TURNOVER_RATIO" u="1"/>
        <s v="INVESTMENT_POSSIBILITY" u="1"/>
        <s v="RAW_COST_PRICE" u="1"/>
        <s v="DIVISION" u="1"/>
        <s v="DIFF._RATE_OF_YTD_ACT._SHIPT_AND_YTD_SHIPPING_TRGT" u="1"/>
        <s v="AR" u="1"/>
        <s v="PSG_COST_CATEGORY" u="1"/>
        <s v="PSG_PART_CATEGORY" u="1"/>
        <s v="PURCHASING_MODE" u="1"/>
        <s v="THIS_YEAR_ACT_REV_DIFF" u="1"/>
        <s v="ACCUMULATIVE_PRODUCT_SERIES_REVENUE" u="1"/>
        <s v="USED_BY_CUSTOMER_LIST" u="1"/>
        <s v="MOM_IRON" u="1"/>
        <s v="DIFFERENCE_RATIO_BETWEEN_ACTUAL_SHIPMENT_AND_ESTIMATED_SHIPMENT" u="1"/>
        <s v="HIT_RATE_OF_ACT._SHIPT_VS._BOARDS_EST._SHIPT" u="1"/>
        <s v="DEFECT_RATE_BY_DEFECT_TYPE" u="1"/>
        <s v="CONVERSION_RATE" u="1"/>
        <s v="LAST_YEAR_RAW_COST_PRICE" u="1"/>
        <s v="DIFF._OF_MLY_ACT._REV._VS._BOARDS_EST._REV." u="1"/>
        <s v="DIVISION_CODE" u="1"/>
        <s v="THE_TOP_FIVE_PN_WITH_THE_WORST_ORDER_FILL_RATE" u="1"/>
        <s v="YEARLY_ACTUAL_SHIPMENT" u="1"/>
        <s v="DATA_SOURCE" u="1"/>
        <s v="MATERIAL_GROUP" u="1"/>
        <s v="實際和預估營業收入_=_YTM_實際營業收入_+_剩餘月董事會預估營業收入" u="1"/>
        <s v="DIFF_RATE_OF_ACT_SHIPT_VS_BOARDSEST_SHIPT" u="1"/>
        <s v="AP_TO_ASSETS_RATIO" u="1"/>
        <s v="YTD_ACT_BOD_SHIP_DIFF" u="1"/>
        <s v="YTD_ACT_TGT_SHIP_DIFF" u="1"/>
        <s v="CLOSING_DATE" u="1"/>
        <s v="PRODUCT_YIELD_ALERT_COMMENT" u="1"/>
        <s v="出貨起始日" u="1"/>
        <s v="STAGE_COMPOSITION_COST_RATIO" u="1"/>
        <s v="TOTAL_LIABILITY" u="1"/>
        <s v="PERIOD_CLOSING_DATE" u="1"/>
        <s v="PLAN_COMPARISON_MONTH" u="1"/>
        <s v="ACCUMULATIVE_NET_PROFIT" u="1"/>
        <s v="VERSION_1_FORECAST_TYPE_ID" u="1"/>
        <s v="VERSION_2_FORECAST_TYPE_ID" u="1"/>
        <s v="YLY_TGT_SHIP" u="1"/>
        <s v="QOQ_IRON" u="1"/>
        <s v="SUB_STAGE_TYPE" u="1"/>
        <s v="DIFF_OF_ACT_SHIPT_VSSHIPPING_TRGT" u="1"/>
        <s v="YOY_LEM_NI" u="1"/>
        <s v="HIT_RATE_OF_MTD_ACT._REV._VS._MLY_REV._TRGT" u="1"/>
        <s v="DB_START_DATE" u="1"/>
        <s v="BUY_AND_SELL_QUANTITY" u="1"/>
        <s v="CQ_MP_SHIPMENT" u="1"/>
        <s v="ASSIGN_FCST_VERSION" u="1"/>
        <s v="MONTHLY_SHIPMENT_OF_YEARLY_TARGET" u="1"/>
        <s v="HIT_RATE_BETWEEN_MONTH_TO_DATE_ACTUAL_SHIPMENT_AND_MONTHLY_BOARDS_ESTIMATED_SHIPMENT" u="1"/>
        <s v="DIFF_RATE_OF_ACT_REV_VS_REV_TRGT" u="1"/>
        <s v="DEFECT_TYPE_QUANTITY" u="1"/>
        <s v="ESTIMATE_PRODUCT_FAMILY_COST" u="1"/>
        <s v="PV_START_DATE" u="1"/>
        <s v="年初至今累積出貨量_=YTM_實際出貨量" u="1"/>
        <s v="TYPES_OF_LABOR_CODE" u="1"/>
        <s v="HIT_RATE_OF_ACT_REV_VSBOARDS_EST_REV" u="1"/>
        <s v="HIT_RATE_BETWEEN_ACTUAL_OPERATING_INCOME_AND_MONTHLY_OPERATING_INCOME_TARGET" u="1"/>
        <s v="N/A" u="1"/>
        <s v="RATE_OF_REV_AND_SHIPT_IN_DIFFERENT_TIME_RATE_OF_RATE_OF_CALCULA" u="1"/>
        <s v="ACCOUNT_FOR_THE_YEAR" u="1"/>
        <s v="DIFFERENCE_BETWEEN_ACTUAL_OPERATING_INCOME_AND_ESTIMATED_OPERATING_INCOME" u="1"/>
        <s v=" " u="1"/>
        <s v="ACC._SERIES_COST" u="1"/>
        <s v="DIFF_OF_ACT_REV_VS_EST_REV" u="1"/>
        <s v="HIT_RATE_OF_ACT._SHIPT_VS._MLY_SHIPPING_TRGT" u="1"/>
        <s v="PRODUCT_YIELD_RATE_TARGET" u="1"/>
        <s v="DIFFERENCE_RATIO_BETWEEN_YEARLY_SHIPMENT" u="1"/>
        <s v="DIFF._RATE_OF_MLY_ACT._REV._VS._MLY_EST._REV." u="1"/>
        <s v="MATERIAL_CATALOG_MOM" u="1"/>
        <s v="MATERIAL_FUTURES_MOM" u="1"/>
        <s v="FORECAST_COMPARISON_TYPE_ID" u="1"/>
        <s v="YLY_ACT_BOD_SHIP_DIFF" u="1"/>
        <s v="YLY_ACT_TGT_SHIP_DIFF" u="1"/>
        <s v="MANAGEMENT_TYPE" u="1"/>
        <s v="DIFF_RATE_OF_ACT_SHIPT_VS_EST_SHIPT" u="1"/>
        <s v="RFQ_STATUS" u="1"/>
        <s v="CONVERSION_RATE_TYPE" u="1"/>
        <s v="MONTHLY_ESTIMATED_SHIPMENT" u="1"/>
        <s v="ACCUMULATED_ROA" u="1"/>
        <s v="CONVERSION_RATE_VALIDATION_END" u="1"/>
        <s v="DB_START_YEAR" u="1"/>
        <s v="GR_DATE_BY_QUARTER" u="1"/>
        <s v="STOCK_AREA" u="1"/>
        <s v="YOY_IRON" u="1"/>
        <s v="CLASS_CODE_CATEGORY" u="1"/>
        <s v="EMS/JDM" u="1"/>
        <s v="TYPES_OF_ASSETS" u="1"/>
        <s v="YEAR_TO_DATE_SHIPMENT_TARGET" u="1"/>
        <s v="ACTUAL_PRODUCT_REVENUE" u="1"/>
        <s v="MLY_BOD_SHIP_DIFF" u="1"/>
        <s v="MLY_YLY_SHIP_DIFF" u="1"/>
        <s v="THIS_YEAR_ACT_SHIP" u="1"/>
        <s v="TYPES_OF_LIABILITY" u="1"/>
        <s v="JOURNAL_CREATE_YEAR" u="1"/>
        <s v="VENDOR_A_FULFILLMENT_PERFORMANCE" u="1"/>
        <s v="DIFF._OF_ACT._SHIPT_VS._BOARDSEST._SHIPT" u="1"/>
        <s v="VALUATION" u="1"/>
        <s v="THIS_YEAR_ACT_SHIP_DIFF" u="1"/>
        <s v="TOP_LOWER_LIMIT" u="1"/>
        <s v="SOLE_SOURCE_QUANTITY" u="1"/>
        <s v="ACC._SHIPPING_QUANTITY" u="1"/>
        <s v="DIFFERENCE_RATIO_BETWEEN_MONTHLY_ACTUAL_SHIPMENT_AND_MONTHLY_SHIPMENT_TARGET" u="1"/>
        <s v="MONTHLY_BS_FORECAST_QUANTITY" u="1"/>
        <s v="ACCUMULATED_ROE" u="1"/>
        <s v="TYPES_OF_LABOR_NAME" u="1"/>
        <s v="DIFFERENCE_BETWEEN_ACTUAL_OPERATING_INCOME_AND_OPERATING_INCOME_TARGET" u="1"/>
        <s v="YLY_SHIPMENT_ONLY" u="1"/>
        <s v="DIFFERENCE_BETWEEN_YEARLY_ACTUAL_AND_PREDICT_OPERATING_INCOME_AND_OPERATING_INCOME_TARGET" u="1"/>
        <s v="QOQ_PLASTIC" u="1"/>
        <s v="DIFF_RATE_OF_ACT_REV_VSEST_REV" u="1"/>
        <s v="LTD" u="1"/>
        <s v="DIFFERENCE_BETWEEN_YEARLY_ACTUAL_AND_PREDICT_SHIPMENT_AND_YEARLY_BOARDS_ESTIMATED_SHIPMENT" u="1"/>
        <s v="DIFFERENCE_BETWEEN_YEAR_TO_DATE_ACTUAL_SHIPMENT_AND_YEAR_TO_DATE_BOARDS_ESTIMATED_SHIPMENT" u="1"/>
        <s v="MONTHLY_SERIES_REVENUE" u="1"/>
        <s v="FORECAST_QUANTITY" u="1"/>
        <s v="EDI_940_SHIPPING_NOTICE" u="1"/>
        <s v="DIFFERENCE_BETWEEN_YEARLY_ACTUAL_AND_PREDICT_SHIPMENT_AND_YEARLY_SHIPMENT_TARGET" u="1"/>
        <s v="DIFFERENCE_BETWEEN_YEAR_TO_DATE_ACTUAL_SHIPMENT_AND_YEAR_TO_DATE_SHIPMENT_TARGET" u="1"/>
        <s v="SITE_NAME" u="1"/>
        <s v="COST_OF_SALES" u="1"/>
        <s v="SOURCE_CURRENCY" u="1"/>
        <s v="MATERIAL_FUTURES_CATEGORY" u="1"/>
        <s v="DIFF._OF_MLY_ACT._SHIPT_VS._BOARDSEST._SHIPT" u="1"/>
        <s v="HIT_RATE_BETWEEN_ACTUAL_OPERATING_INCOME_AND_BOARDS_ESTIMATED_OPERATING_INCOME" u="1"/>
        <s v="PRODUCT_YIELD_RATE" u="1"/>
        <s v="MATERIAL_CATALOG_YOY" u="1"/>
        <s v="MATERIAL_FUTURES_YOY" u="1"/>
        <s v="INPUT_QUANTITY_BY_INSPECTION_STATION" u="1"/>
        <s v="ESTIMATED_PRODUCT_FAMILY_REVENUE" u="1"/>
        <s v="LIABILITY_TO_TOTAL_ASSETS_RATIO" u="1"/>
        <s v="DIFF._OF_ACT._REV._VS._EST._REV." u="1"/>
        <s v="UTD_PLAN_REV" u="1"/>
        <s v="AR_DAYS" u="1"/>
        <s v="OPEN_PURCHASE_ORDER_QUANTITY" u="1"/>
        <s v="PPE" u="1"/>
        <s v="DIFFERENCE_BETWEEN_YEARLY_ACTUAL_AND_PREDICT_OPERATING_INCOME_AND_YEARLY_BOARDS_ESTIMATED_OPERATING_INCOME" u="1"/>
        <s v="DIFFERENCE_BETWEEN_YEAR_TO_DATE_ACTUAL_OPERATING_INCOME_AND_YEAR_TO_DATE_BOARDS_ESTIMATED_OPERATING_INCOME" u="1"/>
        <s v="ESTIMATED_SALES_QUANTITY" u="1"/>
        <s v="MONTHLY_ESTIMATED_OPERATING_INCOME" u="1"/>
        <s v="SITE" u="1"/>
        <s v="CASH_DIVIDEND" u="1"/>
        <s v="DIFF._RATE_OF_MLY_ACT._REV._VS._BOARDS_EST._REV." u="1"/>
        <s v="YLY_ACT_SHIP_DIFF" u="1"/>
        <s v="MONITOR_DATE" u="1"/>
        <s v="SUBJECT_NET_PROFIT" u="1"/>
        <s v="MONTHLY_OPERATING_INCOME_OF_YEARLY_TARGET" u="1"/>
        <s v="YEARLY_ACTUAL_OPERATING_INCOME" u="1"/>
        <s v="PART_CATEGORY" u="1"/>
        <s v="MLY_BOD_REV_DIFF_RATE" u="1"/>
        <s v="MLY_YLY_REV_DIFF_RATE" u="1"/>
        <s v="DIFFERENCE_BETWEEN_MONTHLY_ACTUAL_OPERATING_INCOME_AND_MONTHLY_ESTIMATED_OPERATING_INCOME" u="1"/>
        <s v="YLY_SHIP_TGT" u="1"/>
        <s v="DIFFERENCE_RATIO_BETWEEN_ACTUAL_OPERATING_INCOME_AND_OPERATING_INCOME_TARGET" u="1"/>
        <s v="SERIES" u="1"/>
        <s v="DEFECT_QUANTITY" u="1"/>
        <s v="DIFFERENCE_RATIO_BETWEEN_YEARLY_ACTUAL_AND_PREDICT_OPERATING_INCOME_AND_OPERATING_INCOME_TARGET" u="1"/>
        <s v="LOB_VAILBLE_DATE_FROM" u="1"/>
        <s v="PRODUCTIVITY_RELATED_INDICATOR" u="1"/>
        <s v="ESTIMATED_MONTHLY_AMORTIZED_SALES_QUANTITY" u="1"/>
        <s v="ACTUAL_DAILY_OPERATING_INCOME" u="1"/>
        <s v="DVP_YEAR" u="1"/>
        <s v="ACCUMULATIVE_COST" u="1"/>
        <s v="BU" u="1"/>
        <s v="DATA_UPLOAD_DATE" u="1"/>
        <s v="DIFFERENCE_BETWEEN_ACTUAL_OPERATING_INCOME_AND_THE_BOARDS_ESTIMATED_OPERATING_INCOME" u="1"/>
        <s v="VERSION_1_FORECAST_COMPARISON_TYPE_NAME" u="1"/>
        <s v="VERSION_2_FORECAST_COMPARISON_TYPE_NAME" u="1"/>
        <s v="EQUITY" u="1"/>
        <s v="FORECAST_HIT_RATE" u="1"/>
        <s v="BS_SUPPLY_MONTH" u="1"/>
        <s v="PLANNED_YEAR" u="1"/>
        <s v="HIT_RATE_BETWEEN_MONTH_TO_DATE_ACTUAL_SHIPMENT_AND_MONTHLY_SHIPMENT_TARGET" u="1"/>
        <s v="AMOUNT_OF_LIABILITY" u="1"/>
        <s v="DEBT_RATIO" u="1"/>
        <s v="YEARLY_BOARDS_ESTIMATED_SHIPMENT" u="1"/>
        <s v="BU_CODE" u="1"/>
        <s v="CONVERSION_RATE_VALIDATION_START" u="1"/>
        <s v="ESTIMATED_NET_PROFIT_MARGIN" u="1"/>
        <s v="RDP" u="1"/>
        <s v="DEFECT_TYPE_CODE" u="1"/>
        <s v="REVENUE_CONTRIBUTION_ACHIEVE_RATE" u="1"/>
        <s v="DIFFERENCE_RATIO_BETWEEN_MONTHLY_ACTUAL_OPERATING_INCOME_AND_MONTHLY_OPERATING_INCOME_TARGET" u="1"/>
        <s v="FCST_VERSION" u="1"/>
        <s v="MONTHLY_FINAL_FORECAST_QUANTITY" u="1"/>
        <s v="P/L_UPDATE_DATE" u="1"/>
        <s v="VENDOR_CODE" u="1"/>
        <s v="DIFF._OF_MLY_ACT._REV._VS._MLY_EST._REV." u="1"/>
        <s v="ACCUMULATIVE_REVENUE" u="1"/>
        <s v="BOTTOM_LOWER_LIMIT" u="1"/>
        <s v="TARGET_CURRENCY" u="1"/>
        <s v="YEAR_TO_DATE_BOARDS_ESTIMATED_OPERATING_INCOME" u="1"/>
        <s v="CASH_TO_ASSETS_RATIO" u="1"/>
        <s v="PRODUCT_LEVEL" u="1"/>
        <s v="RECOGNIZE_PROFIT_ACHIEVE_RATE" u="1"/>
        <s v="DIFF._RATE_OF_MLY_ACT._SHIPT_VS._EST._SHIPT" u="1"/>
        <s v="DIFF._OF_ACT._SHIPT_VS.SHIPPING_TRGT" u="1"/>
        <s v="REPORT_MONTH" u="1"/>
        <s v="YEAR_OF_CALCULATION" u="1"/>
        <s v="CCC_RELATED_INDICATOR" u="1"/>
        <s v="PRIMARY_CUSTOMER_CODE" u="1"/>
        <s v="PROJECT_STAGE_ESTIMATED_START_DATE" u="1"/>
        <s v="HIT_RATE_OF_ACT_SHIPT_VS_MLY_SHIPPING_TRGT" u="1"/>
        <s v="DOI_TARGET_DAYS" u="1"/>
        <s v="YLY_ACT_REV_DIFF_RATE" u="1"/>
        <s v="INVENTORY_TO_ASSETS_RATIO" u="1"/>
        <s v="DIFF._RATE_OF_MLY_ACT._SHIPT_VS._SHIPPING_TRGT" u="1"/>
        <s v="ANNUAL_ACTUAL_INVESTMENT_AMMOUNT" u="1"/>
        <s v="BOD_PLAN_REV" u="1"/>
        <s v="END_CUSTOMER" u="1"/>
        <s v="RAW_MATERIAL_DATA_MONTH" u="1"/>
        <s v="CRITICAL_PARTS_FULFILLMENT_DATA_DATE" u="1"/>
        <s v="AVG_INVENTORY" u="1"/>
        <s v="MONTHLY_ACTUAL_OPERATING_INCOME" u="1"/>
        <s v="FCS_START_DATE" u="1"/>
        <s v="MONTHLY_MATERIAL_COST" u="1"/>
        <s v="DIFF_OF_ACT_SHIPT_VS_EST_SHIPT" u="1"/>
        <s v="VERSION_DIFFERENCE" u="1"/>
        <s v="DIFFERENCE_BETWEEN_MONTHLY_ACTUAL_OPERATING_INCOME_AND_MONTHLY_OPERATING_INCOME_TARGET" u="1"/>
        <s v="ENTREPRENEUR_CHINESE_NAME" u="1"/>
        <s v="RAW_COST_RATIO" u="1"/>
        <s v="SUPPLIER_FINAL_SCORE" u="1"/>
        <s v="INVESTMENT_SUBJECT" u="1"/>
        <s v="CLASS_CODE" u="1"/>
        <s v="SITE_TYPE" u="1"/>
        <s v="REVENUE_CONTRIBUTION" u="1"/>
        <s v="ACCUMULATIVE_MVA_COST" u="1"/>
        <s v="FIRST_PASS_YIELD_RATE_BY_INSPECTION_STATION" u="1"/>
        <s v="DIFFERENCE_RATIO_BETWEEN_YEARLY_REVENUE" u="1"/>
        <s v="AVG_TOTAL_ASSETS" u="1"/>
        <s v="LAST_NUM_OF_EMP" u="1"/>
        <s v="ACCUM._LTA_GR_QUANTITY" u="1"/>
        <s v="ACCUM_LTA_MOU_QUANTITY" u="1"/>
        <s v="YEARLY_BOARDS_ESTIMATED_OPERATING_INCOME" u="1"/>
        <s v="HIT_RATE_BETWEEN_ACTUAL_SHIPMENT_AND_BOARDS_ESTIMATED_SHIPMENT" u="1"/>
        <s v="WEEKLY_PRODUCT_YIELD_REPORT" u="1"/>
        <s v="實際和預估出貨量_=_YTM_實際出貨量_+_剩餘董事會預估出貨量" u="1"/>
        <s v="NET_INCOME" u="1"/>
        <s v="BG_NAME" u="1"/>
        <s v="年初至今累積營業收入_=_YTM_實際營業收入" u="1"/>
        <s v="COMMENT" u="1"/>
        <s v="PRODUCT_HORIZON" u="1"/>
        <s v="MTD_EDI_850" u="1"/>
        <s v="DIFFERENCE_RATIO_BETWEEN_MONTHLY_ACTUAL_SHIPMENT_AND_MONTHLY_BOARDS_ESTIMATED_SHIPMENT" u="1"/>
        <s v="CCC" u="1"/>
        <s v="BOTTOM_UPPER_LIMIT" u="1"/>
        <s v="IEC_PART_NUM" u="1"/>
        <s v="ACTUAL_SHIPMENT" u="1"/>
        <s v="ACCUMULATIVE_MATERIAL_COST" u="1"/>
        <s v="TARGET_YEAR" u="1"/>
        <s v="VENDOR_NAME" u="1"/>
        <s v="VENDOR_DATA_UPDATE_DATE" u="1"/>
        <s v="AVG_AR" u="1"/>
        <s v="QUALITY_SCORE" u="1"/>
        <s v="POSTING_DATE" u="1"/>
        <s v="MOM_LEM_CU" u="1"/>
        <s v="RDP_SHIPMENT" u="1"/>
        <s v="DIFF._OF_YEARLY_ACT./PRED._AND_BOARDS_EST._REV." u="1"/>
        <s v="DIFF._OF_YTD_ACT._REV._AND_YTD_BOARDS_EST._REV." u="1"/>
        <s v="CASH_AND_CASH_EQUIVALENTS" u="1"/>
        <s v="HIT_RATE_OF_ACT._REV._VS.BOARDS_EST._REV." u="1"/>
        <s v="MONTH_OF_CALCULATION" u="1"/>
        <s v="DIFF._RATE_OF_ACT._REV._VS._BOARDS_EST._REV." u="1"/>
        <s v="VENDOR_FULFILLMENT_PERFORMANCE" u="1"/>
        <s v="AVG_AP" u="1"/>
        <s v="DIFF_OF_ACT_REV_VSBOARDS_EST_REV" u="1"/>
        <s v="STD_TO_ASSETS_RATIO" u="1"/>
        <s v="MONITOR_DATE__&gt;_DEMAND_PLAN_DATE" u="1"/>
        <s v="ACCUMULATIVE_PRODUCT_SERIES_SHIPPING_VOLUME" u="1"/>
        <s v="DIFFERENCE_RATIO_BETWEEN_MONTHLY_ACTUAL_OPERATING_INCOME_AND_MONTHLY_BOARDS_ESTIMATED_OPERATING_INCOME" u="1"/>
        <s v="WEEK" u="1"/>
        <s v="DIFFERENCE_BETWEEN_MONTHLY_ACTUAL_SHIPMENT_AND_MONTHLY_BOARDS_ESTIMATED_SHIPMENT" u="1"/>
        <s v="OVERALL_SYSTEM_DEFECT_QUANTITY" u="1"/>
        <s v="THIS_YEAR_ACT_REV" u="1"/>
        <s v="SERIES_STATUS" u="1"/>
        <s v="PSG_INVENTORY_AMOUNT" u="1"/>
        <s v="SUB_MATERIAL_CATALOG" u="1"/>
        <s v="YEARLY_OPERATING_INCOME_TARGET" u="1"/>
        <s v="QOQ_THERMAL_MODULE" u="1"/>
        <s v="DELIVERY_SCORE" u="1"/>
        <s v="MONTHLY_BOARDS_ESTIMATED_OPERATING_INCOME" u="1"/>
        <s v="MOM_LEM_TIN" u="1"/>
        <s v="FORECAST_TYPE_ID" u="1"/>
        <s v="DIFF._RATE_OF_ACT._REV._VS._REV._TRGT" u="1"/>
        <s v="QOQ_LEM_CU" u="1"/>
        <s v="DIFF._RATE_OF_ACT._SHIPT_VS._EST._SHIPT" u="1"/>
        <s v="PRODUCT_LIFE_CYCLE" u="1"/>
        <s v="ANNUAL_INVESTMENT_BUDGET" u="1"/>
        <s v="UTD_PLAN_SHIP" u="1"/>
        <s v="YTD_ACT_BOD_REV_DIFF" u="1"/>
        <s v="YTD_ACT_TGT_REV_DIFF" u="1"/>
        <s v="INVENTORY_TURNOVER_RATIO" u="1"/>
        <s v="PLANNED_MONTH" u="1"/>
        <s v="HIT_RATE_BETWEEN_ACTUAL_SHIPMENT_AND_MONTHLY_SHIPMENT_TARGET" u="1"/>
        <s v="SERIES_LIST" u="1"/>
        <s v="YTD_FILL_RATE" u="1"/>
        <s v="VERSION_DATE" u="1"/>
        <s v="MATERIAL_CATALOG_INFERENCE_COST" u="1"/>
        <s v="DIFF._RATE_OF_ACT._SHIPT_VS._SHIPPING_TRGT" u="1"/>
        <s v="ACTUAL_OPERATING_AND_SHIPMENT_DATE" u="1"/>
        <s v="QOQ_LEM_TIN" u="1"/>
        <s v="PERIOD" u="1"/>
        <s v="MONTHLY_SHIPPING_VOLUME" u="1"/>
        <s v="LTA_MOU_QUANTITY" u="1"/>
        <s v="RFQ_END_DATE" u="1"/>
        <s v="RECOGNIZE_PROFIT" u="1"/>
        <s v="DIFF._OF_MLY_ACT._REV._VS._MLY_REV._TRGT" u="1"/>
        <s v="DIFF._OF_YTD_ACT._REV._AND_YTD_REV._TRGT" u="1"/>
        <s v="MOM_LEM_AL" u="1"/>
        <s v="AR_TURNOVER_RATIO" u="1"/>
        <s v="SHAREHOLDING_RATIO" u="1"/>
        <s v="DIFF._OF_YEARLY_ACT./PRED._AND_TRGT_SHIPT" u="1"/>
        <s v="YLY_ACT_BOD_REV_DIFF" u="1"/>
        <s v="YLY_ACT_TGT_REV_DIFF" u="1"/>
        <s v="YOY_LEM_CU" u="1"/>
        <s v="AP" u="1"/>
        <s v="BUSINESS_TYPE" u="1"/>
        <s v="ACCUMULATIVE_NET_PROFIT_RATE" u="1"/>
        <s v="AR_TO_ASSETS_RATIO" u="1"/>
        <s v="ANNUAL_INVESTMENT_BUDGET_BALANCE_RATIO" u="1"/>
        <s v="QOQ_LEM_AL" u="1"/>
        <s v="PLAN_MONTH" u="1"/>
        <s v="DIFFERENCE_BETWEEN_MONTHLY_ACTUAL_SHIPMENT_AND_MONTHLY_SHIPMENT_TARGET" u="1"/>
        <s v="YTD_BOD_REV" u="1"/>
        <s v="DIFF_RATE_OF_ACT_SHIPT_VS_SHIPPING_TRGT" u="1"/>
        <s v="SI_STARTDATE" u="1"/>
        <s v="DIFFERENCE_RATIO_BETWEEN_YEAR_TO_DATE_ACTUAL_OPERATING_INCOME_AND_YEAR_TO_DATE_OPERATING_INCOME_TARGET" u="1"/>
        <s v="OUTSOURCING_TYPE" u="1"/>
        <s v="MLY_BOD_SHIP_DIFF_RATE" u="1"/>
        <s v="MLY_YLY_SHIP_DIFF_RATE" u="1"/>
        <s v="RFQ_HIT_RATE" u="1"/>
        <s v="OPERATING_REVENUE_PER_CAPITA" u="1"/>
        <s v="YOY_LEM_TIN" u="1"/>
        <s v="AMOUNT_OF_ASSETS" u="1"/>
        <s v="DIFFERENCE_BETWEEN_YEARLY_SHIPMENT" u="1"/>
        <s v="ACCOUNT_FOR_THE_QUARTER" u="1"/>
        <s v="YTD_ACT_BOD_REV_DIFF_RATE" u="1"/>
        <s v="YTD_ACT_TGT_REV_DIFF_RATE" u="1"/>
        <s v="CASE_PLASTIC_PROCURE_COST_RATIO" u="1"/>
        <s v="ACCUMULATIVE_SERIES_NET_PROFIT_RATE" u="1"/>
        <s v="MTD_ACT_REV" u="1"/>
        <s v="ACTUAL_DAILY_SHIPMENT" u="1"/>
        <s v="SUBJECT_REVENUE" u="1"/>
        <s v="POSTING_YEAR" u="1"/>
        <s v="MTD_BOD_SHIP_ACH_RATE" u="1"/>
        <s v="MTD_UTD_SHIP_ACH_RATE" u="1"/>
        <s v="RFQ_RECEIVE_DATE" u="1"/>
        <s v="ACCUMULATIVE_SERIES_REVENUE" u="1"/>
        <s v="MOM_NY_GOLD" u="1"/>
        <s v="PSG_COST_CATETORY" u="1"/>
        <s v="PSG_PART_CATETORY" u="1"/>
        <s v="BOD_PLAN_SHIP" u="1"/>
        <s v="PRODUCTION_INPUT_QUANTITY" u="1"/>
        <s v="DIFFERENCE_BETWEEN_YEAR_TO_DATE_ACTUAL_OPERATING_INCOME_AND_YEAR_TO_DATE_OPERATING_INCOME_TARGET" u="1"/>
        <s v="YLY_BOD_REV" u="1"/>
        <s v="SHIPMENT_MONTH" u="1"/>
        <s v="ACCUMULATIVE_SERIES_NET_PROFIT_MARGIN" u="1"/>
        <s v="GR_MONTHLY_DATE" u="1"/>
        <s v="PRODUCT_YIELD_ALERT_TYPE" u="1"/>
        <s v="YEARLY_SHIPMENT_OF_AWARD_RFQ" u="1"/>
        <s v="LATEST_CLOSE_MONTH" u="1"/>
        <s v="YOY_LEM_AL" u="1"/>
        <s v="DIFFERENCE_BETWEEN_ACTUAL_SHIPMENT_AND_THE_BOARDS_ESTIMATED_SHIPMENT" u="1"/>
        <s v="RTM_START_DATE" u="1"/>
        <s v="DIFFERENCE_RATIO_BETWEEN_YEARLY_ACTUAL_AND_PREDICT_SHIPMENT_AND_YEARLY_SHIPMENT_TARGET" u="1"/>
        <s v="DIFFERENCE_RATIO_BETWEEN_YEAR_TO_DATE_ACTUAL_SHIPMENT_AND_YEAR_TO_DATE_SHIPMENT_TARGET" u="1"/>
        <s v="RATE_OF_REV_AND_SHIPT_IN_DIFFERENT_TIME_RATE_OF_RATE_OF_REV" u="1"/>
        <s v="YLY_ACT_BOD_REV_DIFF_RATE" u="1"/>
        <s v="YLY_ACT_TGT_REV_DIFF_RATE" u="1"/>
        <s v="MLY_ACT_REV" u="1"/>
        <s v="QOQ_NY_GOLD" u="1"/>
        <s v="VALUE_OF_PRODUCTIVITY_RELATED_INDICATOR" u="1"/>
        <s v="YTD_BOD_SHIP" u="1"/>
        <s v="DIFF._OF_MLY_ACT._SHIPT_VS._EST._SHIPT" u="1"/>
        <s v="ACTUAL_SHIPMENT_QUANTITY" u="1"/>
        <s v="LOST_YEAR" u="1"/>
        <s v="DIFFERENCE_BETWEEN_ACTUAL_SHIPMENT_AND_ESTIMATED_SHIPMENT" u="1"/>
        <s v="MONTHLY_BOARDS_ESTIMATED_SHIPMENT" u="1"/>
        <s v="ENTREPRENEUR_ENGLISH_NAME" u="1"/>
        <s v="DIFFERENCE_RATIO_BETWEEN_ACTUAL_SHIPMENT_AND_SHIPMENT_TARGET" u="1"/>
        <s v="LAST_RAW_COST_PRICE" u="1"/>
        <s v="MONTHLY_SHIPING_QUANTITY" u="1"/>
        <s v="YIELD_RATE_BY_INSPECTION_STATION" u="1"/>
        <s v="JOURNAL_CREATE_MONTH" u="1"/>
        <s v="PRODUCT_FPY_RATE_TARGET" u="1"/>
        <s v="YLY_ACT_SHIP_DIFF_RATE" u="1"/>
        <s v="ACCUM._LTA_MOU_QUANTITY" u="1"/>
        <s v="DIFF._RATE_OF_MLY_ACT._SHIPT_VS._BOARDS_EST._SHIPT" u="1"/>
        <s v="DIFF._RATE_OF_YTD_ACT._SHIPT_AND_BOARDS_EST._SHIPT" u="1"/>
        <s v="MOM_PC" u="1"/>
        <s v="MTD_ACT_SHIP" u="1"/>
        <s v="REMARK_ID" u="1"/>
        <s v="VALUE_OF_CCC_RELATED_INDICATOR" u="1"/>
        <s v="TOTAL_ASSETS" u="1"/>
        <s v="RFQ_END_YEAR" u="1"/>
        <s v="HIT_RATE_OF_ACT_REV_VS_MLY_REV_TRGT" u="1"/>
        <s v="AVL_ID" u="1"/>
        <s v="IN_ACCURATED_AREA" u="1"/>
        <s v="YTD_ACT_REV" u="1"/>
        <s v="CURRENCY" u="1"/>
        <s v="PART_NUMBER_QUANTITY" u="1"/>
        <s v="REASON_CONTENT_OF_LOSE" u="1"/>
        <s v="PRIMARY_CUSTOMER_NAME" u="1"/>
        <s v="YEARLY_SHIPMENT_TARGET" u="1"/>
        <s v="HIT_RATE_OF_MTD_ACT._SHIPT_VS._MLY_BOARDS_EST._SHIPT" u="1"/>
        <s v="NOT_REPAIRED_QUANTITY" u="1"/>
        <s v="YEAR_TO_DATE_BOARDS_ESTIMATED_SHIPMENT" u="1"/>
        <s v="LT_FCST_SHIPMENT" u="1"/>
        <s v="MLY_BOD_REV_DIFF" u="1"/>
        <s v="MLY_YLY_REV_DIFF" u="1"/>
        <s v="QOQ_PC" u="1"/>
        <s v="DIFF._OF_MLY_ACT._SHIPT_VS._SHIPPING_TRGT" u="1"/>
        <s v="YLY_BOD_SHIP" u="1"/>
        <s v="YEAR_TO_DATE_OPERATING_INCOME_TARGET" u="1"/>
        <s v="VERS_DATE" u="1"/>
        <s v="BUDGET_ALLOCATION_AMOUNT" u="1"/>
        <s v="FORECAST_COMPARISON_TYPE_NAME" u="1"/>
        <s v="EDI_850_ORDER_REQUEST" u="1"/>
        <s v="YOY_NY_GOLD" u="1"/>
        <s v="HIT_RATE_OF_MTD_ACT._SHIPT_VS._MLY_SHIPPING_TRGT" u="1"/>
        <s v="QOQ_STAMPING" u="1"/>
        <s v="ROLLING_6_MONTHS_FORECAST" u="1"/>
        <s v="PL_MONTHLY_DATE" u="1"/>
        <s v="UTD_VERSION" u="1"/>
        <s v="MLY_ACT_SHIP" u="1"/>
        <s v="GR_MOTHLY_DATE" u="1"/>
        <s v="CUMULATIVE_INVESTMENT_AMOUNT" u="1"/>
        <s v="SUBJECT_NET_PROFIT_ACHIEVE_RATE" u="1"/>
        <s v="YLY_ACT_REV" u="1"/>
        <s v="PLAN_YEAR" u="1"/>
        <s v="GR_QUANTITY" u="1"/>
        <s v="STD" u="1"/>
        <s v="AP_DAYS" u="1"/>
        <s v="ENTREPRENEUR" u="1"/>
        <s v="NUM_OF_EMP" u="1"/>
        <s v="MTD_BOD_REV_ACH_RATE" u="1"/>
        <s v="MTD_UTD_REV_ACH_RATE" u="1"/>
        <s v="BOD_SHIPPING_TARGET" u="1"/>
        <s v="HITE_RATE_OF_SALES_QUANTITY" u="1"/>
        <s v="DIVISION_ALIAS" u="1"/>
        <s v="DIFFERENCE_BETWEEN_MONTHLY_ACTUAL_OPERATING_INCOME_AND_MONTHLY_BOARDS_ESTIMATED_OPERATING_INCOME" u="1"/>
        <s v="DIFF._OF_YTD_ACT._SHIPT_AND_BOARDS_EST._SHIPT" u="1"/>
        <s v="DIFF._RATE_OF_ACT._SHIPT_VS._BOARDSEST._SHIPT" u="1"/>
        <s v="OPERATING_REVENUE" u="1"/>
        <s v="PURCHASE_AMOUNT" u="1"/>
        <s v="DIFF._OF_YEARLY_ACT./PRED._AND_BOARDS_EST._SHIPT" u="1"/>
        <s v="OPERATING_INCOME" u="1"/>
        <s v="REMARK" u="1"/>
        <s v="DIFFERENCE_RATIO_BETWEEN_YEARLY_ACTUAL_AND_PREDICT_SHIPMENT_AND_YEARLY_BOARDS_ESTIMATED_SHIPMENT" u="1"/>
        <s v="DIFFERENCE_RATIO_BETWEEN_YEAR_TO_DATE_ACTUAL_SHIPMENT_AND_YEAR_TO_DATE_BOARDS_ESTIMATED_SHIPMENT" u="1"/>
        <s v="CASE_PLASTIC_COST_RATIO" u="1"/>
        <s v="TYPES_OF_LABOR" u="1"/>
        <s v="YTD_ACT_SHIP" u="1"/>
        <s v="PRODUCT_FAMILY" u="1"/>
        <s v="DOI_DATE_TYPE" u="1"/>
        <s v="DIFF_OF_ACT_SHIPT_VS_BOARDSEST_SHIPT" u="1"/>
        <s v="YOY_PC" u="1"/>
        <s v="WEEK_LEVEL" u="1"/>
        <s v="ACCUMULATIVE_SHIPPING_QUANTITY" u="1"/>
        <s v="ACCUMULATIVE_SHIPPING_VOLUME" u="1"/>
        <s v="TOP_UPPER_LIMIT" u="1"/>
        <s v="THE_TOP_FIVE_VENDOR_WITH_THE_WORST_ORDER_FILL_RATE" u="1"/>
        <s v="DIFF._RATE_OF_ACT._REV._VS.EST._REV." u="1"/>
        <s v="SUB_MATERIAL_CATALOG_MOM" u="1"/>
        <s v="GR_DATE" u="1"/>
        <s v="FORECAST_GEN_DATE_&gt;FORECAST_VERSION" u="1"/>
        <s v="YLY_ACT_REV_DIFF" u="1"/>
        <s v="PRODUCT_YIELD_ALERT_DATE" u="1"/>
        <s v="VENDOR_FULFILLMENT_DATE" u="1"/>
        <s v="POSTING_MONTH" u="1"/>
        <s v="DIFFERENCE_RATIO_BETWEEN_YEARLY_OPERATING_INCOME" u="1"/>
        <s v="UP_TO_DATE_MONTHLY_ESTIMATED_REVENUE" u="1"/>
        <s v="IS_SOLE" u="1"/>
        <s v="HIT_RATE_ANALYSIS_MONTH" u="1"/>
        <s v="ACCUM_LTA_GR_QUANTITY" u="1"/>
        <s v="ASSETS_TO_TOTAL_ASSETS_RATIO" u="1"/>
        <s v="SHIPPING_MONTH" u="1"/>
        <s v="ENTREPRENEUR_CODE" u="1"/>
        <s v="BUDGET_ALLOCATION_QUARTER" u="1"/>
        <s v="AVL_NAME" u="1"/>
        <s v="ACT_DLY_REV" u="1"/>
        <s v="DIFF._OF_YEARLY_ACT./PRED._AND_TRGT_REV." u="1"/>
        <s v="DIFFERENCE_BETWEEN_ACTUAL_SHIPMENT_AND_SHIPMENT_TARGET" u="1"/>
        <s v="PRODUCT_FIRST_PASS_YIELD" u="1"/>
        <s v="GTK_QUANTITY" u="1"/>
        <s v="YLY_ACT_SHIP" u="1"/>
        <s v="DIFF._RATE_OF_YEARLY_ACT./PRED._AND_BOARDS_EST._REV." u="1"/>
        <s v="DIFF._RATE_OF_YTD_ACT._REV._AND_YTD_BOARDS_EST._REV." u="1"/>
        <s v="ACTUAL_SALES_QUANTITY" u="1"/>
        <s v="FPY_RATE_TARGET_BY_INSPECTION_STATION" u="1"/>
        <s v="DIFFERENCE_RATIO_BETWEEN_YEARLY_ACTUAL_AND_PREDICT_OPERATING_INCOME_AND_YEARLY_BOARDS_ESTIMATED_OPERATING_INCOME" u="1"/>
        <s v="DIFFERENCE_RATIO_BETWEEN_YEAR_TO_DATE_ACTUAL_OPERATING_INCOME_AND_YEAR_TO_DATE_BOARDS_ESTIMATED_OPERATING_INCOME" u="1"/>
        <s v="AVG_NUM_OF_EMP" u="1"/>
        <s v="DIFF_RATE_OF_ACT_REV_VS_BOARDS_EST_REV" u="1"/>
        <s v="QOQ_PCB" u="1"/>
        <s v="ACCUMULATED_NET_INCOME" u="1"/>
        <s v="BG" u="1"/>
        <s v="BOD_VERSION" u="1"/>
        <s v="PLANT_CODE" u="1"/>
        <s v="DIFF._RATE_OF_YEARLY_ACT./PRED._AND_TRGT_REV." u="1"/>
        <s v="INVESTMENT_MA_TARGET_REMARK" u="1"/>
        <s v="REPORT_YEAR" u="1"/>
        <s v="PART_DESCRIPTION" u="1"/>
        <s v="BG_CODE" u="1"/>
        <s v="MONTHLY_FORECAST_QUANTITY" u="1"/>
        <s v="MONTHLY_SHIPPING_QUANTITY" u="1"/>
        <s v="BASE_YEAR_OF_CALCULATION" u="1"/>
        <s v="BU_NAME" u="1"/>
        <s v="DIFFERENCE_RATIO_BETWEEN_ACTUAL_SHIPMENT_AND_THE_BOARDS_ESTIMATED_SHIPMENT" u="1"/>
      </sharedItems>
    </cacheField>
    <cacheField name="SourceCriteria" numFmtId="0">
      <sharedItems count="3">
        <s v=""/>
        <s v="N/A" u="1"/>
        <s v=" " u="1"/>
      </sharedItems>
    </cacheField>
    <cacheField name="idxTaskID" numFmtId="0">
      <sharedItems containsSemiMixedTypes="0" containsString="0" containsNumber="1" containsInteger="1" minValue="0" maxValue="0"/>
    </cacheField>
    <cacheField name="TaskID" numFmtId="0">
      <sharedItems count="13">
        <s v=""/>
        <s v="P.3.9.0:" u="1"/>
        <s v="P.2.2.0:" u="1"/>
        <s v="P.3.9.1:" u="1"/>
        <s v="P.3.9.2:" u="1"/>
        <s v="P390:" u="1"/>
        <s v="P.2.1.0:" u="1"/>
        <s v="P.3.10.0:" u="1"/>
        <s v="P.2.1.1:" u="1"/>
        <s v="S1.0.01:" u="1"/>
        <s v="P.3.13.0:" u="1"/>
        <s v="P.3.5.0:" u="1"/>
        <s v="C.1.1.0:" u="1"/>
      </sharedItems>
    </cacheField>
    <cacheField name="TaskIDmap" numFmtId="0">
      <sharedItems count="13">
        <s v=""/>
        <s v="P.3.9.0:" u="1"/>
        <s v="P.2.2.0:" u="1"/>
        <s v="P.3.9.1:" u="1"/>
        <s v="P.3.9.2:" u="1"/>
        <s v="P390:" u="1"/>
        <s v="P.2.1.0:" u="1"/>
        <s v="P.3.10.0:" u="1"/>
        <s v="P.2.1.1:" u="1"/>
        <s v="S1.0.01:" u="1"/>
        <s v="P.3.13.0:" u="1"/>
        <s v="P.3.5.0:" u="1"/>
        <s v="C.1.1.0:" u="1"/>
      </sharedItems>
    </cacheField>
    <cacheField name="syncTaskID" numFmtId="0">
      <sharedItems count="11">
        <s v=""/>
        <e v="#N/A"/>
        <s v="P.3.9.0:" u="1"/>
        <s v="P.2.2.0:" u="1"/>
        <s v="P.2.1.0:" u="1"/>
        <s v="P.3.10.0:" u="1"/>
        <s v="P.2.1.1:" u="1"/>
        <s v="S1.0.01:" u="1"/>
        <s v="P.3.13.0:" u="1"/>
        <s v="P.3.5.0:" u="1"/>
        <s v="C.1.1.0:" u="1"/>
      </sharedItems>
    </cacheField>
    <cacheField name="DCpk" numFmtId="0">
      <sharedItems/>
    </cacheField>
    <cacheField name="DCpk-term" numFmtId="0">
      <sharedItems/>
    </cacheField>
    <cacheField name="DC-SEQ" numFmtId="0">
      <sharedItems containsSemiMixedTypes="0" containsString="0" containsNumber="1" containsInteger="1" minValue="0" maxValue="9"/>
    </cacheField>
    <cacheField name="DC-ID" numFmtId="0">
      <sharedItems/>
    </cacheField>
    <cacheField name="DC-uniName" numFmtId="0">
      <sharedItems count="1">
        <s v=""/>
      </sharedItems>
    </cacheField>
    <cacheField name="DC-Type" numFmtId="0">
      <sharedItems count="1">
        <s v="data_class"/>
      </sharedItems>
    </cacheField>
    <cacheField name="DC-Category" numFmtId="0">
      <sharedItems count="1">
        <s v="CMN &gt;&gt; AutoAssign"/>
      </sharedItems>
    </cacheField>
    <cacheField name="DC-Business terms" numFmtId="0">
      <sharedItems count="839">
        <s v="Line Of Business"/>
        <s v="LOB Code"/>
        <s v="BU Code"/>
        <s v="End Customer"/>
        <s v="LOB vailble Date from"/>
        <s v="LOB Code used flag"/>
        <s v="Business Unit"/>
        <s v="BU Name"/>
        <s v="BG Code"/>
        <s v="Diff Rate of Yearly Act/Pred and TRGT Ship" u="1"/>
        <s v="Important Types of Liability" u="1"/>
        <s v="Average Inventory Amount" u="1"/>
        <s v="OTK Quantity" u="1"/>
        <s v="EBO Project Owner" u="1"/>
        <s v="Supplier Final Score" u="1"/>
        <s v="Entrepreneur Chinese Name" u="1"/>
        <s v="Total Liability Amount" u="1"/>
        <s v="Hit Rate Between Month to Date Actual Operating Income and Monthly Boards Estimated Operating Income" u="1"/>
        <s v="Operating Revenue Per Capita and Operating Income Per Capita Analysis" u="1"/>
        <s v="Diff Rate of YTD Act SHIPT and YTD Shipping TRGT" u="1"/>
        <s v="Product Series" u="1"/>
        <s v="Defect type target" u="1"/>
        <s v="Short-term Debts to Assets Ratio" u="1"/>
        <s v="Major Stage Material Catalog Dim" u="1"/>
        <s v="DOI" u="1"/>
        <s v="Class Code Category" u="1"/>
        <s v="EBO Phase Check Date" u="1"/>
        <s v="Latest Closing Month" u="1"/>
        <s v="Debt Ratio Analysis" u="1"/>
        <s v="Inspection station code" u="1"/>
        <s v="Overall product yield alert" u="1"/>
        <s v="Yearly Boards Estimated Operating Income" u="1"/>
        <s v="Category" u="1"/>
        <s v="Hit Rate of MTD Act. Rev. vs. UTD Est. Rev." u="1"/>
        <s v="Hit Rate Between Month to Date Actual Operating Income and Monthly Operating Income Target" u="1"/>
        <s v="Diff. Rate of Act. Rev. vs.Est. Rev." u="1"/>
        <s v="Product FPY rate target" u="1"/>
        <s v="Diff of Yearly Act/Pred and Boards Est Ship" u="1"/>
        <s v="Subject Cash Dividend" u="1"/>
        <s v="Weekly product yield report" u="1"/>
        <s v="Cost Score" u="1"/>
        <s v="Monthly Actual Revenue" u="1"/>
        <s v="Difference Ratio Between Actual Shipment and The Boards Estimated Shipment" u="1"/>
        <s v="Version Comparison Month" u="1"/>
        <s v="RelationshipWithRelativeStandard" u="1"/>
        <s v="Difference Rate and Hit Rate Data of Operating Income and  Shipment" u="1"/>
        <s v="Diff Rate of Yearly Act/Pred and Boards Est Ship" u="1"/>
        <s v="Accum LTA GR Quantity" u="1"/>
        <s v="Entrepreneur Code" u="1"/>
        <s v="Difference Between Monthly Actual Shipment and Monthly Estimated Shipment" u="1"/>
        <s v="Difference Ratio Between Monthly Actual Shipment and Monthly Boards Estimated Shipment" u="1"/>
        <s v="Monthly BS Supply Quantity" u="1"/>
        <s v="Average Accounts Payable Amount" u="1"/>
        <s v="RFQ Hit Rate Data" u="1"/>
        <s v="Primary Customer Name" u="1"/>
        <s v="Yearly Shipment Use Only" u="1"/>
        <s v="EBO Revenue Forecast Year" u="1"/>
        <s v="Component Type" u="1"/>
        <s v="RFQ Detail of Award Project" u="1"/>
        <s v="Project Stage Time Data" u="1"/>
        <s v="Customer Name" u="1"/>
        <s v="RFQ Related Data" u="1"/>
        <s v="Monthly Date" u="1"/>
        <s v="IEC Part Number" u="1"/>
        <s v="Actual Sales Quantity" u="1"/>
        <s v="Difference Ratio Between Actual Operating Income and The Boards Estimated Operating Income" u="1"/>
        <s v="BU2 ASUS BS VS FCST" u="1"/>
        <s v="Overall system not repaired quantity" u="1"/>
        <s v="Hit Rate of MTD Act Rev vs MLY Boards Est Rev" u="1"/>
        <s v="Sensitivity" u="1"/>
        <s v="Last Number of Employees" u="1"/>
        <s v="Diff. Rate of Act. Rev. vs. Boards Est. Rev." u="1"/>
        <s v="Yearly Rev and SHIPT by BU and CUS" u="1"/>
        <s v="Accounts Receivable to Assets Ratio" u="1"/>
        <s v="Material Catalog Price Infomation" u="1"/>
        <s v="Long-term Debts Amount" u="1"/>
        <s v="Hit Rate of Act. Rev. vs. MLY Rev. TRGT" u="1"/>
        <s v="Diff. of YTD Act. SHIPT and YTD Shipping TRGT" u="1"/>
        <s v="Difference Between Monthly Actual Shipment and Monthly Boards Estimated Shipment" u="1"/>
        <s v="Business Operation and DOI Overview" u="1"/>
        <s v="CCC Analysis" u="1"/>
        <s v="Forecast Type" u="1"/>
        <s v="EBO Funding Start Date" u="1"/>
        <s v="Rolling 6 Months Forecast" u="1"/>
        <s v="Yield rate target by inspection station mapping" u="1"/>
        <s v="Hit Rate of MTD Act. Rev. vs. MLY Boards Est. Rev." u="1"/>
        <s v="EBO Project Phase History" u="1"/>
        <s v="Hit Rate Bottom Lower Limit" u="1"/>
        <s v="Diff. Rate of Act. SHIPT vs. Est. SHIPT" u="1"/>
        <s v="MoM LEM Ni" u="1"/>
        <s v="QOQ Connetor" u="1"/>
        <s v="EBO Project Funding History" u="1"/>
        <s v="EBO Milestone Check Date" u="1"/>
        <s v="Acc. Series Revenue" u="1"/>
        <s v="Project Stage" u="1"/>
        <s v="Defect rate by defect type" u="1"/>
        <s v="Actual Net Profit Margin" u="1"/>
        <s v="Up to date Monthly Estimated Shipment" u="1"/>
        <s v="Diff. Rate of Rev. and SHIPT in Different Time Frame" u="1"/>
        <s v="Accumulative Series Cost" u="1"/>
        <s v="Accounts Payable Amount" u="1"/>
        <s v="Outliner Percentage" u="1"/>
        <s v="BOD Shipping Target Hit Rate" u="1"/>
        <s v="Formulate basis" u="1"/>
        <s v="PSG FCST Hit Rate Information" u="1"/>
        <s v="ROA" u="1"/>
        <s v="PSG Product Family" u="1"/>
        <s v="Actual Daily Revenue" u="1"/>
        <s v="Hit Rate of MTD Act. Ship. vs. MLY Boards Est. Ship." u="1"/>
        <s v="Difference Ratio Between Actual Operating Income and Estimated Operating Income" u="1"/>
        <s v="Accounting Period" u="1"/>
        <s v="Up-To-Date Monthly Estimated Shipment" u="1"/>
        <s v="ROE" u="1"/>
        <s v="FCS Start Date Data" u="1"/>
        <s v="EBO Project" u="1"/>
        <s v="Forecast Data Type" u="1"/>
        <s v="Investment Subject Allocation Master" u="1"/>
        <s v="PSG Forecast Versions Comparison Information" u="1"/>
        <s v="Series Customer List" u="1"/>
        <s v="Vendor Master" u="1"/>
        <s v="Hit Rate of MTD Act Ship vs MLY Boards Est Ship" u="1"/>
        <s v="Overall product yield" u="1"/>
        <s v="PPE to Assets Ratio" u="1"/>
        <s v="Status of Operating Income and Shipment in the Past Three Years by Product" u="1"/>
        <s v="QoQ LEM Ni" u="1"/>
        <s v="Accumulative Series Profitability Ratio" u="1"/>
        <s v="Financial Report Closing Date" u="1"/>
        <s v="RFQ Hit Rate Status" u="1"/>
        <s v="Material Catalog" u="1"/>
        <s v="Rev and SHIPT in Past Three Years by BU and CUS" u="1"/>
        <s v="Division Name" u="1"/>
        <s v="Hit Rate of MTD Act. Ship. vs. UTD Est. Ship." u="1"/>
        <s v="Parent Term Name" u="1"/>
        <s v="Subject Shareholding Ratio" u="1"/>
        <s v="Project Stage Estimated End Date" u="1"/>
        <s v="Customer ID" u="1"/>
        <s v="Forecast Hit Rate Remark" u="1"/>
        <s v="Diff of Yearly ActPred and TRGT Ship" u="1"/>
        <s v="Shipment Year" u="1"/>
        <s v="Cash and Cash Equivalents Amount" u="1"/>
        <s v="Diff Rate of MLY Act Ship vs Yearly Target Ship" u="1"/>
        <s v="MD BU2 ASUS BS VS FCST" u="1"/>
        <s v="CQ MP shipment" u="1"/>
        <s v="Business Group" u="1"/>
        <s v="Product Category" u="1"/>
        <s v="Investment possibility" u="1"/>
        <s v="PSG Monthly Procurement Amount" u="1"/>
        <s v="Hit Rate of MTD Act Ship vs UTD Est Ship" u="1"/>
        <s v="Diff. Rate of YTD Act. SHIPT and YTD Shipping TRGT" u="1"/>
        <s v="Yield rate target by inspection station" u="1"/>
        <s v="Diff. of Act. SHIPT vs. Est. SHIPT" u="1"/>
        <s v="Hit Rate Between Month to Date Actual Shipment and Monthly Shipment Target" u="1"/>
        <s v="MoM Iron" u="1"/>
        <s v="Difference Between Actual Operating Income and Operating Income Target" u="1"/>
        <s v="Subject Revenue Achieve Rate" u="1"/>
        <s v="Hit Rate Top Upper Limit" u="1"/>
        <s v="Last Year Raw Cost Price" u="1"/>
        <s v="Month to Date Actual  Shipment" u="1"/>
        <s v="Subject Recognize Profit Achieve Rate" u="1"/>
        <s v="Diff of MLY Act Ship vs Boards Est Ship" u="1"/>
        <s v="Diff. of Act. Rev. vs. Rev. TRGT" u="1"/>
        <s v="Diff. Rate of MLY Act. Rev. vs. MLY Est. Rev." u="1"/>
        <s v="Diff. Rate of Yearly Act./Pred. and Boards Est. SHIPT" u="1"/>
        <s v="Detailed product yield analysis" u="1"/>
        <s v="Diff Rate of Yearly Act/Pred and TRGT Rev" u="1"/>
        <s v="Difference Between Yearly Actual and Predict Operating Income and Operating Income Target" u="1"/>
        <s v="Average Total Assets Amount" u="1"/>
        <s v="The Top Five PN with the Worst Order Fill Rate" u="1"/>
        <s v="Difference Ratio Between Monthly Actual Operating Income and Monthly Estimated Operating Income" u="1"/>
        <s v="Diff. Rate of MLY Act. Rev. vs. Yearly Target Rev." u="1"/>
        <s v="P/L Update Date" u="1"/>
        <s v="Hit Rate of Act. SHIPT vs. Boards Est. SHIPT" u="1"/>
        <s v="Acronym" u="1"/>
        <s v="Forecast Type Name" u="1"/>
        <s v="Diff. of MLY Act. Rev. vs. Boards Est. Rev." u="1"/>
        <s v="Diff. of Yearly Act./Pred. and TRGT Rev." u="1"/>
        <s v="EBO Milestone Category" u="1"/>
        <s v="Stage Composition Cost Ratio" u="1"/>
        <s v="Yearly Status of Operating Income and Shipment by Product" u="1"/>
        <s v="Source Currency" u="1"/>
        <s v="QoQ Iron" u="1"/>
        <s v="Plan Comparison Month" u="1"/>
        <s v="DB Start Date" u="1"/>
        <s v="Product yield alert comment" u="1"/>
        <s v="YoY LEM Ni" u="1"/>
        <s v="Short-term Debts Amount" u="1"/>
        <s v="Hit Rate Between Month to Date Actual Shipment and Monthly Boards Estimated Shipment" u="1"/>
        <s v="Monthly Shipment of Yearly Target" u="1"/>
        <s v="Inventory Master" u="1"/>
        <s v="Project Stage Estimated Start Date" u="1"/>
        <s v="Number of Employees" u="1"/>
        <s v="Assign FCST Version" u="1"/>
        <s v="Year to Date Actual Revenue" u="1"/>
        <s v="Year to Date Shipment Target" u="1"/>
        <s v="Defect type quantity" u="1"/>
        <s v="Currency Conversion Rate Master" u="1"/>
        <s v="Liability to Total Assets Ratio" u="1"/>
        <s v="DOI Target Days" u="1"/>
        <s v="Yearly Revenue Target" u="1"/>
        <s v="Material Catalog Price Information" u="1"/>
        <s v="Data Source" u="1"/>
        <s v="PV Start Date" u="1"/>
        <s v="Accumulative Product Series Net Profit" u="1"/>
        <s v="Diff. of MLY Act. Ship. vs. Yearly Target Ship." u="1"/>
        <s v="Monthly Estimated Shipment" u="1"/>
        <s v="Difference Ratio Between Monthly Actual Shipment and Monthly Estimated Shipment" u="1"/>
        <s v="Hit Rate of MTD Act. Rev. vs. MLY Rev. TRGT" u="1"/>
        <s v="Raw Cost Price" u="1"/>
        <s v="PSG Cost Category" u="1"/>
        <s v="PSG Part Category" u="1"/>
        <s v="Accumulative Product Series Revenue" u="1"/>
        <s v="Product yield rate target" u="1"/>
        <s v="Version 1 Forecast Type ID" u="1"/>
        <s v="Version 2 Forecast Type ID" u="1"/>
        <s v="Account for the Year" u="1"/>
        <s v="Critical Parts Fulfillment Statistic" u="1"/>
        <s v="Monthly Forecast Quantity" u="1"/>
        <s v="Monthly Shipping Quantity" u="1"/>
        <s v="CCC Analysis Comparison between Entrepreneurs and BGs" u="1"/>
        <s v="Division Code" u="1"/>
        <s v="Year to Date Status of Operating Income and Shipment by Product" u="1"/>
        <s v=" " u="1"/>
        <s v="Estimate Product Family Cost" u="1"/>
        <s v="Acc. Series Net Profit" u="1"/>
        <s v="RFQ Status" u="1"/>
        <s v="Yearly Actual Shipment" u="1"/>
        <s v="Funding Check Date" u="1"/>
        <s v="Diff Rate of Rev and SHIPT in Different Time Frame" u="1"/>
        <s v="Material Group" u="1"/>
        <s v="Shareholders&amp;apos; Equity Amount" u="1"/>
        <s v="Difference Between Monthly Actual Operating Income and Monthly Estimated Operating Income" u="1"/>
        <s v="EBO Project Registration Date" u="1"/>
        <s v="Boards Estimated Version Date" u="1"/>
        <s v="Conversion Rate Type" u="1"/>
        <s v="Sole Source List" u="1"/>
        <s v="DataType" u="1"/>
        <s v="Monthly Product Series Shipping Volume" u="1"/>
        <s v="SourceSystem" u="1"/>
        <s v="Diff of MLY Act Rev vs Boards Est Rev" u="1"/>
        <s v="Difference Between Actual Operating Income and Estimated Operating Income" u="1"/>
        <s v="Investment Subject" u="1"/>
        <s v="Vendor Management" u="1"/>
        <s v="Accumulated ROA" u="1"/>
        <s v="Defect quantity" u="1"/>
        <s v="Conversion Rate Validation End" u="1"/>
        <s v="DB Start Year" u="1"/>
        <s v="Yearly Actual and Predict Revenue" u="1"/>
        <s v="EBO Project Name" u="1"/>
        <s v="Investment MA Target" u="1"/>
        <s v="Forecast Comparison Type ID" u="1"/>
        <s v="Diff of Yearly ActPred and Boards Est Rev" u="1"/>
        <s v="YoY Iron" u="1"/>
        <s v="DOI Target Days Parameter" u="1"/>
        <s v="Types of Liability" u="1"/>
        <s v="Reason Content of Lose" u="1"/>
        <s v="EBO Revenue Forecast Currency" u="1"/>
        <s v="Stock Area" u="1"/>
        <s v="Journal Create Month" u="1"/>
        <s v="MLY Rev and SHIPT by BU and CUS" u="1"/>
        <s v="Vendor A Fulfillment Performance" u="1"/>
        <s v="Entrepreneur English Name" u="1"/>
        <s v="Accum. LTA  GR Quantity" u="1"/>
        <s v="Accum. LTA MOU Quantity" u="1"/>
        <s v="Accumulative Series Net Profit" u="1"/>
        <s v="AR Days" u="1"/>
        <s v="Sole Source Quantity" u="1"/>
        <s v="Diff. of Act. SHIPT vs. BoardsEst. SHIPT" u="1"/>
        <s v="Diff Rate of Yearly ActPred and Boards Est Ship" u="1"/>
        <s v="Accumulated ROE" u="1"/>
        <s v="EBO Funding BU" u="1"/>
        <s v="CQ MP shipment analysis" u="1"/>
        <s v="Diff. Rate and Hit Rate Data of Rev. and SHIPT" u="1"/>
        <s v="Formula" u="1"/>
        <s v="QOQ Plastic" u="1"/>
        <s v="Monthly Product Series Material Cost" u="1"/>
        <s v="Diff. of MLY Act. Ship. vs. Boards Est. Ship." u="1"/>
        <s v="Monthly BS Forecast Quantity" u="1"/>
        <s v="Diff of YTD Act SHIPT and Boards Est SHIPT" u="1"/>
        <s v="Finance Master Labor" u="1"/>
        <s v="Acc. Series  Cost" u="1"/>
        <s v="Vendor Code" u="1"/>
        <s v="Actual Monthly Operating Income and Shipment Data" u="1"/>
        <s v="Actual Monthly Revenue and Shipment Data" u="1"/>
        <s v="Target Currency" u="1"/>
        <s v="Annual Investment Budget Master" u="1"/>
        <s v="YTD Rev and SHIPT by BU and CUS" u="1"/>
        <s v="Difference Between Year to Date Actual Shipment and Year to Date Boards Estimated Shipment" u="1"/>
        <s v="Difference Between Yearly Actual and Predict Shipment and Yearly Boards Estimated Shipment" u="1"/>
        <s v="Defect target by defect type mapping" u="1"/>
        <s v="Buy and Sell Quantity" u="1"/>
        <s v="Difference Ratio Between  Yearly Revenue" u="1"/>
        <s v="Difference Between Yearly Operating Income" u="1"/>
        <s v="Yearly Boards Estimated Revenue" u="1"/>
        <s v="Diff. of MLY Act. SHIPT vs. BoardsEst. SHIPT" u="1"/>
        <s v="Hit Rate Between Actual Operating Income and Monthly Operating Income Target" u="1"/>
        <s v="Diff. Rate of Yearly  Act./Pred. and Boards Est. Rev." u="1"/>
        <s v="Acc. Shipping Quantity" u="1"/>
        <s v="MLY Rev. and SHIPT Data of Yearly TRGT" u="1"/>
        <s v="Types of Assets" u="1"/>
        <s v="Site Name" u="1"/>
        <s v="Stewards" u="1"/>
        <s v="Hit Rate Remark ID" u="1"/>
        <s v="Estimated Product Family Revenue" u="1"/>
        <s v="Cost of Sales" u="1"/>
        <s v="Difference Ratio Between Yearly Shipment" u="1"/>
        <s v="Difference Ratio Between  Yearly Operating Income" u="1"/>
        <s v="Month to Date Actual Operating Income" u="1"/>
        <s v="Estimated Sales Quantity" u="1"/>
        <s v="Accumulative Product Series MVA Cost" u="1"/>
        <s v="Material Catalog Inference Amount" u="1"/>
        <s v="Open Purchase Order Quantity" u="1"/>
        <s v="Input quantity by inspection station" u="1"/>
        <s v="Overall product yield target" u="1"/>
        <s v="Monitor Date" u="1"/>
        <s v="MLY Rev and SHIPT by PRD" u="1"/>
        <s v="Purchasing Mode and Amount Aistribution" u="1"/>
        <s v="Purchasing Mode and Amount Distribution" u="1"/>
        <s v="Rev. and SHIPT in Past Three Years by BU and CUS" u="1"/>
        <s v="Subject Net Profit" u="1"/>
        <s v="EBO Project Checkpoint Check Date" u="1"/>
        <s v="Regional Demand Plan" u="1"/>
        <s v="Accumulative Product Series Material Cost " u="1"/>
        <s v="Actual Operating and Shipment Date" u="1"/>
        <s v="Forecast Quantity" u="1"/>
        <s v="Annual Investment Budget Balance (F)" u="1"/>
        <s v="Investment Period" u="1"/>
        <s v="Product yield alert date " u="1"/>
        <s v="Diff. of Yearly  Act./Pred. and Boards Est. Rev." u="1"/>
        <s v="Diff. Rate of MLY Act. Rev. vs. Boards Est. Rev." u="1"/>
        <s v="Monthly Operating Income of Yearly Target" u="1"/>
        <s v="PSG Plant" u="1"/>
        <s v="Diff. of YTD Act. SHIPT and Boards Est. SHIPT" u="1"/>
        <s v="Diff. Rate of Act. SHIPT vs. BoardsEst. SHIPT" u="1"/>
        <s v="Overview of Project Time Distribution" u="1"/>
        <s v="BS Supply Month" u="1"/>
        <s v="ReferenceData" u="1"/>
        <s v="Accounts Payable Turnover Ratio" u="1"/>
        <s v="Forecast Quantity-&amp;gt;Order Quantity" u="1"/>
        <s v="PSG  Customer" u="1"/>
        <s v="Difference Between Year to Date Actual Operating Income and Year to Date Boards Estimated Operating Income" u="1"/>
        <s v="Difference Between Yearly Actual and Predict Operating Income and Yearly Boards Estimated Operating Income" u="1"/>
        <s v="Product yield rate" u="1"/>
        <s v="Yearly Actual and Predict Operating Income" u="1"/>
        <s v="Productivity Related Indicator" u="1"/>
        <s v="Monthly Product Series Revenue" u="1"/>
        <s v="Accumulative Materials Cost " u="1"/>
        <s v="Accumulative Product Series MVA Cost " u="1"/>
        <s v="Actual Daily Operating Income" u="1"/>
        <s v="Dvp Year" u="1"/>
        <s v="Yearly Actual Operating Income" u="1"/>
        <s v="Diff. of Act. Rev. vs. Est. Rev." u="1"/>
        <s v="Part Category" u="1"/>
        <s v="EBO Project Checkpoint History" u="1"/>
        <s v="YTD Rev and SHIPT by PRD" u="1"/>
        <s v="Data Upload Date" u="1"/>
        <s v="Difference Ratio Between Monthly Actual Shipment and Monthly Shipment Target" u="1"/>
        <s v="Sub Material Catalog MOM" u="1"/>
        <s v="Diff Rate of MLY Act Ship vs Boards Est Ship" u="1"/>
        <s v="Planned Year" u="1"/>
        <s v="RelativeStandard" u="1"/>
        <s v="Total Assets Amount" u="1"/>
        <s v="Amount of Liability" u="1"/>
        <s v="Version 1 Forecast Comparison Type Name" u="1"/>
        <s v="Version 2 Forecast Comparison Type Name" u="1"/>
        <s v="Used by Customer List" u="1"/>
        <s v="Difference Ratio Between Actual Shipment and Estimated Shipment" u="1"/>
        <s v="Monthly Estimated Operating Income" u="1"/>
        <s v="Material Catalog Inference Analysis" u="1"/>
        <s v="Business Operation and DOI Overview_Stock Area" u="1"/>
        <s v="Conversion Rate Validation Start" u="1"/>
        <s v="Actual shipment" u="1"/>
        <s v="Target Year" u="1"/>
        <s v="GR Monthly Date" u="1"/>
        <s v="Monthly Final Forecast Quantity" u="1"/>
        <s v="Vendor Name" u="1"/>
        <s v="PSG Division" u="1"/>
        <s v="Defect type code" u="1"/>
        <s v="Estimated Monthly Operating Income and Shipment Data" u="1"/>
        <s v="CQ MP shipment Dataset" u="1"/>
        <s v="EBO Team Leader" u="1"/>
        <s v="EBO Project Estimate Gross Profit" u="1"/>
        <s v="EBO Funding Remark" u="1"/>
        <s v="PSG BOD Shipping Target Management" u="1"/>
        <s v="Rate of Return Analysis Comparison between Entrepreneurs" u="1"/>
        <s v="Yearly Status of Operating Income and Shipment by BU and Customer" u="1"/>
        <s v="Part Series" u="1"/>
        <s v="EBO Milestone Target Date" u="1"/>
        <s v="Raw Material Data Month" u="1"/>
        <s v="Product level" u="1"/>
        <s v="Monthly Boards Estimated Revenue" u="1"/>
        <s v="Debt Ratio" u="1"/>
        <s v="Diff. Rate of MLY Act. SHIPT vs. Est. SHIPT" u="1"/>
        <s v="Yearly Boards Estimated Shipment" u="1"/>
        <s v="Year of Calculation" u="1"/>
        <s v="CCC Related Indicator" u="1"/>
        <s v="Series Status" u="1"/>
        <s v="EBO Project Estimate Revenue" u="1"/>
        <s v="Difference Ratio Between Monthly Actual Operating Income and Monthly Operating Income Target" u="1"/>
        <s v="EBO Project Revenue" u="1"/>
        <s v="Product Series FCS Status" u="1"/>
        <s v="FCST Version" u="1"/>
        <s v="EBO Revenue Forecast Month" u="1"/>
        <s v="DOI Master" u="1"/>
        <s v="Monthly Revenue of Yearly Target" u="1"/>
        <s v="SourceCriteria" u="1"/>
        <s v="Monthly Operating Income and Shipment Data of Yearly target" u="1"/>
        <s v="Actual Daily Operating Income and Shipment Data" u="1"/>
        <s v="Diff. of YTD Act. SHIPT and  YTD Shipping TRGT" u="1"/>
        <s v="Diff. Rate of MLY Act. SHIPT vs. Shipping TRGT" u="1"/>
        <s v="Diff Rate of Yearly ActPred and Boards Est Rev" u="1"/>
        <s v="Diff Rate and Hit Rate Data of Rev and SHIPT" u="1"/>
        <s v="BG Name" u="1"/>
        <s v="Investment MA Target Remark" u="1"/>
        <s v="Inventory to Assets Ratio" u="1"/>
        <s v="MLY Rev and SHIPT Data of Yearly TRGT" u="1"/>
        <s v="Series List" u="1"/>
        <s v="Material Catalog MOM" u="1"/>
        <s v="Material Futures MOM" u="1"/>
        <s v="Version Difference" u="1"/>
        <s v="EBO Project Revenue Forecast" u="1"/>
        <s v="Annual Actual Investment Amount" u="1"/>
        <s v="Diff Rate of Yearly ActPred and TRGT Rev" u="1"/>
        <s v="EBO Milestone Remark" u="1"/>
        <s v="Investment Budget Control" u="1"/>
        <s v="Project Stage Master" u="1"/>
        <s v="Monthly Actual Operating Income" u="1"/>
        <s v="Accumulative Product Series  Revenue" u="1"/>
        <s v="Difference Ratio Between Actual Operating Income and Operating Income Target" u="1"/>
        <s v="EBO Phase" u="1"/>
        <s v="Acc. MVA Cost " u="1"/>
        <s v="Year to Date Boards Estimated Revenue" u="1"/>
        <s v="SourceColumn" u="1"/>
        <s v="Difference Ratio Between Yearly Actual and Predict Operating Income and Operating Income Target" u="1"/>
        <s v="FCS Start Date" u="1"/>
        <s v="Overall system defect quantity" u="1"/>
        <s v="Difference Between Actual Shipment and Estimated Shipment" u="1"/>
        <s v="Class Code" u="1"/>
        <s v="PL Monthly Date" u="1"/>
        <s v="EBO Funding End Date" u="1"/>
        <s v="Month to Date Actual Shipment" u="1"/>
        <s v="Diff. of Yearly Act./Pred. and Boards Est. Ship." u="1"/>
        <s v="Hit Rate Between Actual Shipment and Boards Estimated Shipment" u="1"/>
        <s v="Diff. Rate of Yearly Act./Pred. and TRGT Ship." u="1"/>
        <s v="Hit Rate of Act. Rev. vs.Boards Est. Rev." u="1"/>
        <s v="Site Type" u="1"/>
        <s v="Accounts Payable to Assets Ratio" u="1"/>
        <s v="Cash and Cash Equivalents to Assets Ratio" u="1"/>
        <s v="EBO Phase End Date" u="1"/>
        <s v="STD BU2 ASUS BS VS FCST" u="1"/>
        <s v="Accumulative Product Series Shipping Volume" u="1"/>
        <s v="Monthly Actual Shipment" u="1"/>
        <s v="Product Horizon" u="1"/>
        <s v="CCC" u="1"/>
        <s v="RFQ Shipment Target Data" u="1"/>
        <s v="MTD EDI 850" u="1"/>
        <s v="Budget Allocation Amount(H)" u="1"/>
        <s v="CCC Analysis Comparison between Entrepreneurs" u="1"/>
        <s v="Vendor Data Update Date" u="1"/>
        <s v="EBO Project Number" u="1"/>
        <s v="Difference Between Monthly Actual Shipment and Monthly Shipment Target" u="1"/>
        <s v="Raw Cost Ratio" u="1"/>
        <s v="Quality Score" u="1"/>
        <s v="EBO Team Advisor" u="1"/>
        <s v="Budget Allocation Amount(L)" u="1"/>
        <s v="BusinessRule" u="1"/>
        <s v="EBO Project Description" u="1"/>
        <s v="RDP shipment" u="1"/>
        <s v="Budget Allocation Amount(M)" u="1"/>
        <s v="MoM LEM CU" u="1"/>
        <s v="Year to Date Boards Estimated Shipment" u="1"/>
        <s v="SourceTable" u="1"/>
        <s v="EDI 940 Shipping Notice" u="1"/>
        <s v="Month of Calculation" u="1"/>
        <s v="Domain" u="1"/>
        <s v="Diff. of Act. Rev. vs.Boards Est. Rev." u="1"/>
        <s v="Monthly Materials Cost" u="1"/>
        <s v="Difference Between Yearly Actual and Predict Shipment and Yearly Shipment Target" u="1"/>
        <s v="Investment MA Management" u="1"/>
        <s v="Vendor Fulfillment Performance" u="1"/>
        <s v="Difference Between Yearly Shipment" u="1"/>
        <s v="EBO Milestone Actual Date" u="1"/>
        <s v="Year to Date Operating Income Target" u="1"/>
        <s v="Material Futures category" u="1"/>
        <s v="Annual Investment Budget" u="1"/>
        <s v="Diff of Yearly Act/Pred and TRGT Rev" u="1"/>
        <s v="Yearly Actual Revenue" u="1"/>
        <s v="Week" u="1"/>
        <s v="Status of Operating Income and Shipment in the Past Three Years by BU and Customer" u="1"/>
        <s v="Employees Statistics" u="1"/>
        <s v="Diff. of Act. SHIPT vs.Shipping TRGT" u="1"/>
        <s v="Case Plastic Procure Cost ratio" u="1"/>
        <s v="Accum LTA  GR Quantity" u="1"/>
        <s v="Accum LTA MOU Quantity" u="1"/>
        <s v="PSG Forecast Version Comparison" u="1"/>
        <s v="Material Catalog YOY" u="1"/>
        <s v="Material Futures YOY" u="1"/>
        <s v="Material Marketing Price Analysis" u="1"/>
        <s v="QOQ Thermal Module" u="1"/>
        <s v="EBO Milestone Completion" u="1"/>
        <s v="Difference Between Monthly Actual Operating Income and  Monthly Operating Income Target" u="1"/>
        <s v="YTD Fill Rate Less Than Target PN List" u="1"/>
        <s v="Diff Rate of MLY Act Rev vs Yearly Target Rev" u="1"/>
        <s v="MoM LEM Tin" u="1"/>
        <s v="EBO Project Funding Percentage" u="1"/>
        <s v="Diff. of Yearly Act./Pred. and Boards Est. Rev." u="1"/>
        <s v="Diff. of YTD Act. Rev. and YTD Boards Est. Rev." u="1"/>
        <s v="Reason Code of Lose" u="1"/>
        <s v="Difference Ratio Between Monthly Actual Operating Income and Monthly Boards Estimated Operating Income" u="1"/>
        <s v="Monthly Boards Estimated Operating Income" u="1"/>
        <s v="EBO Project Check Date" u="1"/>
        <s v="EBO Revenue Check Date" u="1"/>
        <s v="EBO Phase Remark" u="1"/>
        <s v="QoQ LEM CU" u="1"/>
        <s v="Forecast Hit Rate" u="1"/>
        <s v="Yearly Rev. and SHIPT by BU and CUS" u="1"/>
        <s v="Critical Parts Fulfillment Data Date" u="1"/>
        <s v="MoM NY Gold" u="1"/>
        <s v="Operating Income Per Capita" u="1"/>
        <s v="EBO Project Actual Gross Profit" u="1"/>
        <s v="Sub Material Catalog YOY" u="1"/>
        <s v="Inventory Turnover Ratio" u="1"/>
        <s v="Subject Revenue Contribution" u="1"/>
        <s v="Planned Month" u="1"/>
        <s v="Yearly Operating Income Target" u="1"/>
        <s v="IEC Part Num" u="1"/>
        <s v="EBO Development Duration" u="1"/>
        <s v="EBO Revenue Year" u="1"/>
        <s v="Version Date" u="1"/>
        <s v="Hit Rate Between Actual Shipment and Monthly Shipment Target" u="1"/>
        <s v="Material Catalog Inference Cost" u="1"/>
        <s v="Diff. Rate of Act. SHIPT vs. Shipping TRGT" u="1"/>
        <s v="Latest Closing Month " u="1"/>
        <s v="SI StartDate" u="1"/>
        <s v="Yearly Actual and Predict Shipment" u="1"/>
        <s v="Rev and SHIPT in Past Three Years by PRD" u="1"/>
        <s v="Diff of Yearly Act/Pred and Boards Est Rev" u="1"/>
        <s v="Diff of YTD Act Rev and YTD Boards Est Rev" u="1"/>
        <s v="Diff Rate of MLY Act Rev vs Boards Est Rev" u="1"/>
        <s v="QoQ LEM Tin" u="1"/>
        <s v="Operating Revenue Per Capita" u="1"/>
        <s v="EBO Funding Management" u="1"/>
        <s v="EBO Project Management" u="1"/>
        <s v="Difference Ratio Between Yearly Revenue" u="1"/>
        <s v="Detailed product yield" u="1"/>
        <s v="Important Types of Assets" u="1"/>
        <s v="Year to Date Actual Shipment" u="1"/>
        <s v="QoQ NY Gold" u="1"/>
        <s v="Diff. Rate and Hit Rate Data of Rev. and  SHIPT" u="1"/>
        <s v="EBO Revenue Month" u="1"/>
        <s v="PSG FCST Hit Rate Analysis_Outliners" u="1"/>
        <s v="LTA  GR Quantity" u="1"/>
        <s v="LTA MOU Quantity" u="1"/>
        <s v="Forecast Gen Date-&amp;gt;Forecast Version" u="1"/>
        <s v="Sub-stage Type" u="1"/>
        <s v="RFQ End Date" u="1"/>
        <s v="PSG Inventory Amount" u="1"/>
        <s v="MoM LEM AL" u="1"/>
        <s v="Diff. of MLY Act. Rev. vs.  MLY Rev. TRGT" u="1"/>
        <s v="Diff. of YTD Act. Rev. and  YTD Rev. TRGT" u="1"/>
        <s v="Diff of Yearly ActPred and TRGT Rev" u="1"/>
        <s v="Delivery Score" u="1"/>
        <s v="Estimated Monthly Revenue Data by Customer" u="1"/>
        <s v="TaskID" u="1"/>
        <s v="UpdateSource" u="1"/>
        <s v="Actual Revenue and Shipment Data" u="1"/>
        <s v="Diff. Rate of Act. Rev. vs. Rev. TRGT" u="1"/>
        <s v="Diff. Rate of MLY Act. SHIPT vs. Boards Est. SHIPT" u="1"/>
        <s v="Diff. Rate of YTD Act. SHIPT and Boards Est. SHIPT" u="1"/>
        <s v="Accumulative Product Series  Cost" u="1"/>
        <s v="EBO Sponsor" u="1"/>
        <s v="Purchasing Part Attribute" u="1"/>
        <s v="YoY LEM CU" u="1"/>
        <s v="Difference Between Yearly Revenue" u="1"/>
        <s v="Boards Estimated Monthly Operating Income and Shipment Data" u="1"/>
        <s v="Accumulative Product Series Material Cost" u="1"/>
        <s v="Experts" u="1"/>
        <s v="YTD Fill Rate" u="1"/>
        <s v="Overall product yield analysis" u="1"/>
        <s v="Monthly Product Series MVA Cost" u="1"/>
        <s v="QoQ LEM AL" u="1"/>
        <s v="Diff. of MLY Act. Rev. vs. MLY Est. Rev." u="1"/>
        <s v="Difference Between Actual Shipment and The Boards Estimated Shipment" u="1"/>
        <s v="Outsourcing type" u="1"/>
        <s v="Period Closing Date" u="1"/>
        <s v="RFQ Hit Rate" u="1"/>
        <s v="YoY LEM Tin" u="1"/>
        <s v="FPY rate target by inspection station" u="1"/>
        <s v="Actual Revenue Cost and Shipment Data" u="1"/>
        <s v="TermID" u="1"/>
        <s v="PSG Forecast Hit Rate Monitor" u="1"/>
        <s v="Difference Ratio Between Year to Date Actual Operating Income and Year to Date Boards Estimated Operating Income" u="1"/>
        <s v="Difference Ratio Between Yearly Actual and Predict Operating Income and Yearly Boards Estimated Operating Income" u="1"/>
        <s v="Difference Ratio Between Year to Date Actual Operating Income and Year to Date Operating Income Target" u="1"/>
        <s v="Diff Rate of Yearly Act/Pred and Boards Est Rev" u="1"/>
        <s v="Diff Rate of YTD Act Rev and YTD Boards Est Rev" u="1"/>
        <s v="Difference Between Year to Date Actual Operating Income and  Year to Date Operating Income Target" u="1"/>
        <s v="DataOwner" u="1"/>
        <s v="YoY NY Gold" u="1"/>
        <s v="Primary Customer Code" u="1"/>
        <s v="Accounts Receivables Turnover Ratio" u="1"/>
        <s v="Accumulative Series Net Profit Rate" u="1"/>
        <s v="Sub Material Catalog" u="1"/>
        <s v="Account for the Quarter" u="1"/>
        <s v="Types of Labor Code" u="1"/>
        <s v="Subject Revenue" u="1"/>
        <s v="Diff. of MLY Act. Rev. vs. Yearly Target Rev." u="1"/>
        <s v="Year to Date Actual Operating Income" u="1"/>
        <s v="Forecast Type ID" u="1"/>
        <s v="Amount of Assets" u="1"/>
        <s v="Product Life Cycle" u="1"/>
        <s v="RFQ Receive Date" u="1"/>
        <s v="Accumulated Net Income (After tax)" u="1"/>
        <s v="Boards Est. MLY Rev. and SHIPT Data" u="1"/>
        <s v="Business type" u="1"/>
        <s v="Hit Rate of Act. SHIPT vs. MLY Shipping TRGT" u="1"/>
        <s v="Current Year Accumulated Rate of Return Analysis" u="1"/>
        <s v="TermType" u="1"/>
        <s v="Profit after Tax" u="1"/>
        <s v="Fill Rate by Vendor" u="1"/>
        <s v="EnglishName" u="1"/>
        <s v="Accumulative Series Revenue" u="1"/>
        <s v="MLY Rev. and SHIPT by BU and CUS" u="1"/>
        <s v="Annual Investment Budget Balance Ratio" u="1"/>
        <s v="Hit Rate of MTD Act Rev vs UTD Est Rev" u="1"/>
        <s v="Monthly Status of Operating Income and Shipment by Product" u="1"/>
        <s v="Accumulative Series Net Profit Margin" u="1"/>
        <s v="EBO Funding BG" u="1"/>
        <s v="DataComment" u="1"/>
        <s v="EBO Phase Duration" u="1"/>
        <s v="YoY LEM AL" u="1"/>
        <s v="Difference Ratio Between Year to Date Actual Shipment and Year to Date Shipment Target" u="1"/>
        <s v="Difference Ratio Between Yearly Actual and Predict Shipment and Yearly Shipment Target" u="1"/>
        <s v="Diff of YTD Act SHIPT and YTD Shipping TRGT" u="1"/>
        <s v="Diff of Yearly ActPred and Boards Est Ship" u="1"/>
        <s v="Substitute Code" u="1"/>
        <s v="LT FCST shipment" u="1"/>
        <s v="Product yield alert type" u="1"/>
        <s v="Diff. Rate of MLY Act. Ship. vs. Yearly Target Ship." u="1"/>
        <s v="First pass yield rate by inspection station" u="1"/>
        <s v="Yearly Shipment of Award RFQ" u="1"/>
        <s v="Rev. and SHIPT in Past Three Years by PRD" u="1"/>
        <s v="Value of Productivity Related Indicator" u="1"/>
        <s v="Actual Product Revenue" u="1"/>
        <s v="Rate of Return Analysis" u="1"/>
        <s v="Journal Create Year" u="1"/>
        <s v="Actual Shipment Quantity" u="1"/>
        <s v="YTD Rev. and SHIPT by BU and CUS" u="1"/>
        <s v="Yearly Rev. and SHIPT by PRD" u="1"/>
        <s v="Related Terms" u="1"/>
        <s v="Difference Ratio Between Actual Shipment and Shipment Target" u="1"/>
        <s v="Monthly Shiping Quantity" u="1"/>
        <s v="RTM Start Date" u="1"/>
        <s v="Cumulative Investment Amount" u="1"/>
        <s v="Monthly Boards Estimated Shipment" u="1"/>
        <s v="Material Marketing Price Information" u="1"/>
        <s v="Actual Shipment Quantity-&amp;gt;Order Quantity" u="1"/>
        <s v="MoM PC" u="1"/>
        <s v="Types of Labor Name" u="1"/>
        <s v="Diff. of MLY Act. SHIPT vs. Shipping TRGT" u="1"/>
        <s v="Yield rate by inspection station" u="1"/>
        <s v="GR Quantity" u="1"/>
        <s v="Value of CCC Related Indicator" u="1"/>
        <s v="AP Days" u="1"/>
        <s v="Mothly MVA Cost" u="1"/>
        <s v="Budget Allocation Amount" u="1"/>
        <s v="Detailed product defect" u="1"/>
        <s v="PSG Cost Catetory" u="1"/>
        <s v="PSG Part Catetory" u="1"/>
        <s v="RFQ End Year" u="1"/>
        <s v="AVL ID" u="1"/>
        <s v="Finance Master" u="1"/>
        <s v="Currency" u="1"/>
        <s v="RFQ Detail of On going Project" u="1"/>
        <s v="LocalName" u="1"/>
        <s v="Shipment Month" u="1"/>
        <s v="DOI Actual Days" u="1"/>
        <s v="Part Number Quantity" u="1"/>
        <s v="Acc. Materials Cost " u="1"/>
        <s v="Diff of Yearly Act/Pred and TRGT Ship" u="1"/>
        <s v="Subject Recognize Profit" u="1"/>
        <s v="DCP Result" u="1"/>
        <s v="Author" u="1"/>
        <s v="Monthly Series Revenue" u="1"/>
        <s v="Diff Rate of YTD Act SHIPT and Boards Est SHIPT" u="1"/>
        <s v="Up to date Estimated Version Date" u="1"/>
        <s v="PPE Amount" u="1"/>
        <s v="Yearly Rev and SHIPT by PRD" u="1"/>
        <s v="Actual Operating and Shipment Month" u="1"/>
        <s v="GR Mothly Date" u="1"/>
        <s v="RDP Hit Rate Version" u="1"/>
        <s v="Yearly Shipment Target" u="1"/>
        <s v="QoQ PC" u="1"/>
        <s v="Up-To-Date Estimated Version Date" u="1"/>
        <s v="Diff. of Yearly  Act./Pred. and Boards Est. Ship." u="1"/>
        <s v="Diff of YTD Act Rev and YTD Rev TRGT" u="1"/>
        <s v="Hit Rate Between Actual Operating Income and Boards Estimated Operating Income" u="1"/>
        <s v="Diff. of MLY Act. SHIPT vs. Est. SHIPT" u="1"/>
        <s v="Accumulative Shipping Quantity" u="1"/>
        <s v="PSG Site" u="1"/>
        <s v="BS VS FCST Variance" u="1"/>
        <s v="QOQ Stamping" u="1"/>
        <s v="TechnicalComment" u="1"/>
        <s v="Accounts Receivable Amount" u="1"/>
        <s v="Diff. Rate of MLY Act. Ship. vs. Boards Est. Ship." u="1"/>
        <s v="Last Raw Cost Price" u="1"/>
        <s v="Fill Rate by PartNo" u="1"/>
        <s v="Actual Daily Shipment" u="1"/>
        <s v="Forecast Comparison Type" u="1"/>
        <s v="Forecast Comparison Type Name" u="1"/>
        <s v="EBO Business Model Viability" u="1"/>
        <s v="Name" u="1"/>
        <s v="GR Date" u="1"/>
        <s v="Acc. Series Net Profit Margin" u="1"/>
        <s v="Hit Rate of MTD Act. SHIPT vs. MLY Shipping TRGT" u="1"/>
        <s v="Case Plastic Cost ratio" u="1"/>
        <s v="Major Stage Material Catalog" u="1"/>
        <s v="Subject Net Profit Achieve Rate" u="1"/>
        <s v="Major Stage Material Catalog DM" u="1"/>
        <s v="EBO Win in the Marketplace" u="1"/>
        <s v="Entrepreneur" u="1"/>
        <s v="Boards Est MLY Rev and SHIPT Data" u="1"/>
        <s v="Long-term Debts to Assets Ratio" u="1"/>
        <s v="Vendor Performance Master" u="1"/>
        <s v="Is Sole" u="1"/>
        <s v="In Accurated area" u="1"/>
        <s v="Hite Rate of Sales Quantity" u="1"/>
        <s v="Subject Comment" u="1"/>
        <s v="Year to Date Revenue Target" u="1"/>
        <s v="Investment Budget Allocation" u="1"/>
        <s v="Investment Amount" u="1"/>
        <s v="RFQ Detail of Lose Project" u="1"/>
        <s v="Diff. Rate of Yearly Act./Pred. and Boards Est. Ship." u="1"/>
        <s v="EBO Project Accumulated Revenue" u="1"/>
        <s v="Hit Rate of MTD Act. SHIPT vs. MLY Boards Est. SHIPT" u="1"/>
        <s v="EBO Phase Start Date" u="1"/>
        <s v="Monitor Date -&amp;gt; Demand Plan Date" u="1"/>
        <s v="Diff. of Yearly Act./Pred. and TRGT Ship." u="1"/>
        <s v="Resources" u="1"/>
        <s v="Difference Ratio Between Year to Date Actual Shipment and Year to Date Boards Estimated Shipment" u="1"/>
        <s v="Difference Ratio Between Yearly Actual and Predict Shipment and Yearly Boards Estimated Shipment" u="1"/>
        <s v="EBO Milestones" u="1"/>
        <s v="Material Catalog Price Analysis" u="1"/>
        <s v="EBO Project Milestone" u="1"/>
        <s v="Product Family" u="1"/>
        <s v="Yearly SHIPT TRGT Data" u="1"/>
        <s v="Diff. Rate of Yearly  Act./Pred. and Boards Est. Ship." u="1"/>
        <s v="YoY PC" u="1"/>
        <s v="Up to date Monthly Estimated Revenue" u="1"/>
        <s v="PSG FCST Management" u="1"/>
        <s v="Subject Valuation (based on shareholding ratio)" u="1"/>
        <s v="EDI 850 Order Request" u="1"/>
        <s v="Estimated Monthly Amortized Sales Quantity" u="1"/>
        <s v="Hit Rate Analysis Month" u="1"/>
        <s v="Data on the Difference Rate of Revenue and Shipment in Different Time Intervals" u="1"/>
        <s v="Diff. of YTD Act. Rev. and YTD Rev. TRGT" u="1"/>
        <s v="Budget Allocation Quarter" u="1"/>
        <s v="Actual Revenue and Shipment Date" u="1"/>
        <s v="Operating Revenue" u="1"/>
        <s v="The Top Five Vendor with the Worst Order Fill Rate" u="1"/>
        <s v="Up-To-Date Monthly Estimated Revenue" u="1"/>
        <s v="Diff. Rate of Yearly Act./Pred. and TRGT Rev." u="1"/>
        <s v="Diff. of Yearly Act./Pred. and Boards Est. SHIPT" u="1"/>
        <s v="PSG Business Unit" u="1"/>
        <s v="DataOwnerBG" u="1"/>
        <s v="Operating Income" u="1"/>
        <s v="LTA GR Quantity" u="1"/>
        <s v="Purchasing Mode" u="1"/>
        <s v="Vendor Fulfillment Date" u="1"/>
        <s v="Difference Between Actual Operating Income and The Boards Estimated Operating Income" u="1"/>
        <s v="Diff. of Yearly Act./Pred. and TRGT SHIPT" u="1"/>
        <s v="Conversion Rate" u="1"/>
        <s v="EBO Project Actual Revenue" u="1"/>
        <s v="Month to Date Actual Revenue" u="1"/>
        <s v="Monthly Status of Operating Income and Shipment by BU and Customer" u="1"/>
        <s v="Week Level" u="1"/>
        <s v="Material Marketing Price Infomation" u="1"/>
        <s v="Definition" u="1"/>
        <s v="Division Alias" u="1"/>
        <s v="Assets to Total Assets Ratio" u="1"/>
        <s v="Difference Between Monthly Actual Operating Income and Monthly Boards Estimated Operating Income" u="1"/>
        <s v="Diff. Rate of MLY Act. Rev. vs. MLY Rev. TRGT" u="1"/>
        <s v="Diff. Rate of YTD Act. Rev. and YTD Rev. TRGT" u="1"/>
        <s v="Estimated Net Profit Margin" u="1"/>
        <s v="Year to Date Status of Operating Income and Shipment by BU and Customer" u="1"/>
        <s v="AVL Name" u="1"/>
        <s v="Product first pass yield" u="1"/>
        <s v="Purchase Amount" u="1"/>
        <s v="GTK Quantity" u="1"/>
        <s v="Estimated Profitability Ratio" u="1"/>
        <s v="Diff of MLY Act Ship vs Yearly Target Ship" u="1"/>
        <s v="Not repaired quantity" u="1"/>
        <s v="MLY Rev. and SHIPT by PRD" u="1"/>
        <s v="Hit Rate Top Lower Limit" u="1"/>
        <s v="Average Shareholders&amp;apos; Equity Amount" u="1"/>
        <s v="Diff Rate of Yearly ActPred and TRGT Ship" u="1"/>
        <s v="Diff. Rate of Yearly Act./Pred. and TRGT SHIPT" u="1"/>
        <s v="Year to Date Boards Estimated Operating Income" u="1"/>
        <s v="GR Date By QUARTER" u="1"/>
        <s v="Average Accounts Receivable Amount" u="1"/>
        <s v="Accumulative MVA Cost " u="1"/>
        <s v="Estimated Monthly Revenue and Shipment Data" u="1"/>
        <s v="EBO Milestone Status" u="1"/>
        <s v="BU Type" u="1"/>
        <s v="DOI Date Type" u="1"/>
        <s v="QOQ PCB" u="1"/>
        <s v="EBO Revenue Forecast Check Date" u="1"/>
        <s v="Actual Daily Revenue and Shipment Data" u="1"/>
        <s v="Types of Labor" u="1"/>
        <s v="Detailed product defect analysis" u="1"/>
        <s v="PSG Product Series" u="1"/>
        <s v="Difference Between Actual Shipment and Shipment Target" u="1"/>
        <s v="PSG Forecast Versions Comparison" u="1"/>
        <s v="Vendor Performane Date" u="1"/>
        <s v="Diff. Rate of Yearly Act./Pred. and Boards Est. Rev." u="1"/>
        <s v="Diff. Rate of YTD Act. Rev. and YTD Boards Est. Rev." u="1"/>
        <s v="Average Number of Employees" u="1"/>
        <s v="Hit Rate Remark" u="1"/>
        <s v="EBO Strategic Clarity" u="1"/>
        <s v="Part Description" u="1"/>
        <s v="Plant Code" u="1"/>
        <s v="Operating Revenue Per Capita and Operating Income Per Capita Analysis Comparison between BGs" u="1"/>
        <s v="Base Year of Calculation" u="1"/>
        <s v="Inventory Amount" u="1"/>
        <s v="Subject Revenue Contribution Achieve Rate" u="1"/>
        <s v="YTD Rev. and SHIPT by PRD" u="1"/>
        <s v="Nick Name" u="1"/>
        <s v="Hit Rate Bottom Upper Limit" u="1"/>
        <s v="Investment Master" u="1"/>
        <s v="BOD shipping target" u="1"/>
        <s v="Management Type" u="1"/>
        <s v="Production input quantity" u="1"/>
        <s v="Critical Parts Fulfillment Analysis" u="1"/>
        <s v="EBO Technology Readiness" u="1"/>
        <s v="Difference Between Year to Date Actual Shipment and  Year to Date Shipment Target" u="1"/>
        <s v="PSG FCST Hit Rate Analysis" u="1"/>
        <s v="EBO Revenue Currency" u="1"/>
        <s v="Shipping Month" u="1"/>
        <s v="Diff of MLY Act Rev vs Yearly Target Rev" u="1"/>
        <s v="Diff Rate of YTD Act Rev and YTD Rev TRGT" u="1"/>
      </sharedItems>
    </cacheField>
    <cacheField name="DC-Steward" numFmtId="0">
      <sharedItems count="16">
        <s v="Lin.Una@inventec.com"/>
        <s v="Lee.Kate@inventec.com" u="1"/>
        <s v="Hung.Eric@inventec.com" u="1"/>
        <s v="jessewei@tw.ibm.com" u="1"/>
        <s v="SuMay@inventeccom" u="1"/>
        <s v="tan.tansy@inventec.com" u="1"/>
        <s v="jen.austin@inventec.com" u="1"/>
        <s v="ma.vivian@inventec.com" u="1"/>
        <s v="Wang.Charley@inventec.com" u="1"/>
        <s v="Su.May@inventec.com" u="1"/>
        <s v="chen.len@inventec.com" u="1"/>
        <s v="Su.May@inventeccom" u="1"/>
        <s v="Qian.Jenny@inventec.com" u="1"/>
        <s v="Huang.Karen@inventec.com" u="1"/>
        <s v="hung.jennie@inventec.com" u="1"/>
        <s v="tsai.shang-ju@inventec.com" u="1"/>
      </sharedItems>
    </cacheField>
    <cacheField name="DC-Description" numFmtId="0">
      <sharedItems/>
    </cacheField>
    <cacheField name="DC-RegClean" numFmtId="0">
      <sharedItems/>
    </cacheField>
    <cacheField name="DC-RegUppper" numFmtId="0">
      <sharedItems/>
    </cacheField>
    <cacheField name="DC-RegEx" numFmtId="0">
      <sharedItems count="15">
        <s v="^()$"/>
        <s v="^(PDM/SAP/EIS)$" u="1"/>
        <s v="^(資料來源待確認)$" u="1"/>
        <s v="^(EIS/SAP)$" u="1"/>
        <s v="^(PRO 手動上傳)$" u="1"/>
        <s v="^(EIS)$" u="1"/>
        <e v="#REF!" u="1"/>
        <s v="^(SQE 系統來源)$" u="1"/>
        <s v="^(PDM/EIS)$" u="1"/>
        <s v="^(供需平台)$" u="1"/>
        <s v="^(Manual|MANUAL)$" u="1"/>
        <s v="^(DCM)$" u="1"/>
        <s v="^(手動上傳)$" u="1"/>
        <s v="^(FP)$" u="1"/>
        <s v="^(N/A)$" u="1"/>
      </sharedItems>
    </cacheField>
    <cacheField name="DC-Term" numFmtId="0">
      <sharedItems count="309">
        <s v="IEC_STD_V10 &gt;&gt; Data Standard &gt;&gt; BPM &gt;&gt; Line Of Business"/>
        <s v="IEC_STD_V10 &gt;&gt; Data Standard &gt;&gt; BPM &gt;&gt; LOB Code"/>
        <s v="IEC_STD_V10 &gt;&gt; Data Standard &gt;&gt; BPM &gt;&gt; BU Code"/>
        <s v="IEC_STD_V10 &gt;&gt; Data Standard &gt;&gt; BPM &gt;&gt; End Customer"/>
        <s v="IEC_STD_V10 &gt;&gt; Data Standard &gt;&gt; BPM &gt;&gt; LOB vailble Date from"/>
        <s v="IEC_STD_V10 &gt;&gt; Data Standard &gt;&gt; BPM &gt;&gt; LOB Code used flag"/>
        <s v="IEC_STD_V10 &gt;&gt; Data Standard &gt;&gt; BPM &gt;&gt; Business Unit"/>
        <s v="IEC_STD_V10 &gt;&gt; Data Standard &gt;&gt; BPM &gt;&gt; BU Name"/>
        <s v="IEC_STD_V10 &gt;&gt; Data Standard &gt;&gt; BPM &gt;&gt; BG Code"/>
        <s v="IEC_STD_V10 &gt;&gt; Data Standard &gt;&gt; QAM &gt;&gt; Inspection station code" u="1"/>
        <s v="IEC_STD_V10 &gt;&gt; Data Standard &gt;&gt; STG &gt;&gt; EBO Project Actual Revenue" u="1"/>
        <s v="IEC_STD_V10 &gt;&gt; Data Standard &gt;&gt; FIN &gt;&gt; Accounts Payable Turnover Ratio" u="1"/>
        <s v="IEC_STD_V10 &gt;&gt; Data Standard &gt;&gt; FIN &gt;&gt; Average Accounts Payable Amount" u="1"/>
        <s v="IEC_STD_V10 &gt;&gt; Data Standard &gt;&gt; PRO &gt;&gt; The Top Five PN with the Worst Order Fill Rate" u="1"/>
        <s v="IEC_STD_V10 &gt;&gt; Data Standard &gt;&gt; PRO &gt;&gt; Class Code" u="1"/>
        <s v="IEC_STD_V10 &gt;&gt; Data Standard &gt;&gt; STG &gt;&gt; EBO Project" u="1"/>
        <s v="IEC_STD_V10 &gt;&gt; Data Standard &gt;&gt; FIN &gt;&gt; Entrepreneur Code" u="1"/>
        <s v="IEC_STD_V10 &gt;&gt; Data Standard &gt;&gt; PRO &gt;&gt; Material Marketing Price Infomation" u="1"/>
        <s v="IEC_STD_V10 &gt;&gt; Data Standard &gt;&gt; STG &gt;&gt; Subject Recognize Profit Achieve Rate" u="1"/>
        <s v="IEC_STD_V10 &gt;&gt; Data Standard &gt;&gt; PRO &gt;&gt; MoM LEM Tin" u="1"/>
        <s v="IEC_STD_V10 &gt;&gt; Data Standard &gt;&gt; PRO &gt;&gt; Purchasing Part Attribute" u="1"/>
        <s v="IEC_STD_V10 &gt;&gt; Data Standard &gt;&gt; STG &gt;&gt; Subject Revenue Achieve Rate" u="1"/>
        <s v="IEC_STD_V10 &gt;&gt; Data Standard &gt;&gt; PRO &gt;&gt; Material Catalog Inference Amount" u="1"/>
        <s v="IEC_STD_V10 &gt;&gt; Data Standard &gt;&gt; PRO &gt;&gt; YTD Fill Rate Less Than Target PN List" u="1"/>
        <s v="IEC_STD_V10 &gt;&gt; Data Standard &gt;&gt; PRO &gt;&gt; AVL ID" u="1"/>
        <s v="IEC_STD_V10 &gt;&gt; Data Standard &gt;&gt; STG &gt;&gt; EBO Milestone Status" u="1"/>
        <s v="IEC_STD_V10 &gt;&gt; Data Standard &gt;&gt; FIN &gt;&gt; ROA" u="1"/>
        <s v="IEC_STD_V10 &gt;&gt; Data Standard &gt;&gt; BPM &gt;&gt; BG Name" u="1"/>
        <s v="IEC_STD_V10 &gt;&gt; Data Standard &gt;&gt; PRO &gt;&gt; QOQ PCB" u="1"/>
        <s v="IEC_STD_V10 &gt;&gt; Data Standard &gt;&gt; PRO &gt;&gt; Monthly Date" u="1"/>
        <s v="IEC_STD_V10 &gt;&gt; Data Standard &gt;&gt; STG &gt;&gt; Subject Comment" u="1"/>
        <s v="IEC_STD_V10 &gt;&gt; Data Standard &gt;&gt; FIN &gt;&gt; Types of Labor Code" u="1"/>
        <s v="IEC_STD_V10 &gt;&gt; Data Standard &gt;&gt; PRO &gt;&gt; Case Plastic Cost ratio" u="1"/>
        <s v="IEC_STD_V10 &gt;&gt; Data Standard &gt;&gt; FIN &gt;&gt; Entrepreneur English Name" u="1"/>
        <s v="IEC_STD_V10 &gt;&gt; Data Standard &gt;&gt; PRO &gt;&gt; Cost Score" u="1"/>
        <s v="IEC_STD_V10 &gt;&gt; Data Standard &gt;&gt; PRO &gt;&gt; Vendor Performance Master" u="1"/>
        <s v="IEC_STD_V10 &gt;&gt; Data Standard &gt;&gt; QAM &gt;&gt; Overall system not repaired quantity" u="1"/>
        <s v="IEC_STD_V10 &gt;&gt; Data Standard &gt;&gt; QAM &gt;&gt; Product Category" u="1"/>
        <s v="IEC_STD_V10 &gt;&gt; Data Standard &gt;&gt; QAM &gt;&gt; Defect type target" u="1"/>
        <s v="IEC_STD_V10 &gt;&gt; Data Standard &gt;&gt; STG &gt;&gt; Annual Investment Budget" u="1"/>
        <s v="IEC_STD_V10 &gt;&gt; Data Standard &gt;&gt; STG &gt;&gt; Annual Investment Budget Master" u="1"/>
        <s v="IEC_STD_V10 &gt;&gt; Data Standard &gt;&gt; PRO &gt;&gt; QoQ LEM Ni" u="1"/>
        <s v="IEC_STD_V10 &gt;&gt; Data Standard &gt;&gt; PRO &gt;&gt; QOQ Plastic" u="1"/>
        <s v="IEC_STD_V10 &gt;&gt; Data Standard &gt;&gt; FIN &gt;&gt; Accounting Period" u="1"/>
        <s v="IEC_STD_V10 &gt;&gt; Data Standard &gt;&gt; QAM &gt;&gt; Product FPY rate target" u="1"/>
        <s v="IEC_STD_V10 &gt;&gt; Data Standard &gt;&gt; STG &gt;&gt; EBO Revenue Forecast Year" u="1"/>
        <s v="IEC_STD_V10 &gt;&gt; Data Standard &gt;&gt; STG &gt;&gt; EBO Sponsor" u="1"/>
        <s v="IEC_STD_V10 &gt;&gt; Data Standard &gt;&gt; STG &gt;&gt; Subject Cash Dividend" u="1"/>
        <s v="IEC_STD_V10 &gt;&gt; Data Standard &gt;&gt; PRO &gt;&gt; QOQ Connetor" u="1"/>
        <s v="IEC_STD_V10 &gt;&gt; Data Standard &gt;&gt; PRO &gt;&gt; Raw Cost Price" u="1"/>
        <s v="IEC_STD_V10 &gt;&gt; Data Standard &gt;&gt; QAM &gt;&gt; Production input quantity" u="1"/>
        <s v="IEC_STD_V10 &gt;&gt; Data Standard &gt;&gt; PRO &gt;&gt; Part Series" u="1"/>
        <s v="IEC_STD_V10 &gt;&gt; Data Standard &gt;&gt; STG &gt;&gt; EBO Funding Remark" u="1"/>
        <s v="IEC_STD_V10 &gt;&gt; Data Standard &gt;&gt; PRO &gt;&gt; Vendor Performane Date" u="1"/>
        <s v="IEC_STD_V10 &gt;&gt; Data Standard &gt;&gt; FIN &gt;&gt; Average Inventory Amount" u="1"/>
        <s v="IEC_STD_V10 &gt;&gt; Data Standard &gt;&gt; STG &gt;&gt; Subject Recognize Profit" u="1"/>
        <s v="IEC_STD_V10 &gt;&gt; Data Standard &gt;&gt; FIN &gt;&gt; Operating Income Per Capita" u="1"/>
        <s v="IEC_STD_V10 &gt;&gt; Data Standard &gt;&gt; STG &gt;&gt; EBO Project Funding History" u="1"/>
        <s v="IEC_STD_V10 &gt;&gt; Data Standard &gt;&gt; PRO &gt;&gt; Stage Composition Cost Ratio" u="1"/>
        <s v="IEC_STD_V10 &gt;&gt; Data Standard &gt;&gt; FIN &gt;&gt; Types of Labor" u="1"/>
        <s v="IEC_STD_V10 &gt;&gt; Data Standard &gt;&gt; STG &gt;&gt; EBO Milestones" u="1"/>
        <s v="IEC_STD_V10 &gt;&gt; Data Standard &gt;&gt; PRO &gt;&gt; IEC Part Number" u="1"/>
        <s v="IEC_STD_V10 &gt;&gt; Data Standard &gt;&gt; PRO &gt;&gt; Substitute Code" u="1"/>
        <s v="IEC_STD_V10 &gt;&gt; Data Standard &gt;&gt; STG &gt;&gt; EBO Project Name" u="1"/>
        <s v="IEC_STD_V10 &gt;&gt; Data Standard &gt;&gt; PRO &gt;&gt; Class Code Category" u="1"/>
        <s v="IEC_STD_V10 &gt;&gt; Data Standard &gt;&gt; STG &gt;&gt; EBO Project Milestone" u="1"/>
        <s v="IEC_STD_V10 &gt;&gt; Data Standard &gt;&gt; PRO &gt;&gt; Component Type" u="1"/>
        <s v="IEC_STD_V10 &gt;&gt; Data Standard &gt;&gt; PRO &gt;&gt; Part Number Quantity" u="1"/>
        <s v="IEC_STD_V10 &gt;&gt; Data Standard &gt;&gt; PRO &gt;&gt; Sole Source Quantity" u="1"/>
        <s v="IEC_STD_V10 &gt;&gt; Data Standard &gt;&gt; QAM &gt;&gt; Defect type quantity" u="1"/>
        <s v="IEC_STD_V10 &gt;&gt; Data Standard &gt;&gt; STG &gt;&gt; EBO Phase Check Date" u="1"/>
        <s v="IEC_STD_V10 &gt;&gt; Data Standard &gt;&gt; QAM &gt;&gt; Detailed product yield" u="1"/>
        <s v="IEC_STD_V10 &gt;&gt; Data Standard &gt;&gt; PRO &gt;&gt; Last Year Raw Cost Price" u="1"/>
        <s v="IEC_STD_V10 &gt;&gt; Data Standard &gt;&gt; FIN &gt;&gt; Long-term Debts Amount" u="1"/>
        <s v="IEC_STD_V10 &gt;&gt; Data Standard &gt;&gt; QAM &gt;&gt; Product yield rate target" u="1"/>
        <s v="IEC_STD_V10 &gt;&gt; Data Standard &gt;&gt; PRO &gt;&gt; Sub-stage Type" u="1"/>
        <s v="IEC_STD_V10 &gt;&gt; Data Standard &gt;&gt; FIN &gt;&gt; Employees Statistics" u="1"/>
        <s v="IEC_STD_V10 &gt;&gt; Data Standard &gt;&gt; STG &gt;&gt; Account for the Year" u="1"/>
        <s v="IEC_STD_V10 &gt;&gt; Data Standard &gt;&gt; FIN &gt;&gt; Short-term Debts Amount" u="1"/>
        <s v="IEC_STD_V10 &gt;&gt; Data Standard &gt;&gt; PRO &gt;&gt; Material Catalog YOY" u="1"/>
        <s v="IEC_STD_V10 &gt;&gt; Data Standard &gt;&gt; PRO &gt;&gt; Primary Customer Code" u="1"/>
        <s v="IEC_STD_V10 &gt;&gt; Data Standard &gt;&gt; QAM &gt;&gt; Product yield alert type" u="1"/>
        <s v="IEC_STD_V10 &gt;&gt; Data Standard &gt;&gt; FIN &gt;&gt; Inventory to Assets Ratio" u="1"/>
        <s v="IEC_STD_V10 &gt;&gt; Data Standard &gt;&gt; STG &gt;&gt; Annual Investment Budget Balance Ratio" u="1"/>
        <s v="IEC_STD_V10 &gt;&gt; Data Standard &gt;&gt; MFG &gt;&gt; Site Name" u="1"/>
        <s v="IEC_STD_V10 &gt;&gt; Data Standard &gt;&gt; PRO &gt;&gt; Site Name" u="1"/>
        <s v="IEC_STD_V10 &gt;&gt; Data Standard &gt;&gt; QAM &gt;&gt; Site Name" u="1"/>
        <s v="IEC_STD_V10 &gt;&gt; Data Standard &gt;&gt; PRO &gt;&gt; Vendor Name" u="1"/>
        <s v="IEC_STD_V10 &gt;&gt; Data Standard &gt;&gt; FIN &gt;&gt; Entrepreneur" u="1"/>
        <s v="IEC_STD_V10 &gt;&gt; Data Standard &gt;&gt; PRO &gt;&gt; Part Category" u="1"/>
        <s v="IEC_STD_V10 &gt;&gt; Data Standard &gt;&gt; PRO &gt;&gt; Series Customer List" u="1"/>
        <s v="IEC_STD_V10 &gt;&gt; Data Standard &gt;&gt; PRO &gt;&gt; MoM PC" u="1"/>
        <s v="IEC_STD_V10 &gt;&gt; Data Standard &gt;&gt; PRO &gt;&gt; BU Code" u="1"/>
        <s v="IEC_STD_V10 &gt;&gt; Data Standard &gt;&gt; QAM &gt;&gt; BU Code" u="1"/>
        <s v="IEC_STD_V10 &gt;&gt; Data Standard &gt;&gt; MFG &gt;&gt; PSG Site" u="1"/>
        <s v="IEC_STD_V10 &gt;&gt; Data Standard &gt;&gt; STG &gt;&gt; EBO Team Advisor" u="1"/>
        <s v="IEC_STD_V10 &gt;&gt; Data Standard &gt;&gt; QAM &gt;&gt; First pass yield rate by inspection station" u="1"/>
        <s v="IEC_STD_V10 &gt;&gt; Data Standard &gt;&gt; FIN &gt;&gt; AP Days" u="1"/>
        <s v="IEC_STD_V10 &gt;&gt; Data Standard &gt;&gt; PRO &gt;&gt; MoM Iron" u="1"/>
        <s v="IEC_STD_V10 &gt;&gt; Data Standard &gt;&gt; FIN &gt;&gt; Operating Income" u="1"/>
        <s v="IEC_STD_V10 &gt;&gt; Data Standard &gt;&gt; STG &gt;&gt; EBO Phase Duration" u="1"/>
        <s v="IEC_STD_V10 &gt;&gt; Data Standard &gt;&gt; STG &gt;&gt; EBO Revenue Forecast Month" u="1"/>
        <s v="IEC_STD_V10 &gt;&gt; Data Standard &gt;&gt; FIN &gt;&gt; Average Total Assets Amount" u="1"/>
        <s v="IEC_STD_V10 &gt;&gt; Data Standard &gt;&gt; PRO &gt;&gt; Delivery Score" u="1"/>
        <s v="IEC_STD_V10 &gt;&gt; Data Standard &gt;&gt; FIN &gt;&gt; Types of Labor Name" u="1"/>
        <s v="IEC_STD_V10 &gt;&gt; Data Standard &gt;&gt; QAM &gt;&gt; Detailed product defect" u="1"/>
        <s v="IEC_STD_V10 &gt;&gt; Data Standard &gt;&gt; PRO &gt;&gt; Sub Material Catalog YOY" u="1"/>
        <s v="IEC_STD_V10 &gt;&gt; Data Standard &gt;&gt; PRO &gt;&gt; Material Futures category" u="1"/>
        <s v="IEC_STD_V10 &gt;&gt; Data Standard &gt;&gt; STG &gt;&gt; EBO Project Actual Gross Profit" u="1"/>
        <s v="IEC_STD_V10 &gt;&gt; Data Standard &gt;&gt; QAM &gt;&gt; Product level" u="1"/>
        <s v="IEC_STD_V10 &gt;&gt; Data Standard &gt;&gt; FIN &gt;&gt; Profit after Tax" u="1"/>
        <s v="IEC_STD_V10 &gt;&gt; Data Standard &gt;&gt; PRO &gt;&gt; Material Futures MOM" u="1"/>
        <s v="IEC_STD_V10 &gt;&gt; Data Standard &gt;&gt; STG &gt;&gt; EBO Revenue Currency" u="1"/>
        <s v="IEC_STD_V10 &gt;&gt; Data Standard &gt;&gt; PRO &gt;&gt; Buy and Sell Quantity" u="1"/>
        <s v="IEC_STD_V10 &gt;&gt; Data Standard &gt;&gt; QAM &gt;&gt; Not repaired quantity" u="1"/>
        <s v="IEC_STD_V10 &gt;&gt; Data Standard &gt;&gt; QAM &gt;&gt; Input quantity by inspection station" u="1"/>
        <s v="IEC_STD_V10 &gt;&gt; Data Standard &gt;&gt; PRO &gt;&gt; YoY PC" u="1"/>
        <s v="IEC_STD_V10 &gt;&gt; Data Standard &gt;&gt; FIN &gt;&gt; AR Days" u="1"/>
        <s v="IEC_STD_V10 &gt;&gt; Data Standard &gt;&gt; PRO &gt;&gt; YoY LEM Ni" u="1"/>
        <s v="IEC_STD_V10 &gt;&gt; Data Standard &gt;&gt; QAM &gt;&gt; Product yield alert comment" u="1"/>
        <s v="IEC_STD_V10 &gt;&gt; Data Standard &gt;&gt; FIN &gt;&gt; Operating Revenue Per Capita" u="1"/>
        <s v="IEC_STD_V10 &gt;&gt; Data Standard &gt;&gt; STG &gt;&gt; EBO Revenue Forecast Check Date" u="1"/>
        <s v="IEC_STD_V10 &gt;&gt; Data Standard &gt;&gt; PRO &gt;&gt; YoY Iron" u="1"/>
        <s v="IEC_STD_V10 &gt;&gt; Data Standard &gt;&gt; FIN &gt;&gt; Inventory Amount" u="1"/>
        <s v="IEC_STD_V10 &gt;&gt; Data Standard &gt;&gt; FIN &gt;&gt; PPE to Assets Ratio" u="1"/>
        <s v="IEC_STD_V10 &gt;&gt; Data Standard &gt;&gt; FIN &gt;&gt; Long-term Debts to Assets Ratio" u="1"/>
        <s v="IEC_STD_V10 &gt;&gt; Data Standard &gt;&gt; STG &gt;&gt; Annual Actual Investment Amount" u="1"/>
        <s v="IEC_STD_V10 &gt;&gt; Data Standard &gt;&gt; PRO &gt;&gt; QoQ LEM AL" u="1"/>
        <s v="IEC_STD_V10 &gt;&gt; Data Standard &gt;&gt; PRO &gt;&gt; GTK Quantity" u="1"/>
        <s v="IEC_STD_V10 &gt;&gt; Data Standard &gt;&gt; PRO &gt;&gt; OTK Quantity" u="1"/>
        <s v="IEC_STD_V10 &gt;&gt; Data Standard &gt;&gt; STG &gt;&gt; EBO Phase Start Date" u="1"/>
        <s v="IEC_STD_V10 &gt;&gt; Data Standard &gt;&gt; STG &gt;&gt; EBO Milestone Actual Date" u="1"/>
        <s v="IEC_STD_V10 &gt;&gt; Data Standard &gt;&gt; PRO &gt;&gt; Critical Parts Fulfillment Data Date" u="1"/>
        <s v="IEC_STD_V10 &gt;&gt; Data Standard &gt;&gt; STG &gt;&gt; Subject Revenue Contribution Achieve Rate" u="1"/>
        <s v="IEC_STD_V10 &gt;&gt; Data Standard &gt;&gt; FIN &gt;&gt; Number of Employees" u="1"/>
        <s v="IEC_STD_V10 &gt;&gt; Data Standard &gt;&gt; FIN &gt;&gt; Inventory Turnover Ratio" u="1"/>
        <s v="IEC_STD_V10 &gt;&gt; Data Standard &gt;&gt; STG &gt;&gt; EBO Project Phase History" u="1"/>
        <s v="IEC_STD_V10 &gt;&gt; Data Standard &gt;&gt; FIN &gt;&gt; Average Number of Employees" u="1"/>
        <s v="IEC_STD_V10 &gt;&gt; Data Standard &gt;&gt; STG &gt;&gt; EBO Project Funding Percentage" u="1"/>
        <s v="IEC_STD_V10 &gt;&gt; Data Standard &gt;&gt; FIN &gt;&gt; Average Accounts Receivable Amount" u="1"/>
        <s v="IEC_STD_V10 &gt;&gt; Data Standard &gt;&gt; FIN &gt;&gt; Accumulated Net Income (After tax)" u="1"/>
        <s v="IEC_STD_V10 &gt;&gt; Data Standard &gt;&gt; STG &gt;&gt; Subject Valuation (based on shareholding ratio)" u="1"/>
        <s v="IEC_STD_V10 &gt;&gt; Data Standard &gt;&gt; FIN &gt;&gt; Shareholders' Equity Amount" u="1"/>
        <s v="IEC_STD_V10 &gt;&gt; Data Standard &gt;&gt; STG &gt;&gt; EBO Revenue Forecast Currency" u="1"/>
        <s v="IEC_STD_V10 &gt;&gt; Data Standard &gt;&gt; FIN &gt;&gt; Accumulated ROE" u="1"/>
        <s v="IEC_STD_V10 &gt;&gt; Data Standard &gt;&gt; QAM &gt;&gt; Yield rate by inspection station" u="1"/>
        <s v="IEC_STD_V10 &gt;&gt; Data Standard &gt;&gt; FIN &gt;&gt; Accounts Receivable to Assets Ratio" u="1"/>
        <s v="IEC_STD_V10 &gt;&gt; Data Standard &gt;&gt; PRO &gt;&gt; Critical Parts Fulfillment Statistic" u="1"/>
        <s v="IEC_STD_V10 &gt;&gt; Data Standard &gt;&gt; PRO &gt;&gt; LTA GR Quantity" u="1"/>
        <s v="IEC_STD_V10 &gt;&gt; Data Standard &gt;&gt; QAM &gt;&gt; Defect quantity" u="1"/>
        <s v="IEC_STD_V10 &gt;&gt; Data Standard &gt;&gt; STG &gt;&gt; EBO Revenue Month" u="1"/>
        <s v="IEC_STD_V10 &gt;&gt; Data Standard &gt;&gt; STG &gt;&gt; EBO Project Number" u="1"/>
        <s v="IEC_STD_V10 &gt;&gt; Data Standard &gt;&gt; FIN &gt;&gt; Total Liability Amount" u="1"/>
        <s v="IEC_STD_V10 &gt;&gt; Data Standard &gt;&gt; STG &gt;&gt; EBO Win in the Marketplace" u="1"/>
        <s v="IEC_STD_V10 &gt;&gt; Data Standard &gt;&gt; FIN &gt;&gt; Financial Report Closing Date" u="1"/>
        <s v="IEC_STD_V10 &gt;&gt; Data Standard &gt;&gt; STG &gt;&gt; EBO Project Estimate Gross Profit" u="1"/>
        <s v="IEC_STD_V10 &gt;&gt; Data Standard &gt;&gt; QAM &gt;&gt; Defect target by defect type mapping" u="1"/>
        <s v="IEC_STD_V10 &gt;&gt; Data Standard &gt;&gt; STG &gt;&gt; Funding Check Date" u="1"/>
        <s v="IEC_STD_V10 &gt;&gt; Data Standard &gt;&gt; QAM &gt;&gt; Product first pass yield" u="1"/>
        <s v="IEC_STD_V10 &gt;&gt; Data Standard &gt;&gt; PRO &gt;&gt; GR Date By QUARTER" u="1"/>
        <s v="IEC_STD_V10 &gt;&gt; Data Standard &gt;&gt; QAM &gt;&gt; Yield rate target by inspection station" u="1"/>
        <s v="IEC_STD_V10 &gt;&gt; Data Standard &gt;&gt; PRO &gt;&gt; MoM LEM Ni" u="1"/>
        <s v="IEC_STD_V10 &gt;&gt; Data Standard &gt;&gt; PRO &gt;&gt; QoQ NY Gold" u="1"/>
        <s v="IEC_STD_V10 &gt;&gt; Data Standard &gt;&gt; PRO &gt;&gt; YTD Fill Rate" u="1"/>
        <s v="IEC_STD_V10 &gt;&gt; Data Standard &gt;&gt; FIN &gt;&gt; Finance Master" u="1"/>
        <s v="IEC_STD_V10 &gt;&gt; Data Standard &gt;&gt; STG &gt;&gt; EBO Project Description" u="1"/>
        <s v="IEC_STD_V10 &gt;&gt; Data Standard &gt;&gt; QAM &gt;&gt; FPY rate target by inspection station" u="1"/>
        <s v="IEC_STD_V10 &gt;&gt; Data Standard &gt;&gt; PRO &gt;&gt; Customer Name" u="1"/>
        <s v="IEC_STD_V10 &gt;&gt; Data Standard &gt;&gt; QAM &gt;&gt; Customer Name" u="1"/>
        <s v="IEC_STD_V10 &gt;&gt; Data Standard &gt;&gt; PRO &gt;&gt; Raw Cost Ratio" u="1"/>
        <s v="IEC_STD_V10 &gt;&gt; Data Standard &gt;&gt; STG &gt;&gt; Investment possibility" u="1"/>
        <s v="IEC_STD_V10 &gt;&gt; Data Standard &gt;&gt; PRO &gt;&gt; QoQ LEM CU" u="1"/>
        <s v="IEC_STD_V10 &gt;&gt; Data Standard &gt;&gt; QAM &gt;&gt; Defect type code" u="1"/>
        <s v="IEC_STD_V10 &gt;&gt; Data Standard &gt;&gt; STG &gt;&gt; EBO Revenue Year" u="1"/>
        <s v="IEC_STD_V10 &gt;&gt; Data Standard &gt;&gt; QAM &gt;&gt; Product yield alert date " u="1"/>
        <s v="IEC_STD_V10 &gt;&gt; Data Standard &gt;&gt; STG &gt;&gt; Budget Allocation Quarter" u="1"/>
        <s v="IEC_STD_V10 &gt;&gt; Data Standard &gt;&gt; STG &gt;&gt; EBO Team Leader" u="1"/>
        <s v="IEC_STD_V10 &gt;&gt; Data Standard &gt;&gt; STG &gt;&gt; Management Type" u="1"/>
        <s v="IEC_STD_V10 &gt;&gt; Data Standard &gt;&gt; STG &gt;&gt; Subject Revenue" u="1"/>
        <s v="IEC_STD_V10 &gt;&gt; Data Standard &gt;&gt; STG &gt;&gt; Investment Amount" u="1"/>
        <s v="IEC_STD_V10 &gt;&gt; Data Standard &gt;&gt; QAM &gt;&gt; Overall product yield" u="1"/>
        <s v="IEC_STD_V10 &gt;&gt; Data Standard &gt;&gt; PRO &gt;&gt; YoY LEM AL" u="1"/>
        <s v="IEC_STD_V10 &gt;&gt; Data Standard &gt;&gt; PRO &gt;&gt; Material Catalog MOM" u="1"/>
        <s v="IEC_STD_V10 &gt;&gt; Data Standard &gt;&gt; STG &gt;&gt; EBO Development Duration" u="1"/>
        <s v="IEC_STD_V10 &gt;&gt; Data Standard &gt;&gt; QAM &gt;&gt; Weekly product yield report" u="1"/>
        <s v="IEC_STD_V10 &gt;&gt; Data Standard &gt;&gt; PRO &gt;&gt; The Top Five Vendor with the Worst Order Fill Rate" u="1"/>
        <s v="IEC_STD_V10 &gt;&gt; Data Standard &gt;&gt; FIN &gt;&gt; Accumulated ROA" u="1"/>
        <s v="IEC_STD_V10 &gt;&gt; Data Standard &gt;&gt; PRO &gt;&gt; Part Description" u="1"/>
        <s v="IEC_STD_V10 &gt;&gt; Data Standard &gt;&gt; PRO &gt;&gt; PSG Cost Catetory" u="1"/>
        <s v="IEC_STD_V10 &gt;&gt; Data Standard &gt;&gt; PRO &gt;&gt; PSG Part Catetory" u="1"/>
        <s v="IEC_STD_V10 &gt;&gt; Data Standard &gt;&gt; FIN &gt;&gt; Finance Master Labor" u="1"/>
        <s v="IEC_STD_V10 &gt;&gt; Data Standard &gt;&gt; STG &gt;&gt; Investment Subject Allocation Master" u="1"/>
        <s v="IEC_STD_V10 &gt;&gt; Data Standard &gt;&gt; STG &gt;&gt; DCP Result" u="1"/>
        <s v="IEC_STD_V10 &gt;&gt; Data Standard &gt;&gt; STG &gt;&gt; EBO Project Check Date" u="1"/>
        <s v="IEC_STD_V10 &gt;&gt; Data Standard &gt;&gt; STG &gt;&gt; EBO Revenue Check Date" u="1"/>
        <e v="#N/A" u="1"/>
        <s v="IEC_STD_V10 &gt;&gt; Data Standard &gt;&gt; PRO &gt;&gt; Purchasing Mode" u="1"/>
        <s v="IEC_STD_V10 &gt;&gt; Data Standard &gt;&gt; STG &gt;&gt; EBO Project Owner" u="1"/>
        <s v="IEC_STD_V10 &gt;&gt; Data Standard &gt;&gt; PRO &gt;&gt; Last Raw Cost Price" u="1"/>
        <s v="IEC_STD_V10 &gt;&gt; Data Standard &gt;&gt; STG &gt;&gt; EBO Milestone Remark" u="1"/>
        <s v="IEC_STD_V10 &gt;&gt; Data Standard &gt;&gt; QAM &gt;&gt; Overall product yield alert" u="1"/>
        <s v="IEC_STD_V10 &gt;&gt; Data Standard &gt;&gt; STG &gt;&gt; Subject Net Profit Achieve Rate" u="1"/>
        <s v="IEC_STD_V10 &gt;&gt; Data Standard &gt;&gt; PRO &gt;&gt; Material Catalog Price Information" u="1"/>
        <s v="IEC_STD_V10 &gt;&gt; Data Standard &gt;&gt; PRO &gt;&gt; Material Group" u="1"/>
        <s v="IEC_STD_V10 &gt;&gt; Data Standard &gt;&gt; PRO &gt;&gt; Raw Material Data Month" u="1"/>
        <s v="IEC_STD_V10 &gt;&gt; Data Standard &gt;&gt; STG &gt;&gt; Account for the Quarter" u="1"/>
        <s v="IEC_STD_V10 &gt;&gt; Data Standard &gt;&gt; STG &gt;&gt; EBO Project Checkpoint Check Date" u="1"/>
        <s v="IEC_STD_V10 &gt;&gt; Data Standard &gt;&gt; FIN &gt;&gt; Debt Ratio" u="1"/>
        <s v="IEC_STD_V10 &gt;&gt; Data Standard &gt;&gt; FIN &gt;&gt; Last Number of Employees" u="1"/>
        <s v="IEC_STD_V10 &gt;&gt; Data Standard &gt;&gt; STG &gt;&gt; EBO Project Registration Date" u="1"/>
        <s v="IEC_STD_V10 &gt;&gt; Data Standard &gt;&gt; STG &gt;&gt; EBO Project Checkpoint History" u="1"/>
        <s v="IEC_STD_V10 &gt;&gt; Data Standard &gt;&gt; PRO &gt;&gt; QoQ LEM Tin" u="1"/>
        <s v="IEC_STD_V10 &gt;&gt; Data Standard &gt;&gt; PRO &gt;&gt; PSG Cost Category" u="1"/>
        <s v="IEC_STD_V10 &gt;&gt; Data Standard &gt;&gt; PRO &gt;&gt; PSG Part Category" u="1"/>
        <s v="IEC_STD_V10 &gt;&gt; Data Standard &gt;&gt; PRO &gt;&gt; QOQ Thermal Module" u="1"/>
        <s v="IEC_STD_V10 &gt;&gt; Data Standard &gt;&gt; PRO &gt;&gt; Quality Score" u="1"/>
        <s v="IEC_STD_V10 &gt;&gt; Data Standard &gt;&gt; PRO &gt;&gt; Vendor Master" u="1"/>
        <s v="IEC_STD_V10 &gt;&gt; Data Standard &gt;&gt; STG &gt;&gt; EBO Strategic Clarity" u="1"/>
        <s v="IEC_STD_V10 &gt;&gt; Data Standard &gt;&gt; STG &gt;&gt; EBO Technology Readiness" u="1"/>
        <s v="IEC_STD_V10 &gt;&gt; Data Standard &gt;&gt; PRO &gt;&gt; Material Marketing Price Information" u="1"/>
        <s v="IEC_STD_V10 &gt;&gt; Data Standard &gt;&gt; FIN &gt;&gt; ROE" u="1"/>
        <s v="IEC_STD_V10 &gt;&gt; Data Standard &gt;&gt; BPM &gt;&gt; Business Group" u="1"/>
        <s v="IEC_STD_V10 &gt;&gt; Data Standard &gt;&gt; STG &gt;&gt; EBO Project Revenue Forecast" u="1"/>
        <s v="IEC_STD_V10 &gt;&gt; Data Standard &gt;&gt; STG &gt;&gt; EBO Funding BG" u="1"/>
        <s v="IEC_STD_V10 &gt;&gt; Data Standard &gt;&gt; STG &gt;&gt; Investment Subject" u="1"/>
        <s v="IEC_STD_V10 &gt;&gt; Data Standard &gt;&gt; PRO &gt;&gt; GR Quantity" u="1"/>
        <s v="IEC_STD_V10 &gt;&gt; Data Standard &gt;&gt; QAM &gt;&gt; Overall product yield target" u="1"/>
        <s v="IEC_STD_V10 &gt;&gt; Data Standard &gt;&gt; FIN &gt;&gt; CCC" u="1"/>
        <s v="IEC_STD_V10 &gt;&gt; Data Standard &gt;&gt; PRO &gt;&gt; YoY NY Gold" u="1"/>
        <s v="IEC_STD_V10 &gt;&gt; Data Standard &gt;&gt; PRO &gt;&gt; LTA  GR Quantity" u="1"/>
        <s v="IEC_STD_V10 &gt;&gt; Data Standard &gt;&gt; PRO &gt;&gt; LTA MOU Quantity" u="1"/>
        <s v="IEC_STD_V10 &gt;&gt; Data Standard &gt;&gt; STG &gt;&gt; Budget Allocation Amount" u="1"/>
        <s v="IEC_STD_V10 &gt;&gt; Data Standard &gt;&gt; QAM &gt;&gt; Defect rate by defect type" u="1"/>
        <s v="IEC_STD_V10 &gt;&gt; Data Standard &gt;&gt; FIN &gt;&gt; PPE Amount" u="1"/>
        <s v="IEC_STD_V10 &gt;&gt; Data Standard &gt;&gt; PRO &gt;&gt; Purchase Amount" u="1"/>
        <s v="IEC_STD_V10 &gt;&gt; Data Standard &gt;&gt; PRO &gt;&gt; Sub Material Catalog" u="1"/>
        <s v="IEC_STD_V10 &gt;&gt; Data Standard &gt;&gt; STG &gt;&gt; EBO Milestone Completion" u="1"/>
        <s v="IEC_STD_V10 &gt;&gt; Data Standard &gt;&gt; FIN &gt;&gt; Entrepreneur Chinese Name" u="1"/>
        <s v="IEC_STD_V10 &gt;&gt; Data Standard &gt;&gt; PRO &gt;&gt; AVL Name" u="1"/>
        <s v="IEC_STD_V10 &gt;&gt; Data Standard &gt;&gt; PRO &gt;&gt; MoM LEM AL" u="1"/>
        <s v="IEC_STD_V10 &gt;&gt; Data Standard &gt;&gt; PRO &gt;&gt; YoY LEM CU" u="1"/>
        <s v="IEC_STD_V10 &gt;&gt; Data Standard &gt;&gt; STG &gt;&gt; EBO Phase Remark" u="1"/>
        <s v="IEC_STD_V10 &gt;&gt; Data Standard &gt;&gt; FIN &gt;&gt; Accounts Receivable Amount" u="1"/>
        <s v="IEC_STD_V10 &gt;&gt; Data Standard &gt;&gt; QAM &gt;&gt; Yield rate target by inspection station mapping" u="1"/>
        <s v="IEC_STD_V10 &gt;&gt; Data Standard &gt;&gt; PRO &gt;&gt; Series List" u="1"/>
        <s v="IEC_STD_V10 &gt;&gt; Data Standard &gt;&gt; STG &gt;&gt; Subject Net Profit" u="1"/>
        <s v="IEC_STD_V10 &gt;&gt; Data Standard &gt;&gt; FIN &gt;&gt; Cost of Sales" u="1"/>
        <s v="IEC_STD_V10 &gt;&gt; Data Standard &gt;&gt; FIN &gt;&gt; Accounts Receivables Turnover Ratio" u="1"/>
        <s v="IEC_STD_V10 &gt;&gt; Data Standard &gt;&gt; QAM &gt;&gt; Product yield rate" u="1"/>
        <s v="IEC_STD_V10 &gt;&gt; Data Standard &gt;&gt; PRO &gt;&gt; PSG Monthly Procurement Amount" u="1"/>
        <s v="IEC_STD_V10 &gt;&gt; Data Standard &gt;&gt; FIN &gt;&gt; Cash and Cash Equivalents to Assets Ratio" u="1"/>
        <s v="IEC_STD_V10 &gt;&gt; Data Standard &gt;&gt; STG &gt;&gt; EBO Phase" u="1"/>
        <s v="IEC_STD_V10 &gt;&gt; Data Standard &gt;&gt; FIN &gt;&gt; Operating Revenue" u="1"/>
        <s v="IEC_STD_V10 &gt;&gt; Data Standard &gt;&gt; STG &gt;&gt; EBO Project Revenue" u="1"/>
        <s v="IEC_STD_V10 &gt;&gt; Data Standard &gt;&gt; PRO &gt;&gt; Case Plastic Procure Cost ratio" u="1"/>
        <s v="IEC_STD_V10 &gt;&gt; Data Standard &gt;&gt; PRO &gt;&gt; Is Sole" u="1"/>
        <s v="IEC_STD_V10 &gt;&gt; Data Standard &gt;&gt; PRO &gt;&gt; Vendor Code" u="1"/>
        <s v="IEC_STD_V10 &gt;&gt; Data Standard &gt;&gt; STG &gt;&gt; Investment MA Target Remark" u="1"/>
        <s v="IEC_STD_V10 &gt;&gt; Data Standard &gt;&gt; FIN &gt;&gt; Total Assets Amount" u="1"/>
        <s v="IEC_STD_V10 &gt;&gt; Data Standard &gt;&gt; STG &gt;&gt; EBO Project Accumulated Revenue" u="1"/>
        <s v="IEC_STD_V10 &gt;&gt; Data Standard &gt;&gt; MFG &gt;&gt; PSG Plant" u="1"/>
        <s v="IEC_STD_V10 &gt;&gt; Data Standard &gt;&gt; MFG &gt;&gt; Plant Code" u="1"/>
        <s v="IEC_STD_V10 &gt;&gt; Data Standard &gt;&gt; PRO &gt;&gt; Plant Code" u="1"/>
        <s v="IEC_STD_V10 &gt;&gt; Data Standard &gt;&gt; STG &gt;&gt; EBO Funding BU" u="1"/>
        <s v="IEC_STD_V10 &gt;&gt; Data Standard &gt;&gt; PRO &gt;&gt; Rolling 6 Months Forecast" u="1"/>
        <s v="IEC_STD_V10 &gt;&gt; Data Standard &gt;&gt; PRO &gt;&gt; Major Stage Material Catalog" u="1"/>
        <s v="IEC_STD_V10 &gt;&gt; Data Standard &gt;&gt; FIN &gt;&gt; Cash and Cash Equivalents Amount" u="1"/>
        <s v="IEC_STD_V10 &gt;&gt; Data Standard &gt;&gt; PRO &gt;&gt; Material Catalog Price Infomation" u="1"/>
        <s v="IEC_STD_V10 &gt;&gt; Data Standard &gt;&gt; FIN &gt;&gt; BG Code" u="1"/>
        <s v="IEC_STD_V10 &gt;&gt; Data Standard &gt;&gt; PRO &gt;&gt; YoY LEM Tin" u="1"/>
        <s v="IEC_STD_V10 &gt;&gt; Data Standard &gt;&gt; PRO &gt;&gt; QOQ Stamping" u="1"/>
        <s v="IEC_STD_V10 &gt;&gt; Data Standard &gt;&gt; FIN &gt;&gt; Accounts Payable Amount" u="1"/>
        <s v="IEC_STD_V10 &gt;&gt; Data Standard &gt;&gt; STG &gt;&gt; EBO Milestone Target Date" u="1"/>
        <s v="IEC_STD_V10 &gt;&gt; Data Standard &gt;&gt; PRO &gt;&gt; MoM NY Gold" u="1"/>
        <s v="IEC_STD_V10 &gt;&gt; Data Standard &gt;&gt; STG &gt;&gt; Investment Master" u="1"/>
        <s v="IEC_STD_V10 &gt;&gt; Data Standard &gt;&gt; PRO &gt;&gt; Open Purchase Order Quantity" u="1"/>
        <s v="IEC_STD_V10 &gt;&gt; Data Standard &gt;&gt; MFG &gt;&gt; Site Type" u="1"/>
        <s v="IEC_STD_V10 &gt;&gt; Data Standard &gt;&gt; PRO &gt;&gt; Material Catalog" u="1"/>
        <s v="IEC_STD_V10 &gt;&gt; Data Standard &gt;&gt; PRO &gt;&gt; Sole Source List" u="1"/>
        <s v="IEC_STD_V10 &gt;&gt; Data Standard &gt;&gt; STG &gt;&gt; EBO Milestone Check Date" u="1"/>
        <s v="IEC_STD_V10 &gt;&gt; Data Standard &gt;&gt; PRO &gt;&gt; GR Date" u="1"/>
        <s v="IEC_STD_V10 &gt;&gt; Data Standard &gt;&gt; PRO &gt;&gt; MoM LEM CU" u="1"/>
        <s v="IEC_STD_V10 &gt;&gt; Data Standard &gt;&gt; STG &gt;&gt; Subject Shareholding Ratio" u="1"/>
        <s v="IEC_STD_V10 &gt;&gt; Data Standard &gt;&gt; STG &gt;&gt; Cumulative Investment Amount" u="1"/>
        <s v="IEC_STD_V10 &gt;&gt; Data Standard &gt;&gt; PRO &gt;&gt; Vendor Fulfillment Performance" u="1"/>
        <s v="IEC_STD_V10 &gt;&gt; Data Standard &gt;&gt; FIN &gt;&gt; Accounts Payable to Assets Ratio" u="1"/>
        <s v="IEC_STD_V10 &gt;&gt; Data Standard &gt;&gt; FIN &gt;&gt; Short-term Debts to Assets Ratio" u="1"/>
        <s v="IEC_STD_V10 &gt;&gt; Data Standard &gt;&gt; PRO &gt;&gt; QoQ PC" u="1"/>
        <s v="IEC_STD_V10 &gt;&gt; Data Standard &gt;&gt; QAM &gt;&gt; Product Series" u="1"/>
        <s v="IEC_STD_V10 &gt;&gt; Data Standard &gt;&gt; PRO &gt;&gt; Material Catalog Inference Cost" u="1"/>
        <s v="IEC_STD_V10 &gt;&gt; Data Standard &gt;&gt; PRO &gt;&gt; QoQ Iron" u="1"/>
        <s v="IEC_STD_V10 &gt;&gt; Data Standard &gt;&gt; MFG &gt;&gt; Primary Customer Name" u="1"/>
        <s v="IEC_STD_V10 &gt;&gt; Data Standard &gt;&gt; PRO &gt;&gt; Primary Customer Name" u="1"/>
        <s v="IEC_STD_V10 &gt;&gt; Data Standard &gt;&gt; PRO &gt;&gt; Vendor A Fulfillment Performance" u="1"/>
        <s v="IEC_STD_V10 &gt;&gt; Data Standard &gt;&gt; STG &gt;&gt; EBO Phase End Date" u="1"/>
        <s v="IEC_STD_V10 &gt;&gt; Data Standard &gt;&gt; PRO &gt;&gt; Material Futures YOY" u="1"/>
        <s v="IEC_STD_V10 &gt;&gt; Data Standard &gt;&gt; PRO &gt;&gt; Supplier Final Score" u="1"/>
        <s v="IEC_STD_V10 &gt;&gt; Data Standard &gt;&gt; STG &gt;&gt; EBO Funding End Date" u="1"/>
        <s v="IEC_STD_V10 &gt;&gt; Data Standard &gt;&gt; STG &gt;&gt; EBO Milestone Category" u="1"/>
        <s v="IEC_STD_V10 &gt;&gt; Data Standard &gt;&gt; PRO &gt;&gt; Sub Material Catalog MOM" u="1"/>
        <s v="IEC_STD_V10 &gt;&gt; Data Standard &gt;&gt; STG &gt;&gt; EBO Business Model Viability" u="1"/>
        <s v="IEC_STD_V10 &gt;&gt; Data Standard &gt;&gt; STG &gt;&gt; Subject Revenue Contribution" u="1"/>
        <s v="IEC_STD_V10 &gt;&gt; Data Standard &gt;&gt; QAM &gt;&gt; Overall system defect quantity" u="1"/>
        <s v="IEC_STD_V10 &gt;&gt; Data Standard &gt;&gt; FIN &gt;&gt; DOI" u="1"/>
        <s v="IEC_STD_V10 &gt;&gt; Data Standard &gt;&gt; PRO &gt;&gt; Used by Customer List" u="1"/>
        <s v="IEC_STD_V10 &gt;&gt; Data Standard &gt;&gt; STG &gt;&gt; EBO Funding Start Date" u="1"/>
        <s v="IEC_STD_V10 &gt;&gt; Data Standard &gt;&gt; STG &gt;&gt; EBO Project Estimate Revenue" u="1"/>
        <s v="IEC_STD_V10 &gt;&gt; Data Standard &gt;&gt; FIN &gt;&gt; Average Shareholders' Equity Amount" u="1"/>
        <s v="IEC_STD_V10 &gt;&gt; Data Standard &gt;&gt; STG &gt;&gt; Annual Investment Budget Balance (F)" u="1"/>
      </sharedItems>
    </cacheField>
    <cacheField name="DC-UDFF1" numFmtId="0">
      <sharedItems containsNonDate="0" containsString="0" containsBlank="1"/>
    </cacheField>
    <cacheField name="DC-Colpk" numFmtId="0">
      <sharedItems/>
    </cacheField>
    <cacheField name="DC-idxType" numFmtId="0">
      <sharedItems containsSemiMixedTypes="0" containsString="0" containsNumber="1" containsInteger="1" minValue="9" maxValue="9"/>
    </cacheField>
    <cacheField name="ParentDataClass" numFmtId="0">
      <sharedItems count="1">
        <s v="Date"/>
      </sharedItems>
    </cacheField>
    <cacheField name="負責領域1" numFmtId="0">
      <sharedItems count="11">
        <s v="BPM"/>
        <s v="MFG" u="1"/>
        <s v="SAL" u="1"/>
        <s v="MTD" u="1"/>
        <s v="QAM" u="1"/>
        <s v="LOG" u="1"/>
        <s v="PNC" u="1"/>
        <s v="PRO" u="1"/>
        <s v="COS" u="1"/>
        <s v="FIN" u="1"/>
        <s v="STG" u="1"/>
      </sharedItems>
    </cacheField>
    <cacheField name="isShow" numFmtId="0">
      <sharedItems count="1">
        <b v="1"/>
      </sharedItems>
    </cacheField>
    <cacheField name="isPSG" numFmtId="0">
      <sharedItems count="2">
        <b v="0"/>
        <b v="1" u="1"/>
      </sharedItems>
    </cacheField>
    <cacheField name="isTermUnique" numFmtId="0">
      <sharedItems count="2">
        <b v="1"/>
        <b v="0"/>
      </sharedItems>
    </cacheField>
    <cacheField name="isDCUnique" numFmtId="0">
      <sharedItems count="2">
        <b v="1"/>
        <b v="0"/>
      </sharedItems>
    </cacheField>
    <cacheField name="isDCcolUnique" numFmtId="0">
      <sharedItems/>
    </cacheField>
    <cacheField name="isStandard" numFmtId="0">
      <sharedItems count="2">
        <b v="1"/>
        <b v="0" u="1"/>
      </sharedItems>
    </cacheField>
    <cacheField name="isConcept" numFmtId="0">
      <sharedItems count="2">
        <b v="1"/>
        <b v="0"/>
      </sharedItems>
    </cacheField>
    <cacheField name="cntConcept" numFmtId="0">
      <sharedItems containsSemiMixedTypes="0" containsString="0" containsNumber="1" containsInteger="1" minValue="0" maxValue="0"/>
    </cacheField>
    <cacheField name="Status" numFmtId="0">
      <sharedItems count="1">
        <b v="0"/>
      </sharedItems>
    </cacheField>
    <cacheField name="warnStatus" numFmtId="0">
      <sharedItems/>
    </cacheField>
    <cacheField name="warnTerm-Naming" numFmtId="0">
      <sharedItems/>
    </cacheField>
    <cacheField name="warnSynoym-NotFound" numFmtId="0">
      <sharedItems/>
    </cacheField>
    <cacheField name="warnSynoym-Duplicate" numFmtId="0">
      <sharedItems/>
    </cacheField>
    <cacheField name="warnTerm-EngChCompare" numFmtId="0">
      <sharedItems/>
    </cacheField>
    <cacheField name="warnSynoym-chkTask" numFmtId="0">
      <sharedItems/>
    </cacheField>
    <cacheField name="errChkRequred" numFmtId="0">
      <sharedItems/>
    </cacheField>
    <cacheField name="errChkStandardItemType" numFmtId="0">
      <sharedItems/>
    </cacheField>
    <cacheField name="errChkDataType-Prop-Relationship" numFmtId="0">
      <sharedItems/>
    </cacheField>
    <cacheField name="errConcept-Duplicate" numFmtId="0">
      <sharedItems/>
    </cacheField>
    <cacheField name="errTerm-Naming" numFmtId="0">
      <sharedItems/>
    </cacheField>
    <cacheField name="ErrCheck" numFmtId="0">
      <sharedItems count="3">
        <b v="0"/>
        <e v="#N/A"/>
        <b v="1" u="1"/>
      </sharedItems>
    </cacheField>
    <cacheField name="ErrMessage" numFmtId="0">
      <sharedItems count="25">
        <s v=""/>
        <e v="#N/A"/>
        <s v="errConcept-Duplicate," u="1"/>
        <s v="warnTerm-Naming," u="1"/>
        <s v="warnSynoym-NotFound,errChkRequred," u="1"/>
        <s v="errTerm-Naming," u="1"/>
        <s v="warnSynoym-Duplicate,warnSynoym-chkTask," u="1"/>
        <s v="errChkData-TypeProp-Relationship," u="1"/>
        <s v="warnSynoym-Duplicate,warnTerm-EngChCompare," u="1"/>
        <s v="errChkRequred," u="1"/>
        <s v="warnSynoym-NotFound,warnTerm-EngChCompare," u="1"/>
        <s v="warnTerm-EngChCompare," u="1"/>
        <s v="warnSynoym-NotFound,errTerm-Naming," u="1"/>
        <s v="warnSynoym-Duplicate,errChkRequred," u="1"/>
        <s v="warnSynoym-NotFound," u="1"/>
        <s v="warnTerm-EngChCompare,errConcept-Duplicate," u="1"/>
        <s v="warnSynoym-NotFound,warnTerm-EngChCompare,errTerm-Naming," u="1"/>
        <s v="warnTerm-EngChCompare,errChkDataTypePropNRelationship," u="1"/>
        <s v="warnTerm-EngChCompare,warnSynoym-chkTask," u="1"/>
        <s v="warnSynoym-Duplicate," u="1"/>
        <s v="warnTerm-EngChCompare,errChkData-TypeProp-Relationship," u="1"/>
        <s v="warnTerm-EngChCompare,errTerm-Naming," u="1"/>
        <s v="warnSynoym-chkTask," u="1"/>
        <s v="warnSynoym-Duplicate,warnTerm-EngChCompare,warnSynoym-chkTask," u="1"/>
        <s v="errChkDataTypePropNRelationship," u="1"/>
      </sharedItems>
    </cacheField>
    <cacheField name="ErrCount" numFmtId="0">
      <sharedItems containsSemiMixedTypes="0" containsString="0" containsNumber="1" containsInteger="1" minValue="0" maxValue="0"/>
    </cacheField>
    <cacheField name="lenTerms" numFmtId="0">
      <sharedItems containsSemiMixedTypes="0" containsString="0" containsNumber="1" containsInteger="1" minValue="7" maxValue="21" count="7">
        <n v="16"/>
        <n v="8"/>
        <n v="7"/>
        <n v="12"/>
        <n v="21"/>
        <n v="18"/>
        <n v="13"/>
      </sharedItems>
      <fieldGroup base="142">
        <rangePr startNum="7" endNum="21" groupInterval="10"/>
        <groupItems count="4">
          <s v="&lt;7"/>
          <s v="7-16"/>
          <s v="17-26"/>
          <s v="&gt;27"/>
        </groupItems>
      </fieldGroup>
    </cacheField>
    <cacheField name="isOutlier" numFmtId="0">
      <sharedItems count="2">
        <b v="0"/>
        <b v="1"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0">
  <r>
    <x v="0"/>
    <x v="0"/>
    <x v="0"/>
    <x v="0"/>
    <x v="0"/>
  </r>
  <r>
    <x v="0"/>
    <x v="0"/>
    <x v="1"/>
    <x v="0"/>
    <x v="0"/>
  </r>
  <r>
    <x v="0"/>
    <x v="0"/>
    <x v="2"/>
    <x v="0"/>
    <x v="0"/>
  </r>
  <r>
    <x v="0"/>
    <x v="0"/>
    <x v="3"/>
    <x v="0"/>
    <x v="0"/>
  </r>
  <r>
    <x v="0"/>
    <x v="0"/>
    <x v="4"/>
    <x v="0"/>
    <x v="0"/>
  </r>
  <r>
    <x v="0"/>
    <x v="0"/>
    <x v="5"/>
    <x v="0"/>
    <x v="0"/>
  </r>
  <r>
    <x v="0"/>
    <x v="0"/>
    <x v="6"/>
    <x v="0"/>
    <x v="0"/>
  </r>
  <r>
    <x v="0"/>
    <x v="0"/>
    <x v="7"/>
    <x v="0"/>
    <x v="0"/>
  </r>
  <r>
    <x v="0"/>
    <x v="0"/>
    <x v="8"/>
    <x v="0"/>
    <x v="0"/>
  </r>
  <r>
    <x v="0"/>
    <x v="0"/>
    <x v="9"/>
    <x v="0"/>
    <x v="0"/>
  </r>
  <r>
    <x v="0"/>
    <x v="0"/>
    <x v="10"/>
    <x v="0"/>
    <x v="0"/>
  </r>
  <r>
    <x v="0"/>
    <x v="0"/>
    <x v="11"/>
    <x v="0"/>
    <x v="0"/>
  </r>
  <r>
    <x v="0"/>
    <x v="0"/>
    <x v="12"/>
    <x v="0"/>
    <x v="0"/>
  </r>
  <r>
    <x v="0"/>
    <x v="0"/>
    <x v="13"/>
    <x v="0"/>
    <x v="0"/>
  </r>
  <r>
    <x v="0"/>
    <x v="0"/>
    <x v="14"/>
    <x v="0"/>
    <x v="0"/>
  </r>
  <r>
    <x v="0"/>
    <x v="0"/>
    <x v="15"/>
    <x v="0"/>
    <x v="0"/>
  </r>
  <r>
    <x v="0"/>
    <x v="0"/>
    <x v="16"/>
    <x v="0"/>
    <x v="0"/>
  </r>
  <r>
    <x v="0"/>
    <x v="0"/>
    <x v="17"/>
    <x v="0"/>
    <x v="0"/>
  </r>
  <r>
    <x v="0"/>
    <x v="0"/>
    <x v="18"/>
    <x v="0"/>
    <x v="0"/>
  </r>
  <r>
    <x v="0"/>
    <x v="0"/>
    <x v="19"/>
    <x v="0"/>
    <x v="0"/>
  </r>
  <r>
    <x v="0"/>
    <x v="0"/>
    <x v="20"/>
    <x v="0"/>
    <x v="0"/>
  </r>
  <r>
    <x v="0"/>
    <x v="0"/>
    <x v="21"/>
    <x v="0"/>
    <x v="0"/>
  </r>
  <r>
    <x v="0"/>
    <x v="0"/>
    <x v="22"/>
    <x v="0"/>
    <x v="0"/>
  </r>
  <r>
    <x v="0"/>
    <x v="0"/>
    <x v="23"/>
    <x v="0"/>
    <x v="0"/>
  </r>
  <r>
    <x v="0"/>
    <x v="0"/>
    <x v="24"/>
    <x v="0"/>
    <x v="0"/>
  </r>
  <r>
    <x v="0"/>
    <x v="0"/>
    <x v="25"/>
    <x v="0"/>
    <x v="0"/>
  </r>
  <r>
    <x v="0"/>
    <x v="0"/>
    <x v="26"/>
    <x v="0"/>
    <x v="0"/>
  </r>
  <r>
    <x v="0"/>
    <x v="0"/>
    <x v="27"/>
    <x v="0"/>
    <x v="0"/>
  </r>
  <r>
    <x v="0"/>
    <x v="0"/>
    <x v="28"/>
    <x v="0"/>
    <x v="0"/>
  </r>
  <r>
    <x v="0"/>
    <x v="0"/>
    <x v="29"/>
    <x v="0"/>
    <x v="0"/>
  </r>
  <r>
    <x v="0"/>
    <x v="0"/>
    <x v="30"/>
    <x v="0"/>
    <x v="0"/>
  </r>
  <r>
    <x v="0"/>
    <x v="0"/>
    <x v="31"/>
    <x v="0"/>
    <x v="0"/>
  </r>
  <r>
    <x v="0"/>
    <x v="0"/>
    <x v="32"/>
    <x v="0"/>
    <x v="0"/>
  </r>
  <r>
    <x v="0"/>
    <x v="0"/>
    <x v="33"/>
    <x v="0"/>
    <x v="0"/>
  </r>
  <r>
    <x v="0"/>
    <x v="0"/>
    <x v="34"/>
    <x v="0"/>
    <x v="0"/>
  </r>
  <r>
    <x v="0"/>
    <x v="0"/>
    <x v="35"/>
    <x v="0"/>
    <x v="0"/>
  </r>
  <r>
    <x v="0"/>
    <x v="0"/>
    <x v="36"/>
    <x v="0"/>
    <x v="0"/>
  </r>
  <r>
    <x v="0"/>
    <x v="0"/>
    <x v="37"/>
    <x v="0"/>
    <x v="0"/>
  </r>
  <r>
    <x v="0"/>
    <x v="0"/>
    <x v="38"/>
    <x v="0"/>
    <x v="1"/>
  </r>
  <r>
    <x v="0"/>
    <x v="0"/>
    <x v="39"/>
    <x v="0"/>
    <x v="0"/>
  </r>
  <r>
    <x v="0"/>
    <x v="0"/>
    <x v="40"/>
    <x v="0"/>
    <x v="0"/>
  </r>
  <r>
    <x v="0"/>
    <x v="0"/>
    <x v="41"/>
    <x v="0"/>
    <x v="0"/>
  </r>
  <r>
    <x v="0"/>
    <x v="0"/>
    <x v="42"/>
    <x v="0"/>
    <x v="0"/>
  </r>
  <r>
    <x v="0"/>
    <x v="0"/>
    <x v="43"/>
    <x v="0"/>
    <x v="0"/>
  </r>
  <r>
    <x v="0"/>
    <x v="0"/>
    <x v="44"/>
    <x v="0"/>
    <x v="0"/>
  </r>
  <r>
    <x v="0"/>
    <x v="0"/>
    <x v="45"/>
    <x v="0"/>
    <x v="0"/>
  </r>
  <r>
    <x v="0"/>
    <x v="0"/>
    <x v="46"/>
    <x v="0"/>
    <x v="0"/>
  </r>
  <r>
    <x v="0"/>
    <x v="0"/>
    <x v="47"/>
    <x v="0"/>
    <x v="0"/>
  </r>
  <r>
    <x v="0"/>
    <x v="0"/>
    <x v="48"/>
    <x v="0"/>
    <x v="0"/>
  </r>
  <r>
    <x v="0"/>
    <x v="0"/>
    <x v="49"/>
    <x v="0"/>
    <x v="0"/>
  </r>
  <r>
    <x v="0"/>
    <x v="0"/>
    <x v="50"/>
    <x v="0"/>
    <x v="0"/>
  </r>
  <r>
    <x v="0"/>
    <x v="0"/>
    <x v="51"/>
    <x v="0"/>
    <x v="0"/>
  </r>
  <r>
    <x v="0"/>
    <x v="0"/>
    <x v="52"/>
    <x v="0"/>
    <x v="0"/>
  </r>
  <r>
    <x v="0"/>
    <x v="0"/>
    <x v="53"/>
    <x v="0"/>
    <x v="0"/>
  </r>
  <r>
    <x v="0"/>
    <x v="0"/>
    <x v="54"/>
    <x v="0"/>
    <x v="0"/>
  </r>
  <r>
    <x v="0"/>
    <x v="0"/>
    <x v="55"/>
    <x v="0"/>
    <x v="0"/>
  </r>
  <r>
    <x v="0"/>
    <x v="0"/>
    <x v="56"/>
    <x v="0"/>
    <x v="0"/>
  </r>
  <r>
    <x v="0"/>
    <x v="0"/>
    <x v="57"/>
    <x v="0"/>
    <x v="0"/>
  </r>
  <r>
    <x v="0"/>
    <x v="0"/>
    <x v="58"/>
    <x v="0"/>
    <x v="0"/>
  </r>
  <r>
    <x v="0"/>
    <x v="0"/>
    <x v="59"/>
    <x v="0"/>
    <x v="0"/>
  </r>
  <r>
    <x v="0"/>
    <x v="0"/>
    <x v="60"/>
    <x v="0"/>
    <x v="0"/>
  </r>
  <r>
    <x v="0"/>
    <x v="0"/>
    <x v="61"/>
    <x v="0"/>
    <x v="0"/>
  </r>
  <r>
    <x v="0"/>
    <x v="0"/>
    <x v="62"/>
    <x v="0"/>
    <x v="0"/>
  </r>
  <r>
    <x v="0"/>
    <x v="0"/>
    <x v="63"/>
    <x v="0"/>
    <x v="0"/>
  </r>
  <r>
    <x v="0"/>
    <x v="0"/>
    <x v="64"/>
    <x v="0"/>
    <x v="0"/>
  </r>
  <r>
    <x v="0"/>
    <x v="0"/>
    <x v="65"/>
    <x v="0"/>
    <x v="0"/>
  </r>
  <r>
    <x v="0"/>
    <x v="0"/>
    <x v="66"/>
    <x v="0"/>
    <x v="0"/>
  </r>
  <r>
    <x v="0"/>
    <x v="0"/>
    <x v="67"/>
    <x v="0"/>
    <x v="0"/>
  </r>
  <r>
    <x v="0"/>
    <x v="0"/>
    <x v="68"/>
    <x v="0"/>
    <x v="0"/>
  </r>
  <r>
    <x v="0"/>
    <x v="0"/>
    <x v="69"/>
    <x v="0"/>
    <x v="0"/>
  </r>
  <r>
    <x v="0"/>
    <x v="0"/>
    <x v="70"/>
    <x v="0"/>
    <x v="0"/>
  </r>
  <r>
    <x v="0"/>
    <x v="0"/>
    <x v="71"/>
    <x v="0"/>
    <x v="0"/>
  </r>
  <r>
    <x v="0"/>
    <x v="0"/>
    <x v="72"/>
    <x v="0"/>
    <x v="0"/>
  </r>
  <r>
    <x v="0"/>
    <x v="0"/>
    <x v="73"/>
    <x v="0"/>
    <x v="0"/>
  </r>
  <r>
    <x v="0"/>
    <x v="0"/>
    <x v="74"/>
    <x v="0"/>
    <x v="0"/>
  </r>
  <r>
    <x v="0"/>
    <x v="0"/>
    <x v="75"/>
    <x v="0"/>
    <x v="0"/>
  </r>
  <r>
    <x v="0"/>
    <x v="0"/>
    <x v="76"/>
    <x v="0"/>
    <x v="0"/>
  </r>
  <r>
    <x v="0"/>
    <x v="0"/>
    <x v="77"/>
    <x v="0"/>
    <x v="0"/>
  </r>
  <r>
    <x v="0"/>
    <x v="0"/>
    <x v="78"/>
    <x v="0"/>
    <x v="0"/>
  </r>
  <r>
    <x v="0"/>
    <x v="0"/>
    <x v="79"/>
    <x v="0"/>
    <x v="0"/>
  </r>
  <r>
    <x v="0"/>
    <x v="0"/>
    <x v="80"/>
    <x v="0"/>
    <x v="0"/>
  </r>
  <r>
    <x v="0"/>
    <x v="0"/>
    <x v="81"/>
    <x v="0"/>
    <x v="0"/>
  </r>
  <r>
    <x v="0"/>
    <x v="0"/>
    <x v="82"/>
    <x v="0"/>
    <x v="0"/>
  </r>
  <r>
    <x v="0"/>
    <x v="0"/>
    <x v="83"/>
    <x v="0"/>
    <x v="0"/>
  </r>
  <r>
    <x v="0"/>
    <x v="0"/>
    <x v="84"/>
    <x v="0"/>
    <x v="0"/>
  </r>
  <r>
    <x v="0"/>
    <x v="0"/>
    <x v="85"/>
    <x v="0"/>
    <x v="0"/>
  </r>
  <r>
    <x v="0"/>
    <x v="0"/>
    <x v="86"/>
    <x v="0"/>
    <x v="0"/>
  </r>
  <r>
    <x v="0"/>
    <x v="0"/>
    <x v="87"/>
    <x v="0"/>
    <x v="0"/>
  </r>
  <r>
    <x v="0"/>
    <x v="0"/>
    <x v="88"/>
    <x v="0"/>
    <x v="0"/>
  </r>
  <r>
    <x v="0"/>
    <x v="0"/>
    <x v="89"/>
    <x v="0"/>
    <x v="0"/>
  </r>
  <r>
    <x v="0"/>
    <x v="0"/>
    <x v="90"/>
    <x v="0"/>
    <x v="0"/>
  </r>
  <r>
    <x v="0"/>
    <x v="0"/>
    <x v="91"/>
    <x v="0"/>
    <x v="0"/>
  </r>
  <r>
    <x v="0"/>
    <x v="0"/>
    <x v="92"/>
    <x v="0"/>
    <x v="0"/>
  </r>
  <r>
    <x v="0"/>
    <x v="0"/>
    <x v="93"/>
    <x v="0"/>
    <x v="0"/>
  </r>
  <r>
    <x v="0"/>
    <x v="0"/>
    <x v="94"/>
    <x v="0"/>
    <x v="0"/>
  </r>
  <r>
    <x v="0"/>
    <x v="0"/>
    <x v="95"/>
    <x v="0"/>
    <x v="0"/>
  </r>
  <r>
    <x v="0"/>
    <x v="0"/>
    <x v="96"/>
    <x v="0"/>
    <x v="0"/>
  </r>
  <r>
    <x v="0"/>
    <x v="0"/>
    <x v="97"/>
    <x v="0"/>
    <x v="0"/>
  </r>
  <r>
    <x v="0"/>
    <x v="0"/>
    <x v="98"/>
    <x v="0"/>
    <x v="0"/>
  </r>
  <r>
    <x v="0"/>
    <x v="0"/>
    <x v="99"/>
    <x v="0"/>
    <x v="0"/>
  </r>
  <r>
    <x v="0"/>
    <x v="0"/>
    <x v="100"/>
    <x v="0"/>
    <x v="0"/>
  </r>
  <r>
    <x v="0"/>
    <x v="0"/>
    <x v="101"/>
    <x v="0"/>
    <x v="0"/>
  </r>
  <r>
    <x v="0"/>
    <x v="0"/>
    <x v="102"/>
    <x v="0"/>
    <x v="0"/>
  </r>
  <r>
    <x v="0"/>
    <x v="0"/>
    <x v="103"/>
    <x v="0"/>
    <x v="0"/>
  </r>
  <r>
    <x v="0"/>
    <x v="0"/>
    <x v="104"/>
    <x v="0"/>
    <x v="0"/>
  </r>
  <r>
    <x v="0"/>
    <x v="0"/>
    <x v="105"/>
    <x v="0"/>
    <x v="0"/>
  </r>
  <r>
    <x v="0"/>
    <x v="0"/>
    <x v="106"/>
    <x v="0"/>
    <x v="0"/>
  </r>
  <r>
    <x v="0"/>
    <x v="0"/>
    <x v="107"/>
    <x v="0"/>
    <x v="0"/>
  </r>
  <r>
    <x v="0"/>
    <x v="0"/>
    <x v="108"/>
    <x v="0"/>
    <x v="0"/>
  </r>
  <r>
    <x v="0"/>
    <x v="0"/>
    <x v="109"/>
    <x v="0"/>
    <x v="0"/>
  </r>
  <r>
    <x v="0"/>
    <x v="0"/>
    <x v="110"/>
    <x v="0"/>
    <x v="0"/>
  </r>
  <r>
    <x v="0"/>
    <x v="0"/>
    <x v="111"/>
    <x v="0"/>
    <x v="0"/>
  </r>
  <r>
    <x v="0"/>
    <x v="0"/>
    <x v="112"/>
    <x v="0"/>
    <x v="0"/>
  </r>
  <r>
    <x v="0"/>
    <x v="0"/>
    <x v="113"/>
    <x v="0"/>
    <x v="0"/>
  </r>
  <r>
    <x v="0"/>
    <x v="0"/>
    <x v="114"/>
    <x v="0"/>
    <x v="0"/>
  </r>
  <r>
    <x v="0"/>
    <x v="0"/>
    <x v="115"/>
    <x v="0"/>
    <x v="0"/>
  </r>
  <r>
    <x v="0"/>
    <x v="0"/>
    <x v="116"/>
    <x v="0"/>
    <x v="0"/>
  </r>
  <r>
    <x v="0"/>
    <x v="0"/>
    <x v="117"/>
    <x v="0"/>
    <x v="0"/>
  </r>
  <r>
    <x v="0"/>
    <x v="0"/>
    <x v="118"/>
    <x v="0"/>
    <x v="0"/>
  </r>
  <r>
    <x v="0"/>
    <x v="0"/>
    <x v="119"/>
    <x v="0"/>
    <x v="0"/>
  </r>
  <r>
    <x v="0"/>
    <x v="0"/>
    <x v="120"/>
    <x v="0"/>
    <x v="0"/>
  </r>
  <r>
    <x v="0"/>
    <x v="0"/>
    <x v="121"/>
    <x v="0"/>
    <x v="0"/>
  </r>
  <r>
    <x v="0"/>
    <x v="0"/>
    <x v="122"/>
    <x v="0"/>
    <x v="0"/>
  </r>
  <r>
    <x v="0"/>
    <x v="0"/>
    <x v="123"/>
    <x v="0"/>
    <x v="0"/>
  </r>
  <r>
    <x v="0"/>
    <x v="0"/>
    <x v="124"/>
    <x v="0"/>
    <x v="0"/>
  </r>
  <r>
    <x v="0"/>
    <x v="0"/>
    <x v="125"/>
    <x v="0"/>
    <x v="0"/>
  </r>
  <r>
    <x v="0"/>
    <x v="0"/>
    <x v="126"/>
    <x v="0"/>
    <x v="0"/>
  </r>
  <r>
    <x v="0"/>
    <x v="0"/>
    <x v="127"/>
    <x v="0"/>
    <x v="0"/>
  </r>
  <r>
    <x v="0"/>
    <x v="0"/>
    <x v="128"/>
    <x v="0"/>
    <x v="0"/>
  </r>
  <r>
    <x v="0"/>
    <x v="0"/>
    <x v="129"/>
    <x v="0"/>
    <x v="0"/>
  </r>
  <r>
    <x v="0"/>
    <x v="0"/>
    <x v="130"/>
    <x v="0"/>
    <x v="0"/>
  </r>
  <r>
    <x v="0"/>
    <x v="0"/>
    <x v="131"/>
    <x v="0"/>
    <x v="0"/>
  </r>
  <r>
    <x v="0"/>
    <x v="0"/>
    <x v="132"/>
    <x v="0"/>
    <x v="0"/>
  </r>
  <r>
    <x v="0"/>
    <x v="0"/>
    <x v="133"/>
    <x v="0"/>
    <x v="0"/>
  </r>
  <r>
    <x v="0"/>
    <x v="0"/>
    <x v="134"/>
    <x v="0"/>
    <x v="0"/>
  </r>
  <r>
    <x v="0"/>
    <x v="0"/>
    <x v="135"/>
    <x v="0"/>
    <x v="0"/>
  </r>
  <r>
    <x v="0"/>
    <x v="0"/>
    <x v="136"/>
    <x v="0"/>
    <x v="0"/>
  </r>
  <r>
    <x v="0"/>
    <x v="0"/>
    <x v="137"/>
    <x v="0"/>
    <x v="0"/>
  </r>
  <r>
    <x v="0"/>
    <x v="0"/>
    <x v="138"/>
    <x v="0"/>
    <x v="0"/>
  </r>
  <r>
    <x v="0"/>
    <x v="0"/>
    <x v="139"/>
    <x v="0"/>
    <x v="0"/>
  </r>
  <r>
    <x v="0"/>
    <x v="0"/>
    <x v="140"/>
    <x v="0"/>
    <x v="0"/>
  </r>
  <r>
    <x v="0"/>
    <x v="0"/>
    <x v="141"/>
    <x v="0"/>
    <x v="0"/>
  </r>
  <r>
    <x v="0"/>
    <x v="0"/>
    <x v="142"/>
    <x v="0"/>
    <x v="0"/>
  </r>
  <r>
    <x v="0"/>
    <x v="0"/>
    <x v="143"/>
    <x v="0"/>
    <x v="0"/>
  </r>
  <r>
    <x v="0"/>
    <x v="0"/>
    <x v="144"/>
    <x v="0"/>
    <x v="0"/>
  </r>
  <r>
    <x v="0"/>
    <x v="0"/>
    <x v="145"/>
    <x v="0"/>
    <x v="0"/>
  </r>
  <r>
    <x v="0"/>
    <x v="0"/>
    <x v="146"/>
    <x v="0"/>
    <x v="0"/>
  </r>
  <r>
    <x v="0"/>
    <x v="0"/>
    <x v="147"/>
    <x v="0"/>
    <x v="0"/>
  </r>
  <r>
    <x v="0"/>
    <x v="0"/>
    <x v="148"/>
    <x v="0"/>
    <x v="0"/>
  </r>
  <r>
    <x v="0"/>
    <x v="0"/>
    <x v="149"/>
    <x v="0"/>
    <x v="0"/>
  </r>
  <r>
    <x v="0"/>
    <x v="0"/>
    <x v="150"/>
    <x v="0"/>
    <x v="0"/>
  </r>
  <r>
    <x v="0"/>
    <x v="0"/>
    <x v="151"/>
    <x v="0"/>
    <x v="0"/>
  </r>
  <r>
    <x v="0"/>
    <x v="0"/>
    <x v="152"/>
    <x v="0"/>
    <x v="0"/>
  </r>
  <r>
    <x v="0"/>
    <x v="0"/>
    <x v="153"/>
    <x v="0"/>
    <x v="0"/>
  </r>
  <r>
    <x v="0"/>
    <x v="0"/>
    <x v="154"/>
    <x v="0"/>
    <x v="0"/>
  </r>
  <r>
    <x v="0"/>
    <x v="0"/>
    <x v="155"/>
    <x v="0"/>
    <x v="0"/>
  </r>
  <r>
    <x v="0"/>
    <x v="0"/>
    <x v="156"/>
    <x v="0"/>
    <x v="0"/>
  </r>
  <r>
    <x v="0"/>
    <x v="0"/>
    <x v="157"/>
    <x v="0"/>
    <x v="0"/>
  </r>
  <r>
    <x v="0"/>
    <x v="0"/>
    <x v="158"/>
    <x v="0"/>
    <x v="0"/>
  </r>
  <r>
    <x v="0"/>
    <x v="0"/>
    <x v="159"/>
    <x v="0"/>
    <x v="0"/>
  </r>
  <r>
    <x v="0"/>
    <x v="0"/>
    <x v="160"/>
    <x v="0"/>
    <x v="0"/>
  </r>
  <r>
    <x v="0"/>
    <x v="0"/>
    <x v="161"/>
    <x v="0"/>
    <x v="0"/>
  </r>
  <r>
    <x v="0"/>
    <x v="0"/>
    <x v="162"/>
    <x v="0"/>
    <x v="0"/>
  </r>
  <r>
    <x v="0"/>
    <x v="0"/>
    <x v="163"/>
    <x v="0"/>
    <x v="0"/>
  </r>
  <r>
    <x v="0"/>
    <x v="0"/>
    <x v="164"/>
    <x v="0"/>
    <x v="1"/>
  </r>
  <r>
    <x v="0"/>
    <x v="0"/>
    <x v="165"/>
    <x v="0"/>
    <x v="0"/>
  </r>
  <r>
    <x v="0"/>
    <x v="0"/>
    <x v="166"/>
    <x v="0"/>
    <x v="0"/>
  </r>
  <r>
    <x v="0"/>
    <x v="0"/>
    <x v="167"/>
    <x v="0"/>
    <x v="0"/>
  </r>
  <r>
    <x v="0"/>
    <x v="0"/>
    <x v="168"/>
    <x v="0"/>
    <x v="0"/>
  </r>
  <r>
    <x v="0"/>
    <x v="0"/>
    <x v="169"/>
    <x v="0"/>
    <x v="0"/>
  </r>
  <r>
    <x v="0"/>
    <x v="0"/>
    <x v="170"/>
    <x v="0"/>
    <x v="0"/>
  </r>
  <r>
    <x v="0"/>
    <x v="0"/>
    <x v="171"/>
    <x v="0"/>
    <x v="0"/>
  </r>
  <r>
    <x v="0"/>
    <x v="0"/>
    <x v="172"/>
    <x v="0"/>
    <x v="0"/>
  </r>
  <r>
    <x v="0"/>
    <x v="0"/>
    <x v="173"/>
    <x v="0"/>
    <x v="0"/>
  </r>
  <r>
    <x v="0"/>
    <x v="0"/>
    <x v="174"/>
    <x v="0"/>
    <x v="0"/>
  </r>
  <r>
    <x v="0"/>
    <x v="0"/>
    <x v="175"/>
    <x v="0"/>
    <x v="0"/>
  </r>
  <r>
    <x v="0"/>
    <x v="0"/>
    <x v="176"/>
    <x v="0"/>
    <x v="0"/>
  </r>
  <r>
    <x v="0"/>
    <x v="0"/>
    <x v="177"/>
    <x v="0"/>
    <x v="0"/>
  </r>
  <r>
    <x v="0"/>
    <x v="0"/>
    <x v="178"/>
    <x v="0"/>
    <x v="0"/>
  </r>
  <r>
    <x v="0"/>
    <x v="0"/>
    <x v="179"/>
    <x v="0"/>
    <x v="0"/>
  </r>
  <r>
    <x v="0"/>
    <x v="0"/>
    <x v="180"/>
    <x v="0"/>
    <x v="0"/>
  </r>
  <r>
    <x v="0"/>
    <x v="0"/>
    <x v="181"/>
    <x v="0"/>
    <x v="0"/>
  </r>
  <r>
    <x v="0"/>
    <x v="0"/>
    <x v="182"/>
    <x v="0"/>
    <x v="0"/>
  </r>
  <r>
    <x v="0"/>
    <x v="0"/>
    <x v="183"/>
    <x v="0"/>
    <x v="0"/>
  </r>
  <r>
    <x v="0"/>
    <x v="0"/>
    <x v="184"/>
    <x v="0"/>
    <x v="0"/>
  </r>
  <r>
    <x v="0"/>
    <x v="0"/>
    <x v="185"/>
    <x v="0"/>
    <x v="0"/>
  </r>
  <r>
    <x v="0"/>
    <x v="0"/>
    <x v="186"/>
    <x v="0"/>
    <x v="0"/>
  </r>
  <r>
    <x v="0"/>
    <x v="0"/>
    <x v="187"/>
    <x v="0"/>
    <x v="0"/>
  </r>
  <r>
    <x v="0"/>
    <x v="0"/>
    <x v="188"/>
    <x v="0"/>
    <x v="0"/>
  </r>
  <r>
    <x v="0"/>
    <x v="0"/>
    <x v="189"/>
    <x v="0"/>
    <x v="0"/>
  </r>
  <r>
    <x v="0"/>
    <x v="0"/>
    <x v="190"/>
    <x v="0"/>
    <x v="0"/>
  </r>
  <r>
    <x v="0"/>
    <x v="0"/>
    <x v="191"/>
    <x v="0"/>
    <x v="0"/>
  </r>
  <r>
    <x v="0"/>
    <x v="0"/>
    <x v="192"/>
    <x v="0"/>
    <x v="0"/>
  </r>
  <r>
    <x v="0"/>
    <x v="0"/>
    <x v="193"/>
    <x v="0"/>
    <x v="0"/>
  </r>
  <r>
    <x v="0"/>
    <x v="0"/>
    <x v="194"/>
    <x v="0"/>
    <x v="0"/>
  </r>
  <r>
    <x v="0"/>
    <x v="0"/>
    <x v="195"/>
    <x v="0"/>
    <x v="1"/>
  </r>
  <r>
    <x v="0"/>
    <x v="1"/>
    <x v="0"/>
    <x v="0"/>
    <x v="0"/>
  </r>
  <r>
    <x v="0"/>
    <x v="1"/>
    <x v="2"/>
    <x v="0"/>
    <x v="0"/>
  </r>
  <r>
    <x v="0"/>
    <x v="1"/>
    <x v="4"/>
    <x v="0"/>
    <x v="0"/>
  </r>
  <r>
    <x v="0"/>
    <x v="1"/>
    <x v="5"/>
    <x v="0"/>
    <x v="0"/>
  </r>
  <r>
    <x v="0"/>
    <x v="1"/>
    <x v="6"/>
    <x v="0"/>
    <x v="0"/>
  </r>
  <r>
    <x v="0"/>
    <x v="1"/>
    <x v="7"/>
    <x v="0"/>
    <x v="0"/>
  </r>
  <r>
    <x v="0"/>
    <x v="1"/>
    <x v="8"/>
    <x v="0"/>
    <x v="0"/>
  </r>
  <r>
    <x v="0"/>
    <x v="1"/>
    <x v="196"/>
    <x v="0"/>
    <x v="0"/>
  </r>
  <r>
    <x v="0"/>
    <x v="1"/>
    <x v="197"/>
    <x v="0"/>
    <x v="0"/>
  </r>
  <r>
    <x v="0"/>
    <x v="1"/>
    <x v="198"/>
    <x v="0"/>
    <x v="0"/>
  </r>
  <r>
    <x v="0"/>
    <x v="1"/>
    <x v="199"/>
    <x v="0"/>
    <x v="0"/>
  </r>
  <r>
    <x v="0"/>
    <x v="1"/>
    <x v="200"/>
    <x v="0"/>
    <x v="0"/>
  </r>
  <r>
    <x v="0"/>
    <x v="1"/>
    <x v="9"/>
    <x v="0"/>
    <x v="0"/>
  </r>
  <r>
    <x v="0"/>
    <x v="1"/>
    <x v="10"/>
    <x v="0"/>
    <x v="0"/>
  </r>
  <r>
    <x v="0"/>
    <x v="1"/>
    <x v="11"/>
    <x v="0"/>
    <x v="0"/>
  </r>
  <r>
    <x v="0"/>
    <x v="1"/>
    <x v="12"/>
    <x v="0"/>
    <x v="0"/>
  </r>
  <r>
    <x v="0"/>
    <x v="1"/>
    <x v="13"/>
    <x v="0"/>
    <x v="0"/>
  </r>
  <r>
    <x v="0"/>
    <x v="1"/>
    <x v="14"/>
    <x v="0"/>
    <x v="0"/>
  </r>
  <r>
    <x v="0"/>
    <x v="1"/>
    <x v="15"/>
    <x v="0"/>
    <x v="0"/>
  </r>
  <r>
    <x v="0"/>
    <x v="1"/>
    <x v="16"/>
    <x v="0"/>
    <x v="0"/>
  </r>
  <r>
    <x v="0"/>
    <x v="1"/>
    <x v="17"/>
    <x v="0"/>
    <x v="0"/>
  </r>
  <r>
    <x v="0"/>
    <x v="1"/>
    <x v="18"/>
    <x v="0"/>
    <x v="0"/>
  </r>
  <r>
    <x v="0"/>
    <x v="1"/>
    <x v="21"/>
    <x v="0"/>
    <x v="0"/>
  </r>
  <r>
    <x v="0"/>
    <x v="1"/>
    <x v="201"/>
    <x v="0"/>
    <x v="0"/>
  </r>
  <r>
    <x v="0"/>
    <x v="1"/>
    <x v="22"/>
    <x v="0"/>
    <x v="0"/>
  </r>
  <r>
    <x v="0"/>
    <x v="1"/>
    <x v="23"/>
    <x v="0"/>
    <x v="0"/>
  </r>
  <r>
    <x v="0"/>
    <x v="1"/>
    <x v="24"/>
    <x v="0"/>
    <x v="0"/>
  </r>
  <r>
    <x v="0"/>
    <x v="1"/>
    <x v="25"/>
    <x v="0"/>
    <x v="0"/>
  </r>
  <r>
    <x v="0"/>
    <x v="1"/>
    <x v="202"/>
    <x v="0"/>
    <x v="0"/>
  </r>
  <r>
    <x v="0"/>
    <x v="1"/>
    <x v="27"/>
    <x v="0"/>
    <x v="0"/>
  </r>
  <r>
    <x v="0"/>
    <x v="1"/>
    <x v="29"/>
    <x v="0"/>
    <x v="0"/>
  </r>
  <r>
    <x v="0"/>
    <x v="1"/>
    <x v="30"/>
    <x v="0"/>
    <x v="0"/>
  </r>
  <r>
    <x v="0"/>
    <x v="1"/>
    <x v="31"/>
    <x v="0"/>
    <x v="0"/>
  </r>
  <r>
    <x v="0"/>
    <x v="1"/>
    <x v="33"/>
    <x v="0"/>
    <x v="0"/>
  </r>
  <r>
    <x v="0"/>
    <x v="1"/>
    <x v="203"/>
    <x v="0"/>
    <x v="0"/>
  </r>
  <r>
    <x v="0"/>
    <x v="1"/>
    <x v="34"/>
    <x v="0"/>
    <x v="0"/>
  </r>
  <r>
    <x v="0"/>
    <x v="1"/>
    <x v="35"/>
    <x v="0"/>
    <x v="0"/>
  </r>
  <r>
    <x v="0"/>
    <x v="1"/>
    <x v="36"/>
    <x v="0"/>
    <x v="0"/>
  </r>
  <r>
    <x v="0"/>
    <x v="1"/>
    <x v="37"/>
    <x v="0"/>
    <x v="0"/>
  </r>
  <r>
    <x v="0"/>
    <x v="1"/>
    <x v="38"/>
    <x v="0"/>
    <x v="1"/>
  </r>
  <r>
    <x v="0"/>
    <x v="1"/>
    <x v="39"/>
    <x v="0"/>
    <x v="0"/>
  </r>
  <r>
    <x v="0"/>
    <x v="1"/>
    <x v="40"/>
    <x v="0"/>
    <x v="0"/>
  </r>
  <r>
    <x v="0"/>
    <x v="1"/>
    <x v="41"/>
    <x v="0"/>
    <x v="0"/>
  </r>
  <r>
    <x v="0"/>
    <x v="1"/>
    <x v="42"/>
    <x v="0"/>
    <x v="0"/>
  </r>
  <r>
    <x v="0"/>
    <x v="1"/>
    <x v="43"/>
    <x v="0"/>
    <x v="0"/>
  </r>
  <r>
    <x v="0"/>
    <x v="1"/>
    <x v="44"/>
    <x v="0"/>
    <x v="0"/>
  </r>
  <r>
    <x v="0"/>
    <x v="1"/>
    <x v="45"/>
    <x v="0"/>
    <x v="0"/>
  </r>
  <r>
    <x v="0"/>
    <x v="1"/>
    <x v="46"/>
    <x v="0"/>
    <x v="0"/>
  </r>
  <r>
    <x v="0"/>
    <x v="1"/>
    <x v="47"/>
    <x v="0"/>
    <x v="0"/>
  </r>
  <r>
    <x v="0"/>
    <x v="1"/>
    <x v="50"/>
    <x v="0"/>
    <x v="0"/>
  </r>
  <r>
    <x v="0"/>
    <x v="1"/>
    <x v="51"/>
    <x v="0"/>
    <x v="0"/>
  </r>
  <r>
    <x v="0"/>
    <x v="1"/>
    <x v="52"/>
    <x v="0"/>
    <x v="0"/>
  </r>
  <r>
    <x v="0"/>
    <x v="1"/>
    <x v="204"/>
    <x v="0"/>
    <x v="0"/>
  </r>
  <r>
    <x v="0"/>
    <x v="1"/>
    <x v="53"/>
    <x v="0"/>
    <x v="0"/>
  </r>
  <r>
    <x v="0"/>
    <x v="1"/>
    <x v="54"/>
    <x v="0"/>
    <x v="0"/>
  </r>
  <r>
    <x v="0"/>
    <x v="1"/>
    <x v="55"/>
    <x v="0"/>
    <x v="0"/>
  </r>
  <r>
    <x v="0"/>
    <x v="1"/>
    <x v="56"/>
    <x v="0"/>
    <x v="0"/>
  </r>
  <r>
    <x v="0"/>
    <x v="1"/>
    <x v="57"/>
    <x v="0"/>
    <x v="0"/>
  </r>
  <r>
    <x v="0"/>
    <x v="1"/>
    <x v="58"/>
    <x v="0"/>
    <x v="0"/>
  </r>
  <r>
    <x v="0"/>
    <x v="1"/>
    <x v="59"/>
    <x v="0"/>
    <x v="0"/>
  </r>
  <r>
    <x v="0"/>
    <x v="1"/>
    <x v="205"/>
    <x v="0"/>
    <x v="0"/>
  </r>
  <r>
    <x v="0"/>
    <x v="1"/>
    <x v="60"/>
    <x v="0"/>
    <x v="0"/>
  </r>
  <r>
    <x v="0"/>
    <x v="1"/>
    <x v="64"/>
    <x v="0"/>
    <x v="0"/>
  </r>
  <r>
    <x v="0"/>
    <x v="1"/>
    <x v="66"/>
    <x v="0"/>
    <x v="0"/>
  </r>
  <r>
    <x v="0"/>
    <x v="1"/>
    <x v="67"/>
    <x v="0"/>
    <x v="0"/>
  </r>
  <r>
    <x v="0"/>
    <x v="1"/>
    <x v="68"/>
    <x v="0"/>
    <x v="0"/>
  </r>
  <r>
    <x v="0"/>
    <x v="1"/>
    <x v="69"/>
    <x v="0"/>
    <x v="0"/>
  </r>
  <r>
    <x v="0"/>
    <x v="1"/>
    <x v="70"/>
    <x v="0"/>
    <x v="0"/>
  </r>
  <r>
    <x v="0"/>
    <x v="1"/>
    <x v="71"/>
    <x v="0"/>
    <x v="0"/>
  </r>
  <r>
    <x v="0"/>
    <x v="1"/>
    <x v="206"/>
    <x v="0"/>
    <x v="0"/>
  </r>
  <r>
    <x v="0"/>
    <x v="1"/>
    <x v="72"/>
    <x v="0"/>
    <x v="0"/>
  </r>
  <r>
    <x v="0"/>
    <x v="1"/>
    <x v="73"/>
    <x v="0"/>
    <x v="0"/>
  </r>
  <r>
    <x v="0"/>
    <x v="1"/>
    <x v="74"/>
    <x v="0"/>
    <x v="0"/>
  </r>
  <r>
    <x v="0"/>
    <x v="1"/>
    <x v="75"/>
    <x v="0"/>
    <x v="0"/>
  </r>
  <r>
    <x v="0"/>
    <x v="1"/>
    <x v="76"/>
    <x v="0"/>
    <x v="0"/>
  </r>
  <r>
    <x v="0"/>
    <x v="1"/>
    <x v="77"/>
    <x v="0"/>
    <x v="0"/>
  </r>
  <r>
    <x v="0"/>
    <x v="1"/>
    <x v="78"/>
    <x v="0"/>
    <x v="0"/>
  </r>
  <r>
    <x v="0"/>
    <x v="1"/>
    <x v="79"/>
    <x v="0"/>
    <x v="0"/>
  </r>
  <r>
    <x v="0"/>
    <x v="1"/>
    <x v="80"/>
    <x v="0"/>
    <x v="0"/>
  </r>
  <r>
    <x v="0"/>
    <x v="1"/>
    <x v="81"/>
    <x v="0"/>
    <x v="0"/>
  </r>
  <r>
    <x v="0"/>
    <x v="1"/>
    <x v="82"/>
    <x v="0"/>
    <x v="0"/>
  </r>
  <r>
    <x v="0"/>
    <x v="1"/>
    <x v="83"/>
    <x v="0"/>
    <x v="0"/>
  </r>
  <r>
    <x v="0"/>
    <x v="1"/>
    <x v="84"/>
    <x v="0"/>
    <x v="0"/>
  </r>
  <r>
    <x v="0"/>
    <x v="1"/>
    <x v="207"/>
    <x v="0"/>
    <x v="0"/>
  </r>
  <r>
    <x v="0"/>
    <x v="1"/>
    <x v="85"/>
    <x v="0"/>
    <x v="0"/>
  </r>
  <r>
    <x v="0"/>
    <x v="1"/>
    <x v="86"/>
    <x v="0"/>
    <x v="0"/>
  </r>
  <r>
    <x v="0"/>
    <x v="1"/>
    <x v="87"/>
    <x v="0"/>
    <x v="0"/>
  </r>
  <r>
    <x v="0"/>
    <x v="1"/>
    <x v="88"/>
    <x v="0"/>
    <x v="0"/>
  </r>
  <r>
    <x v="0"/>
    <x v="1"/>
    <x v="89"/>
    <x v="0"/>
    <x v="0"/>
  </r>
  <r>
    <x v="0"/>
    <x v="1"/>
    <x v="90"/>
    <x v="0"/>
    <x v="0"/>
  </r>
  <r>
    <x v="0"/>
    <x v="1"/>
    <x v="91"/>
    <x v="0"/>
    <x v="0"/>
  </r>
  <r>
    <x v="0"/>
    <x v="1"/>
    <x v="92"/>
    <x v="0"/>
    <x v="0"/>
  </r>
  <r>
    <x v="0"/>
    <x v="1"/>
    <x v="208"/>
    <x v="0"/>
    <x v="0"/>
  </r>
  <r>
    <x v="0"/>
    <x v="1"/>
    <x v="93"/>
    <x v="0"/>
    <x v="0"/>
  </r>
  <r>
    <x v="0"/>
    <x v="1"/>
    <x v="94"/>
    <x v="0"/>
    <x v="0"/>
  </r>
  <r>
    <x v="0"/>
    <x v="1"/>
    <x v="95"/>
    <x v="0"/>
    <x v="0"/>
  </r>
  <r>
    <x v="0"/>
    <x v="1"/>
    <x v="96"/>
    <x v="0"/>
    <x v="0"/>
  </r>
  <r>
    <x v="0"/>
    <x v="1"/>
    <x v="97"/>
    <x v="0"/>
    <x v="0"/>
  </r>
  <r>
    <x v="0"/>
    <x v="1"/>
    <x v="98"/>
    <x v="0"/>
    <x v="0"/>
  </r>
  <r>
    <x v="0"/>
    <x v="1"/>
    <x v="209"/>
    <x v="0"/>
    <x v="0"/>
  </r>
  <r>
    <x v="0"/>
    <x v="1"/>
    <x v="99"/>
    <x v="0"/>
    <x v="0"/>
  </r>
  <r>
    <x v="0"/>
    <x v="1"/>
    <x v="210"/>
    <x v="0"/>
    <x v="0"/>
  </r>
  <r>
    <x v="0"/>
    <x v="1"/>
    <x v="100"/>
    <x v="0"/>
    <x v="0"/>
  </r>
  <r>
    <x v="0"/>
    <x v="1"/>
    <x v="101"/>
    <x v="0"/>
    <x v="0"/>
  </r>
  <r>
    <x v="0"/>
    <x v="1"/>
    <x v="211"/>
    <x v="0"/>
    <x v="0"/>
  </r>
  <r>
    <x v="0"/>
    <x v="1"/>
    <x v="102"/>
    <x v="0"/>
    <x v="0"/>
  </r>
  <r>
    <x v="0"/>
    <x v="1"/>
    <x v="103"/>
    <x v="0"/>
    <x v="0"/>
  </r>
  <r>
    <x v="0"/>
    <x v="1"/>
    <x v="104"/>
    <x v="0"/>
    <x v="0"/>
  </r>
  <r>
    <x v="0"/>
    <x v="1"/>
    <x v="105"/>
    <x v="0"/>
    <x v="0"/>
  </r>
  <r>
    <x v="0"/>
    <x v="1"/>
    <x v="106"/>
    <x v="0"/>
    <x v="0"/>
  </r>
  <r>
    <x v="0"/>
    <x v="1"/>
    <x v="107"/>
    <x v="0"/>
    <x v="0"/>
  </r>
  <r>
    <x v="0"/>
    <x v="1"/>
    <x v="108"/>
    <x v="0"/>
    <x v="0"/>
  </r>
  <r>
    <x v="0"/>
    <x v="1"/>
    <x v="212"/>
    <x v="0"/>
    <x v="0"/>
  </r>
  <r>
    <x v="0"/>
    <x v="1"/>
    <x v="109"/>
    <x v="0"/>
    <x v="0"/>
  </r>
  <r>
    <x v="0"/>
    <x v="1"/>
    <x v="110"/>
    <x v="0"/>
    <x v="0"/>
  </r>
  <r>
    <x v="0"/>
    <x v="1"/>
    <x v="213"/>
    <x v="0"/>
    <x v="0"/>
  </r>
  <r>
    <x v="0"/>
    <x v="1"/>
    <x v="111"/>
    <x v="0"/>
    <x v="0"/>
  </r>
  <r>
    <x v="0"/>
    <x v="1"/>
    <x v="112"/>
    <x v="0"/>
    <x v="0"/>
  </r>
  <r>
    <x v="0"/>
    <x v="1"/>
    <x v="214"/>
    <x v="0"/>
    <x v="0"/>
  </r>
  <r>
    <x v="0"/>
    <x v="1"/>
    <x v="113"/>
    <x v="0"/>
    <x v="0"/>
  </r>
  <r>
    <x v="0"/>
    <x v="1"/>
    <x v="114"/>
    <x v="0"/>
    <x v="0"/>
  </r>
  <r>
    <x v="0"/>
    <x v="1"/>
    <x v="215"/>
    <x v="0"/>
    <x v="0"/>
  </r>
  <r>
    <x v="0"/>
    <x v="1"/>
    <x v="115"/>
    <x v="0"/>
    <x v="0"/>
  </r>
  <r>
    <x v="0"/>
    <x v="1"/>
    <x v="116"/>
    <x v="0"/>
    <x v="0"/>
  </r>
  <r>
    <x v="0"/>
    <x v="1"/>
    <x v="117"/>
    <x v="0"/>
    <x v="0"/>
  </r>
  <r>
    <x v="0"/>
    <x v="1"/>
    <x v="118"/>
    <x v="0"/>
    <x v="0"/>
  </r>
  <r>
    <x v="0"/>
    <x v="1"/>
    <x v="119"/>
    <x v="0"/>
    <x v="0"/>
  </r>
  <r>
    <x v="0"/>
    <x v="1"/>
    <x v="216"/>
    <x v="0"/>
    <x v="0"/>
  </r>
  <r>
    <x v="0"/>
    <x v="1"/>
    <x v="217"/>
    <x v="0"/>
    <x v="0"/>
  </r>
  <r>
    <x v="0"/>
    <x v="1"/>
    <x v="120"/>
    <x v="0"/>
    <x v="0"/>
  </r>
  <r>
    <x v="0"/>
    <x v="1"/>
    <x v="121"/>
    <x v="0"/>
    <x v="0"/>
  </r>
  <r>
    <x v="0"/>
    <x v="1"/>
    <x v="122"/>
    <x v="0"/>
    <x v="0"/>
  </r>
  <r>
    <x v="0"/>
    <x v="1"/>
    <x v="123"/>
    <x v="0"/>
    <x v="0"/>
  </r>
  <r>
    <x v="0"/>
    <x v="1"/>
    <x v="124"/>
    <x v="0"/>
    <x v="0"/>
  </r>
  <r>
    <x v="0"/>
    <x v="1"/>
    <x v="125"/>
    <x v="0"/>
    <x v="0"/>
  </r>
  <r>
    <x v="0"/>
    <x v="1"/>
    <x v="218"/>
    <x v="0"/>
    <x v="0"/>
  </r>
  <r>
    <x v="0"/>
    <x v="1"/>
    <x v="126"/>
    <x v="0"/>
    <x v="0"/>
  </r>
  <r>
    <x v="0"/>
    <x v="1"/>
    <x v="127"/>
    <x v="0"/>
    <x v="0"/>
  </r>
  <r>
    <x v="0"/>
    <x v="1"/>
    <x v="219"/>
    <x v="0"/>
    <x v="0"/>
  </r>
  <r>
    <x v="0"/>
    <x v="1"/>
    <x v="128"/>
    <x v="0"/>
    <x v="0"/>
  </r>
  <r>
    <x v="0"/>
    <x v="1"/>
    <x v="130"/>
    <x v="0"/>
    <x v="0"/>
  </r>
  <r>
    <x v="0"/>
    <x v="1"/>
    <x v="131"/>
    <x v="0"/>
    <x v="0"/>
  </r>
  <r>
    <x v="0"/>
    <x v="1"/>
    <x v="132"/>
    <x v="0"/>
    <x v="0"/>
  </r>
  <r>
    <x v="0"/>
    <x v="1"/>
    <x v="133"/>
    <x v="0"/>
    <x v="0"/>
  </r>
  <r>
    <x v="0"/>
    <x v="1"/>
    <x v="134"/>
    <x v="0"/>
    <x v="0"/>
  </r>
  <r>
    <x v="0"/>
    <x v="1"/>
    <x v="135"/>
    <x v="0"/>
    <x v="0"/>
  </r>
  <r>
    <x v="0"/>
    <x v="1"/>
    <x v="136"/>
    <x v="0"/>
    <x v="0"/>
  </r>
  <r>
    <x v="0"/>
    <x v="1"/>
    <x v="137"/>
    <x v="0"/>
    <x v="0"/>
  </r>
  <r>
    <x v="0"/>
    <x v="1"/>
    <x v="138"/>
    <x v="0"/>
    <x v="0"/>
  </r>
  <r>
    <x v="0"/>
    <x v="1"/>
    <x v="139"/>
    <x v="0"/>
    <x v="0"/>
  </r>
  <r>
    <x v="0"/>
    <x v="1"/>
    <x v="140"/>
    <x v="0"/>
    <x v="0"/>
  </r>
  <r>
    <x v="0"/>
    <x v="1"/>
    <x v="141"/>
    <x v="0"/>
    <x v="0"/>
  </r>
  <r>
    <x v="0"/>
    <x v="1"/>
    <x v="142"/>
    <x v="0"/>
    <x v="0"/>
  </r>
  <r>
    <x v="0"/>
    <x v="1"/>
    <x v="143"/>
    <x v="0"/>
    <x v="0"/>
  </r>
  <r>
    <x v="0"/>
    <x v="1"/>
    <x v="144"/>
    <x v="0"/>
    <x v="0"/>
  </r>
  <r>
    <x v="0"/>
    <x v="1"/>
    <x v="220"/>
    <x v="0"/>
    <x v="0"/>
  </r>
  <r>
    <x v="0"/>
    <x v="1"/>
    <x v="221"/>
    <x v="0"/>
    <x v="0"/>
  </r>
  <r>
    <x v="0"/>
    <x v="1"/>
    <x v="145"/>
    <x v="0"/>
    <x v="0"/>
  </r>
  <r>
    <x v="0"/>
    <x v="1"/>
    <x v="146"/>
    <x v="0"/>
    <x v="0"/>
  </r>
  <r>
    <x v="0"/>
    <x v="1"/>
    <x v="147"/>
    <x v="0"/>
    <x v="0"/>
  </r>
  <r>
    <x v="0"/>
    <x v="1"/>
    <x v="148"/>
    <x v="0"/>
    <x v="0"/>
  </r>
  <r>
    <x v="0"/>
    <x v="1"/>
    <x v="149"/>
    <x v="0"/>
    <x v="0"/>
  </r>
  <r>
    <x v="0"/>
    <x v="1"/>
    <x v="150"/>
    <x v="0"/>
    <x v="0"/>
  </r>
  <r>
    <x v="0"/>
    <x v="1"/>
    <x v="151"/>
    <x v="0"/>
    <x v="0"/>
  </r>
  <r>
    <x v="0"/>
    <x v="1"/>
    <x v="152"/>
    <x v="0"/>
    <x v="0"/>
  </r>
  <r>
    <x v="0"/>
    <x v="1"/>
    <x v="153"/>
    <x v="0"/>
    <x v="0"/>
  </r>
  <r>
    <x v="0"/>
    <x v="1"/>
    <x v="154"/>
    <x v="0"/>
    <x v="0"/>
  </r>
  <r>
    <x v="0"/>
    <x v="1"/>
    <x v="155"/>
    <x v="0"/>
    <x v="0"/>
  </r>
  <r>
    <x v="0"/>
    <x v="1"/>
    <x v="156"/>
    <x v="0"/>
    <x v="0"/>
  </r>
  <r>
    <x v="0"/>
    <x v="1"/>
    <x v="157"/>
    <x v="0"/>
    <x v="0"/>
  </r>
  <r>
    <x v="0"/>
    <x v="1"/>
    <x v="158"/>
    <x v="0"/>
    <x v="0"/>
  </r>
  <r>
    <x v="0"/>
    <x v="1"/>
    <x v="159"/>
    <x v="0"/>
    <x v="0"/>
  </r>
  <r>
    <x v="0"/>
    <x v="1"/>
    <x v="160"/>
    <x v="0"/>
    <x v="0"/>
  </r>
  <r>
    <x v="0"/>
    <x v="1"/>
    <x v="222"/>
    <x v="0"/>
    <x v="0"/>
  </r>
  <r>
    <x v="0"/>
    <x v="1"/>
    <x v="161"/>
    <x v="0"/>
    <x v="0"/>
  </r>
  <r>
    <x v="0"/>
    <x v="1"/>
    <x v="162"/>
    <x v="0"/>
    <x v="0"/>
  </r>
  <r>
    <x v="0"/>
    <x v="1"/>
    <x v="163"/>
    <x v="0"/>
    <x v="0"/>
  </r>
  <r>
    <x v="0"/>
    <x v="1"/>
    <x v="164"/>
    <x v="0"/>
    <x v="1"/>
  </r>
  <r>
    <x v="0"/>
    <x v="1"/>
    <x v="165"/>
    <x v="0"/>
    <x v="0"/>
  </r>
  <r>
    <x v="0"/>
    <x v="1"/>
    <x v="166"/>
    <x v="0"/>
    <x v="0"/>
  </r>
  <r>
    <x v="0"/>
    <x v="1"/>
    <x v="167"/>
    <x v="0"/>
    <x v="0"/>
  </r>
  <r>
    <x v="0"/>
    <x v="1"/>
    <x v="168"/>
    <x v="0"/>
    <x v="0"/>
  </r>
  <r>
    <x v="0"/>
    <x v="1"/>
    <x v="169"/>
    <x v="0"/>
    <x v="0"/>
  </r>
  <r>
    <x v="0"/>
    <x v="1"/>
    <x v="170"/>
    <x v="0"/>
    <x v="0"/>
  </r>
  <r>
    <x v="0"/>
    <x v="1"/>
    <x v="171"/>
    <x v="0"/>
    <x v="0"/>
  </r>
  <r>
    <x v="0"/>
    <x v="1"/>
    <x v="172"/>
    <x v="0"/>
    <x v="0"/>
  </r>
  <r>
    <x v="0"/>
    <x v="1"/>
    <x v="173"/>
    <x v="0"/>
    <x v="0"/>
  </r>
  <r>
    <x v="0"/>
    <x v="1"/>
    <x v="174"/>
    <x v="0"/>
    <x v="0"/>
  </r>
  <r>
    <x v="0"/>
    <x v="1"/>
    <x v="175"/>
    <x v="0"/>
    <x v="0"/>
  </r>
  <r>
    <x v="0"/>
    <x v="1"/>
    <x v="176"/>
    <x v="0"/>
    <x v="0"/>
  </r>
  <r>
    <x v="0"/>
    <x v="1"/>
    <x v="195"/>
    <x v="0"/>
    <x v="1"/>
  </r>
  <r>
    <x v="0"/>
    <x v="1"/>
    <x v="177"/>
    <x v="0"/>
    <x v="0"/>
  </r>
  <r>
    <x v="0"/>
    <x v="1"/>
    <x v="178"/>
    <x v="0"/>
    <x v="0"/>
  </r>
  <r>
    <x v="0"/>
    <x v="1"/>
    <x v="179"/>
    <x v="0"/>
    <x v="0"/>
  </r>
  <r>
    <x v="0"/>
    <x v="1"/>
    <x v="180"/>
    <x v="0"/>
    <x v="0"/>
  </r>
  <r>
    <x v="0"/>
    <x v="1"/>
    <x v="181"/>
    <x v="0"/>
    <x v="0"/>
  </r>
  <r>
    <x v="0"/>
    <x v="1"/>
    <x v="182"/>
    <x v="0"/>
    <x v="0"/>
  </r>
  <r>
    <x v="0"/>
    <x v="1"/>
    <x v="183"/>
    <x v="0"/>
    <x v="0"/>
  </r>
  <r>
    <x v="0"/>
    <x v="1"/>
    <x v="184"/>
    <x v="0"/>
    <x v="0"/>
  </r>
  <r>
    <x v="0"/>
    <x v="1"/>
    <x v="185"/>
    <x v="0"/>
    <x v="0"/>
  </r>
  <r>
    <x v="0"/>
    <x v="1"/>
    <x v="186"/>
    <x v="0"/>
    <x v="0"/>
  </r>
  <r>
    <x v="0"/>
    <x v="1"/>
    <x v="187"/>
    <x v="0"/>
    <x v="0"/>
  </r>
  <r>
    <x v="0"/>
    <x v="1"/>
    <x v="188"/>
    <x v="0"/>
    <x v="0"/>
  </r>
  <r>
    <x v="0"/>
    <x v="1"/>
    <x v="189"/>
    <x v="0"/>
    <x v="0"/>
  </r>
  <r>
    <x v="0"/>
    <x v="1"/>
    <x v="190"/>
    <x v="0"/>
    <x v="0"/>
  </r>
  <r>
    <x v="0"/>
    <x v="1"/>
    <x v="191"/>
    <x v="0"/>
    <x v="0"/>
  </r>
  <r>
    <x v="0"/>
    <x v="1"/>
    <x v="192"/>
    <x v="0"/>
    <x v="0"/>
  </r>
  <r>
    <x v="0"/>
    <x v="1"/>
    <x v="193"/>
    <x v="0"/>
    <x v="0"/>
  </r>
  <r>
    <x v="0"/>
    <x v="1"/>
    <x v="194"/>
    <x v="0"/>
    <x v="0"/>
  </r>
  <r>
    <x v="0"/>
    <x v="2"/>
    <x v="223"/>
    <x v="0"/>
    <x v="0"/>
  </r>
  <r>
    <x v="0"/>
    <x v="2"/>
    <x v="224"/>
    <x v="0"/>
    <x v="0"/>
  </r>
  <r>
    <x v="0"/>
    <x v="2"/>
    <x v="225"/>
    <x v="0"/>
    <x v="0"/>
  </r>
  <r>
    <x v="0"/>
    <x v="2"/>
    <x v="226"/>
    <x v="0"/>
    <x v="0"/>
  </r>
  <r>
    <x v="0"/>
    <x v="2"/>
    <x v="227"/>
    <x v="0"/>
    <x v="0"/>
  </r>
  <r>
    <x v="0"/>
    <x v="2"/>
    <x v="228"/>
    <x v="0"/>
    <x v="0"/>
  </r>
  <r>
    <x v="0"/>
    <x v="2"/>
    <x v="229"/>
    <x v="0"/>
    <x v="0"/>
  </r>
  <r>
    <x v="0"/>
    <x v="2"/>
    <x v="230"/>
    <x v="0"/>
    <x v="0"/>
  </r>
  <r>
    <x v="0"/>
    <x v="2"/>
    <x v="231"/>
    <x v="0"/>
    <x v="0"/>
  </r>
  <r>
    <x v="0"/>
    <x v="2"/>
    <x v="232"/>
    <x v="0"/>
    <x v="0"/>
  </r>
  <r>
    <x v="0"/>
    <x v="2"/>
    <x v="233"/>
    <x v="0"/>
    <x v="0"/>
  </r>
  <r>
    <x v="0"/>
    <x v="2"/>
    <x v="234"/>
    <x v="0"/>
    <x v="0"/>
  </r>
  <r>
    <x v="0"/>
    <x v="2"/>
    <x v="235"/>
    <x v="0"/>
    <x v="0"/>
  </r>
  <r>
    <x v="0"/>
    <x v="2"/>
    <x v="236"/>
    <x v="0"/>
    <x v="0"/>
  </r>
  <r>
    <x v="0"/>
    <x v="2"/>
    <x v="237"/>
    <x v="0"/>
    <x v="0"/>
  </r>
  <r>
    <x v="0"/>
    <x v="2"/>
    <x v="238"/>
    <x v="0"/>
    <x v="0"/>
  </r>
  <r>
    <x v="0"/>
    <x v="2"/>
    <x v="239"/>
    <x v="0"/>
    <x v="0"/>
  </r>
  <r>
    <x v="0"/>
    <x v="2"/>
    <x v="240"/>
    <x v="0"/>
    <x v="0"/>
  </r>
  <r>
    <x v="0"/>
    <x v="2"/>
    <x v="241"/>
    <x v="0"/>
    <x v="0"/>
  </r>
  <r>
    <x v="0"/>
    <x v="2"/>
    <x v="242"/>
    <x v="0"/>
    <x v="0"/>
  </r>
  <r>
    <x v="0"/>
    <x v="2"/>
    <x v="243"/>
    <x v="0"/>
    <x v="0"/>
  </r>
  <r>
    <x v="0"/>
    <x v="2"/>
    <x v="244"/>
    <x v="0"/>
    <x v="0"/>
  </r>
  <r>
    <x v="0"/>
    <x v="2"/>
    <x v="245"/>
    <x v="0"/>
    <x v="0"/>
  </r>
  <r>
    <x v="0"/>
    <x v="2"/>
    <x v="246"/>
    <x v="0"/>
    <x v="0"/>
  </r>
  <r>
    <x v="0"/>
    <x v="2"/>
    <x v="247"/>
    <x v="0"/>
    <x v="0"/>
  </r>
  <r>
    <x v="0"/>
    <x v="2"/>
    <x v="248"/>
    <x v="0"/>
    <x v="0"/>
  </r>
  <r>
    <x v="0"/>
    <x v="0"/>
    <x v="0"/>
    <x v="1"/>
    <x v="1"/>
  </r>
  <r>
    <x v="0"/>
    <x v="0"/>
    <x v="1"/>
    <x v="1"/>
    <x v="1"/>
  </r>
  <r>
    <x v="0"/>
    <x v="0"/>
    <x v="2"/>
    <x v="1"/>
    <x v="1"/>
  </r>
  <r>
    <x v="0"/>
    <x v="0"/>
    <x v="3"/>
    <x v="1"/>
    <x v="1"/>
  </r>
  <r>
    <x v="0"/>
    <x v="0"/>
    <x v="4"/>
    <x v="1"/>
    <x v="1"/>
  </r>
  <r>
    <x v="0"/>
    <x v="0"/>
    <x v="5"/>
    <x v="1"/>
    <x v="1"/>
  </r>
  <r>
    <x v="0"/>
    <x v="0"/>
    <x v="6"/>
    <x v="1"/>
    <x v="1"/>
  </r>
  <r>
    <x v="0"/>
    <x v="0"/>
    <x v="7"/>
    <x v="1"/>
    <x v="1"/>
  </r>
  <r>
    <x v="0"/>
    <x v="0"/>
    <x v="8"/>
    <x v="1"/>
    <x v="1"/>
  </r>
  <r>
    <x v="0"/>
    <x v="0"/>
    <x v="9"/>
    <x v="1"/>
    <x v="1"/>
  </r>
  <r>
    <x v="0"/>
    <x v="0"/>
    <x v="10"/>
    <x v="1"/>
    <x v="1"/>
  </r>
  <r>
    <x v="0"/>
    <x v="0"/>
    <x v="11"/>
    <x v="1"/>
    <x v="1"/>
  </r>
  <r>
    <x v="0"/>
    <x v="0"/>
    <x v="12"/>
    <x v="1"/>
    <x v="1"/>
  </r>
  <r>
    <x v="0"/>
    <x v="0"/>
    <x v="13"/>
    <x v="1"/>
    <x v="1"/>
  </r>
  <r>
    <x v="0"/>
    <x v="0"/>
    <x v="14"/>
    <x v="1"/>
    <x v="1"/>
  </r>
  <r>
    <x v="0"/>
    <x v="0"/>
    <x v="15"/>
    <x v="1"/>
    <x v="1"/>
  </r>
  <r>
    <x v="0"/>
    <x v="0"/>
    <x v="16"/>
    <x v="1"/>
    <x v="1"/>
  </r>
  <r>
    <x v="0"/>
    <x v="0"/>
    <x v="17"/>
    <x v="1"/>
    <x v="1"/>
  </r>
  <r>
    <x v="0"/>
    <x v="0"/>
    <x v="18"/>
    <x v="1"/>
    <x v="1"/>
  </r>
  <r>
    <x v="0"/>
    <x v="0"/>
    <x v="19"/>
    <x v="1"/>
    <x v="1"/>
  </r>
  <r>
    <x v="0"/>
    <x v="0"/>
    <x v="20"/>
    <x v="1"/>
    <x v="1"/>
  </r>
  <r>
    <x v="0"/>
    <x v="0"/>
    <x v="21"/>
    <x v="1"/>
    <x v="1"/>
  </r>
  <r>
    <x v="0"/>
    <x v="0"/>
    <x v="22"/>
    <x v="1"/>
    <x v="1"/>
  </r>
  <r>
    <x v="0"/>
    <x v="0"/>
    <x v="23"/>
    <x v="1"/>
    <x v="1"/>
  </r>
  <r>
    <x v="0"/>
    <x v="0"/>
    <x v="24"/>
    <x v="1"/>
    <x v="1"/>
  </r>
  <r>
    <x v="0"/>
    <x v="0"/>
    <x v="25"/>
    <x v="1"/>
    <x v="1"/>
  </r>
  <r>
    <x v="0"/>
    <x v="0"/>
    <x v="26"/>
    <x v="1"/>
    <x v="1"/>
  </r>
  <r>
    <x v="0"/>
    <x v="0"/>
    <x v="27"/>
    <x v="1"/>
    <x v="1"/>
  </r>
  <r>
    <x v="0"/>
    <x v="0"/>
    <x v="28"/>
    <x v="1"/>
    <x v="1"/>
  </r>
  <r>
    <x v="0"/>
    <x v="0"/>
    <x v="29"/>
    <x v="1"/>
    <x v="1"/>
  </r>
  <r>
    <x v="0"/>
    <x v="0"/>
    <x v="30"/>
    <x v="1"/>
    <x v="1"/>
  </r>
  <r>
    <x v="0"/>
    <x v="0"/>
    <x v="31"/>
    <x v="1"/>
    <x v="1"/>
  </r>
  <r>
    <x v="0"/>
    <x v="0"/>
    <x v="32"/>
    <x v="1"/>
    <x v="1"/>
  </r>
  <r>
    <x v="0"/>
    <x v="0"/>
    <x v="33"/>
    <x v="1"/>
    <x v="1"/>
  </r>
  <r>
    <x v="0"/>
    <x v="0"/>
    <x v="34"/>
    <x v="1"/>
    <x v="1"/>
  </r>
  <r>
    <x v="0"/>
    <x v="0"/>
    <x v="35"/>
    <x v="1"/>
    <x v="1"/>
  </r>
  <r>
    <x v="0"/>
    <x v="0"/>
    <x v="36"/>
    <x v="1"/>
    <x v="1"/>
  </r>
  <r>
    <x v="0"/>
    <x v="0"/>
    <x v="37"/>
    <x v="1"/>
    <x v="1"/>
  </r>
  <r>
    <x v="0"/>
    <x v="0"/>
    <x v="39"/>
    <x v="1"/>
    <x v="1"/>
  </r>
  <r>
    <x v="0"/>
    <x v="0"/>
    <x v="40"/>
    <x v="1"/>
    <x v="1"/>
  </r>
  <r>
    <x v="0"/>
    <x v="0"/>
    <x v="41"/>
    <x v="1"/>
    <x v="1"/>
  </r>
  <r>
    <x v="0"/>
    <x v="0"/>
    <x v="42"/>
    <x v="1"/>
    <x v="1"/>
  </r>
  <r>
    <x v="0"/>
    <x v="0"/>
    <x v="43"/>
    <x v="1"/>
    <x v="1"/>
  </r>
  <r>
    <x v="0"/>
    <x v="0"/>
    <x v="44"/>
    <x v="1"/>
    <x v="1"/>
  </r>
  <r>
    <x v="0"/>
    <x v="0"/>
    <x v="45"/>
    <x v="1"/>
    <x v="1"/>
  </r>
  <r>
    <x v="0"/>
    <x v="0"/>
    <x v="46"/>
    <x v="1"/>
    <x v="1"/>
  </r>
  <r>
    <x v="0"/>
    <x v="0"/>
    <x v="47"/>
    <x v="1"/>
    <x v="1"/>
  </r>
  <r>
    <x v="0"/>
    <x v="0"/>
    <x v="48"/>
    <x v="1"/>
    <x v="1"/>
  </r>
  <r>
    <x v="0"/>
    <x v="0"/>
    <x v="49"/>
    <x v="1"/>
    <x v="1"/>
  </r>
  <r>
    <x v="0"/>
    <x v="0"/>
    <x v="50"/>
    <x v="1"/>
    <x v="1"/>
  </r>
  <r>
    <x v="0"/>
    <x v="0"/>
    <x v="51"/>
    <x v="1"/>
    <x v="1"/>
  </r>
  <r>
    <x v="0"/>
    <x v="0"/>
    <x v="52"/>
    <x v="1"/>
    <x v="1"/>
  </r>
  <r>
    <x v="0"/>
    <x v="0"/>
    <x v="53"/>
    <x v="1"/>
    <x v="1"/>
  </r>
  <r>
    <x v="0"/>
    <x v="0"/>
    <x v="54"/>
    <x v="1"/>
    <x v="1"/>
  </r>
  <r>
    <x v="0"/>
    <x v="0"/>
    <x v="55"/>
    <x v="1"/>
    <x v="1"/>
  </r>
  <r>
    <x v="0"/>
    <x v="0"/>
    <x v="56"/>
    <x v="1"/>
    <x v="1"/>
  </r>
  <r>
    <x v="0"/>
    <x v="0"/>
    <x v="57"/>
    <x v="1"/>
    <x v="1"/>
  </r>
  <r>
    <x v="0"/>
    <x v="0"/>
    <x v="58"/>
    <x v="1"/>
    <x v="1"/>
  </r>
  <r>
    <x v="0"/>
    <x v="0"/>
    <x v="59"/>
    <x v="1"/>
    <x v="1"/>
  </r>
  <r>
    <x v="0"/>
    <x v="0"/>
    <x v="60"/>
    <x v="1"/>
    <x v="1"/>
  </r>
  <r>
    <x v="0"/>
    <x v="0"/>
    <x v="61"/>
    <x v="1"/>
    <x v="1"/>
  </r>
  <r>
    <x v="0"/>
    <x v="0"/>
    <x v="62"/>
    <x v="1"/>
    <x v="1"/>
  </r>
  <r>
    <x v="0"/>
    <x v="0"/>
    <x v="63"/>
    <x v="1"/>
    <x v="1"/>
  </r>
  <r>
    <x v="0"/>
    <x v="0"/>
    <x v="64"/>
    <x v="1"/>
    <x v="1"/>
  </r>
  <r>
    <x v="0"/>
    <x v="0"/>
    <x v="65"/>
    <x v="1"/>
    <x v="1"/>
  </r>
  <r>
    <x v="0"/>
    <x v="0"/>
    <x v="66"/>
    <x v="1"/>
    <x v="1"/>
  </r>
  <r>
    <x v="0"/>
    <x v="0"/>
    <x v="67"/>
    <x v="1"/>
    <x v="1"/>
  </r>
  <r>
    <x v="0"/>
    <x v="0"/>
    <x v="68"/>
    <x v="1"/>
    <x v="1"/>
  </r>
  <r>
    <x v="0"/>
    <x v="0"/>
    <x v="69"/>
    <x v="1"/>
    <x v="1"/>
  </r>
  <r>
    <x v="0"/>
    <x v="0"/>
    <x v="70"/>
    <x v="1"/>
    <x v="1"/>
  </r>
  <r>
    <x v="0"/>
    <x v="0"/>
    <x v="71"/>
    <x v="1"/>
    <x v="1"/>
  </r>
  <r>
    <x v="0"/>
    <x v="0"/>
    <x v="72"/>
    <x v="1"/>
    <x v="1"/>
  </r>
  <r>
    <x v="0"/>
    <x v="0"/>
    <x v="73"/>
    <x v="1"/>
    <x v="1"/>
  </r>
  <r>
    <x v="0"/>
    <x v="0"/>
    <x v="74"/>
    <x v="1"/>
    <x v="1"/>
  </r>
  <r>
    <x v="0"/>
    <x v="0"/>
    <x v="75"/>
    <x v="1"/>
    <x v="1"/>
  </r>
  <r>
    <x v="0"/>
    <x v="0"/>
    <x v="76"/>
    <x v="1"/>
    <x v="1"/>
  </r>
  <r>
    <x v="0"/>
    <x v="0"/>
    <x v="77"/>
    <x v="1"/>
    <x v="1"/>
  </r>
  <r>
    <x v="0"/>
    <x v="0"/>
    <x v="78"/>
    <x v="1"/>
    <x v="1"/>
  </r>
  <r>
    <x v="0"/>
    <x v="0"/>
    <x v="79"/>
    <x v="1"/>
    <x v="1"/>
  </r>
  <r>
    <x v="0"/>
    <x v="0"/>
    <x v="80"/>
    <x v="1"/>
    <x v="1"/>
  </r>
  <r>
    <x v="0"/>
    <x v="0"/>
    <x v="81"/>
    <x v="1"/>
    <x v="1"/>
  </r>
  <r>
    <x v="0"/>
    <x v="0"/>
    <x v="82"/>
    <x v="1"/>
    <x v="1"/>
  </r>
  <r>
    <x v="0"/>
    <x v="0"/>
    <x v="83"/>
    <x v="1"/>
    <x v="1"/>
  </r>
  <r>
    <x v="0"/>
    <x v="0"/>
    <x v="84"/>
    <x v="1"/>
    <x v="1"/>
  </r>
  <r>
    <x v="0"/>
    <x v="0"/>
    <x v="85"/>
    <x v="1"/>
    <x v="1"/>
  </r>
  <r>
    <x v="0"/>
    <x v="0"/>
    <x v="86"/>
    <x v="1"/>
    <x v="1"/>
  </r>
  <r>
    <x v="0"/>
    <x v="0"/>
    <x v="87"/>
    <x v="1"/>
    <x v="1"/>
  </r>
  <r>
    <x v="0"/>
    <x v="0"/>
    <x v="88"/>
    <x v="1"/>
    <x v="1"/>
  </r>
  <r>
    <x v="0"/>
    <x v="0"/>
    <x v="89"/>
    <x v="1"/>
    <x v="1"/>
  </r>
  <r>
    <x v="0"/>
    <x v="0"/>
    <x v="90"/>
    <x v="1"/>
    <x v="1"/>
  </r>
  <r>
    <x v="0"/>
    <x v="0"/>
    <x v="91"/>
    <x v="1"/>
    <x v="1"/>
  </r>
  <r>
    <x v="0"/>
    <x v="0"/>
    <x v="92"/>
    <x v="1"/>
    <x v="1"/>
  </r>
  <r>
    <x v="0"/>
    <x v="0"/>
    <x v="93"/>
    <x v="1"/>
    <x v="1"/>
  </r>
  <r>
    <x v="0"/>
    <x v="0"/>
    <x v="94"/>
    <x v="1"/>
    <x v="1"/>
  </r>
  <r>
    <x v="0"/>
    <x v="0"/>
    <x v="95"/>
    <x v="1"/>
    <x v="1"/>
  </r>
  <r>
    <x v="0"/>
    <x v="0"/>
    <x v="96"/>
    <x v="1"/>
    <x v="1"/>
  </r>
  <r>
    <x v="0"/>
    <x v="0"/>
    <x v="97"/>
    <x v="1"/>
    <x v="1"/>
  </r>
  <r>
    <x v="0"/>
    <x v="0"/>
    <x v="98"/>
    <x v="1"/>
    <x v="1"/>
  </r>
  <r>
    <x v="0"/>
    <x v="0"/>
    <x v="99"/>
    <x v="1"/>
    <x v="1"/>
  </r>
  <r>
    <x v="0"/>
    <x v="0"/>
    <x v="100"/>
    <x v="1"/>
    <x v="1"/>
  </r>
  <r>
    <x v="0"/>
    <x v="0"/>
    <x v="101"/>
    <x v="1"/>
    <x v="1"/>
  </r>
  <r>
    <x v="0"/>
    <x v="0"/>
    <x v="102"/>
    <x v="1"/>
    <x v="1"/>
  </r>
  <r>
    <x v="0"/>
    <x v="0"/>
    <x v="103"/>
    <x v="1"/>
    <x v="1"/>
  </r>
  <r>
    <x v="0"/>
    <x v="0"/>
    <x v="104"/>
    <x v="1"/>
    <x v="1"/>
  </r>
  <r>
    <x v="0"/>
    <x v="0"/>
    <x v="105"/>
    <x v="1"/>
    <x v="1"/>
  </r>
  <r>
    <x v="0"/>
    <x v="0"/>
    <x v="106"/>
    <x v="1"/>
    <x v="1"/>
  </r>
  <r>
    <x v="0"/>
    <x v="0"/>
    <x v="107"/>
    <x v="1"/>
    <x v="1"/>
  </r>
  <r>
    <x v="0"/>
    <x v="0"/>
    <x v="108"/>
    <x v="1"/>
    <x v="1"/>
  </r>
  <r>
    <x v="0"/>
    <x v="0"/>
    <x v="109"/>
    <x v="1"/>
    <x v="1"/>
  </r>
  <r>
    <x v="0"/>
    <x v="0"/>
    <x v="110"/>
    <x v="1"/>
    <x v="1"/>
  </r>
  <r>
    <x v="0"/>
    <x v="0"/>
    <x v="111"/>
    <x v="1"/>
    <x v="1"/>
  </r>
  <r>
    <x v="0"/>
    <x v="0"/>
    <x v="112"/>
    <x v="1"/>
    <x v="1"/>
  </r>
  <r>
    <x v="0"/>
    <x v="0"/>
    <x v="113"/>
    <x v="1"/>
    <x v="1"/>
  </r>
  <r>
    <x v="0"/>
    <x v="0"/>
    <x v="114"/>
    <x v="1"/>
    <x v="1"/>
  </r>
  <r>
    <x v="0"/>
    <x v="0"/>
    <x v="115"/>
    <x v="1"/>
    <x v="1"/>
  </r>
  <r>
    <x v="0"/>
    <x v="0"/>
    <x v="116"/>
    <x v="1"/>
    <x v="1"/>
  </r>
  <r>
    <x v="0"/>
    <x v="0"/>
    <x v="117"/>
    <x v="1"/>
    <x v="1"/>
  </r>
  <r>
    <x v="0"/>
    <x v="0"/>
    <x v="118"/>
    <x v="1"/>
    <x v="1"/>
  </r>
  <r>
    <x v="0"/>
    <x v="0"/>
    <x v="119"/>
    <x v="1"/>
    <x v="1"/>
  </r>
  <r>
    <x v="0"/>
    <x v="0"/>
    <x v="120"/>
    <x v="1"/>
    <x v="1"/>
  </r>
  <r>
    <x v="0"/>
    <x v="0"/>
    <x v="121"/>
    <x v="1"/>
    <x v="1"/>
  </r>
  <r>
    <x v="0"/>
    <x v="0"/>
    <x v="122"/>
    <x v="1"/>
    <x v="1"/>
  </r>
  <r>
    <x v="0"/>
    <x v="0"/>
    <x v="123"/>
    <x v="1"/>
    <x v="1"/>
  </r>
  <r>
    <x v="0"/>
    <x v="0"/>
    <x v="124"/>
    <x v="1"/>
    <x v="1"/>
  </r>
  <r>
    <x v="0"/>
    <x v="0"/>
    <x v="125"/>
    <x v="1"/>
    <x v="1"/>
  </r>
  <r>
    <x v="0"/>
    <x v="0"/>
    <x v="126"/>
    <x v="1"/>
    <x v="1"/>
  </r>
  <r>
    <x v="0"/>
    <x v="0"/>
    <x v="127"/>
    <x v="1"/>
    <x v="1"/>
  </r>
  <r>
    <x v="0"/>
    <x v="0"/>
    <x v="128"/>
    <x v="1"/>
    <x v="1"/>
  </r>
  <r>
    <x v="0"/>
    <x v="0"/>
    <x v="129"/>
    <x v="1"/>
    <x v="1"/>
  </r>
  <r>
    <x v="0"/>
    <x v="0"/>
    <x v="130"/>
    <x v="1"/>
    <x v="1"/>
  </r>
  <r>
    <x v="0"/>
    <x v="0"/>
    <x v="131"/>
    <x v="1"/>
    <x v="1"/>
  </r>
  <r>
    <x v="0"/>
    <x v="0"/>
    <x v="132"/>
    <x v="1"/>
    <x v="1"/>
  </r>
  <r>
    <x v="0"/>
    <x v="0"/>
    <x v="133"/>
    <x v="1"/>
    <x v="1"/>
  </r>
  <r>
    <x v="0"/>
    <x v="0"/>
    <x v="134"/>
    <x v="1"/>
    <x v="1"/>
  </r>
  <r>
    <x v="0"/>
    <x v="0"/>
    <x v="135"/>
    <x v="1"/>
    <x v="1"/>
  </r>
  <r>
    <x v="0"/>
    <x v="0"/>
    <x v="136"/>
    <x v="1"/>
    <x v="1"/>
  </r>
  <r>
    <x v="0"/>
    <x v="0"/>
    <x v="137"/>
    <x v="1"/>
    <x v="1"/>
  </r>
  <r>
    <x v="0"/>
    <x v="0"/>
    <x v="138"/>
    <x v="1"/>
    <x v="1"/>
  </r>
  <r>
    <x v="0"/>
    <x v="0"/>
    <x v="139"/>
    <x v="1"/>
    <x v="1"/>
  </r>
  <r>
    <x v="0"/>
    <x v="0"/>
    <x v="140"/>
    <x v="1"/>
    <x v="1"/>
  </r>
  <r>
    <x v="0"/>
    <x v="0"/>
    <x v="141"/>
    <x v="1"/>
    <x v="1"/>
  </r>
  <r>
    <x v="0"/>
    <x v="0"/>
    <x v="142"/>
    <x v="1"/>
    <x v="1"/>
  </r>
  <r>
    <x v="0"/>
    <x v="0"/>
    <x v="143"/>
    <x v="1"/>
    <x v="1"/>
  </r>
  <r>
    <x v="0"/>
    <x v="0"/>
    <x v="144"/>
    <x v="1"/>
    <x v="1"/>
  </r>
  <r>
    <x v="0"/>
    <x v="0"/>
    <x v="145"/>
    <x v="1"/>
    <x v="1"/>
  </r>
  <r>
    <x v="0"/>
    <x v="0"/>
    <x v="146"/>
    <x v="1"/>
    <x v="1"/>
  </r>
  <r>
    <x v="0"/>
    <x v="0"/>
    <x v="147"/>
    <x v="1"/>
    <x v="1"/>
  </r>
  <r>
    <x v="0"/>
    <x v="0"/>
    <x v="148"/>
    <x v="1"/>
    <x v="1"/>
  </r>
  <r>
    <x v="0"/>
    <x v="0"/>
    <x v="149"/>
    <x v="1"/>
    <x v="1"/>
  </r>
  <r>
    <x v="0"/>
    <x v="0"/>
    <x v="150"/>
    <x v="1"/>
    <x v="1"/>
  </r>
  <r>
    <x v="0"/>
    <x v="0"/>
    <x v="151"/>
    <x v="1"/>
    <x v="1"/>
  </r>
  <r>
    <x v="0"/>
    <x v="0"/>
    <x v="152"/>
    <x v="1"/>
    <x v="1"/>
  </r>
  <r>
    <x v="0"/>
    <x v="0"/>
    <x v="153"/>
    <x v="1"/>
    <x v="1"/>
  </r>
  <r>
    <x v="0"/>
    <x v="0"/>
    <x v="154"/>
    <x v="1"/>
    <x v="1"/>
  </r>
  <r>
    <x v="0"/>
    <x v="0"/>
    <x v="155"/>
    <x v="1"/>
    <x v="1"/>
  </r>
  <r>
    <x v="0"/>
    <x v="0"/>
    <x v="156"/>
    <x v="1"/>
    <x v="1"/>
  </r>
  <r>
    <x v="0"/>
    <x v="0"/>
    <x v="157"/>
    <x v="1"/>
    <x v="1"/>
  </r>
  <r>
    <x v="0"/>
    <x v="0"/>
    <x v="158"/>
    <x v="1"/>
    <x v="1"/>
  </r>
  <r>
    <x v="0"/>
    <x v="0"/>
    <x v="159"/>
    <x v="1"/>
    <x v="1"/>
  </r>
  <r>
    <x v="0"/>
    <x v="0"/>
    <x v="160"/>
    <x v="1"/>
    <x v="1"/>
  </r>
  <r>
    <x v="0"/>
    <x v="0"/>
    <x v="161"/>
    <x v="1"/>
    <x v="1"/>
  </r>
  <r>
    <x v="0"/>
    <x v="0"/>
    <x v="162"/>
    <x v="1"/>
    <x v="1"/>
  </r>
  <r>
    <x v="0"/>
    <x v="0"/>
    <x v="163"/>
    <x v="1"/>
    <x v="1"/>
  </r>
  <r>
    <x v="0"/>
    <x v="0"/>
    <x v="165"/>
    <x v="1"/>
    <x v="1"/>
  </r>
  <r>
    <x v="0"/>
    <x v="0"/>
    <x v="166"/>
    <x v="1"/>
    <x v="1"/>
  </r>
  <r>
    <x v="0"/>
    <x v="0"/>
    <x v="167"/>
    <x v="1"/>
    <x v="1"/>
  </r>
  <r>
    <x v="0"/>
    <x v="0"/>
    <x v="168"/>
    <x v="1"/>
    <x v="1"/>
  </r>
  <r>
    <x v="0"/>
    <x v="0"/>
    <x v="169"/>
    <x v="1"/>
    <x v="1"/>
  </r>
  <r>
    <x v="0"/>
    <x v="0"/>
    <x v="170"/>
    <x v="1"/>
    <x v="1"/>
  </r>
  <r>
    <x v="0"/>
    <x v="0"/>
    <x v="171"/>
    <x v="1"/>
    <x v="1"/>
  </r>
  <r>
    <x v="0"/>
    <x v="0"/>
    <x v="172"/>
    <x v="1"/>
    <x v="1"/>
  </r>
  <r>
    <x v="0"/>
    <x v="0"/>
    <x v="173"/>
    <x v="1"/>
    <x v="1"/>
  </r>
  <r>
    <x v="0"/>
    <x v="0"/>
    <x v="174"/>
    <x v="1"/>
    <x v="1"/>
  </r>
  <r>
    <x v="0"/>
    <x v="0"/>
    <x v="175"/>
    <x v="1"/>
    <x v="1"/>
  </r>
  <r>
    <x v="0"/>
    <x v="0"/>
    <x v="176"/>
    <x v="1"/>
    <x v="1"/>
  </r>
  <r>
    <x v="0"/>
    <x v="0"/>
    <x v="177"/>
    <x v="1"/>
    <x v="1"/>
  </r>
  <r>
    <x v="0"/>
    <x v="0"/>
    <x v="178"/>
    <x v="1"/>
    <x v="1"/>
  </r>
  <r>
    <x v="0"/>
    <x v="0"/>
    <x v="179"/>
    <x v="1"/>
    <x v="1"/>
  </r>
  <r>
    <x v="0"/>
    <x v="0"/>
    <x v="180"/>
    <x v="1"/>
    <x v="1"/>
  </r>
  <r>
    <x v="0"/>
    <x v="0"/>
    <x v="181"/>
    <x v="1"/>
    <x v="1"/>
  </r>
  <r>
    <x v="0"/>
    <x v="0"/>
    <x v="182"/>
    <x v="1"/>
    <x v="1"/>
  </r>
  <r>
    <x v="0"/>
    <x v="0"/>
    <x v="183"/>
    <x v="1"/>
    <x v="1"/>
  </r>
  <r>
    <x v="0"/>
    <x v="0"/>
    <x v="184"/>
    <x v="1"/>
    <x v="1"/>
  </r>
  <r>
    <x v="0"/>
    <x v="0"/>
    <x v="185"/>
    <x v="1"/>
    <x v="1"/>
  </r>
  <r>
    <x v="0"/>
    <x v="0"/>
    <x v="186"/>
    <x v="1"/>
    <x v="1"/>
  </r>
  <r>
    <x v="0"/>
    <x v="0"/>
    <x v="187"/>
    <x v="1"/>
    <x v="1"/>
  </r>
  <r>
    <x v="0"/>
    <x v="0"/>
    <x v="188"/>
    <x v="1"/>
    <x v="1"/>
  </r>
  <r>
    <x v="0"/>
    <x v="0"/>
    <x v="189"/>
    <x v="1"/>
    <x v="1"/>
  </r>
  <r>
    <x v="0"/>
    <x v="0"/>
    <x v="190"/>
    <x v="1"/>
    <x v="1"/>
  </r>
  <r>
    <x v="0"/>
    <x v="0"/>
    <x v="191"/>
    <x v="1"/>
    <x v="1"/>
  </r>
  <r>
    <x v="0"/>
    <x v="0"/>
    <x v="192"/>
    <x v="1"/>
    <x v="1"/>
  </r>
  <r>
    <x v="0"/>
    <x v="0"/>
    <x v="193"/>
    <x v="1"/>
    <x v="1"/>
  </r>
  <r>
    <x v="0"/>
    <x v="0"/>
    <x v="194"/>
    <x v="1"/>
    <x v="1"/>
  </r>
  <r>
    <x v="0"/>
    <x v="0"/>
    <x v="249"/>
    <x v="1"/>
    <x v="1"/>
  </r>
  <r>
    <x v="0"/>
    <x v="1"/>
    <x v="0"/>
    <x v="1"/>
    <x v="1"/>
  </r>
  <r>
    <x v="0"/>
    <x v="1"/>
    <x v="2"/>
    <x v="1"/>
    <x v="1"/>
  </r>
  <r>
    <x v="0"/>
    <x v="1"/>
    <x v="4"/>
    <x v="1"/>
    <x v="1"/>
  </r>
  <r>
    <x v="0"/>
    <x v="1"/>
    <x v="5"/>
    <x v="1"/>
    <x v="1"/>
  </r>
  <r>
    <x v="0"/>
    <x v="1"/>
    <x v="6"/>
    <x v="1"/>
    <x v="1"/>
  </r>
  <r>
    <x v="0"/>
    <x v="1"/>
    <x v="250"/>
    <x v="1"/>
    <x v="1"/>
  </r>
  <r>
    <x v="0"/>
    <x v="1"/>
    <x v="7"/>
    <x v="1"/>
    <x v="1"/>
  </r>
  <r>
    <x v="0"/>
    <x v="1"/>
    <x v="8"/>
    <x v="1"/>
    <x v="1"/>
  </r>
  <r>
    <x v="0"/>
    <x v="1"/>
    <x v="196"/>
    <x v="1"/>
    <x v="1"/>
  </r>
  <r>
    <x v="0"/>
    <x v="1"/>
    <x v="197"/>
    <x v="1"/>
    <x v="1"/>
  </r>
  <r>
    <x v="0"/>
    <x v="1"/>
    <x v="198"/>
    <x v="1"/>
    <x v="1"/>
  </r>
  <r>
    <x v="0"/>
    <x v="1"/>
    <x v="199"/>
    <x v="1"/>
    <x v="1"/>
  </r>
  <r>
    <x v="0"/>
    <x v="1"/>
    <x v="200"/>
    <x v="1"/>
    <x v="1"/>
  </r>
  <r>
    <x v="0"/>
    <x v="1"/>
    <x v="9"/>
    <x v="1"/>
    <x v="1"/>
  </r>
  <r>
    <x v="0"/>
    <x v="1"/>
    <x v="10"/>
    <x v="1"/>
    <x v="1"/>
  </r>
  <r>
    <x v="0"/>
    <x v="1"/>
    <x v="11"/>
    <x v="1"/>
    <x v="1"/>
  </r>
  <r>
    <x v="0"/>
    <x v="1"/>
    <x v="12"/>
    <x v="1"/>
    <x v="1"/>
  </r>
  <r>
    <x v="0"/>
    <x v="1"/>
    <x v="13"/>
    <x v="1"/>
    <x v="1"/>
  </r>
  <r>
    <x v="0"/>
    <x v="1"/>
    <x v="14"/>
    <x v="1"/>
    <x v="1"/>
  </r>
  <r>
    <x v="0"/>
    <x v="1"/>
    <x v="15"/>
    <x v="1"/>
    <x v="1"/>
  </r>
  <r>
    <x v="0"/>
    <x v="1"/>
    <x v="16"/>
    <x v="1"/>
    <x v="1"/>
  </r>
  <r>
    <x v="0"/>
    <x v="1"/>
    <x v="17"/>
    <x v="1"/>
    <x v="1"/>
  </r>
  <r>
    <x v="0"/>
    <x v="1"/>
    <x v="18"/>
    <x v="1"/>
    <x v="1"/>
  </r>
  <r>
    <x v="0"/>
    <x v="1"/>
    <x v="19"/>
    <x v="1"/>
    <x v="1"/>
  </r>
  <r>
    <x v="0"/>
    <x v="1"/>
    <x v="21"/>
    <x v="1"/>
    <x v="1"/>
  </r>
  <r>
    <x v="0"/>
    <x v="1"/>
    <x v="201"/>
    <x v="1"/>
    <x v="1"/>
  </r>
  <r>
    <x v="0"/>
    <x v="1"/>
    <x v="251"/>
    <x v="1"/>
    <x v="1"/>
  </r>
  <r>
    <x v="0"/>
    <x v="1"/>
    <x v="22"/>
    <x v="1"/>
    <x v="1"/>
  </r>
  <r>
    <x v="0"/>
    <x v="1"/>
    <x v="23"/>
    <x v="1"/>
    <x v="1"/>
  </r>
  <r>
    <x v="0"/>
    <x v="1"/>
    <x v="24"/>
    <x v="1"/>
    <x v="1"/>
  </r>
  <r>
    <x v="0"/>
    <x v="1"/>
    <x v="25"/>
    <x v="1"/>
    <x v="1"/>
  </r>
  <r>
    <x v="0"/>
    <x v="1"/>
    <x v="202"/>
    <x v="1"/>
    <x v="1"/>
  </r>
  <r>
    <x v="0"/>
    <x v="1"/>
    <x v="252"/>
    <x v="1"/>
    <x v="1"/>
  </r>
  <r>
    <x v="0"/>
    <x v="1"/>
    <x v="27"/>
    <x v="1"/>
    <x v="1"/>
  </r>
  <r>
    <x v="0"/>
    <x v="1"/>
    <x v="29"/>
    <x v="1"/>
    <x v="1"/>
  </r>
  <r>
    <x v="0"/>
    <x v="1"/>
    <x v="30"/>
    <x v="1"/>
    <x v="1"/>
  </r>
  <r>
    <x v="0"/>
    <x v="1"/>
    <x v="31"/>
    <x v="1"/>
    <x v="1"/>
  </r>
  <r>
    <x v="0"/>
    <x v="1"/>
    <x v="32"/>
    <x v="1"/>
    <x v="1"/>
  </r>
  <r>
    <x v="0"/>
    <x v="1"/>
    <x v="33"/>
    <x v="1"/>
    <x v="1"/>
  </r>
  <r>
    <x v="0"/>
    <x v="1"/>
    <x v="203"/>
    <x v="1"/>
    <x v="1"/>
  </r>
  <r>
    <x v="0"/>
    <x v="1"/>
    <x v="34"/>
    <x v="1"/>
    <x v="1"/>
  </r>
  <r>
    <x v="0"/>
    <x v="1"/>
    <x v="35"/>
    <x v="1"/>
    <x v="1"/>
  </r>
  <r>
    <x v="0"/>
    <x v="1"/>
    <x v="253"/>
    <x v="1"/>
    <x v="1"/>
  </r>
  <r>
    <x v="0"/>
    <x v="1"/>
    <x v="36"/>
    <x v="1"/>
    <x v="1"/>
  </r>
  <r>
    <x v="0"/>
    <x v="1"/>
    <x v="254"/>
    <x v="1"/>
    <x v="1"/>
  </r>
  <r>
    <x v="0"/>
    <x v="1"/>
    <x v="37"/>
    <x v="1"/>
    <x v="1"/>
  </r>
  <r>
    <x v="0"/>
    <x v="1"/>
    <x v="39"/>
    <x v="1"/>
    <x v="1"/>
  </r>
  <r>
    <x v="0"/>
    <x v="1"/>
    <x v="40"/>
    <x v="1"/>
    <x v="1"/>
  </r>
  <r>
    <x v="0"/>
    <x v="1"/>
    <x v="41"/>
    <x v="1"/>
    <x v="1"/>
  </r>
  <r>
    <x v="0"/>
    <x v="1"/>
    <x v="42"/>
    <x v="1"/>
    <x v="1"/>
  </r>
  <r>
    <x v="0"/>
    <x v="1"/>
    <x v="43"/>
    <x v="1"/>
    <x v="1"/>
  </r>
  <r>
    <x v="0"/>
    <x v="1"/>
    <x v="44"/>
    <x v="1"/>
    <x v="1"/>
  </r>
  <r>
    <x v="0"/>
    <x v="1"/>
    <x v="45"/>
    <x v="1"/>
    <x v="1"/>
  </r>
  <r>
    <x v="0"/>
    <x v="1"/>
    <x v="46"/>
    <x v="1"/>
    <x v="1"/>
  </r>
  <r>
    <x v="0"/>
    <x v="1"/>
    <x v="47"/>
    <x v="1"/>
    <x v="1"/>
  </r>
  <r>
    <x v="0"/>
    <x v="1"/>
    <x v="50"/>
    <x v="1"/>
    <x v="1"/>
  </r>
  <r>
    <x v="0"/>
    <x v="1"/>
    <x v="255"/>
    <x v="1"/>
    <x v="1"/>
  </r>
  <r>
    <x v="0"/>
    <x v="1"/>
    <x v="51"/>
    <x v="1"/>
    <x v="1"/>
  </r>
  <r>
    <x v="0"/>
    <x v="1"/>
    <x v="52"/>
    <x v="1"/>
    <x v="1"/>
  </r>
  <r>
    <x v="0"/>
    <x v="1"/>
    <x v="204"/>
    <x v="1"/>
    <x v="1"/>
  </r>
  <r>
    <x v="0"/>
    <x v="1"/>
    <x v="256"/>
    <x v="1"/>
    <x v="1"/>
  </r>
  <r>
    <x v="0"/>
    <x v="1"/>
    <x v="53"/>
    <x v="1"/>
    <x v="1"/>
  </r>
  <r>
    <x v="0"/>
    <x v="1"/>
    <x v="54"/>
    <x v="1"/>
    <x v="1"/>
  </r>
  <r>
    <x v="0"/>
    <x v="1"/>
    <x v="55"/>
    <x v="1"/>
    <x v="1"/>
  </r>
  <r>
    <x v="0"/>
    <x v="1"/>
    <x v="56"/>
    <x v="1"/>
    <x v="1"/>
  </r>
  <r>
    <x v="0"/>
    <x v="1"/>
    <x v="57"/>
    <x v="1"/>
    <x v="1"/>
  </r>
  <r>
    <x v="0"/>
    <x v="1"/>
    <x v="257"/>
    <x v="1"/>
    <x v="1"/>
  </r>
  <r>
    <x v="0"/>
    <x v="1"/>
    <x v="58"/>
    <x v="1"/>
    <x v="1"/>
  </r>
  <r>
    <x v="0"/>
    <x v="1"/>
    <x v="59"/>
    <x v="1"/>
    <x v="1"/>
  </r>
  <r>
    <x v="0"/>
    <x v="1"/>
    <x v="205"/>
    <x v="1"/>
    <x v="1"/>
  </r>
  <r>
    <x v="0"/>
    <x v="1"/>
    <x v="258"/>
    <x v="1"/>
    <x v="1"/>
  </r>
  <r>
    <x v="0"/>
    <x v="1"/>
    <x v="60"/>
    <x v="1"/>
    <x v="1"/>
  </r>
  <r>
    <x v="0"/>
    <x v="1"/>
    <x v="61"/>
    <x v="1"/>
    <x v="1"/>
  </r>
  <r>
    <x v="0"/>
    <x v="1"/>
    <x v="62"/>
    <x v="1"/>
    <x v="1"/>
  </r>
  <r>
    <x v="0"/>
    <x v="1"/>
    <x v="63"/>
    <x v="1"/>
    <x v="1"/>
  </r>
  <r>
    <x v="0"/>
    <x v="1"/>
    <x v="64"/>
    <x v="1"/>
    <x v="1"/>
  </r>
  <r>
    <x v="0"/>
    <x v="1"/>
    <x v="66"/>
    <x v="1"/>
    <x v="1"/>
  </r>
  <r>
    <x v="0"/>
    <x v="1"/>
    <x v="67"/>
    <x v="1"/>
    <x v="1"/>
  </r>
  <r>
    <x v="0"/>
    <x v="1"/>
    <x v="68"/>
    <x v="1"/>
    <x v="1"/>
  </r>
  <r>
    <x v="0"/>
    <x v="1"/>
    <x v="69"/>
    <x v="1"/>
    <x v="1"/>
  </r>
  <r>
    <x v="0"/>
    <x v="1"/>
    <x v="70"/>
    <x v="1"/>
    <x v="1"/>
  </r>
  <r>
    <x v="0"/>
    <x v="1"/>
    <x v="71"/>
    <x v="1"/>
    <x v="1"/>
  </r>
  <r>
    <x v="0"/>
    <x v="1"/>
    <x v="206"/>
    <x v="1"/>
    <x v="1"/>
  </r>
  <r>
    <x v="0"/>
    <x v="1"/>
    <x v="72"/>
    <x v="1"/>
    <x v="1"/>
  </r>
  <r>
    <x v="0"/>
    <x v="1"/>
    <x v="73"/>
    <x v="1"/>
    <x v="1"/>
  </r>
  <r>
    <x v="0"/>
    <x v="1"/>
    <x v="74"/>
    <x v="1"/>
    <x v="1"/>
  </r>
  <r>
    <x v="0"/>
    <x v="1"/>
    <x v="75"/>
    <x v="1"/>
    <x v="1"/>
  </r>
  <r>
    <x v="0"/>
    <x v="1"/>
    <x v="259"/>
    <x v="1"/>
    <x v="1"/>
  </r>
  <r>
    <x v="0"/>
    <x v="1"/>
    <x v="76"/>
    <x v="1"/>
    <x v="1"/>
  </r>
  <r>
    <x v="0"/>
    <x v="1"/>
    <x v="77"/>
    <x v="1"/>
    <x v="1"/>
  </r>
  <r>
    <x v="0"/>
    <x v="1"/>
    <x v="78"/>
    <x v="1"/>
    <x v="1"/>
  </r>
  <r>
    <x v="0"/>
    <x v="1"/>
    <x v="79"/>
    <x v="1"/>
    <x v="1"/>
  </r>
  <r>
    <x v="0"/>
    <x v="1"/>
    <x v="80"/>
    <x v="1"/>
    <x v="1"/>
  </r>
  <r>
    <x v="0"/>
    <x v="1"/>
    <x v="81"/>
    <x v="1"/>
    <x v="1"/>
  </r>
  <r>
    <x v="0"/>
    <x v="1"/>
    <x v="82"/>
    <x v="1"/>
    <x v="1"/>
  </r>
  <r>
    <x v="0"/>
    <x v="1"/>
    <x v="83"/>
    <x v="1"/>
    <x v="1"/>
  </r>
  <r>
    <x v="0"/>
    <x v="1"/>
    <x v="84"/>
    <x v="1"/>
    <x v="1"/>
  </r>
  <r>
    <x v="0"/>
    <x v="1"/>
    <x v="207"/>
    <x v="1"/>
    <x v="1"/>
  </r>
  <r>
    <x v="0"/>
    <x v="1"/>
    <x v="85"/>
    <x v="1"/>
    <x v="1"/>
  </r>
  <r>
    <x v="0"/>
    <x v="1"/>
    <x v="86"/>
    <x v="1"/>
    <x v="1"/>
  </r>
  <r>
    <x v="0"/>
    <x v="1"/>
    <x v="87"/>
    <x v="1"/>
    <x v="1"/>
  </r>
  <r>
    <x v="0"/>
    <x v="1"/>
    <x v="88"/>
    <x v="1"/>
    <x v="1"/>
  </r>
  <r>
    <x v="0"/>
    <x v="1"/>
    <x v="260"/>
    <x v="1"/>
    <x v="1"/>
  </r>
  <r>
    <x v="0"/>
    <x v="1"/>
    <x v="89"/>
    <x v="1"/>
    <x v="1"/>
  </r>
  <r>
    <x v="0"/>
    <x v="1"/>
    <x v="90"/>
    <x v="1"/>
    <x v="1"/>
  </r>
  <r>
    <x v="0"/>
    <x v="1"/>
    <x v="91"/>
    <x v="1"/>
    <x v="1"/>
  </r>
  <r>
    <x v="0"/>
    <x v="1"/>
    <x v="92"/>
    <x v="1"/>
    <x v="1"/>
  </r>
  <r>
    <x v="0"/>
    <x v="1"/>
    <x v="208"/>
    <x v="1"/>
    <x v="1"/>
  </r>
  <r>
    <x v="0"/>
    <x v="1"/>
    <x v="261"/>
    <x v="1"/>
    <x v="1"/>
  </r>
  <r>
    <x v="0"/>
    <x v="1"/>
    <x v="93"/>
    <x v="1"/>
    <x v="1"/>
  </r>
  <r>
    <x v="0"/>
    <x v="1"/>
    <x v="94"/>
    <x v="1"/>
    <x v="1"/>
  </r>
  <r>
    <x v="0"/>
    <x v="1"/>
    <x v="95"/>
    <x v="1"/>
    <x v="1"/>
  </r>
  <r>
    <x v="0"/>
    <x v="1"/>
    <x v="96"/>
    <x v="1"/>
    <x v="1"/>
  </r>
  <r>
    <x v="0"/>
    <x v="1"/>
    <x v="97"/>
    <x v="1"/>
    <x v="1"/>
  </r>
  <r>
    <x v="0"/>
    <x v="1"/>
    <x v="262"/>
    <x v="1"/>
    <x v="1"/>
  </r>
  <r>
    <x v="0"/>
    <x v="1"/>
    <x v="98"/>
    <x v="1"/>
    <x v="1"/>
  </r>
  <r>
    <x v="0"/>
    <x v="1"/>
    <x v="209"/>
    <x v="1"/>
    <x v="1"/>
  </r>
  <r>
    <x v="0"/>
    <x v="1"/>
    <x v="263"/>
    <x v="1"/>
    <x v="1"/>
  </r>
  <r>
    <x v="0"/>
    <x v="1"/>
    <x v="99"/>
    <x v="1"/>
    <x v="1"/>
  </r>
  <r>
    <x v="0"/>
    <x v="1"/>
    <x v="210"/>
    <x v="1"/>
    <x v="1"/>
  </r>
  <r>
    <x v="0"/>
    <x v="1"/>
    <x v="100"/>
    <x v="1"/>
    <x v="1"/>
  </r>
  <r>
    <x v="0"/>
    <x v="1"/>
    <x v="101"/>
    <x v="1"/>
    <x v="1"/>
  </r>
  <r>
    <x v="0"/>
    <x v="1"/>
    <x v="211"/>
    <x v="1"/>
    <x v="1"/>
  </r>
  <r>
    <x v="0"/>
    <x v="1"/>
    <x v="264"/>
    <x v="1"/>
    <x v="1"/>
  </r>
  <r>
    <x v="0"/>
    <x v="1"/>
    <x v="102"/>
    <x v="1"/>
    <x v="1"/>
  </r>
  <r>
    <x v="0"/>
    <x v="1"/>
    <x v="103"/>
    <x v="1"/>
    <x v="1"/>
  </r>
  <r>
    <x v="0"/>
    <x v="1"/>
    <x v="104"/>
    <x v="1"/>
    <x v="1"/>
  </r>
  <r>
    <x v="0"/>
    <x v="1"/>
    <x v="105"/>
    <x v="1"/>
    <x v="1"/>
  </r>
  <r>
    <x v="0"/>
    <x v="1"/>
    <x v="106"/>
    <x v="1"/>
    <x v="1"/>
  </r>
  <r>
    <x v="0"/>
    <x v="1"/>
    <x v="107"/>
    <x v="1"/>
    <x v="1"/>
  </r>
  <r>
    <x v="0"/>
    <x v="1"/>
    <x v="108"/>
    <x v="1"/>
    <x v="1"/>
  </r>
  <r>
    <x v="0"/>
    <x v="1"/>
    <x v="212"/>
    <x v="1"/>
    <x v="1"/>
  </r>
  <r>
    <x v="0"/>
    <x v="1"/>
    <x v="109"/>
    <x v="1"/>
    <x v="1"/>
  </r>
  <r>
    <x v="0"/>
    <x v="1"/>
    <x v="110"/>
    <x v="1"/>
    <x v="1"/>
  </r>
  <r>
    <x v="0"/>
    <x v="1"/>
    <x v="213"/>
    <x v="1"/>
    <x v="1"/>
  </r>
  <r>
    <x v="0"/>
    <x v="1"/>
    <x v="111"/>
    <x v="1"/>
    <x v="1"/>
  </r>
  <r>
    <x v="0"/>
    <x v="1"/>
    <x v="249"/>
    <x v="1"/>
    <x v="1"/>
  </r>
  <r>
    <x v="0"/>
    <x v="1"/>
    <x v="112"/>
    <x v="1"/>
    <x v="1"/>
  </r>
  <r>
    <x v="0"/>
    <x v="1"/>
    <x v="214"/>
    <x v="1"/>
    <x v="1"/>
  </r>
  <r>
    <x v="0"/>
    <x v="1"/>
    <x v="113"/>
    <x v="1"/>
    <x v="1"/>
  </r>
  <r>
    <x v="0"/>
    <x v="1"/>
    <x v="265"/>
    <x v="1"/>
    <x v="1"/>
  </r>
  <r>
    <x v="0"/>
    <x v="1"/>
    <x v="114"/>
    <x v="1"/>
    <x v="1"/>
  </r>
  <r>
    <x v="0"/>
    <x v="1"/>
    <x v="215"/>
    <x v="1"/>
    <x v="1"/>
  </r>
  <r>
    <x v="0"/>
    <x v="1"/>
    <x v="115"/>
    <x v="1"/>
    <x v="1"/>
  </r>
  <r>
    <x v="0"/>
    <x v="1"/>
    <x v="116"/>
    <x v="1"/>
    <x v="1"/>
  </r>
  <r>
    <x v="0"/>
    <x v="1"/>
    <x v="117"/>
    <x v="1"/>
    <x v="1"/>
  </r>
  <r>
    <x v="0"/>
    <x v="1"/>
    <x v="118"/>
    <x v="1"/>
    <x v="1"/>
  </r>
  <r>
    <x v="0"/>
    <x v="1"/>
    <x v="119"/>
    <x v="1"/>
    <x v="1"/>
  </r>
  <r>
    <x v="0"/>
    <x v="1"/>
    <x v="216"/>
    <x v="1"/>
    <x v="1"/>
  </r>
  <r>
    <x v="0"/>
    <x v="1"/>
    <x v="217"/>
    <x v="1"/>
    <x v="1"/>
  </r>
  <r>
    <x v="0"/>
    <x v="1"/>
    <x v="266"/>
    <x v="1"/>
    <x v="1"/>
  </r>
  <r>
    <x v="0"/>
    <x v="1"/>
    <x v="120"/>
    <x v="1"/>
    <x v="1"/>
  </r>
  <r>
    <x v="0"/>
    <x v="1"/>
    <x v="121"/>
    <x v="1"/>
    <x v="1"/>
  </r>
  <r>
    <x v="0"/>
    <x v="1"/>
    <x v="122"/>
    <x v="1"/>
    <x v="1"/>
  </r>
  <r>
    <x v="0"/>
    <x v="1"/>
    <x v="123"/>
    <x v="1"/>
    <x v="1"/>
  </r>
  <r>
    <x v="0"/>
    <x v="1"/>
    <x v="124"/>
    <x v="1"/>
    <x v="1"/>
  </r>
  <r>
    <x v="0"/>
    <x v="1"/>
    <x v="125"/>
    <x v="1"/>
    <x v="1"/>
  </r>
  <r>
    <x v="0"/>
    <x v="1"/>
    <x v="218"/>
    <x v="1"/>
    <x v="1"/>
  </r>
  <r>
    <x v="0"/>
    <x v="1"/>
    <x v="126"/>
    <x v="1"/>
    <x v="1"/>
  </r>
  <r>
    <x v="0"/>
    <x v="1"/>
    <x v="127"/>
    <x v="1"/>
    <x v="1"/>
  </r>
  <r>
    <x v="0"/>
    <x v="1"/>
    <x v="219"/>
    <x v="1"/>
    <x v="1"/>
  </r>
  <r>
    <x v="0"/>
    <x v="1"/>
    <x v="128"/>
    <x v="1"/>
    <x v="1"/>
  </r>
  <r>
    <x v="0"/>
    <x v="1"/>
    <x v="129"/>
    <x v="1"/>
    <x v="1"/>
  </r>
  <r>
    <x v="0"/>
    <x v="1"/>
    <x v="130"/>
    <x v="1"/>
    <x v="1"/>
  </r>
  <r>
    <x v="0"/>
    <x v="1"/>
    <x v="131"/>
    <x v="1"/>
    <x v="1"/>
  </r>
  <r>
    <x v="0"/>
    <x v="1"/>
    <x v="132"/>
    <x v="1"/>
    <x v="1"/>
  </r>
  <r>
    <x v="0"/>
    <x v="1"/>
    <x v="133"/>
    <x v="1"/>
    <x v="1"/>
  </r>
  <r>
    <x v="0"/>
    <x v="1"/>
    <x v="134"/>
    <x v="1"/>
    <x v="1"/>
  </r>
  <r>
    <x v="0"/>
    <x v="1"/>
    <x v="135"/>
    <x v="1"/>
    <x v="1"/>
  </r>
  <r>
    <x v="0"/>
    <x v="1"/>
    <x v="136"/>
    <x v="1"/>
    <x v="1"/>
  </r>
  <r>
    <x v="0"/>
    <x v="1"/>
    <x v="137"/>
    <x v="1"/>
    <x v="1"/>
  </r>
  <r>
    <x v="0"/>
    <x v="1"/>
    <x v="138"/>
    <x v="1"/>
    <x v="1"/>
  </r>
  <r>
    <x v="0"/>
    <x v="1"/>
    <x v="267"/>
    <x v="1"/>
    <x v="1"/>
  </r>
  <r>
    <x v="0"/>
    <x v="1"/>
    <x v="139"/>
    <x v="1"/>
    <x v="1"/>
  </r>
  <r>
    <x v="0"/>
    <x v="1"/>
    <x v="140"/>
    <x v="1"/>
    <x v="1"/>
  </r>
  <r>
    <x v="0"/>
    <x v="1"/>
    <x v="141"/>
    <x v="1"/>
    <x v="1"/>
  </r>
  <r>
    <x v="0"/>
    <x v="1"/>
    <x v="142"/>
    <x v="1"/>
    <x v="1"/>
  </r>
  <r>
    <x v="0"/>
    <x v="1"/>
    <x v="143"/>
    <x v="1"/>
    <x v="1"/>
  </r>
  <r>
    <x v="0"/>
    <x v="1"/>
    <x v="144"/>
    <x v="1"/>
    <x v="1"/>
  </r>
  <r>
    <x v="0"/>
    <x v="1"/>
    <x v="220"/>
    <x v="1"/>
    <x v="1"/>
  </r>
  <r>
    <x v="0"/>
    <x v="1"/>
    <x v="221"/>
    <x v="1"/>
    <x v="1"/>
  </r>
  <r>
    <x v="0"/>
    <x v="1"/>
    <x v="145"/>
    <x v="1"/>
    <x v="1"/>
  </r>
  <r>
    <x v="0"/>
    <x v="1"/>
    <x v="146"/>
    <x v="1"/>
    <x v="1"/>
  </r>
  <r>
    <x v="0"/>
    <x v="1"/>
    <x v="147"/>
    <x v="1"/>
    <x v="1"/>
  </r>
  <r>
    <x v="0"/>
    <x v="1"/>
    <x v="268"/>
    <x v="1"/>
    <x v="1"/>
  </r>
  <r>
    <x v="0"/>
    <x v="1"/>
    <x v="148"/>
    <x v="1"/>
    <x v="1"/>
  </r>
  <r>
    <x v="0"/>
    <x v="1"/>
    <x v="149"/>
    <x v="1"/>
    <x v="1"/>
  </r>
  <r>
    <x v="0"/>
    <x v="1"/>
    <x v="150"/>
    <x v="1"/>
    <x v="1"/>
  </r>
  <r>
    <x v="0"/>
    <x v="1"/>
    <x v="151"/>
    <x v="1"/>
    <x v="1"/>
  </r>
  <r>
    <x v="0"/>
    <x v="1"/>
    <x v="152"/>
    <x v="1"/>
    <x v="1"/>
  </r>
  <r>
    <x v="0"/>
    <x v="1"/>
    <x v="153"/>
    <x v="1"/>
    <x v="1"/>
  </r>
  <r>
    <x v="0"/>
    <x v="1"/>
    <x v="154"/>
    <x v="1"/>
    <x v="1"/>
  </r>
  <r>
    <x v="0"/>
    <x v="1"/>
    <x v="269"/>
    <x v="1"/>
    <x v="1"/>
  </r>
  <r>
    <x v="0"/>
    <x v="1"/>
    <x v="155"/>
    <x v="1"/>
    <x v="1"/>
  </r>
  <r>
    <x v="0"/>
    <x v="1"/>
    <x v="156"/>
    <x v="1"/>
    <x v="1"/>
  </r>
  <r>
    <x v="0"/>
    <x v="1"/>
    <x v="270"/>
    <x v="1"/>
    <x v="1"/>
  </r>
  <r>
    <x v="0"/>
    <x v="1"/>
    <x v="157"/>
    <x v="1"/>
    <x v="1"/>
  </r>
  <r>
    <x v="0"/>
    <x v="1"/>
    <x v="158"/>
    <x v="1"/>
    <x v="1"/>
  </r>
  <r>
    <x v="0"/>
    <x v="1"/>
    <x v="159"/>
    <x v="1"/>
    <x v="1"/>
  </r>
  <r>
    <x v="0"/>
    <x v="1"/>
    <x v="160"/>
    <x v="1"/>
    <x v="1"/>
  </r>
  <r>
    <x v="0"/>
    <x v="1"/>
    <x v="222"/>
    <x v="1"/>
    <x v="1"/>
  </r>
  <r>
    <x v="0"/>
    <x v="1"/>
    <x v="271"/>
    <x v="1"/>
    <x v="1"/>
  </r>
  <r>
    <x v="0"/>
    <x v="1"/>
    <x v="161"/>
    <x v="1"/>
    <x v="1"/>
  </r>
  <r>
    <x v="0"/>
    <x v="1"/>
    <x v="162"/>
    <x v="1"/>
    <x v="1"/>
  </r>
  <r>
    <x v="0"/>
    <x v="1"/>
    <x v="163"/>
    <x v="1"/>
    <x v="1"/>
  </r>
  <r>
    <x v="0"/>
    <x v="1"/>
    <x v="165"/>
    <x v="1"/>
    <x v="1"/>
  </r>
  <r>
    <x v="0"/>
    <x v="1"/>
    <x v="166"/>
    <x v="1"/>
    <x v="1"/>
  </r>
  <r>
    <x v="0"/>
    <x v="1"/>
    <x v="167"/>
    <x v="1"/>
    <x v="1"/>
  </r>
  <r>
    <x v="0"/>
    <x v="1"/>
    <x v="168"/>
    <x v="1"/>
    <x v="1"/>
  </r>
  <r>
    <x v="0"/>
    <x v="1"/>
    <x v="169"/>
    <x v="1"/>
    <x v="1"/>
  </r>
  <r>
    <x v="0"/>
    <x v="1"/>
    <x v="170"/>
    <x v="1"/>
    <x v="1"/>
  </r>
  <r>
    <x v="0"/>
    <x v="1"/>
    <x v="171"/>
    <x v="1"/>
    <x v="1"/>
  </r>
  <r>
    <x v="0"/>
    <x v="1"/>
    <x v="172"/>
    <x v="1"/>
    <x v="1"/>
  </r>
  <r>
    <x v="0"/>
    <x v="1"/>
    <x v="173"/>
    <x v="1"/>
    <x v="1"/>
  </r>
  <r>
    <x v="0"/>
    <x v="1"/>
    <x v="174"/>
    <x v="1"/>
    <x v="1"/>
  </r>
  <r>
    <x v="0"/>
    <x v="1"/>
    <x v="175"/>
    <x v="1"/>
    <x v="1"/>
  </r>
  <r>
    <x v="0"/>
    <x v="1"/>
    <x v="176"/>
    <x v="1"/>
    <x v="1"/>
  </r>
  <r>
    <x v="0"/>
    <x v="1"/>
    <x v="272"/>
    <x v="1"/>
    <x v="1"/>
  </r>
  <r>
    <x v="0"/>
    <x v="1"/>
    <x v="177"/>
    <x v="1"/>
    <x v="1"/>
  </r>
  <r>
    <x v="0"/>
    <x v="1"/>
    <x v="178"/>
    <x v="1"/>
    <x v="1"/>
  </r>
  <r>
    <x v="0"/>
    <x v="1"/>
    <x v="179"/>
    <x v="1"/>
    <x v="1"/>
  </r>
  <r>
    <x v="0"/>
    <x v="1"/>
    <x v="180"/>
    <x v="1"/>
    <x v="1"/>
  </r>
  <r>
    <x v="0"/>
    <x v="1"/>
    <x v="273"/>
    <x v="1"/>
    <x v="1"/>
  </r>
  <r>
    <x v="0"/>
    <x v="1"/>
    <x v="181"/>
    <x v="1"/>
    <x v="1"/>
  </r>
  <r>
    <x v="0"/>
    <x v="1"/>
    <x v="182"/>
    <x v="1"/>
    <x v="1"/>
  </r>
  <r>
    <x v="0"/>
    <x v="1"/>
    <x v="183"/>
    <x v="1"/>
    <x v="1"/>
  </r>
  <r>
    <x v="0"/>
    <x v="1"/>
    <x v="184"/>
    <x v="1"/>
    <x v="1"/>
  </r>
  <r>
    <x v="0"/>
    <x v="1"/>
    <x v="185"/>
    <x v="1"/>
    <x v="1"/>
  </r>
  <r>
    <x v="0"/>
    <x v="1"/>
    <x v="274"/>
    <x v="1"/>
    <x v="1"/>
  </r>
  <r>
    <x v="0"/>
    <x v="1"/>
    <x v="186"/>
    <x v="1"/>
    <x v="1"/>
  </r>
  <r>
    <x v="0"/>
    <x v="1"/>
    <x v="187"/>
    <x v="1"/>
    <x v="1"/>
  </r>
  <r>
    <x v="0"/>
    <x v="1"/>
    <x v="188"/>
    <x v="1"/>
    <x v="1"/>
  </r>
  <r>
    <x v="0"/>
    <x v="1"/>
    <x v="189"/>
    <x v="1"/>
    <x v="1"/>
  </r>
  <r>
    <x v="0"/>
    <x v="1"/>
    <x v="190"/>
    <x v="1"/>
    <x v="1"/>
  </r>
  <r>
    <x v="0"/>
    <x v="1"/>
    <x v="191"/>
    <x v="1"/>
    <x v="1"/>
  </r>
  <r>
    <x v="0"/>
    <x v="1"/>
    <x v="192"/>
    <x v="1"/>
    <x v="1"/>
  </r>
  <r>
    <x v="0"/>
    <x v="1"/>
    <x v="275"/>
    <x v="1"/>
    <x v="1"/>
  </r>
  <r>
    <x v="0"/>
    <x v="1"/>
    <x v="193"/>
    <x v="1"/>
    <x v="1"/>
  </r>
  <r>
    <x v="0"/>
    <x v="1"/>
    <x v="194"/>
    <x v="1"/>
    <x v="1"/>
  </r>
  <r>
    <x v="0"/>
    <x v="2"/>
    <x v="223"/>
    <x v="1"/>
    <x v="0"/>
  </r>
  <r>
    <x v="0"/>
    <x v="2"/>
    <x v="224"/>
    <x v="1"/>
    <x v="1"/>
  </r>
  <r>
    <x v="0"/>
    <x v="2"/>
    <x v="225"/>
    <x v="1"/>
    <x v="1"/>
  </r>
  <r>
    <x v="0"/>
    <x v="2"/>
    <x v="226"/>
    <x v="1"/>
    <x v="1"/>
  </r>
  <r>
    <x v="0"/>
    <x v="2"/>
    <x v="227"/>
    <x v="1"/>
    <x v="1"/>
  </r>
  <r>
    <x v="0"/>
    <x v="2"/>
    <x v="228"/>
    <x v="1"/>
    <x v="1"/>
  </r>
  <r>
    <x v="0"/>
    <x v="2"/>
    <x v="229"/>
    <x v="1"/>
    <x v="1"/>
  </r>
  <r>
    <x v="0"/>
    <x v="2"/>
    <x v="230"/>
    <x v="1"/>
    <x v="1"/>
  </r>
  <r>
    <x v="0"/>
    <x v="2"/>
    <x v="231"/>
    <x v="1"/>
    <x v="1"/>
  </r>
  <r>
    <x v="0"/>
    <x v="2"/>
    <x v="232"/>
    <x v="1"/>
    <x v="1"/>
  </r>
  <r>
    <x v="0"/>
    <x v="2"/>
    <x v="233"/>
    <x v="1"/>
    <x v="1"/>
  </r>
  <r>
    <x v="0"/>
    <x v="2"/>
    <x v="234"/>
    <x v="1"/>
    <x v="1"/>
  </r>
  <r>
    <x v="0"/>
    <x v="2"/>
    <x v="235"/>
    <x v="1"/>
    <x v="1"/>
  </r>
  <r>
    <x v="0"/>
    <x v="2"/>
    <x v="236"/>
    <x v="1"/>
    <x v="1"/>
  </r>
  <r>
    <x v="0"/>
    <x v="2"/>
    <x v="237"/>
    <x v="1"/>
    <x v="1"/>
  </r>
  <r>
    <x v="0"/>
    <x v="2"/>
    <x v="238"/>
    <x v="1"/>
    <x v="1"/>
  </r>
  <r>
    <x v="0"/>
    <x v="2"/>
    <x v="239"/>
    <x v="1"/>
    <x v="1"/>
  </r>
  <r>
    <x v="0"/>
    <x v="2"/>
    <x v="240"/>
    <x v="1"/>
    <x v="1"/>
  </r>
  <r>
    <x v="0"/>
    <x v="2"/>
    <x v="241"/>
    <x v="1"/>
    <x v="1"/>
  </r>
  <r>
    <x v="0"/>
    <x v="2"/>
    <x v="242"/>
    <x v="1"/>
    <x v="1"/>
  </r>
  <r>
    <x v="0"/>
    <x v="2"/>
    <x v="243"/>
    <x v="1"/>
    <x v="1"/>
  </r>
  <r>
    <x v="0"/>
    <x v="2"/>
    <x v="244"/>
    <x v="1"/>
    <x v="1"/>
  </r>
  <r>
    <x v="0"/>
    <x v="2"/>
    <x v="245"/>
    <x v="1"/>
    <x v="1"/>
  </r>
  <r>
    <x v="0"/>
    <x v="2"/>
    <x v="246"/>
    <x v="1"/>
    <x v="1"/>
  </r>
  <r>
    <x v="0"/>
    <x v="2"/>
    <x v="247"/>
    <x v="1"/>
    <x v="1"/>
  </r>
  <r>
    <x v="0"/>
    <x v="2"/>
    <x v="248"/>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x v="0"/>
    <s v="IEC_STD_V10"/>
    <s v="IEC_STD_V10"/>
    <m/>
    <m/>
    <m/>
    <s v="IEC_STD_V10"/>
    <m/>
    <s v="Categories"/>
    <s v="IECP2-BPM-DataStandard-v1.0.xlsx"/>
    <n v="2"/>
    <x v="0"/>
    <x v="0"/>
    <x v="0"/>
    <x v="0"/>
    <x v="0"/>
    <x v="0"/>
    <x v="0"/>
    <x v="0"/>
  </r>
  <r>
    <x v="0"/>
    <s v="Process Standard"/>
    <s v="Process Standard"/>
    <m/>
    <m/>
    <m/>
    <m/>
    <s v="IEC_STD_V10"/>
    <s v="Categories"/>
    <s v="IECP2-BPM-DataStandard-v1.0.xlsx"/>
    <n v="3"/>
    <x v="0"/>
    <x v="1"/>
    <x v="0"/>
    <x v="1"/>
    <x v="1"/>
    <x v="0"/>
    <x v="0"/>
    <x v="1"/>
  </r>
  <r>
    <x v="0"/>
    <s v="Regulation"/>
    <s v="Regulation"/>
    <m/>
    <m/>
    <m/>
    <m/>
    <s v="IEC_STD_V10"/>
    <s v="Categories"/>
    <s v="IECP2-BPM-DataStandard-v1.0.xlsx"/>
    <n v="4"/>
    <x v="0"/>
    <x v="2"/>
    <x v="0"/>
    <x v="1"/>
    <x v="1"/>
    <x v="0"/>
    <x v="0"/>
    <x v="2"/>
  </r>
  <r>
    <x v="0"/>
    <s v="GDPR"/>
    <s v="GDPR"/>
    <s v="Regulation"/>
    <m/>
    <m/>
    <m/>
    <s v="IEC_STD_V10 &gt;&gt; Regulation"/>
    <s v="Categories"/>
    <s v="IECP2-BPM-DataStandard-v1.0.xlsx"/>
    <n v="5"/>
    <x v="0"/>
    <x v="3"/>
    <x v="0"/>
    <x v="2"/>
    <x v="1"/>
    <x v="0"/>
    <x v="0"/>
    <x v="3"/>
  </r>
  <r>
    <x v="0"/>
    <s v="IFRS"/>
    <s v="IFRS"/>
    <s v="Regulation"/>
    <m/>
    <m/>
    <m/>
    <s v="IEC_STD_V10 &gt;&gt; Regulation"/>
    <s v="Categories"/>
    <s v="IECP2-BPM-DataStandard-v1.0.xlsx"/>
    <n v="6"/>
    <x v="0"/>
    <x v="4"/>
    <x v="0"/>
    <x v="2"/>
    <x v="1"/>
    <x v="0"/>
    <x v="0"/>
    <x v="4"/>
  </r>
  <r>
    <x v="0"/>
    <s v="存貨之會計處理準則"/>
    <s v="存貨之會計處理準則"/>
    <s v="IFRS"/>
    <m/>
    <m/>
    <m/>
    <s v="IEC_STD_V10 &gt;&gt; Regulation &gt;&gt; IFRS"/>
    <s v="Categories"/>
    <s v="IECP2-BPM-DataStandard-v1.0.xlsx"/>
    <n v="7"/>
    <x v="0"/>
    <x v="5"/>
    <x v="0"/>
    <x v="3"/>
    <x v="1"/>
    <x v="0"/>
    <x v="0"/>
    <x v="5"/>
  </r>
  <r>
    <x v="0"/>
    <s v="Common"/>
    <s v="Common"/>
    <m/>
    <m/>
    <m/>
    <m/>
    <s v="IEC_STD_V10"/>
    <s v="Categories"/>
    <s v="IECP2-BPM-DataStandard-v1.0.xlsx"/>
    <n v="8"/>
    <x v="0"/>
    <x v="6"/>
    <x v="0"/>
    <x v="1"/>
    <x v="1"/>
    <x v="0"/>
    <x v="0"/>
    <x v="6"/>
  </r>
  <r>
    <x v="0"/>
    <s v="AutoMetaData"/>
    <s v="AutoMetaData"/>
    <s v="Common"/>
    <m/>
    <m/>
    <m/>
    <s v="IEC_STD_V10 &gt;&gt; Common"/>
    <s v="Categories"/>
    <s v="IECP2-BPM-DataStandard-v1.0.xlsx"/>
    <n v="9"/>
    <x v="0"/>
    <x v="7"/>
    <x v="0"/>
    <x v="4"/>
    <x v="1"/>
    <x v="0"/>
    <x v="0"/>
    <x v="7"/>
  </r>
  <r>
    <x v="0"/>
    <s v="Sensitivity"/>
    <s v="Sensitivity"/>
    <s v="Common"/>
    <m/>
    <m/>
    <m/>
    <s v="IEC_STD_V10 &gt;&gt; Common"/>
    <s v="Categories"/>
    <s v="IECP2-BPM-DataStandard-v1.0.xlsx"/>
    <n v="10"/>
    <x v="0"/>
    <x v="8"/>
    <x v="0"/>
    <x v="4"/>
    <x v="1"/>
    <x v="0"/>
    <x v="0"/>
    <x v="8"/>
  </r>
  <r>
    <x v="0"/>
    <s v="RefData"/>
    <s v="RefData"/>
    <s v="Common"/>
    <m/>
    <m/>
    <m/>
    <s v="IEC_STD_V10 &gt;&gt; Common"/>
    <s v="Categories"/>
    <s v="IECP2-BPM-DataStandard-v1.0.xlsx"/>
    <n v="11"/>
    <x v="0"/>
    <x v="9"/>
    <x v="0"/>
    <x v="4"/>
    <x v="1"/>
    <x v="0"/>
    <x v="0"/>
    <x v="9"/>
  </r>
  <r>
    <x v="0"/>
    <s v="TermType"/>
    <s v="TermType"/>
    <s v="Common"/>
    <m/>
    <m/>
    <m/>
    <s v="IEC_STD_V10 &gt;&gt; Common"/>
    <s v="Categories"/>
    <s v="IECP2-BPM-DataStandard-v1.0.xlsx"/>
    <n v="12"/>
    <x v="0"/>
    <x v="10"/>
    <x v="0"/>
    <x v="4"/>
    <x v="1"/>
    <x v="0"/>
    <x v="0"/>
    <x v="10"/>
  </r>
  <r>
    <x v="0"/>
    <s v="Data Standard"/>
    <s v="Data Standard"/>
    <m/>
    <m/>
    <m/>
    <m/>
    <s v="IEC_STD_V10"/>
    <s v="Categories"/>
    <s v="IECP2-BPM-DataStandard-v1.0.xlsx"/>
    <n v="13"/>
    <x v="0"/>
    <x v="11"/>
    <x v="0"/>
    <x v="1"/>
    <x v="1"/>
    <x v="0"/>
    <x v="0"/>
    <x v="11"/>
  </r>
  <r>
    <x v="0"/>
    <s v="INV"/>
    <s v="INV"/>
    <s v="Data Standard"/>
    <m/>
    <m/>
    <m/>
    <s v="IEC_STD_V10 &gt;&gt; Data Standard"/>
    <s v="Categories"/>
    <s v="IECP2-BPM-DataStandard-v1.0.xlsx"/>
    <n v="14"/>
    <x v="0"/>
    <x v="12"/>
    <x v="0"/>
    <x v="5"/>
    <x v="1"/>
    <x v="0"/>
    <x v="0"/>
    <x v="12"/>
  </r>
  <r>
    <x v="0"/>
    <s v="PRO"/>
    <s v="PRO"/>
    <s v="Data Standard"/>
    <m/>
    <m/>
    <m/>
    <s v="IEC_STD_V10 &gt;&gt; Data Standard"/>
    <s v="Categories"/>
    <s v="IECP2-BPM-DataStandard-v1.0.xlsx"/>
    <n v="15"/>
    <x v="0"/>
    <x v="13"/>
    <x v="0"/>
    <x v="5"/>
    <x v="1"/>
    <x v="0"/>
    <x v="0"/>
    <x v="13"/>
  </r>
  <r>
    <x v="0"/>
    <s v="PLN"/>
    <s v="PLN"/>
    <s v="Data Standard"/>
    <m/>
    <m/>
    <m/>
    <s v="IEC_STD_V10 &gt;&gt; Data Standard"/>
    <s v="Categories"/>
    <s v="IECP2-BPM-DataStandard-v1.0.xlsx"/>
    <n v="15"/>
    <x v="0"/>
    <x v="14"/>
    <x v="0"/>
    <x v="5"/>
    <x v="1"/>
    <x v="0"/>
    <x v="0"/>
    <x v="13"/>
  </r>
  <r>
    <x v="0"/>
    <s v="RND"/>
    <s v="RND"/>
    <s v="Data Standard"/>
    <m/>
    <m/>
    <m/>
    <s v="IEC_STD_V10 &gt;&gt; Data Standard"/>
    <s v="Categories"/>
    <s v="IECP2-BPM-DataStandard-v1.0.xlsx"/>
    <n v="16"/>
    <x v="0"/>
    <x v="15"/>
    <x v="0"/>
    <x v="5"/>
    <x v="1"/>
    <x v="0"/>
    <x v="0"/>
    <x v="14"/>
  </r>
  <r>
    <x v="0"/>
    <s v="MFG"/>
    <s v="MFG"/>
    <s v="Data Standard"/>
    <m/>
    <m/>
    <m/>
    <s v="IEC_STD_V10 &gt;&gt; Data Standard"/>
    <s v="Categories"/>
    <s v="IECP2-BPM-DataStandard-v1.0.xlsx"/>
    <n v="17"/>
    <x v="0"/>
    <x v="16"/>
    <x v="0"/>
    <x v="5"/>
    <x v="1"/>
    <x v="0"/>
    <x v="0"/>
    <x v="15"/>
  </r>
  <r>
    <x v="0"/>
    <s v="SCM"/>
    <s v="SCM"/>
    <s v="Data Standard"/>
    <m/>
    <m/>
    <m/>
    <s v="IEC_STD_V10 &gt;&gt; Data Standard"/>
    <s v="Categories"/>
    <s v="IECP2-BPM-DataStandard-v1.0.xlsx"/>
    <n v="18"/>
    <x v="0"/>
    <x v="17"/>
    <x v="0"/>
    <x v="5"/>
    <x v="1"/>
    <x v="0"/>
    <x v="0"/>
    <x v="16"/>
  </r>
  <r>
    <x v="0"/>
    <s v="BPM"/>
    <s v="BPM"/>
    <s v="Data Standard"/>
    <m/>
    <m/>
    <m/>
    <s v="IEC_STD_V10 &gt;&gt; Data Standard"/>
    <s v="Categories"/>
    <s v="IECP2-BPM-DataStandard-v1.0.xlsx"/>
    <n v="19"/>
    <x v="0"/>
    <x v="18"/>
    <x v="0"/>
    <x v="5"/>
    <x v="1"/>
    <x v="0"/>
    <x v="0"/>
    <x v="17"/>
  </r>
  <r>
    <x v="0"/>
    <s v="FIN"/>
    <s v="FIN"/>
    <s v="Data Standard"/>
    <m/>
    <m/>
    <m/>
    <s v="IEC_STD_V10 &gt;&gt; Data Standard"/>
    <s v="Categories"/>
    <s v="IECP2-BPM-DataStandard-v1.0.xlsx"/>
    <n v="19"/>
    <x v="0"/>
    <x v="19"/>
    <x v="0"/>
    <x v="5"/>
    <x v="1"/>
    <x v="0"/>
    <x v="0"/>
    <x v="17"/>
  </r>
  <r>
    <x v="0"/>
    <s v="STG"/>
    <s v="STG"/>
    <s v="Data Standard"/>
    <m/>
    <m/>
    <m/>
    <s v="IEC_STD_V10 &gt;&gt; Data Standard"/>
    <s v="Categories"/>
    <s v="IECP2-BPM-DataStandard-v1.0.xlsx"/>
    <n v="20"/>
    <x v="0"/>
    <x v="20"/>
    <x v="0"/>
    <x v="5"/>
    <x v="1"/>
    <x v="0"/>
    <x v="0"/>
    <x v="18"/>
  </r>
  <r>
    <x v="0"/>
    <s v="SVC"/>
    <s v="SVC"/>
    <s v="Data Standard"/>
    <m/>
    <m/>
    <m/>
    <s v="IEC_STD_V10 &gt;&gt; Data Standard"/>
    <s v="Categories"/>
    <s v="IECP2-BPM-DataStandard-v1.0.xlsx"/>
    <n v="20"/>
    <x v="0"/>
    <x v="21"/>
    <x v="0"/>
    <x v="5"/>
    <x v="1"/>
    <x v="0"/>
    <x v="0"/>
    <x v="18"/>
  </r>
  <r>
    <x v="0"/>
    <s v="QAM"/>
    <s v="QAＭ"/>
    <s v="Data Standard"/>
    <m/>
    <m/>
    <m/>
    <s v="IEC_STD_V10 &gt;&gt; Data Standard"/>
    <s v="Categories"/>
    <s v="IECP2-BPM-DataStandard-v1.0.xlsx"/>
    <n v="20"/>
    <x v="0"/>
    <x v="21"/>
    <x v="0"/>
    <x v="5"/>
    <x v="1"/>
    <x v="0"/>
    <x v="0"/>
    <x v="18"/>
  </r>
  <r>
    <x v="0"/>
    <s v="HRM"/>
    <s v="HRM"/>
    <s v="Data Standard"/>
    <m/>
    <m/>
    <m/>
    <s v="IEC_STD_V10 &gt;&gt; Data Standard"/>
    <s v="Categories"/>
    <s v="IECP2-BPM-DataStandard-v1.0.xlsx"/>
    <n v="20"/>
    <x v="0"/>
    <x v="22"/>
    <x v="0"/>
    <x v="5"/>
    <x v="1"/>
    <x v="0"/>
    <x v="0"/>
    <x v="18"/>
  </r>
  <r>
    <x v="0"/>
    <s v="CUS"/>
    <s v="CUS"/>
    <s v="Data Standard"/>
    <m/>
    <m/>
    <m/>
    <s v="IEC_STD_V10 &gt;&gt; Data Standard"/>
    <s v="Categories"/>
    <s v="IECP2-BPM-DataStandard-v1.0.xlsx"/>
    <n v="21"/>
    <x v="0"/>
    <x v="23"/>
    <x v="0"/>
    <x v="5"/>
    <x v="1"/>
    <x v="0"/>
    <x v="0"/>
    <x v="19"/>
  </r>
  <r>
    <x v="0"/>
    <s v="CMN"/>
    <s v="CMN"/>
    <s v="Data Standard"/>
    <m/>
    <m/>
    <m/>
    <s v="IEC_STD_V10 &gt;&gt; Data Standard"/>
    <s v="Categories"/>
    <s v="IECP2-BPM-DataStandard-v1.0.xlsx"/>
    <n v="22"/>
    <x v="0"/>
    <x v="24"/>
    <x v="0"/>
    <x v="5"/>
    <x v="1"/>
    <x v="0"/>
    <x v="0"/>
    <x v="20"/>
  </r>
  <r>
    <x v="0"/>
    <s v="Analytics "/>
    <s v="Analytics "/>
    <m/>
    <m/>
    <m/>
    <m/>
    <s v="IEC_STD_V10"/>
    <s v="Categories"/>
    <s v="IECP2-BPM-DataStandard-v1.0.xlsx"/>
    <n v="23"/>
    <x v="0"/>
    <x v="25"/>
    <x v="0"/>
    <x v="1"/>
    <x v="1"/>
    <x v="0"/>
    <x v="0"/>
    <x v="21"/>
  </r>
  <r>
    <x v="0"/>
    <s v="Dashboard"/>
    <s v="Dashboard"/>
    <s v="Analytics "/>
    <m/>
    <m/>
    <m/>
    <s v="IEC_STD_V10 &gt;&gt; Analytics "/>
    <s v="Categories"/>
    <s v="IECP2-BPM-DataStandard-v1.0.xlsx"/>
    <n v="24"/>
    <x v="0"/>
    <x v="26"/>
    <x v="0"/>
    <x v="6"/>
    <x v="1"/>
    <x v="0"/>
    <x v="0"/>
    <x v="22"/>
  </r>
  <r>
    <x v="0"/>
    <s v="1：事業發展"/>
    <s v="1：事業發展"/>
    <s v="Dashboard"/>
    <m/>
    <m/>
    <m/>
    <s v="IEC_STD_V10 &gt;&gt; Analytics  &gt;&gt; Dashboard"/>
    <s v="Categories"/>
    <s v="IECP2-BPM-DataStandard-v1.0.xlsx"/>
    <n v="25"/>
    <x v="0"/>
    <x v="27"/>
    <x v="0"/>
    <x v="7"/>
    <x v="1"/>
    <x v="0"/>
    <x v="0"/>
    <x v="23"/>
  </r>
  <r>
    <x v="0"/>
    <s v="1.1：新事業發展"/>
    <s v="1.1：新事業發展"/>
    <s v="1：事業發展"/>
    <m/>
    <m/>
    <m/>
    <s v="IEC_STD_V10 &gt;&gt; Analytics  &gt;&gt; Dashboard &gt;&gt; 1：事業發展"/>
    <s v="Categories"/>
    <s v="IECP2-BPM-DataStandard-v1.0.xlsx"/>
    <n v="26"/>
    <x v="0"/>
    <x v="28"/>
    <x v="0"/>
    <x v="8"/>
    <x v="1"/>
    <x v="0"/>
    <x v="0"/>
    <x v="24"/>
  </r>
  <r>
    <x v="0"/>
    <s v="1.1.1：新事業營收現況"/>
    <s v="1.1.1：新事業營收現況"/>
    <s v="1.1：新事業發展"/>
    <m/>
    <m/>
    <m/>
    <s v="IEC_STD_V10 &gt;&gt; Analytics  &gt;&gt; Dashboard &gt;&gt; 1：事業發展 &gt;&gt; 1.1：新事業發展"/>
    <s v="Categories"/>
    <s v="IECP2-BPM-DataStandard-v1.0.xlsx"/>
    <n v="27"/>
    <x v="0"/>
    <x v="29"/>
    <x v="0"/>
    <x v="9"/>
    <x v="1"/>
    <x v="0"/>
    <x v="0"/>
    <x v="25"/>
  </r>
  <r>
    <x v="0"/>
    <s v="1.1.2：新事業發展進程"/>
    <s v="1.1.2：新事業發展進程"/>
    <s v="1.1：新事業發展"/>
    <m/>
    <m/>
    <m/>
    <s v="IEC_STD_V10 &gt;&gt; Analytics  &gt;&gt; Dashboard &gt;&gt; 1：事業發展 &gt;&gt; 1.1：新事業發展"/>
    <s v="Categories"/>
    <s v="IECP2-BPM-DataStandard-v1.0.xlsx"/>
    <n v="28"/>
    <x v="0"/>
    <x v="30"/>
    <x v="0"/>
    <x v="9"/>
    <x v="1"/>
    <x v="0"/>
    <x v="0"/>
    <x v="26"/>
  </r>
  <r>
    <x v="0"/>
    <s v="1.2：投資併購"/>
    <s v="1.2：投資併購"/>
    <s v="1：事業發展"/>
    <m/>
    <m/>
    <m/>
    <s v="IEC_STD_V10 &gt;&gt; Analytics  &gt;&gt; Dashboard &gt;&gt; 1：事業發展"/>
    <s v="Categories"/>
    <s v="IECP2-BPM-DataStandard-v1.0.xlsx"/>
    <n v="29"/>
    <x v="0"/>
    <x v="31"/>
    <x v="0"/>
    <x v="8"/>
    <x v="1"/>
    <x v="0"/>
    <x v="0"/>
    <x v="27"/>
  </r>
  <r>
    <x v="0"/>
    <s v="1.2.1：投資併購預算與獲利達成狀況"/>
    <s v="1.2.1：投資併購預算與獲利達成狀況"/>
    <s v="1.2：投資併購"/>
    <m/>
    <m/>
    <m/>
    <s v="IEC_STD_V10 &gt;&gt; Analytics  &gt;&gt; Dashboard &gt;&gt; 1：事業發展 &gt;&gt; 1.2：投資併購"/>
    <s v="Categories"/>
    <s v="IECP2-BPM-DataStandard-v1.0.xlsx"/>
    <n v="30"/>
    <x v="0"/>
    <x v="32"/>
    <x v="0"/>
    <x v="10"/>
    <x v="1"/>
    <x v="0"/>
    <x v="0"/>
    <x v="28"/>
  </r>
  <r>
    <x v="0"/>
    <s v="1.2.2：投資併購各標的貢獻狀況&amp;投資組合ROI"/>
    <s v="1.2.2：投資併購各標的貢獻狀況&amp;投資組合ROI"/>
    <s v="1.2：投資併購"/>
    <m/>
    <m/>
    <m/>
    <s v="IEC_STD_V10 &gt;&gt; Analytics  &gt;&gt; Dashboard &gt;&gt; 1：事業發展 &gt;&gt; 1.2：投資併購"/>
    <s v="Categories"/>
    <s v="IECP2-BPM-DataStandard-v1.0.xlsx"/>
    <n v="31"/>
    <x v="0"/>
    <x v="33"/>
    <x v="0"/>
    <x v="10"/>
    <x v="1"/>
    <x v="0"/>
    <x v="0"/>
    <x v="29"/>
  </r>
  <r>
    <x v="0"/>
    <s v="2：客戶關係管理"/>
    <s v="2：客戶關係管理"/>
    <s v="Dashboard"/>
    <m/>
    <m/>
    <m/>
    <s v="IEC_STD_V10 &gt;&gt; Analytics  &gt;&gt; Dashboard"/>
    <s v="Categories"/>
    <s v="IECP2-BPM-DataStandard-v1.0.xlsx"/>
    <n v="32"/>
    <x v="0"/>
    <x v="34"/>
    <x v="0"/>
    <x v="7"/>
    <x v="1"/>
    <x v="0"/>
    <x v="0"/>
    <x v="30"/>
  </r>
  <r>
    <x v="0"/>
    <s v="2.1：管理客戶"/>
    <s v="2.1：管理客戶"/>
    <s v="2：客戶關係管理"/>
    <m/>
    <m/>
    <m/>
    <s v="IEC_STD_V10 &gt;&gt; Analytics  &gt;&gt; Dashboard &gt;&gt; 2：客戶關係管理"/>
    <s v="Categories"/>
    <s v="IECP2-BPM-DataStandard-v1.0.xlsx"/>
    <n v="33"/>
    <x v="0"/>
    <x v="35"/>
    <x v="0"/>
    <x v="11"/>
    <x v="1"/>
    <x v="0"/>
    <x v="0"/>
    <x v="31"/>
  </r>
  <r>
    <x v="0"/>
    <s v="2.1.1：管理客戶增長–客戶營收及毛利分析"/>
    <s v="2.1.1：管理客戶增長–客戶營收及毛利分析"/>
    <s v="2.1：管理客戶"/>
    <m/>
    <m/>
    <m/>
    <s v="IEC_STD_V10 &gt;&gt; Analytics  &gt;&gt; Dashboard &gt;&gt; 2：客戶關係管理 &gt;&gt; 2.1：管理客戶"/>
    <s v="Categories"/>
    <s v="IECP2-BPM-DataStandard-v1.0.xlsx"/>
    <n v="34"/>
    <x v="0"/>
    <x v="36"/>
    <x v="0"/>
    <x v="12"/>
    <x v="1"/>
    <x v="0"/>
    <x v="0"/>
    <x v="32"/>
  </r>
  <r>
    <x v="0"/>
    <s v="2.1.2：管理客戶增長–新客戶/新產品專案獲取現況"/>
    <s v="2.1.2：管理客戶增長–新客戶/新產品專案獲取現況"/>
    <s v="2.1：管理客戶"/>
    <m/>
    <m/>
    <m/>
    <s v="IEC_STD_V10 &gt;&gt; Analytics  &gt;&gt; Dashboard &gt;&gt; 2：客戶關係管理 &gt;&gt; 2.1：管理客戶"/>
    <s v="Categories"/>
    <s v="IECP2-BPM-DataStandard-v1.0.xlsx"/>
    <n v="35"/>
    <x v="0"/>
    <x v="37"/>
    <x v="0"/>
    <x v="12"/>
    <x v="1"/>
    <x v="0"/>
    <x v="0"/>
    <x v="33"/>
  </r>
  <r>
    <x v="0"/>
    <s v="2.2：管理RFQ"/>
    <s v="2.2：管理RFQ"/>
    <s v="2：客戶關係管理"/>
    <m/>
    <m/>
    <m/>
    <s v="IEC_STD_V10 &gt;&gt; Analytics  &gt;&gt; Dashboard &gt;&gt; 2：客戶關係管理"/>
    <s v="Categories"/>
    <s v="IECP2-BPM-DataStandard-v1.0.xlsx"/>
    <n v="36"/>
    <x v="0"/>
    <x v="38"/>
    <x v="0"/>
    <x v="11"/>
    <x v="1"/>
    <x v="0"/>
    <x v="0"/>
    <x v="34"/>
  </r>
  <r>
    <x v="0"/>
    <s v="2.3：營收與獲利"/>
    <s v="2.3：營收與獲利"/>
    <s v="2：客戶關係管理"/>
    <m/>
    <m/>
    <m/>
    <s v="IEC_STD_V10 &gt;&gt; Analytics  &gt;&gt; Dashboard &gt;&gt; 2：客戶關係管理"/>
    <s v="Categories"/>
    <s v="IECP2-BPM-DataStandard-v1.0.xlsx"/>
    <n v="37"/>
    <x v="0"/>
    <x v="39"/>
    <x v="0"/>
    <x v="11"/>
    <x v="1"/>
    <x v="0"/>
    <x v="0"/>
    <x v="35"/>
  </r>
  <r>
    <x v="0"/>
    <s v="2.3.1：管理營收與獲利–營收與銷量達成狀況"/>
    <s v="2.3.1：管理營收與獲利–營收與銷量達成狀況"/>
    <s v="2.3：營收與獲利"/>
    <m/>
    <m/>
    <m/>
    <s v="IEC_STD_V10 &gt;&gt; Analytics  &gt;&gt; Dashboard &gt;&gt; 2：客戶關係管理 &gt;&gt; 2.3：營收與獲利"/>
    <s v="Categories"/>
    <s v="IECP2-BPM-DataStandard-v1.0.xlsx"/>
    <n v="38"/>
    <x v="0"/>
    <x v="40"/>
    <x v="0"/>
    <x v="13"/>
    <x v="1"/>
    <x v="0"/>
    <x v="0"/>
    <x v="36"/>
  </r>
  <r>
    <x v="0"/>
    <s v="2.3.2：管理營收與獲利–預估營收與銷量"/>
    <s v="2.3.2：管理營收與獲利–預估營收與銷量"/>
    <s v="2.3：營收與獲利"/>
    <m/>
    <m/>
    <m/>
    <s v="IEC_STD_V10 &gt;&gt; Analytics  &gt;&gt; Dashboard &gt;&gt; 2：客戶關係管理 &gt;&gt; 2.3：營收與獲利"/>
    <s v="Categories"/>
    <s v="IECP2-BPM-DataStandard-v1.0.xlsx"/>
    <n v="39"/>
    <x v="0"/>
    <x v="41"/>
    <x v="0"/>
    <x v="13"/>
    <x v="1"/>
    <x v="0"/>
    <x v="0"/>
    <x v="37"/>
  </r>
  <r>
    <x v="0"/>
    <s v="2.4：管理客戶滿意度"/>
    <s v="2.4：管理客戶滿意度"/>
    <s v="2：客戶關係管理"/>
    <m/>
    <m/>
    <m/>
    <s v="IEC_STD_V10 &gt;&gt; Analytics  &gt;&gt; Dashboard &gt;&gt; 2：客戶關係管理"/>
    <s v="Categories"/>
    <s v="IECP2-BPM-DataStandard-v1.0.xlsx"/>
    <n v="40"/>
    <x v="0"/>
    <x v="42"/>
    <x v="0"/>
    <x v="11"/>
    <x v="1"/>
    <x v="0"/>
    <x v="0"/>
    <x v="38"/>
  </r>
  <r>
    <x v="0"/>
    <s v="3：作業管理"/>
    <s v="3：作業管理"/>
    <s v="Dashboard"/>
    <m/>
    <m/>
    <m/>
    <s v="IEC_STD_V10 &gt;&gt; Analytics  &gt;&gt; Dashboard"/>
    <s v="Categories"/>
    <s v="IECP2-BPM-DataStandard-v1.0.xlsx"/>
    <n v="41"/>
    <x v="0"/>
    <x v="43"/>
    <x v="0"/>
    <x v="7"/>
    <x v="1"/>
    <x v="0"/>
    <x v="0"/>
    <x v="39"/>
  </r>
  <r>
    <x v="0"/>
    <s v="3.1：管理RD"/>
    <s v="3.1：管理RD"/>
    <s v="3：作業管理"/>
    <m/>
    <m/>
    <m/>
    <s v="IEC_STD_V10 &gt;&gt; Analytics  &gt;&gt; Dashboard &gt;&gt; 3：作業管理"/>
    <s v="Categories"/>
    <s v="IECP2-BPM-DataStandard-v1.0.xlsx"/>
    <n v="42"/>
    <x v="0"/>
    <x v="44"/>
    <x v="0"/>
    <x v="14"/>
    <x v="1"/>
    <x v="0"/>
    <x v="0"/>
    <x v="40"/>
  </r>
  <r>
    <x v="0"/>
    <s v="3.1.1：管理RD –新產品開發專案時程管理(TTM)"/>
    <s v="3.1.1：管理RD –新產品開發專案時程管理(TTM)"/>
    <s v="3.1：管理RD"/>
    <m/>
    <m/>
    <m/>
    <s v="IEC_STD_V10 &gt;&gt; Analytics  &gt;&gt; Dashboard &gt;&gt; 3：作業管理 &gt;&gt; 3.1：管理RD"/>
    <s v="Categories"/>
    <s v="IECP2-BPM-DataStandard-v1.0.xlsx"/>
    <n v="43"/>
    <x v="0"/>
    <x v="45"/>
    <x v="0"/>
    <x v="15"/>
    <x v="1"/>
    <x v="0"/>
    <x v="0"/>
    <x v="41"/>
  </r>
  <r>
    <x v="0"/>
    <s v="3.1.2：管理RD –新產品開發專案獲利管理(TTP)"/>
    <s v="3.1.2：管理RD –新產品開發專案獲利管理(TTP)"/>
    <s v="3.1：管理RD"/>
    <m/>
    <m/>
    <m/>
    <s v="IEC_STD_V10 &gt;&gt; Analytics  &gt;&gt; Dashboard &gt;&gt; 3：作業管理 &gt;&gt; 3.1：管理RD"/>
    <s v="Categories"/>
    <s v="IECP2-BPM-DataStandard-v1.0.xlsx"/>
    <n v="44"/>
    <x v="0"/>
    <x v="46"/>
    <x v="0"/>
    <x v="15"/>
    <x v="1"/>
    <x v="0"/>
    <x v="0"/>
    <x v="42"/>
  </r>
  <r>
    <x v="0"/>
    <s v="3.1.3：管理RD –NRE 管理"/>
    <s v="3.1.3：管理RD –NRE 管理"/>
    <s v="3.1：管理RD"/>
    <m/>
    <m/>
    <m/>
    <s v="IEC_STD_V10 &gt;&gt; Analytics  &gt;&gt; Dashboard &gt;&gt; 3：作業管理 &gt;&gt; 3.1：管理RD"/>
    <s v="Categories"/>
    <s v="IECP2-BPM-DataStandard-v1.0.xlsx"/>
    <n v="45"/>
    <x v="0"/>
    <x v="47"/>
    <x v="0"/>
    <x v="15"/>
    <x v="1"/>
    <x v="0"/>
    <x v="0"/>
    <x v="43"/>
  </r>
  <r>
    <x v="0"/>
    <s v="3.1.4：管理RD –Design Quality 管理"/>
    <s v="3.1.4：管理RD –Design Quality 管理"/>
    <s v="3.1：管理RD"/>
    <m/>
    <m/>
    <m/>
    <s v="IEC_STD_V10 &gt;&gt; Analytics  &gt;&gt; Dashboard &gt;&gt; 3：作業管理 &gt;&gt; 3.1：管理RD"/>
    <s v="Categories"/>
    <s v="IECP2-BPM-DataStandard-v1.0.xlsx"/>
    <n v="46"/>
    <x v="0"/>
    <x v="48"/>
    <x v="0"/>
    <x v="15"/>
    <x v="1"/>
    <x v="0"/>
    <x v="0"/>
    <x v="44"/>
  </r>
  <r>
    <x v="0"/>
    <s v="3.2：管理MFG"/>
    <s v="3.2：管理MFG"/>
    <s v="3：作業管理"/>
    <m/>
    <m/>
    <m/>
    <s v="IEC_STD_V10 &gt;&gt; Analytics  &gt;&gt; Dashboard &gt;&gt; 3：作業管理"/>
    <s v="Categories"/>
    <s v="IECP2-BPM-DataStandard-v1.0.xlsx"/>
    <n v="47"/>
    <x v="0"/>
    <x v="49"/>
    <x v="0"/>
    <x v="14"/>
    <x v="1"/>
    <x v="0"/>
    <x v="0"/>
    <x v="45"/>
  </r>
  <r>
    <x v="0"/>
    <s v="3.2.1：管理MFG –製造管理費用分析(MVA Gap、MCU、CPP、CPH)"/>
    <s v="3.2.1：管理MFG –製造管理費用分析(MVA Gap、MCU、CPP、CPH)"/>
    <s v="3.2：管理MFG"/>
    <m/>
    <m/>
    <m/>
    <s v="IEC_STD_V10 &gt;&gt; Analytics  &gt;&gt; Dashboard &gt;&gt; 3：作業管理 &gt;&gt; 3.2：管理MFG"/>
    <s v="Categories"/>
    <s v="IECP2-BPM-DataStandard-v1.0.xlsx"/>
    <n v="48"/>
    <x v="0"/>
    <x v="50"/>
    <x v="0"/>
    <x v="16"/>
    <x v="1"/>
    <x v="0"/>
    <x v="0"/>
    <x v="46"/>
  </r>
  <r>
    <x v="0"/>
    <s v="3.2.2：管理MFG –L6&amp;L10 OEE分析"/>
    <s v="3.2.2：管理MFG –L6&amp;L10 OEE分析"/>
    <s v="3.2：管理MFG"/>
    <m/>
    <m/>
    <m/>
    <s v="IEC_STD_V10 &gt;&gt; Analytics  &gt;&gt; Dashboard &gt;&gt; 3：作業管理 &gt;&gt; 3.2：管理MFG"/>
    <s v="Categories"/>
    <s v="IECP2-BPM-DataStandard-v1.0.xlsx"/>
    <n v="49"/>
    <x v="0"/>
    <x v="51"/>
    <x v="0"/>
    <x v="16"/>
    <x v="1"/>
    <x v="0"/>
    <x v="0"/>
    <x v="47"/>
  </r>
  <r>
    <x v="0"/>
    <s v="3.3：管理品質"/>
    <s v="3.3：管理品質"/>
    <s v="3：作業管理"/>
    <m/>
    <m/>
    <m/>
    <s v="IEC_STD_V10 &gt;&gt; Analytics  &gt;&gt; Dashboard &gt;&gt; 3：作業管理"/>
    <s v="Categories"/>
    <s v="IECP2-BPM-DataStandard-v1.0.xlsx"/>
    <n v="50"/>
    <x v="0"/>
    <x v="52"/>
    <x v="0"/>
    <x v="14"/>
    <x v="1"/>
    <x v="0"/>
    <x v="0"/>
    <x v="48"/>
  </r>
  <r>
    <x v="0"/>
    <s v="3.3.1：管理品質–退貨管理(Line/Field Return)"/>
    <s v="3.3.1：管理品質–退貨管理(Line/Field Return)"/>
    <s v="3.3：管理品質"/>
    <m/>
    <m/>
    <m/>
    <s v="IEC_STD_V10 &gt;&gt; Analytics  &gt;&gt; Dashboard &gt;&gt; 3：作業管理 &gt;&gt; 3.3：管理品質"/>
    <s v="Categories"/>
    <s v="IECP2-BPM-DataStandard-v1.0.xlsx"/>
    <n v="51"/>
    <x v="0"/>
    <x v="53"/>
    <x v="0"/>
    <x v="17"/>
    <x v="1"/>
    <x v="0"/>
    <x v="0"/>
    <x v="49"/>
  </r>
  <r>
    <x v="0"/>
    <s v="3.3.2 : Line/Field Return"/>
    <s v="3.3.2：L6&amp;L10 OEE 分析"/>
    <s v="3.3：管理品質"/>
    <m/>
    <m/>
    <m/>
    <s v="IEC_STD_V10 &gt;&gt; Analytics  &gt;&gt; Dashboard &gt;&gt; 3：作業管理 &gt;&gt; 3.3：管理品質"/>
    <s v="Categories"/>
    <s v="IECP2-BPM-DataStandard-v1.0.xlsx"/>
    <n v="52"/>
    <x v="0"/>
    <x v="54"/>
    <x v="0"/>
    <x v="17"/>
    <x v="1"/>
    <x v="0"/>
    <x v="0"/>
    <x v="50"/>
  </r>
  <r>
    <x v="0"/>
    <s v="3.4: 管理採購-材料成本管理"/>
    <s v="3.4: 管理採購-材料成本管理"/>
    <s v="3：作業管理"/>
    <m/>
    <m/>
    <m/>
    <s v="IEC_STD_V10 &gt;&gt; Analytics  &gt;&gt; Dashboard &gt;&gt; 3：作業管理"/>
    <s v="Categories"/>
    <s v="IECP2-BPM-DataStandard-v1.0.xlsx"/>
    <n v="53"/>
    <x v="0"/>
    <x v="55"/>
    <x v="0"/>
    <x v="14"/>
    <x v="1"/>
    <x v="0"/>
    <x v="0"/>
    <x v="51"/>
  </r>
  <r>
    <x v="0"/>
    <s v="3.4.1：年度採購節省費用管理"/>
    <s v="3.4.1：年度採購節省費用管理"/>
    <s v="3.4：管理採購"/>
    <m/>
    <m/>
    <m/>
    <s v="IEC_STD_V10 &gt;&gt; Analytics  &gt;&gt; Dashboard &gt;&gt; 3：作業管理 &gt;&gt; 3.4：管理採購"/>
    <s v="Categories"/>
    <s v="IECP2-BPM-DataStandard-v1.0.xlsx"/>
    <n v="54"/>
    <x v="0"/>
    <x v="56"/>
    <x v="0"/>
    <x v="18"/>
    <x v="1"/>
    <x v="0"/>
    <x v="0"/>
    <x v="52"/>
  </r>
  <r>
    <x v="0"/>
    <s v="3.4.2：VMI 比率管理"/>
    <s v="3.4.2：VMI 比率管理"/>
    <s v="3.4：管理採購"/>
    <m/>
    <m/>
    <m/>
    <s v="IEC_STD_V10 &gt;&gt; Analytics  &gt;&gt; Dashboard &gt;&gt; 3：作業管理 &gt;&gt; 3.4：管理採購"/>
    <s v="Categories"/>
    <s v="IECP2-BPM-DataStandard-v1.0.xlsx"/>
    <n v="55"/>
    <x v="0"/>
    <x v="57"/>
    <x v="0"/>
    <x v="18"/>
    <x v="1"/>
    <x v="0"/>
    <x v="0"/>
    <x v="53"/>
  </r>
  <r>
    <x v="0"/>
    <s v="3.4.3：供應商表現(OTD、IQC) 管理"/>
    <s v="3.4.3：供應商表現(OTD、IQC) 管理"/>
    <s v="3.4：管理採購"/>
    <m/>
    <m/>
    <m/>
    <s v="IEC_STD_V10 &gt;&gt; Analytics  &gt;&gt; Dashboard &gt;&gt; 3：作業管理 &gt;&gt; 3.4：管理採購"/>
    <s v="Categories"/>
    <s v="IECP2-BPM-DataStandard-v1.0.xlsx"/>
    <n v="56"/>
    <x v="0"/>
    <x v="58"/>
    <x v="0"/>
    <x v="18"/>
    <x v="1"/>
    <x v="0"/>
    <x v="0"/>
    <x v="54"/>
  </r>
  <r>
    <x v="0"/>
    <s v="3.5：管理資材"/>
    <s v="3.5：管理資材"/>
    <s v="3：作業管理"/>
    <m/>
    <m/>
    <m/>
    <s v="IEC_STD_V10 &gt;&gt; Analytics  &gt;&gt; Dashboard &gt;&gt; 3：作業管理"/>
    <s v="Categories"/>
    <s v="IECP2-BPM-DataStandard-v1.0.xlsx"/>
    <n v="57"/>
    <x v="0"/>
    <x v="59"/>
    <x v="0"/>
    <x v="14"/>
    <x v="1"/>
    <x v="0"/>
    <x v="0"/>
    <x v="55"/>
  </r>
  <r>
    <x v="0"/>
    <s v="3.5.1：L6 Fulfillment &amp; MTD 目標達成狀況"/>
    <s v="3.5.1：L6 Fulfillment &amp; MTD 目標達成狀況"/>
    <s v="3.5：管理資材"/>
    <m/>
    <m/>
    <m/>
    <s v="IEC_STD_V10 &gt;&gt; Analytics  &gt;&gt; Dashboard &gt;&gt; 3：作業管理 &gt;&gt; 3.5：管理資材"/>
    <s v="Categories"/>
    <s v="IECP2-BPM-DataStandard-v1.0.xlsx"/>
    <n v="58"/>
    <x v="0"/>
    <x v="60"/>
    <x v="0"/>
    <x v="19"/>
    <x v="1"/>
    <x v="0"/>
    <x v="0"/>
    <x v="56"/>
  </r>
  <r>
    <x v="0"/>
    <s v="3.5.2：CTS 達標狀況"/>
    <s v="3.5.2：CTS 達標狀況"/>
    <s v="3.5：管理資材"/>
    <m/>
    <m/>
    <m/>
    <s v="IEC_STD_V10 &gt;&gt; Analytics  &gt;&gt; Dashboard &gt;&gt; 3：作業管理 &gt;&gt; 3.5：管理資材"/>
    <s v="Categories"/>
    <s v="IECP2-BPM-DataStandard-v1.0.xlsx"/>
    <n v="59"/>
    <x v="0"/>
    <x v="61"/>
    <x v="0"/>
    <x v="19"/>
    <x v="1"/>
    <x v="0"/>
    <x v="0"/>
    <x v="57"/>
  </r>
  <r>
    <x v="0"/>
    <s v="3.5.3：庫齡及DOI 管理"/>
    <s v="3.5.3：庫齡及DOI 管理"/>
    <s v="3.5：管理資材"/>
    <m/>
    <m/>
    <m/>
    <s v="IEC_STD_V10 &gt;&gt; Analytics  &gt;&gt; Dashboard &gt;&gt; 3：作業管理 &gt;&gt; 3.5：管理資材"/>
    <s v="Categories"/>
    <s v="IECP2-BPM-DataStandard-v1.0.xlsx"/>
    <n v="60"/>
    <x v="0"/>
    <x v="62"/>
    <x v="0"/>
    <x v="19"/>
    <x v="1"/>
    <x v="0"/>
    <x v="0"/>
    <x v="58"/>
  </r>
  <r>
    <x v="0"/>
    <s v="3.5.4：庫存價值分析"/>
    <s v="3.5.4：庫存價值分析"/>
    <s v="3.5：管理資材"/>
    <m/>
    <m/>
    <m/>
    <s v="IEC_STD_V10 &gt;&gt; Analytics  &gt;&gt; Dashboard &gt;&gt; 3：作業管理 &gt;&gt; 3.5：管理資材"/>
    <s v="Categories"/>
    <s v="IECP2-BPM-DataStandard-v1.0.xlsx"/>
    <n v="61"/>
    <x v="0"/>
    <x v="63"/>
    <x v="0"/>
    <x v="19"/>
    <x v="1"/>
    <x v="0"/>
    <x v="0"/>
    <x v="59"/>
  </r>
  <r>
    <x v="0"/>
    <s v="3.5.5：需求預測準確率"/>
    <s v="3.5.5：需求預測準確率"/>
    <s v="3.5：管理資材"/>
    <m/>
    <m/>
    <m/>
    <s v="IEC_STD_V10 &gt;&gt; Analytics  &gt;&gt; Dashboard &gt;&gt; 3：作業管理 &gt;&gt; 3.5：管理資材"/>
    <s v="Categories"/>
    <s v="IECP2-BPM-DataStandard-v1.0.xlsx"/>
    <n v="62"/>
    <x v="0"/>
    <x v="64"/>
    <x v="0"/>
    <x v="19"/>
    <x v="1"/>
    <x v="0"/>
    <x v="0"/>
    <x v="60"/>
  </r>
  <r>
    <x v="0"/>
    <s v="3.5.6：整體報廢金額分析"/>
    <s v="3.5.6：整體報廢金額分析"/>
    <s v="3.5：管理資材"/>
    <m/>
    <m/>
    <m/>
    <s v="IEC_STD_V10 &gt;&gt; Analytics  &gt;&gt; Dashboard &gt;&gt; 3：作業管理 &gt;&gt; 3.5：管理資材"/>
    <s v="Categories"/>
    <s v="IECP2-BPM-DataStandard-v1.0.xlsx"/>
    <n v="63"/>
    <x v="0"/>
    <x v="65"/>
    <x v="0"/>
    <x v="19"/>
    <x v="1"/>
    <x v="0"/>
    <x v="0"/>
    <x v="61"/>
  </r>
  <r>
    <x v="0"/>
    <s v="4：資源管理"/>
    <s v="4：資源管理"/>
    <s v="Dashboard"/>
    <m/>
    <m/>
    <m/>
    <s v="IEC_STD_V10 &gt;&gt; Analytics  &gt;&gt; Dashboard"/>
    <s v="Categories"/>
    <s v="IECP2-BPM-DataStandard-v1.0.xlsx"/>
    <n v="64"/>
    <x v="0"/>
    <x v="66"/>
    <x v="0"/>
    <x v="7"/>
    <x v="1"/>
    <x v="0"/>
    <x v="0"/>
    <x v="62"/>
  </r>
  <r>
    <x v="0"/>
    <s v="4.1：管理營業規劃"/>
    <s v="4.1：管理營業規劃"/>
    <s v="4：資源管理"/>
    <m/>
    <m/>
    <m/>
    <s v="IEC_STD_V10 &gt;&gt; Analytics  &gt;&gt; Dashboard &gt;&gt; 4：資源管理"/>
    <s v="Categories"/>
    <s v="IECP2-BPM-DataStandard-v1.0.xlsx"/>
    <n v="65"/>
    <x v="0"/>
    <x v="67"/>
    <x v="0"/>
    <x v="20"/>
    <x v="1"/>
    <x v="0"/>
    <x v="0"/>
    <x v="63"/>
  </r>
  <r>
    <x v="0"/>
    <s v="4.2：管理PNL"/>
    <s v="4.2：管理PNL"/>
    <s v="4：資源管理"/>
    <m/>
    <m/>
    <m/>
    <s v="IEC_STD_V10 &gt;&gt; Analytics  &gt;&gt; Dashboard &gt;&gt; 4：資源管理"/>
    <s v="Categories"/>
    <s v="IECP2-BPM-DataStandard-v1.0.xlsx"/>
    <n v="66"/>
    <x v="0"/>
    <x v="68"/>
    <x v="0"/>
    <x v="20"/>
    <x v="1"/>
    <x v="0"/>
    <x v="0"/>
    <x v="64"/>
  </r>
  <r>
    <x v="0"/>
    <s v="4.3：管理資產負債"/>
    <s v="4.3：管理資產負債"/>
    <s v="4：資源管理"/>
    <m/>
    <m/>
    <m/>
    <s v="IEC_STD_V10 &gt;&gt; Analytics  &gt;&gt; Dashboard &gt;&gt; 4：資源管理"/>
    <s v="Categories"/>
    <s v="IECP2-BPM-DataStandard-v1.0.xlsx"/>
    <n v="67"/>
    <x v="0"/>
    <x v="69"/>
    <x v="0"/>
    <x v="20"/>
    <x v="1"/>
    <x v="0"/>
    <x v="0"/>
    <x v="65"/>
  </r>
  <r>
    <x v="0"/>
    <s v="4.3：管理資產負債"/>
    <s v="4.3：管理資產負債"/>
    <s v="4：資源管理"/>
    <m/>
    <m/>
    <m/>
    <s v="IEC_STD_V10 &gt;&gt; Analytics  &gt;&gt; Dashboard &gt;&gt; 4：資源管理"/>
    <s v="Categories"/>
    <s v="IECP2-BPM-DataStandard-v1.0.xlsx"/>
    <n v="68"/>
    <x v="0"/>
    <x v="69"/>
    <x v="0"/>
    <x v="20"/>
    <x v="1"/>
    <x v="0"/>
    <x v="0"/>
    <x v="66"/>
  </r>
  <r>
    <x v="0"/>
    <s v="Management Report"/>
    <s v="Management Report"/>
    <s v="Analytics "/>
    <m/>
    <m/>
    <m/>
    <s v="IEC_STD_V10 &gt;&gt; Analytics "/>
    <s v="Categories"/>
    <s v="IECP2-BPM-DataStandard-v1.0.xlsx"/>
    <n v="69"/>
    <x v="0"/>
    <x v="70"/>
    <x v="0"/>
    <x v="6"/>
    <x v="1"/>
    <x v="0"/>
    <x v="0"/>
    <x v="67"/>
  </r>
  <r>
    <x v="0"/>
    <s v="作業及報表"/>
    <s v="作業及報表"/>
    <s v="Analytics "/>
    <m/>
    <m/>
    <m/>
    <s v="IEC_STD_V10 &gt;&gt; Analytics "/>
    <s v="Categories"/>
    <s v="IECP2-BPM-DataStandard-v1.0.xlsx"/>
    <n v="70"/>
    <x v="0"/>
    <x v="71"/>
    <x v="0"/>
    <x v="6"/>
    <x v="1"/>
    <x v="0"/>
    <x v="0"/>
    <x v="68"/>
  </r>
  <r>
    <x v="0"/>
    <s v=" LCM-存貨之評價與表達"/>
    <s v=" LCM-存貨之評價與表達"/>
    <s v="作業及報表"/>
    <m/>
    <m/>
    <m/>
    <s v="IEC_STD_V10 &gt;&gt; Analytics  &gt;&gt; 作業及報表"/>
    <s v="Categories"/>
    <s v="IECP2-BPM-DataStandard-v1.0.xlsx"/>
    <n v="71"/>
    <x v="0"/>
    <x v="72"/>
    <x v="0"/>
    <x v="21"/>
    <x v="1"/>
    <x v="0"/>
    <x v="0"/>
    <x v="69"/>
  </r>
  <r>
    <x v="0"/>
    <s v="IEC_STD_V10"/>
    <s v="IEC_STD_V10"/>
    <m/>
    <m/>
    <m/>
    <s v="IEC_STD_V10"/>
    <m/>
    <s v="Categories"/>
    <s v="IECP2-DG-DataStandard-DEMO-v1.0.xlsx"/>
    <n v="2"/>
    <x v="0"/>
    <x v="0"/>
    <x v="0"/>
    <x v="0"/>
    <x v="0"/>
    <x v="0"/>
    <x v="0"/>
    <x v="70"/>
  </r>
  <r>
    <x v="0"/>
    <s v="Process Standard"/>
    <s v="Process Standard"/>
    <m/>
    <m/>
    <m/>
    <m/>
    <s v="IEC_STD_V10"/>
    <s v="Categories"/>
    <s v="IECP2-DG-DataStandard-DEMO-v1.0.xlsx"/>
    <n v="3"/>
    <x v="0"/>
    <x v="1"/>
    <x v="0"/>
    <x v="1"/>
    <x v="1"/>
    <x v="0"/>
    <x v="0"/>
    <x v="71"/>
  </r>
  <r>
    <x v="0"/>
    <s v="Regulation"/>
    <s v="Regulation"/>
    <m/>
    <m/>
    <m/>
    <m/>
    <s v="IEC_STD_V10"/>
    <s v="Categories"/>
    <s v="IECP2-DG-DataStandard-DEMO-v1.0.xlsx"/>
    <n v="4"/>
    <x v="0"/>
    <x v="2"/>
    <x v="0"/>
    <x v="1"/>
    <x v="1"/>
    <x v="0"/>
    <x v="0"/>
    <x v="72"/>
  </r>
  <r>
    <x v="0"/>
    <s v="GDPR"/>
    <s v="GDPR"/>
    <s v="Regulation"/>
    <m/>
    <m/>
    <m/>
    <s v="IEC_STD_V10 &gt;&gt; Regulation"/>
    <s v="Categories"/>
    <s v="IECP2-DG-DataStandard-DEMO-v1.0.xlsx"/>
    <n v="5"/>
    <x v="0"/>
    <x v="3"/>
    <x v="0"/>
    <x v="2"/>
    <x v="1"/>
    <x v="0"/>
    <x v="0"/>
    <x v="73"/>
  </r>
  <r>
    <x v="0"/>
    <s v="IFRS"/>
    <s v="IFRS"/>
    <s v="Regulation"/>
    <m/>
    <m/>
    <m/>
    <s v="IEC_STD_V10 &gt;&gt; Regulation"/>
    <s v="Categories"/>
    <s v="IECP2-DG-DataStandard-DEMO-v1.0.xlsx"/>
    <n v="6"/>
    <x v="0"/>
    <x v="4"/>
    <x v="0"/>
    <x v="2"/>
    <x v="1"/>
    <x v="0"/>
    <x v="0"/>
    <x v="74"/>
  </r>
  <r>
    <x v="0"/>
    <s v="存貨之會計處理準則"/>
    <s v="存貨之會計處理準則"/>
    <s v="IFRS"/>
    <m/>
    <m/>
    <m/>
    <s v="IEC_STD_V10 &gt;&gt; Regulation &gt;&gt; IFRS"/>
    <s v="Categories"/>
    <s v="IECP2-DG-DataStandard-DEMO-v1.0.xlsx"/>
    <n v="7"/>
    <x v="0"/>
    <x v="5"/>
    <x v="0"/>
    <x v="3"/>
    <x v="1"/>
    <x v="0"/>
    <x v="0"/>
    <x v="75"/>
  </r>
  <r>
    <x v="0"/>
    <s v="Common"/>
    <s v="Common"/>
    <m/>
    <m/>
    <m/>
    <m/>
    <s v="IEC_STD_V10"/>
    <s v="Categories"/>
    <s v="IECP2-DG-DataStandard-DEMO-v1.0.xlsx"/>
    <n v="8"/>
    <x v="0"/>
    <x v="6"/>
    <x v="0"/>
    <x v="1"/>
    <x v="1"/>
    <x v="0"/>
    <x v="0"/>
    <x v="76"/>
  </r>
  <r>
    <x v="0"/>
    <s v="AutoMetaData"/>
    <s v="AutoMetaData"/>
    <s v="Common"/>
    <m/>
    <m/>
    <m/>
    <s v="IEC_STD_V10 &gt;&gt; Common"/>
    <s v="Categories"/>
    <s v="IECP2-DG-DataStandard-DEMO-v1.0.xlsx"/>
    <n v="9"/>
    <x v="0"/>
    <x v="7"/>
    <x v="0"/>
    <x v="4"/>
    <x v="1"/>
    <x v="0"/>
    <x v="0"/>
    <x v="77"/>
  </r>
  <r>
    <x v="0"/>
    <s v="Sensitivity"/>
    <s v="Sensitivity"/>
    <s v="Common"/>
    <m/>
    <m/>
    <m/>
    <s v="IEC_STD_V10 &gt;&gt; Common"/>
    <s v="Categories"/>
    <s v="IECP2-DG-DataStandard-DEMO-v1.0.xlsx"/>
    <n v="10"/>
    <x v="0"/>
    <x v="8"/>
    <x v="0"/>
    <x v="4"/>
    <x v="1"/>
    <x v="0"/>
    <x v="0"/>
    <x v="78"/>
  </r>
  <r>
    <x v="0"/>
    <s v="RefData"/>
    <s v="RefData"/>
    <s v="Common"/>
    <m/>
    <m/>
    <m/>
    <s v="IEC_STD_V10 &gt;&gt; Common"/>
    <s v="Categories"/>
    <s v="IECP2-DG-DataStandard-DEMO-v1.0.xlsx"/>
    <n v="11"/>
    <x v="0"/>
    <x v="9"/>
    <x v="0"/>
    <x v="4"/>
    <x v="1"/>
    <x v="0"/>
    <x v="0"/>
    <x v="79"/>
  </r>
  <r>
    <x v="0"/>
    <s v="TermType"/>
    <s v="TermType"/>
    <s v="Common"/>
    <m/>
    <m/>
    <m/>
    <s v="IEC_STD_V10 &gt;&gt; Common"/>
    <s v="Categories"/>
    <s v="IECP2-DG-DataStandard-DEMO-v1.0.xlsx"/>
    <n v="12"/>
    <x v="0"/>
    <x v="10"/>
    <x v="0"/>
    <x v="4"/>
    <x v="1"/>
    <x v="0"/>
    <x v="0"/>
    <x v="80"/>
  </r>
  <r>
    <x v="0"/>
    <s v="Data Standard"/>
    <s v="Data Standard"/>
    <m/>
    <m/>
    <m/>
    <m/>
    <s v="IEC_STD_V10"/>
    <s v="Categories"/>
    <s v="IECP2-DG-DataStandard-DEMO-v1.0.xlsx"/>
    <n v="13"/>
    <x v="0"/>
    <x v="11"/>
    <x v="0"/>
    <x v="1"/>
    <x v="1"/>
    <x v="0"/>
    <x v="0"/>
    <x v="81"/>
  </r>
  <r>
    <x v="0"/>
    <s v="INV"/>
    <s v="INV"/>
    <s v="Data Standard"/>
    <m/>
    <m/>
    <m/>
    <s v="IEC_STD_V10 &gt;&gt; Data Standard"/>
    <s v="Categories"/>
    <s v="IECP2-DG-DataStandard-DEMO-v1.0.xlsx"/>
    <n v="14"/>
    <x v="0"/>
    <x v="12"/>
    <x v="0"/>
    <x v="5"/>
    <x v="1"/>
    <x v="0"/>
    <x v="0"/>
    <x v="82"/>
  </r>
  <r>
    <x v="0"/>
    <s v="PUR"/>
    <s v="PUR"/>
    <s v="Data Standard"/>
    <m/>
    <m/>
    <m/>
    <s v="IEC_STD_V10 &gt;&gt; Data Standard"/>
    <s v="Categories"/>
    <s v="IECP2-DG-DataStandard-DEMO-v1.0.xlsx"/>
    <n v="15"/>
    <x v="0"/>
    <x v="13"/>
    <x v="0"/>
    <x v="5"/>
    <x v="1"/>
    <x v="0"/>
    <x v="0"/>
    <x v="83"/>
  </r>
  <r>
    <x v="0"/>
    <s v="RND"/>
    <s v="RND"/>
    <s v="Data Standard"/>
    <m/>
    <m/>
    <m/>
    <s v="IEC_STD_V10 &gt;&gt; Data Standard"/>
    <s v="Categories"/>
    <s v="IECP2-DG-DataStandard-DEMO-v1.0.xlsx"/>
    <n v="16"/>
    <x v="0"/>
    <x v="15"/>
    <x v="0"/>
    <x v="5"/>
    <x v="1"/>
    <x v="0"/>
    <x v="0"/>
    <x v="84"/>
  </r>
  <r>
    <x v="0"/>
    <s v="MFG"/>
    <s v="MFG"/>
    <s v="Data Standard"/>
    <m/>
    <m/>
    <m/>
    <s v="IEC_STD_V10 &gt;&gt; Data Standard"/>
    <s v="Categories"/>
    <s v="IECP2-DG-DataStandard-DEMO-v1.0.xlsx"/>
    <n v="17"/>
    <x v="0"/>
    <x v="16"/>
    <x v="0"/>
    <x v="5"/>
    <x v="1"/>
    <x v="0"/>
    <x v="0"/>
    <x v="85"/>
  </r>
  <r>
    <x v="0"/>
    <s v="SCM"/>
    <s v="SCM"/>
    <s v="Data Standard"/>
    <m/>
    <m/>
    <m/>
    <s v="IEC_STD_V10 &gt;&gt; Data Standard"/>
    <s v="Categories"/>
    <s v="IECP2-DG-DataStandard-DEMO-v1.0.xlsx"/>
    <n v="18"/>
    <x v="0"/>
    <x v="17"/>
    <x v="0"/>
    <x v="5"/>
    <x v="1"/>
    <x v="0"/>
    <x v="0"/>
    <x v="86"/>
  </r>
  <r>
    <x v="0"/>
    <s v="FIN"/>
    <s v="FIN"/>
    <s v="Data Standard"/>
    <m/>
    <m/>
    <m/>
    <s v="IEC_STD_V10 &gt;&gt; Data Standard"/>
    <s v="Categories"/>
    <s v="IECP2-DG-DataStandard-DEMO-v1.0.xlsx"/>
    <n v="19"/>
    <x v="0"/>
    <x v="19"/>
    <x v="0"/>
    <x v="5"/>
    <x v="1"/>
    <x v="0"/>
    <x v="0"/>
    <x v="87"/>
  </r>
  <r>
    <x v="0"/>
    <s v="HRM"/>
    <s v="HRM"/>
    <s v="Data Standard"/>
    <m/>
    <m/>
    <m/>
    <s v="IEC_STD_V10 &gt;&gt; Data Standard"/>
    <s v="Categories"/>
    <s v="IECP2-DG-DataStandard-DEMO-v1.0.xlsx"/>
    <n v="20"/>
    <x v="0"/>
    <x v="22"/>
    <x v="0"/>
    <x v="5"/>
    <x v="1"/>
    <x v="0"/>
    <x v="0"/>
    <x v="88"/>
  </r>
  <r>
    <x v="0"/>
    <s v="CUS"/>
    <s v="CUS"/>
    <s v="Data Standard"/>
    <m/>
    <m/>
    <m/>
    <s v="IEC_STD_V10 &gt;&gt; Data Standard"/>
    <s v="Categories"/>
    <s v="IECP2-DG-DataStandard-DEMO-v1.0.xlsx"/>
    <n v="21"/>
    <x v="0"/>
    <x v="23"/>
    <x v="0"/>
    <x v="5"/>
    <x v="1"/>
    <x v="0"/>
    <x v="0"/>
    <x v="89"/>
  </r>
  <r>
    <x v="0"/>
    <s v="CMN"/>
    <s v="CMN"/>
    <s v="Data Standard"/>
    <m/>
    <m/>
    <m/>
    <s v="IEC_STD_V10 &gt;&gt; Data Standard"/>
    <s v="Categories"/>
    <s v="IECP2-DG-DataStandard-DEMO-v1.0.xlsx"/>
    <n v="22"/>
    <x v="0"/>
    <x v="24"/>
    <x v="0"/>
    <x v="5"/>
    <x v="1"/>
    <x v="0"/>
    <x v="0"/>
    <x v="90"/>
  </r>
  <r>
    <x v="0"/>
    <s v="Analytics "/>
    <s v="Analytics "/>
    <m/>
    <m/>
    <m/>
    <m/>
    <s v="IEC_STD_V10"/>
    <s v="Categories"/>
    <s v="IECP2-DG-DataStandard-DEMO-v1.0.xlsx"/>
    <n v="23"/>
    <x v="0"/>
    <x v="25"/>
    <x v="0"/>
    <x v="1"/>
    <x v="1"/>
    <x v="0"/>
    <x v="0"/>
    <x v="91"/>
  </r>
  <r>
    <x v="0"/>
    <s v="Dashboard"/>
    <s v="Dashboard"/>
    <s v="Analytics "/>
    <m/>
    <m/>
    <m/>
    <s v="IEC_STD_V10 &gt;&gt; Analytics "/>
    <s v="Categories"/>
    <s v="IECP2-DG-DataStandard-DEMO-v1.0.xlsx"/>
    <n v="24"/>
    <x v="0"/>
    <x v="26"/>
    <x v="0"/>
    <x v="6"/>
    <x v="1"/>
    <x v="0"/>
    <x v="0"/>
    <x v="92"/>
  </r>
  <r>
    <x v="0"/>
    <s v="1：事業發展"/>
    <s v="1：事業發展"/>
    <s v="Dashboard"/>
    <m/>
    <m/>
    <m/>
    <s v="IEC_STD_V10 &gt;&gt; Analytics  &gt;&gt; Dashboard"/>
    <s v="Categories"/>
    <s v="IECP2-DG-DataStandard-DEMO-v1.0.xlsx"/>
    <n v="25"/>
    <x v="0"/>
    <x v="27"/>
    <x v="0"/>
    <x v="7"/>
    <x v="1"/>
    <x v="0"/>
    <x v="0"/>
    <x v="93"/>
  </r>
  <r>
    <x v="0"/>
    <s v="1.1：新事業發展"/>
    <s v="1.1：新事業發展"/>
    <s v="1：事業發展"/>
    <m/>
    <m/>
    <m/>
    <s v="IEC_STD_V10 &gt;&gt; Analytics  &gt;&gt; Dashboard &gt;&gt; 1：事業發展"/>
    <s v="Categories"/>
    <s v="IECP2-DG-DataStandard-DEMO-v1.0.xlsx"/>
    <n v="26"/>
    <x v="0"/>
    <x v="28"/>
    <x v="0"/>
    <x v="8"/>
    <x v="1"/>
    <x v="0"/>
    <x v="0"/>
    <x v="94"/>
  </r>
  <r>
    <x v="0"/>
    <s v="1.1.1：新事業營收現況"/>
    <s v="1.1.1：新事業營收現況"/>
    <s v="1.1：新事業發展"/>
    <m/>
    <m/>
    <m/>
    <s v="IEC_STD_V10 &gt;&gt; Analytics  &gt;&gt; Dashboard &gt;&gt; 1：事業發展 &gt;&gt; 1.1：新事業發展"/>
    <s v="Categories"/>
    <s v="IECP2-DG-DataStandard-DEMO-v1.0.xlsx"/>
    <n v="27"/>
    <x v="0"/>
    <x v="29"/>
    <x v="0"/>
    <x v="9"/>
    <x v="1"/>
    <x v="0"/>
    <x v="0"/>
    <x v="95"/>
  </r>
  <r>
    <x v="0"/>
    <s v="1.1.2：新事業發展進程"/>
    <s v="1.1.2：新事業發展進程"/>
    <s v="1.1：新事業發展"/>
    <m/>
    <m/>
    <m/>
    <s v="IEC_STD_V10 &gt;&gt; Analytics  &gt;&gt; Dashboard &gt;&gt; 1：事業發展 &gt;&gt; 1.1：新事業發展"/>
    <s v="Categories"/>
    <s v="IECP2-DG-DataStandard-DEMO-v1.0.xlsx"/>
    <n v="28"/>
    <x v="0"/>
    <x v="30"/>
    <x v="0"/>
    <x v="9"/>
    <x v="1"/>
    <x v="0"/>
    <x v="0"/>
    <x v="96"/>
  </r>
  <r>
    <x v="0"/>
    <s v="1.2：投資併購"/>
    <s v="1.2：投資併購"/>
    <s v="1：事業發展"/>
    <m/>
    <m/>
    <m/>
    <s v="IEC_STD_V10 &gt;&gt; Analytics  &gt;&gt; Dashboard &gt;&gt; 1：事業發展"/>
    <s v="Categories"/>
    <s v="IECP2-DG-DataStandard-DEMO-v1.0.xlsx"/>
    <n v="29"/>
    <x v="0"/>
    <x v="31"/>
    <x v="0"/>
    <x v="8"/>
    <x v="1"/>
    <x v="0"/>
    <x v="0"/>
    <x v="97"/>
  </r>
  <r>
    <x v="0"/>
    <s v="1.2.1：投資併購預算與獲利達成狀況"/>
    <s v="1.2.1：投資併購預算與獲利達成狀況"/>
    <s v="1.2：投資併購"/>
    <m/>
    <m/>
    <m/>
    <s v="IEC_STD_V10 &gt;&gt; Analytics  &gt;&gt; Dashboard &gt;&gt; 1：事業發展 &gt;&gt; 1.2：投資併購"/>
    <s v="Categories"/>
    <s v="IECP2-DG-DataStandard-DEMO-v1.0.xlsx"/>
    <n v="30"/>
    <x v="0"/>
    <x v="32"/>
    <x v="0"/>
    <x v="10"/>
    <x v="1"/>
    <x v="0"/>
    <x v="0"/>
    <x v="98"/>
  </r>
  <r>
    <x v="0"/>
    <s v="1.2.2：投資併購各標的貢獻狀況&amp;投資組合ROI"/>
    <s v="1.2.2：投資併購各標的貢獻狀況&amp;投資組合ROI"/>
    <s v="1.2：投資併購"/>
    <m/>
    <m/>
    <m/>
    <s v="IEC_STD_V10 &gt;&gt; Analytics  &gt;&gt; Dashboard &gt;&gt; 1：事業發展 &gt;&gt; 1.2：投資併購"/>
    <s v="Categories"/>
    <s v="IECP2-DG-DataStandard-DEMO-v1.0.xlsx"/>
    <n v="31"/>
    <x v="0"/>
    <x v="33"/>
    <x v="0"/>
    <x v="10"/>
    <x v="1"/>
    <x v="0"/>
    <x v="0"/>
    <x v="99"/>
  </r>
  <r>
    <x v="0"/>
    <s v="2：客戶關係管理"/>
    <s v="2：客戶關係管理"/>
    <s v="Dashboard"/>
    <m/>
    <m/>
    <m/>
    <s v="IEC_STD_V10 &gt;&gt; Analytics  &gt;&gt; Dashboard"/>
    <s v="Categories"/>
    <s v="IECP2-DG-DataStandard-DEMO-v1.0.xlsx"/>
    <n v="32"/>
    <x v="0"/>
    <x v="34"/>
    <x v="0"/>
    <x v="7"/>
    <x v="1"/>
    <x v="0"/>
    <x v="0"/>
    <x v="100"/>
  </r>
  <r>
    <x v="0"/>
    <s v="2.1：管理客戶"/>
    <s v="2.1：管理客戶"/>
    <s v="2：客戶關係管理"/>
    <m/>
    <m/>
    <m/>
    <s v="IEC_STD_V10 &gt;&gt; Analytics  &gt;&gt; Dashboard &gt;&gt; 2：客戶關係管理"/>
    <s v="Categories"/>
    <s v="IECP2-DG-DataStandard-DEMO-v1.0.xlsx"/>
    <n v="33"/>
    <x v="0"/>
    <x v="35"/>
    <x v="0"/>
    <x v="11"/>
    <x v="1"/>
    <x v="0"/>
    <x v="0"/>
    <x v="101"/>
  </r>
  <r>
    <x v="0"/>
    <s v="2.1.1：管理客戶增長–客戶營收及毛利分析"/>
    <s v="2.1.1：管理客戶增長–客戶營收及毛利分析"/>
    <s v="2.1：管理客戶"/>
    <m/>
    <m/>
    <m/>
    <s v="IEC_STD_V10 &gt;&gt; Analytics  &gt;&gt; Dashboard &gt;&gt; 2：客戶關係管理 &gt;&gt; 2.1：管理客戶"/>
    <s v="Categories"/>
    <s v="IECP2-DG-DataStandard-DEMO-v1.0.xlsx"/>
    <n v="34"/>
    <x v="0"/>
    <x v="36"/>
    <x v="0"/>
    <x v="12"/>
    <x v="1"/>
    <x v="0"/>
    <x v="0"/>
    <x v="102"/>
  </r>
  <r>
    <x v="0"/>
    <s v="2.1.2：管理客戶增長–新客戶/新產品專案獲取現況"/>
    <s v="2.1.2：管理客戶增長–新客戶/新產品專案獲取現況"/>
    <s v="2.1：管理客戶"/>
    <m/>
    <m/>
    <m/>
    <s v="IEC_STD_V10 &gt;&gt; Analytics  &gt;&gt; Dashboard &gt;&gt; 2：客戶關係管理 &gt;&gt; 2.1：管理客戶"/>
    <s v="Categories"/>
    <s v="IECP2-DG-DataStandard-DEMO-v1.0.xlsx"/>
    <n v="35"/>
    <x v="0"/>
    <x v="37"/>
    <x v="0"/>
    <x v="12"/>
    <x v="1"/>
    <x v="0"/>
    <x v="0"/>
    <x v="103"/>
  </r>
  <r>
    <x v="0"/>
    <s v="2.2：管理RFQ"/>
    <s v="2.2：管理RFQ"/>
    <s v="2：客戶關係管理"/>
    <m/>
    <m/>
    <m/>
    <s v="IEC_STD_V10 &gt;&gt; Analytics  &gt;&gt; Dashboard &gt;&gt; 2：客戶關係管理"/>
    <s v="Categories"/>
    <s v="IECP2-DG-DataStandard-DEMO-v1.0.xlsx"/>
    <n v="36"/>
    <x v="0"/>
    <x v="38"/>
    <x v="0"/>
    <x v="11"/>
    <x v="1"/>
    <x v="0"/>
    <x v="0"/>
    <x v="104"/>
  </r>
  <r>
    <x v="0"/>
    <s v="2.3：營收與獲利"/>
    <s v="2.3：營收與獲利"/>
    <s v="2：客戶關係管理"/>
    <m/>
    <m/>
    <m/>
    <s v="IEC_STD_V10 &gt;&gt; Analytics  &gt;&gt; Dashboard &gt;&gt; 2：客戶關係管理"/>
    <s v="Categories"/>
    <s v="IECP2-DG-DataStandard-DEMO-v1.0.xlsx"/>
    <n v="37"/>
    <x v="0"/>
    <x v="39"/>
    <x v="0"/>
    <x v="11"/>
    <x v="1"/>
    <x v="0"/>
    <x v="0"/>
    <x v="105"/>
  </r>
  <r>
    <x v="0"/>
    <s v="2.3.1：管理營收與獲利–營收與銷量達成狀況"/>
    <s v="2.3.1：管理營收與獲利–營收與銷量達成狀況"/>
    <s v="2.3：營收與獲利"/>
    <m/>
    <m/>
    <m/>
    <s v="IEC_STD_V10 &gt;&gt; Analytics  &gt;&gt; Dashboard &gt;&gt; 2：客戶關係管理 &gt;&gt; 2.3：營收與獲利"/>
    <s v="Categories"/>
    <s v="IECP2-DG-DataStandard-DEMO-v1.0.xlsx"/>
    <n v="38"/>
    <x v="0"/>
    <x v="40"/>
    <x v="0"/>
    <x v="13"/>
    <x v="1"/>
    <x v="0"/>
    <x v="0"/>
    <x v="106"/>
  </r>
  <r>
    <x v="0"/>
    <s v="2.3.2：管理營收與獲利–預估營收與銷量"/>
    <s v="2.3.2：管理營收與獲利–預估營收與銷量"/>
    <s v="2.3：營收與獲利"/>
    <m/>
    <m/>
    <m/>
    <s v="IEC_STD_V10 &gt;&gt; Analytics  &gt;&gt; Dashboard &gt;&gt; 2：客戶關係管理 &gt;&gt; 2.3：營收與獲利"/>
    <s v="Categories"/>
    <s v="IECP2-DG-DataStandard-DEMO-v1.0.xlsx"/>
    <n v="39"/>
    <x v="0"/>
    <x v="41"/>
    <x v="0"/>
    <x v="13"/>
    <x v="1"/>
    <x v="0"/>
    <x v="0"/>
    <x v="107"/>
  </r>
  <r>
    <x v="0"/>
    <s v="2.4：管理客戶滿意度"/>
    <s v="2.4：管理客戶滿意度"/>
    <s v="2：客戶關係管理"/>
    <m/>
    <m/>
    <m/>
    <s v="IEC_STD_V10 &gt;&gt; Analytics  &gt;&gt; Dashboard &gt;&gt; 2：客戶關係管理"/>
    <s v="Categories"/>
    <s v="IECP2-DG-DataStandard-DEMO-v1.0.xlsx"/>
    <n v="40"/>
    <x v="0"/>
    <x v="42"/>
    <x v="0"/>
    <x v="11"/>
    <x v="1"/>
    <x v="0"/>
    <x v="0"/>
    <x v="108"/>
  </r>
  <r>
    <x v="0"/>
    <s v="3：作業管理"/>
    <s v="3：作業管理"/>
    <s v="Dashboard"/>
    <m/>
    <m/>
    <m/>
    <s v="IEC_STD_V10 &gt;&gt; Analytics  &gt;&gt; Dashboard"/>
    <s v="Categories"/>
    <s v="IECP2-DG-DataStandard-DEMO-v1.0.xlsx"/>
    <n v="41"/>
    <x v="0"/>
    <x v="43"/>
    <x v="0"/>
    <x v="7"/>
    <x v="1"/>
    <x v="0"/>
    <x v="0"/>
    <x v="109"/>
  </r>
  <r>
    <x v="0"/>
    <s v="3.1：管理RD"/>
    <s v="3.1：管理RD"/>
    <s v="3：作業管理"/>
    <m/>
    <m/>
    <m/>
    <s v="IEC_STD_V10 &gt;&gt; Analytics  &gt;&gt; Dashboard &gt;&gt; 3：作業管理"/>
    <s v="Categories"/>
    <s v="IECP2-DG-DataStandard-DEMO-v1.0.xlsx"/>
    <n v="42"/>
    <x v="0"/>
    <x v="44"/>
    <x v="0"/>
    <x v="14"/>
    <x v="1"/>
    <x v="0"/>
    <x v="0"/>
    <x v="110"/>
  </r>
  <r>
    <x v="0"/>
    <s v="3.1.1：管理RD –新產品開發專案時程管理(TTM)"/>
    <s v="3.1.1：管理RD –新產品開發專案時程管理(TTM)"/>
    <s v="3.1：管理RD"/>
    <m/>
    <m/>
    <m/>
    <s v="IEC_STD_V10 &gt;&gt; Analytics  &gt;&gt; Dashboard &gt;&gt; 3：作業管理 &gt;&gt; 3.1：管理RD"/>
    <s v="Categories"/>
    <s v="IECP2-DG-DataStandard-DEMO-v1.0.xlsx"/>
    <n v="43"/>
    <x v="0"/>
    <x v="45"/>
    <x v="0"/>
    <x v="15"/>
    <x v="1"/>
    <x v="0"/>
    <x v="0"/>
    <x v="111"/>
  </r>
  <r>
    <x v="0"/>
    <s v="3.1.2：管理RD –新產品開發專案獲利管理(TTP)"/>
    <s v="3.1.2：管理RD –新產品開發專案獲利管理(TTP)"/>
    <s v="3.1：管理RD"/>
    <m/>
    <m/>
    <m/>
    <s v="IEC_STD_V10 &gt;&gt; Analytics  &gt;&gt; Dashboard &gt;&gt; 3：作業管理 &gt;&gt; 3.1：管理RD"/>
    <s v="Categories"/>
    <s v="IECP2-DG-DataStandard-DEMO-v1.0.xlsx"/>
    <n v="44"/>
    <x v="0"/>
    <x v="46"/>
    <x v="0"/>
    <x v="15"/>
    <x v="1"/>
    <x v="0"/>
    <x v="0"/>
    <x v="112"/>
  </r>
  <r>
    <x v="0"/>
    <s v="3.1.3：管理RD –NRE 管理"/>
    <s v="3.1.3：管理RD –NRE 管理"/>
    <s v="3.1：管理RD"/>
    <m/>
    <m/>
    <m/>
    <s v="IEC_STD_V10 &gt;&gt; Analytics  &gt;&gt; Dashboard &gt;&gt; 3：作業管理 &gt;&gt; 3.1：管理RD"/>
    <s v="Categories"/>
    <s v="IECP2-DG-DataStandard-DEMO-v1.0.xlsx"/>
    <n v="45"/>
    <x v="0"/>
    <x v="47"/>
    <x v="0"/>
    <x v="15"/>
    <x v="1"/>
    <x v="0"/>
    <x v="0"/>
    <x v="113"/>
  </r>
  <r>
    <x v="0"/>
    <s v="3.1.4：管理RD –Design Quality 管理"/>
    <s v="3.1.4：管理RD –Design Quality 管理"/>
    <s v="3.1：管理RD"/>
    <m/>
    <m/>
    <m/>
    <s v="IEC_STD_V10 &gt;&gt; Analytics  &gt;&gt; Dashboard &gt;&gt; 3：作業管理 &gt;&gt; 3.1：管理RD"/>
    <s v="Categories"/>
    <s v="IECP2-DG-DataStandard-DEMO-v1.0.xlsx"/>
    <n v="46"/>
    <x v="0"/>
    <x v="48"/>
    <x v="0"/>
    <x v="15"/>
    <x v="1"/>
    <x v="0"/>
    <x v="0"/>
    <x v="114"/>
  </r>
  <r>
    <x v="0"/>
    <s v="3.2：管理MFG"/>
    <s v="3.2：管理MFG"/>
    <s v="3：作業管理"/>
    <m/>
    <m/>
    <m/>
    <s v="IEC_STD_V10 &gt;&gt; Analytics  &gt;&gt; Dashboard &gt;&gt; 3：作業管理"/>
    <s v="Categories"/>
    <s v="IECP2-DG-DataStandard-DEMO-v1.0.xlsx"/>
    <n v="47"/>
    <x v="0"/>
    <x v="49"/>
    <x v="0"/>
    <x v="14"/>
    <x v="1"/>
    <x v="0"/>
    <x v="0"/>
    <x v="115"/>
  </r>
  <r>
    <x v="0"/>
    <s v="3.2.1：管理MFG –製造管理費用分析(MVA Gap、MCU、CPP、CPH)"/>
    <s v="3.2.1：管理MFG –製造管理費用分析(MVA Gap、MCU、CPP、CPH)"/>
    <s v="3.2：管理MFG"/>
    <m/>
    <m/>
    <m/>
    <s v="IEC_STD_V10 &gt;&gt; Analytics  &gt;&gt; Dashboard &gt;&gt; 3：作業管理 &gt;&gt; 3.2：管理MFG"/>
    <s v="Categories"/>
    <s v="IECP2-DG-DataStandard-DEMO-v1.0.xlsx"/>
    <n v="48"/>
    <x v="0"/>
    <x v="50"/>
    <x v="0"/>
    <x v="16"/>
    <x v="1"/>
    <x v="0"/>
    <x v="0"/>
    <x v="116"/>
  </r>
  <r>
    <x v="0"/>
    <s v="3.2.2：管理MFG –L6&amp;L10 OEE分析"/>
    <s v="3.2.2：管理MFG –L6&amp;L10 OEE分析"/>
    <s v="3.2：管理MFG"/>
    <m/>
    <m/>
    <m/>
    <s v="IEC_STD_V10 &gt;&gt; Analytics  &gt;&gt; Dashboard &gt;&gt; 3：作業管理 &gt;&gt; 3.2：管理MFG"/>
    <s v="Categories"/>
    <s v="IECP2-DG-DataStandard-DEMO-v1.0.xlsx"/>
    <n v="49"/>
    <x v="0"/>
    <x v="51"/>
    <x v="0"/>
    <x v="16"/>
    <x v="1"/>
    <x v="0"/>
    <x v="0"/>
    <x v="117"/>
  </r>
  <r>
    <x v="0"/>
    <s v="3.3：管理品質"/>
    <s v="3.3：管理品質"/>
    <s v="3：作業管理"/>
    <m/>
    <m/>
    <m/>
    <s v="IEC_STD_V10 &gt;&gt; Analytics  &gt;&gt; Dashboard &gt;&gt; 3：作業管理"/>
    <s v="Categories"/>
    <s v="IECP2-DG-DataStandard-DEMO-v1.0.xlsx"/>
    <n v="50"/>
    <x v="0"/>
    <x v="52"/>
    <x v="0"/>
    <x v="14"/>
    <x v="1"/>
    <x v="0"/>
    <x v="0"/>
    <x v="118"/>
  </r>
  <r>
    <x v="0"/>
    <s v="3.3.1：管理品質–退貨管理(Line/Field Return)"/>
    <s v="3.3.1：管理品質–退貨管理(Line/Field Return)"/>
    <s v="3.3：管理品質"/>
    <m/>
    <m/>
    <m/>
    <s v="IEC_STD_V10 &gt;&gt; Analytics  &gt;&gt; Dashboard &gt;&gt; 3：作業管理 &gt;&gt; 3.3：管理品質"/>
    <s v="Categories"/>
    <s v="IECP2-DG-DataStandard-DEMO-v1.0.xlsx"/>
    <n v="51"/>
    <x v="0"/>
    <x v="53"/>
    <x v="0"/>
    <x v="17"/>
    <x v="1"/>
    <x v="0"/>
    <x v="0"/>
    <x v="119"/>
  </r>
  <r>
    <x v="0"/>
    <s v="3.3.2：L6&amp;L10 OEE 分析"/>
    <s v="3.3.2：L6&amp;L10 OEE 分析"/>
    <s v="3.3：管理品質"/>
    <m/>
    <m/>
    <m/>
    <s v="IEC_STD_V10 &gt;&gt; Analytics  &gt;&gt; Dashboard &gt;&gt; 3：作業管理 &gt;&gt; 3.3：管理品質"/>
    <s v="Categories"/>
    <s v="IECP2-DG-DataStandard-DEMO-v1.0.xlsx"/>
    <n v="52"/>
    <x v="0"/>
    <x v="54"/>
    <x v="0"/>
    <x v="17"/>
    <x v="1"/>
    <x v="0"/>
    <x v="0"/>
    <x v="120"/>
  </r>
  <r>
    <x v="0"/>
    <s v="3.4：管理採購"/>
    <s v="3.4：管理採購"/>
    <s v="3：作業管理"/>
    <m/>
    <m/>
    <m/>
    <s v="IEC_STD_V10 &gt;&gt; Analytics  &gt;&gt; Dashboard &gt;&gt; 3：作業管理"/>
    <s v="Categories"/>
    <s v="IECP2-DG-DataStandard-DEMO-v1.0.xlsx"/>
    <n v="53"/>
    <x v="0"/>
    <x v="73"/>
    <x v="0"/>
    <x v="14"/>
    <x v="1"/>
    <x v="0"/>
    <x v="0"/>
    <x v="121"/>
  </r>
  <r>
    <x v="0"/>
    <s v="3.4.1：年度採購節省費用管理"/>
    <s v="3.4.1：年度採購節省費用管理"/>
    <s v="3.4：管理採購"/>
    <m/>
    <m/>
    <m/>
    <s v="IEC_STD_V10 &gt;&gt; Analytics  &gt;&gt; Dashboard &gt;&gt; 3：作業管理 &gt;&gt; 3.4：管理採購"/>
    <s v="Categories"/>
    <s v="IECP2-DG-DataStandard-DEMO-v1.0.xlsx"/>
    <n v="54"/>
    <x v="0"/>
    <x v="56"/>
    <x v="0"/>
    <x v="18"/>
    <x v="1"/>
    <x v="0"/>
    <x v="0"/>
    <x v="122"/>
  </r>
  <r>
    <x v="0"/>
    <s v="3.4.2：VMI 比率管理"/>
    <s v="3.4.2：VMI 比率管理"/>
    <s v="3.4：管理採購"/>
    <m/>
    <m/>
    <m/>
    <s v="IEC_STD_V10 &gt;&gt; Analytics  &gt;&gt; Dashboard &gt;&gt; 3：作業管理 &gt;&gt; 3.4：管理採購"/>
    <s v="Categories"/>
    <s v="IECP2-DG-DataStandard-DEMO-v1.0.xlsx"/>
    <n v="55"/>
    <x v="0"/>
    <x v="57"/>
    <x v="0"/>
    <x v="18"/>
    <x v="1"/>
    <x v="0"/>
    <x v="0"/>
    <x v="123"/>
  </r>
  <r>
    <x v="0"/>
    <s v="3.4.3：供應商表現(OTD、IQC) 管理"/>
    <s v="3.4.3：供應商表現(OTD、IQC) 管理"/>
    <s v="3.4：管理採購"/>
    <m/>
    <m/>
    <m/>
    <s v="IEC_STD_V10 &gt;&gt; Analytics  &gt;&gt; Dashboard &gt;&gt; 3：作業管理 &gt;&gt; 3.4：管理採購"/>
    <s v="Categories"/>
    <s v="IECP2-DG-DataStandard-DEMO-v1.0.xlsx"/>
    <n v="56"/>
    <x v="0"/>
    <x v="58"/>
    <x v="0"/>
    <x v="18"/>
    <x v="1"/>
    <x v="0"/>
    <x v="0"/>
    <x v="124"/>
  </r>
  <r>
    <x v="0"/>
    <s v="3.5：管理資材"/>
    <s v="3.5：管理資材"/>
    <s v="3：作業管理"/>
    <m/>
    <m/>
    <m/>
    <s v="IEC_STD_V10 &gt;&gt; Analytics  &gt;&gt; Dashboard &gt;&gt; 3：作業管理"/>
    <s v="Categories"/>
    <s v="IECP2-DG-DataStandard-DEMO-v1.0.xlsx"/>
    <n v="57"/>
    <x v="0"/>
    <x v="59"/>
    <x v="0"/>
    <x v="14"/>
    <x v="1"/>
    <x v="0"/>
    <x v="0"/>
    <x v="125"/>
  </r>
  <r>
    <x v="0"/>
    <s v="3.5.1：L6 Fulfillment &amp; MTD 目標達成狀況"/>
    <s v="3.5.1：L6 Fulfillment &amp; MTD 目標達成狀況"/>
    <s v="3.5：管理資材"/>
    <m/>
    <m/>
    <m/>
    <s v="IEC_STD_V10 &gt;&gt; Analytics  &gt;&gt; Dashboard &gt;&gt; 3：作業管理 &gt;&gt; 3.5：管理資材"/>
    <s v="Categories"/>
    <s v="IECP2-DG-DataStandard-DEMO-v1.0.xlsx"/>
    <n v="58"/>
    <x v="0"/>
    <x v="60"/>
    <x v="0"/>
    <x v="19"/>
    <x v="1"/>
    <x v="0"/>
    <x v="0"/>
    <x v="126"/>
  </r>
  <r>
    <x v="0"/>
    <s v="3.5.2：CTS 達標狀況"/>
    <s v="3.5.2：CTS 達標狀況"/>
    <s v="3.5：管理資材"/>
    <m/>
    <m/>
    <m/>
    <s v="IEC_STD_V10 &gt;&gt; Analytics  &gt;&gt; Dashboard &gt;&gt; 3：作業管理 &gt;&gt; 3.5：管理資材"/>
    <s v="Categories"/>
    <s v="IECP2-DG-DataStandard-DEMO-v1.0.xlsx"/>
    <n v="59"/>
    <x v="0"/>
    <x v="61"/>
    <x v="0"/>
    <x v="19"/>
    <x v="1"/>
    <x v="0"/>
    <x v="0"/>
    <x v="127"/>
  </r>
  <r>
    <x v="0"/>
    <s v="3.5.3：庫齡及DOI 管理"/>
    <s v="3.5.3：庫齡及DOI 管理"/>
    <s v="3.5：管理資材"/>
    <m/>
    <m/>
    <m/>
    <s v="IEC_STD_V10 &gt;&gt; Analytics  &gt;&gt; Dashboard &gt;&gt; 3：作業管理 &gt;&gt; 3.5：管理資材"/>
    <s v="Categories"/>
    <s v="IECP2-DG-DataStandard-DEMO-v1.0.xlsx"/>
    <n v="60"/>
    <x v="0"/>
    <x v="62"/>
    <x v="0"/>
    <x v="19"/>
    <x v="1"/>
    <x v="0"/>
    <x v="0"/>
    <x v="128"/>
  </r>
  <r>
    <x v="0"/>
    <s v="3.5.4：庫存價值分析"/>
    <s v="3.5.4：庫存價值分析"/>
    <s v="3.5：管理資材"/>
    <m/>
    <m/>
    <m/>
    <s v="IEC_STD_V10 &gt;&gt; Analytics  &gt;&gt; Dashboard &gt;&gt; 3：作業管理 &gt;&gt; 3.5：管理資材"/>
    <s v="Categories"/>
    <s v="IECP2-DG-DataStandard-DEMO-v1.0.xlsx"/>
    <n v="61"/>
    <x v="0"/>
    <x v="63"/>
    <x v="0"/>
    <x v="19"/>
    <x v="1"/>
    <x v="0"/>
    <x v="0"/>
    <x v="129"/>
  </r>
  <r>
    <x v="0"/>
    <s v="3.5.5：需求預測準確率"/>
    <s v="3.5.5：需求預測準確率"/>
    <s v="3.5：管理資材"/>
    <m/>
    <m/>
    <m/>
    <s v="IEC_STD_V10 &gt;&gt; Analytics  &gt;&gt; Dashboard &gt;&gt; 3：作業管理 &gt;&gt; 3.5：管理資材"/>
    <s v="Categories"/>
    <s v="IECP2-DG-DataStandard-DEMO-v1.0.xlsx"/>
    <n v="62"/>
    <x v="0"/>
    <x v="64"/>
    <x v="0"/>
    <x v="19"/>
    <x v="1"/>
    <x v="0"/>
    <x v="0"/>
    <x v="130"/>
  </r>
  <r>
    <x v="0"/>
    <s v="3.5.6：整體報廢金額分析"/>
    <s v="3.5.6：整體報廢金額分析"/>
    <s v="3.5：管理資材"/>
    <m/>
    <m/>
    <m/>
    <s v="IEC_STD_V10 &gt;&gt; Analytics  &gt;&gt; Dashboard &gt;&gt; 3：作業管理 &gt;&gt; 3.5：管理資材"/>
    <s v="Categories"/>
    <s v="IECP2-DG-DataStandard-DEMO-v1.0.xlsx"/>
    <n v="63"/>
    <x v="0"/>
    <x v="65"/>
    <x v="0"/>
    <x v="19"/>
    <x v="1"/>
    <x v="0"/>
    <x v="0"/>
    <x v="131"/>
  </r>
  <r>
    <x v="0"/>
    <s v="4：資源管理"/>
    <s v="4：資源管理"/>
    <s v="Dashboard"/>
    <m/>
    <m/>
    <m/>
    <s v="IEC_STD_V10 &gt;&gt; Analytics  &gt;&gt; Dashboard"/>
    <s v="Categories"/>
    <s v="IECP2-DG-DataStandard-DEMO-v1.0.xlsx"/>
    <n v="64"/>
    <x v="0"/>
    <x v="66"/>
    <x v="0"/>
    <x v="7"/>
    <x v="1"/>
    <x v="0"/>
    <x v="0"/>
    <x v="132"/>
  </r>
  <r>
    <x v="0"/>
    <s v="4.1：管理營業規劃"/>
    <s v="4.1：管理營業規劃"/>
    <s v="4：資源管理"/>
    <m/>
    <m/>
    <m/>
    <s v="IEC_STD_V10 &gt;&gt; Analytics  &gt;&gt; Dashboard &gt;&gt; 4：資源管理"/>
    <s v="Categories"/>
    <s v="IECP2-DG-DataStandard-DEMO-v1.0.xlsx"/>
    <n v="65"/>
    <x v="0"/>
    <x v="67"/>
    <x v="0"/>
    <x v="20"/>
    <x v="1"/>
    <x v="0"/>
    <x v="0"/>
    <x v="133"/>
  </r>
  <r>
    <x v="0"/>
    <s v="4.2：管理PNL"/>
    <s v="4.2：管理PNL"/>
    <s v="4：資源管理"/>
    <m/>
    <m/>
    <m/>
    <s v="IEC_STD_V10 &gt;&gt; Analytics  &gt;&gt; Dashboard &gt;&gt; 4：資源管理"/>
    <s v="Categories"/>
    <s v="IECP2-DG-DataStandard-DEMO-v1.0.xlsx"/>
    <n v="66"/>
    <x v="0"/>
    <x v="68"/>
    <x v="0"/>
    <x v="20"/>
    <x v="1"/>
    <x v="0"/>
    <x v="0"/>
    <x v="134"/>
  </r>
  <r>
    <x v="0"/>
    <s v="4.3：管理資產負債"/>
    <s v="4.3：管理資產負債"/>
    <s v="4：資源管理"/>
    <m/>
    <m/>
    <m/>
    <s v="IEC_STD_V10 &gt;&gt; Analytics  &gt;&gt; Dashboard &gt;&gt; 4：資源管理"/>
    <s v="Categories"/>
    <s v="IECP2-DG-DataStandard-DEMO-v1.0.xlsx"/>
    <n v="67"/>
    <x v="0"/>
    <x v="69"/>
    <x v="0"/>
    <x v="20"/>
    <x v="1"/>
    <x v="0"/>
    <x v="0"/>
    <x v="135"/>
  </r>
  <r>
    <x v="0"/>
    <s v="4.3：管理資產負債"/>
    <s v="4.3：管理資產負債"/>
    <s v="4：資源管理"/>
    <m/>
    <m/>
    <m/>
    <s v="IEC_STD_V10 &gt;&gt; Analytics  &gt;&gt; Dashboard &gt;&gt; 4：資源管理"/>
    <s v="Categories"/>
    <s v="IECP2-DG-DataStandard-DEMO-v1.0.xlsx"/>
    <n v="68"/>
    <x v="0"/>
    <x v="69"/>
    <x v="0"/>
    <x v="20"/>
    <x v="1"/>
    <x v="0"/>
    <x v="0"/>
    <x v="136"/>
  </r>
  <r>
    <x v="0"/>
    <s v="Management Report"/>
    <s v="Management Report"/>
    <s v="Analytics "/>
    <m/>
    <m/>
    <m/>
    <s v="IEC_STD_V10 &gt;&gt; Analytics "/>
    <s v="Categories"/>
    <s v="IECP2-DG-DataStandard-DEMO-v1.0.xlsx"/>
    <n v="69"/>
    <x v="0"/>
    <x v="70"/>
    <x v="0"/>
    <x v="6"/>
    <x v="1"/>
    <x v="0"/>
    <x v="0"/>
    <x v="137"/>
  </r>
  <r>
    <x v="0"/>
    <s v="作業及報表"/>
    <s v="作業及報表"/>
    <s v="Analytics "/>
    <m/>
    <m/>
    <m/>
    <s v="IEC_STD_V10 &gt;&gt; Analytics "/>
    <s v="Categories"/>
    <s v="IECP2-DG-DataStandard-DEMO-v1.0.xlsx"/>
    <n v="70"/>
    <x v="0"/>
    <x v="71"/>
    <x v="0"/>
    <x v="6"/>
    <x v="1"/>
    <x v="0"/>
    <x v="0"/>
    <x v="138"/>
  </r>
  <r>
    <x v="0"/>
    <s v=" LCM-存貨之評價與表達"/>
    <s v=" LCM-存貨之評價與表達"/>
    <s v="作業及報表"/>
    <m/>
    <m/>
    <m/>
    <s v="IEC_STD_V10 &gt;&gt; Analytics  &gt;&gt; 作業及報表"/>
    <s v="Categories"/>
    <s v="IECP2-DG-DataStandard-DEMO-v1.0.xlsx"/>
    <n v="71"/>
    <x v="0"/>
    <x v="72"/>
    <x v="0"/>
    <x v="21"/>
    <x v="1"/>
    <x v="0"/>
    <x v="0"/>
    <x v="1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r>
    <x v="1"/>
    <x v="1"/>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4">
  <r>
    <x v="0"/>
    <x v="0"/>
    <s v="P.3.9.0: 材料成本管理"/>
    <n v="4"/>
    <n v="77"/>
  </r>
  <r>
    <x v="0"/>
    <x v="1"/>
    <s v="SAL"/>
    <n v="2"/>
    <n v="4"/>
  </r>
  <r>
    <x v="0"/>
    <x v="1"/>
    <s v="P.2.2.0: RFQ 管理"/>
    <n v="5"/>
    <n v="55"/>
  </r>
  <r>
    <x v="0"/>
    <x v="2"/>
    <s v="PNC"/>
    <n v="7"/>
    <n v="57"/>
  </r>
  <r>
    <x v="0"/>
    <x v="2"/>
    <s v="P.2.1.0: 產品營收與銷量達成率"/>
    <n v="16"/>
    <n v="165"/>
  </r>
  <r>
    <x v="0"/>
    <x v="3"/>
    <s v="LOG"/>
    <n v="7"/>
    <n v="44"/>
  </r>
  <r>
    <x v="0"/>
    <x v="3"/>
    <s v="P.3.10.0: Forecast管理"/>
    <n v="5"/>
    <n v="51"/>
  </r>
  <r>
    <x v="0"/>
    <x v="3"/>
    <s v="P.3.5.0: DOI 管理"/>
    <n v="1"/>
    <n v="8"/>
  </r>
  <r>
    <x v="0"/>
    <x v="4"/>
    <s v="QAM"/>
    <n v="2"/>
    <n v="19"/>
  </r>
  <r>
    <x v="0"/>
    <x v="4"/>
    <s v="P.3.13.0: 良率管理"/>
    <n v="3"/>
    <n v="32"/>
  </r>
  <r>
    <x v="1"/>
    <x v="0"/>
    <s v="P.3.9.0: 材料成本管理"/>
    <n v="4"/>
    <n v="77"/>
  </r>
  <r>
    <x v="1"/>
    <x v="1"/>
    <s v="SAL"/>
    <n v="3"/>
    <n v="7"/>
  </r>
  <r>
    <x v="1"/>
    <x v="1"/>
    <s v="P.2.2.0: RFQ 管理"/>
    <n v="5"/>
    <n v="53"/>
  </r>
  <r>
    <x v="1"/>
    <x v="2"/>
    <s v="PNC"/>
    <n v="7"/>
    <n v="57"/>
  </r>
  <r>
    <x v="1"/>
    <x v="2"/>
    <s v="P.2.1.0: 產品營收與銷量達成率"/>
    <n v="16"/>
    <n v="164"/>
  </r>
  <r>
    <x v="1"/>
    <x v="3"/>
    <s v="LOG"/>
    <n v="7"/>
    <n v="44"/>
  </r>
  <r>
    <x v="1"/>
    <x v="3"/>
    <s v="P.3.10.0: Forecast管理"/>
    <n v="6"/>
    <n v="55"/>
  </r>
  <r>
    <x v="1"/>
    <x v="3"/>
    <s v="P.3.5.0: DOI 管理"/>
    <n v="1"/>
    <n v="8"/>
  </r>
  <r>
    <x v="1"/>
    <x v="4"/>
    <s v="QAM"/>
    <n v="2"/>
    <n v="19"/>
  </r>
  <r>
    <x v="1"/>
    <x v="4"/>
    <s v="P.3.13.0: 良率管理"/>
    <n v="3"/>
    <n v="32"/>
  </r>
  <r>
    <x v="2"/>
    <x v="0"/>
    <s v="PRO"/>
    <n v="6"/>
    <n v="86"/>
  </r>
  <r>
    <x v="2"/>
    <x v="0"/>
    <s v="P.3.9.0: 材料成本管理"/>
    <n v="4"/>
    <n v="77"/>
  </r>
  <r>
    <x v="2"/>
    <x v="1"/>
    <s v="SAL"/>
    <n v="7"/>
    <n v="51"/>
  </r>
  <r>
    <x v="2"/>
    <x v="1"/>
    <s v="P.2.2.0: RFQ 管理"/>
    <n v="5"/>
    <n v="52"/>
  </r>
  <r>
    <x v="2"/>
    <x v="2"/>
    <s v="PNC"/>
    <n v="4"/>
    <n v="42"/>
  </r>
  <r>
    <x v="2"/>
    <x v="2"/>
    <s v="P.2.1.0: 產品營收與銷量達成率"/>
    <n v="16"/>
    <n v="168"/>
  </r>
  <r>
    <x v="2"/>
    <x v="3"/>
    <s v="LOG"/>
    <n v="8"/>
    <n v="47"/>
  </r>
  <r>
    <x v="2"/>
    <x v="3"/>
    <s v="P.3.10.0: Forecast管理"/>
    <n v="6"/>
    <n v="55"/>
  </r>
  <r>
    <x v="2"/>
    <x v="3"/>
    <s v="P.3.5.0: DOI 管理"/>
    <n v="1"/>
    <n v="8"/>
  </r>
  <r>
    <x v="2"/>
    <x v="4"/>
    <s v="QAM"/>
    <n v="2"/>
    <n v="19"/>
  </r>
  <r>
    <x v="2"/>
    <x v="4"/>
    <s v="P.3.13.0: 良率管理"/>
    <n v="3"/>
    <n v="32"/>
  </r>
  <r>
    <x v="3"/>
    <x v="0"/>
    <s v="PRO"/>
    <n v="7"/>
    <n v="74"/>
  </r>
  <r>
    <x v="3"/>
    <x v="0"/>
    <s v="P.3.9.0: 材料成本管理"/>
    <n v="4"/>
    <n v="77"/>
  </r>
  <r>
    <x v="3"/>
    <x v="1"/>
    <s v="SAL"/>
    <n v="7"/>
    <n v="51"/>
  </r>
  <r>
    <x v="3"/>
    <x v="1"/>
    <s v="P.2.2.0: RFQ 管理"/>
    <n v="5"/>
    <n v="52"/>
  </r>
  <r>
    <x v="3"/>
    <x v="2"/>
    <s v="PNC"/>
    <n v="4"/>
    <n v="42"/>
  </r>
  <r>
    <x v="3"/>
    <x v="2"/>
    <s v="P.2.1.0: 產品營收與銷量達成率"/>
    <n v="16"/>
    <n v="168"/>
  </r>
  <r>
    <x v="3"/>
    <x v="3"/>
    <s v="LOG"/>
    <n v="8"/>
    <n v="47"/>
  </r>
  <r>
    <x v="3"/>
    <x v="3"/>
    <s v="P.3.10.0: Forecast管理"/>
    <n v="6"/>
    <n v="55"/>
  </r>
  <r>
    <x v="3"/>
    <x v="3"/>
    <s v="P.3.5.0: DOI 管理"/>
    <n v="1"/>
    <n v="8"/>
  </r>
  <r>
    <x v="3"/>
    <x v="4"/>
    <s v="QAM"/>
    <n v="2"/>
    <n v="19"/>
  </r>
  <r>
    <x v="3"/>
    <x v="4"/>
    <s v="P.3.13.0: 良率管理"/>
    <n v="3"/>
    <n v="32"/>
  </r>
  <r>
    <x v="4"/>
    <x v="0"/>
    <s v="PRO"/>
    <n v="7"/>
    <n v="74"/>
  </r>
  <r>
    <x v="4"/>
    <x v="0"/>
    <s v="P.3.9.0: 材料成本管理"/>
    <n v="4"/>
    <n v="77"/>
  </r>
  <r>
    <x v="4"/>
    <x v="1"/>
    <s v="SAL"/>
    <n v="11"/>
    <n v="96"/>
  </r>
  <r>
    <x v="4"/>
    <x v="1"/>
    <s v="P.2.2.0: RFQ 管理"/>
    <n v="5"/>
    <n v="51"/>
  </r>
  <r>
    <x v="4"/>
    <x v="2"/>
    <s v="PNC"/>
    <n v="6"/>
    <n v="51"/>
  </r>
  <r>
    <x v="4"/>
    <x v="2"/>
    <s v="P.2.1.0: 產品營收與銷量達成率"/>
    <n v="16"/>
    <n v="184"/>
  </r>
  <r>
    <x v="4"/>
    <x v="3"/>
    <s v="LOG"/>
    <n v="8"/>
    <n v="48"/>
  </r>
  <r>
    <x v="4"/>
    <x v="3"/>
    <s v="P.3.10.0: Forecast管理"/>
    <n v="6"/>
    <n v="55"/>
  </r>
  <r>
    <x v="4"/>
    <x v="3"/>
    <s v="P.3.5.0: DOI 管理"/>
    <n v="1"/>
    <n v="8"/>
  </r>
  <r>
    <x v="4"/>
    <x v="4"/>
    <s v="QAM"/>
    <n v="2"/>
    <n v="19"/>
  </r>
  <r>
    <x v="4"/>
    <x v="4"/>
    <s v="P.3.13.0: 良率管理"/>
    <n v="3"/>
    <n v="32"/>
  </r>
  <r>
    <x v="5"/>
    <x v="0"/>
    <s v="PRO"/>
    <n v="6"/>
    <n v="69"/>
  </r>
  <r>
    <x v="5"/>
    <x v="0"/>
    <s v="P.3.9.0: 材料成本管理"/>
    <n v="4"/>
    <n v="77"/>
  </r>
  <r>
    <x v="5"/>
    <x v="1"/>
    <s v="SAL"/>
    <n v="5"/>
    <n v="46"/>
  </r>
  <r>
    <x v="5"/>
    <x v="1"/>
    <s v="P.2.2.0: RFQ 管理"/>
    <n v="5"/>
    <n v="51"/>
  </r>
  <r>
    <x v="5"/>
    <x v="2"/>
    <s v="PNC"/>
    <n v="7"/>
    <n v="58"/>
  </r>
  <r>
    <x v="5"/>
    <x v="2"/>
    <s v="P.2.1.0: 產品營收與銷量達成率"/>
    <n v="16"/>
    <n v="184"/>
  </r>
  <r>
    <x v="5"/>
    <x v="3"/>
    <s v="LOG"/>
    <n v="8"/>
    <n v="47"/>
  </r>
  <r>
    <x v="5"/>
    <x v="3"/>
    <s v="P.3.10.0: Forecast管理"/>
    <n v="6"/>
    <n v="55"/>
  </r>
  <r>
    <x v="5"/>
    <x v="3"/>
    <s v="P.3.5.0: DOI 管理"/>
    <n v="1"/>
    <n v="8"/>
  </r>
  <r>
    <x v="5"/>
    <x v="4"/>
    <s v="QAM"/>
    <n v="2"/>
    <n v="19"/>
  </r>
  <r>
    <x v="5"/>
    <x v="4"/>
    <s v="P.3.13.0: 良率管理"/>
    <n v="3"/>
    <n v="32"/>
  </r>
  <r>
    <x v="5"/>
    <x v="5"/>
    <s v="COS"/>
    <n v="4"/>
    <n v="21"/>
  </r>
  <r>
    <x v="6"/>
    <x v="0"/>
    <s v="PRO"/>
    <n v="6"/>
    <n v="73"/>
  </r>
  <r>
    <x v="6"/>
    <x v="0"/>
    <s v="P.3.13.0: 材料成本管理"/>
    <n v="4"/>
    <n v="77"/>
  </r>
  <r>
    <x v="6"/>
    <x v="1"/>
    <s v="SAL"/>
    <n v="6"/>
    <n v="70"/>
  </r>
  <r>
    <x v="6"/>
    <x v="1"/>
    <s v="P.2.2.0: RFQ 管理"/>
    <n v="5"/>
    <n v="49"/>
  </r>
  <r>
    <x v="6"/>
    <x v="2"/>
    <s v="PNC"/>
    <n v="7"/>
    <n v="58"/>
  </r>
  <r>
    <x v="6"/>
    <x v="2"/>
    <s v="P.2.1.0: 產品營收與銷量達成率"/>
    <n v="8"/>
    <n v="148"/>
  </r>
  <r>
    <x v="6"/>
    <x v="3"/>
    <s v="LOG"/>
    <n v="8"/>
    <n v="47"/>
  </r>
  <r>
    <x v="6"/>
    <x v="3"/>
    <s v="P.3.10.0: Forecast管理"/>
    <n v="6"/>
    <n v="55"/>
  </r>
  <r>
    <x v="6"/>
    <x v="3"/>
    <s v="P.3.5.0: DOI 管理"/>
    <n v="1"/>
    <n v="8"/>
  </r>
  <r>
    <x v="6"/>
    <x v="4"/>
    <s v="QAM"/>
    <n v="2"/>
    <n v="18"/>
  </r>
  <r>
    <x v="6"/>
    <x v="4"/>
    <s v="P.3.13.0: 良率管理"/>
    <n v="3"/>
    <n v="32"/>
  </r>
  <r>
    <x v="6"/>
    <x v="5"/>
    <s v="COS"/>
    <n v="4"/>
    <n v="15"/>
  </r>
  <r>
    <x v="7"/>
    <x v="0"/>
    <s v="PRO"/>
    <n v="6"/>
    <n v="73"/>
  </r>
  <r>
    <x v="7"/>
    <x v="0"/>
    <s v="P.3.13.0: 材料成本管理"/>
    <n v="4"/>
    <n v="77"/>
  </r>
  <r>
    <x v="7"/>
    <x v="1"/>
    <s v="SAL"/>
    <n v="7"/>
    <n v="75"/>
  </r>
  <r>
    <x v="7"/>
    <x v="1"/>
    <s v="P.2.2.0: RFQ 管理"/>
    <n v="5"/>
    <n v="48"/>
  </r>
  <r>
    <x v="7"/>
    <x v="2"/>
    <s v="PNC"/>
    <n v="7"/>
    <n v="59"/>
  </r>
  <r>
    <x v="7"/>
    <x v="2"/>
    <s v="P.2.1.0: 產品營收與銷量達成率"/>
    <n v="8"/>
    <n v="144"/>
  </r>
  <r>
    <x v="7"/>
    <x v="3"/>
    <s v="LOG"/>
    <n v="8"/>
    <n v="49"/>
  </r>
  <r>
    <x v="7"/>
    <x v="3"/>
    <s v="P.3.10.0: Forecast管理"/>
    <n v="6"/>
    <n v="55"/>
  </r>
  <r>
    <x v="7"/>
    <x v="3"/>
    <s v="P.3.5.0: DOI 管理"/>
    <n v="1"/>
    <n v="9"/>
  </r>
  <r>
    <x v="7"/>
    <x v="4"/>
    <s v="QAM"/>
    <n v="2"/>
    <n v="18"/>
  </r>
  <r>
    <x v="7"/>
    <x v="4"/>
    <s v="P.3.13.0: 良率管理"/>
    <n v="3"/>
    <n v="32"/>
  </r>
  <r>
    <x v="7"/>
    <x v="5"/>
    <s v="COS"/>
    <n v="5"/>
    <n v="18"/>
  </r>
  <r>
    <x v="8"/>
    <x v="0"/>
    <s v="PRO"/>
    <n v="6"/>
    <n v="73"/>
  </r>
  <r>
    <x v="8"/>
    <x v="0"/>
    <s v="P.3.13.0: 材料成本管理"/>
    <n v="4"/>
    <n v="77"/>
  </r>
  <r>
    <x v="8"/>
    <x v="1"/>
    <s v="SAL"/>
    <n v="4"/>
    <n v="56"/>
  </r>
  <r>
    <x v="8"/>
    <x v="1"/>
    <s v="P.2.2.0: RFQ 管理"/>
    <n v="5"/>
    <n v="48"/>
  </r>
  <r>
    <x v="8"/>
    <x v="2"/>
    <s v="PNC"/>
    <n v="7"/>
    <n v="66"/>
  </r>
  <r>
    <x v="8"/>
    <x v="2"/>
    <s v="P.2.1.0: 產品營收與銷量達成率"/>
    <n v="8"/>
    <n v="151"/>
  </r>
  <r>
    <x v="8"/>
    <x v="3"/>
    <s v="LOG"/>
    <n v="8"/>
    <n v="49"/>
  </r>
  <r>
    <x v="8"/>
    <x v="3"/>
    <s v="P.3.10.0: Forecast管理"/>
    <n v="6"/>
    <n v="55"/>
  </r>
  <r>
    <x v="8"/>
    <x v="3"/>
    <s v="P.3.5.0: DOI 管理"/>
    <n v="1"/>
    <n v="9"/>
  </r>
  <r>
    <x v="8"/>
    <x v="4"/>
    <s v="QAM"/>
    <n v="2"/>
    <n v="18"/>
  </r>
  <r>
    <x v="8"/>
    <x v="4"/>
    <s v="P.3.13.0: 良率管理"/>
    <n v="3"/>
    <n v="32"/>
  </r>
  <r>
    <x v="8"/>
    <x v="5"/>
    <s v="COS"/>
    <n v="5"/>
    <n v="18"/>
  </r>
  <r>
    <x v="9"/>
    <x v="0"/>
    <s v="PRO"/>
    <n v="6"/>
    <n v="73"/>
  </r>
  <r>
    <x v="9"/>
    <x v="0"/>
    <s v="P.3.9.0: 材料成本管理"/>
    <n v="4"/>
    <n v="77"/>
  </r>
  <r>
    <x v="9"/>
    <x v="1"/>
    <s v="SAL"/>
    <n v="8"/>
    <n v="91"/>
  </r>
  <r>
    <x v="9"/>
    <x v="1"/>
    <s v="P.2.2.0: RFQ 管理"/>
    <n v="6"/>
    <n v="48"/>
  </r>
  <r>
    <x v="9"/>
    <x v="2"/>
    <s v="PNC"/>
    <n v="7"/>
    <n v="66"/>
  </r>
  <r>
    <x v="9"/>
    <x v="2"/>
    <s v="P.2.1.0: 產品營收與銷量達成率"/>
    <n v="8"/>
    <n v="151"/>
  </r>
  <r>
    <x v="9"/>
    <x v="3"/>
    <s v="LOG"/>
    <n v="7"/>
    <n v="42"/>
  </r>
  <r>
    <x v="9"/>
    <x v="3"/>
    <s v="P.3.10.0: Forecast管理"/>
    <n v="4"/>
    <n v="38"/>
  </r>
  <r>
    <x v="9"/>
    <x v="3"/>
    <s v="P.3.5.0: DOI 管理"/>
    <n v="1"/>
    <n v="8"/>
  </r>
  <r>
    <x v="9"/>
    <x v="4"/>
    <s v="QAM"/>
    <n v="2"/>
    <n v="18"/>
  </r>
  <r>
    <x v="9"/>
    <x v="4"/>
    <s v="P.3.13.0: 良率管理"/>
    <n v="3"/>
    <n v="32"/>
  </r>
  <r>
    <x v="9"/>
    <x v="5"/>
    <s v="COS"/>
    <n v="5"/>
    <n v="16"/>
  </r>
  <r>
    <x v="9"/>
    <x v="6"/>
    <s v="MFG"/>
    <n v="2"/>
    <n v="3"/>
  </r>
  <r>
    <x v="10"/>
    <x v="0"/>
    <s v="PRO"/>
    <n v="6"/>
    <n v="73"/>
  </r>
  <r>
    <x v="10"/>
    <x v="0"/>
    <s v="P.3.9.0: 材料成本管理"/>
    <n v="4"/>
    <n v="77"/>
  </r>
  <r>
    <x v="10"/>
    <x v="1"/>
    <s v="SAL"/>
    <n v="9"/>
    <n v="102"/>
  </r>
  <r>
    <x v="10"/>
    <x v="1"/>
    <s v="P.2.2.0: RFQ 管理"/>
    <n v="5"/>
    <n v="45"/>
  </r>
  <r>
    <x v="10"/>
    <x v="2"/>
    <s v="PNC"/>
    <n v="7"/>
    <n v="66"/>
  </r>
  <r>
    <x v="10"/>
    <x v="2"/>
    <s v="P.2.1.0: 產品營收與銷量達成率"/>
    <n v="8"/>
    <n v="151"/>
  </r>
  <r>
    <x v="10"/>
    <x v="3"/>
    <s v="LOG"/>
    <n v="7"/>
    <n v="43"/>
  </r>
  <r>
    <x v="10"/>
    <x v="3"/>
    <s v="P.3.10.0: Forecast管理"/>
    <n v="4"/>
    <n v="38"/>
  </r>
  <r>
    <x v="10"/>
    <x v="3"/>
    <s v="P.3.5.0: DOI 管理"/>
    <n v="1"/>
    <n v="8"/>
  </r>
  <r>
    <x v="10"/>
    <x v="4"/>
    <s v="QAM"/>
    <n v="2"/>
    <n v="24"/>
  </r>
  <r>
    <x v="10"/>
    <x v="4"/>
    <s v="P.3.13.0: 良率管理"/>
    <n v="3"/>
    <n v="32"/>
  </r>
  <r>
    <x v="10"/>
    <x v="5"/>
    <s v="COS"/>
    <n v="5"/>
    <n v="16"/>
  </r>
  <r>
    <x v="10"/>
    <x v="6"/>
    <s v="MFG"/>
    <n v="2"/>
    <n v="3"/>
  </r>
  <r>
    <x v="11"/>
    <x v="0"/>
    <s v="PRO"/>
    <n v="6"/>
    <n v="73"/>
  </r>
  <r>
    <x v="11"/>
    <x v="0"/>
    <s v="P.3.9.0: 材料成本管理"/>
    <n v="4"/>
    <n v="77"/>
  </r>
  <r>
    <x v="11"/>
    <x v="1"/>
    <s v="SAL"/>
    <n v="7"/>
    <n v="91"/>
  </r>
  <r>
    <x v="11"/>
    <x v="1"/>
    <s v="P.2.2.0: RFQ 管理"/>
    <n v="5"/>
    <n v="45"/>
  </r>
  <r>
    <x v="11"/>
    <x v="2"/>
    <s v="PNC"/>
    <n v="7"/>
    <n v="66"/>
  </r>
  <r>
    <x v="11"/>
    <x v="2"/>
    <s v="P.2.1.0: 產品營收與銷量達成率"/>
    <n v="8"/>
    <n v="151"/>
  </r>
  <r>
    <x v="11"/>
    <x v="3"/>
    <s v="LOG"/>
    <n v="7"/>
    <n v="43"/>
  </r>
  <r>
    <x v="11"/>
    <x v="3"/>
    <s v="P.3.10.0: Forecast管理"/>
    <n v="4"/>
    <n v="38"/>
  </r>
  <r>
    <x v="11"/>
    <x v="3"/>
    <s v="P.3.5.0: DOI 管理"/>
    <n v="1"/>
    <n v="8"/>
  </r>
  <r>
    <x v="11"/>
    <x v="4"/>
    <s v="QAM"/>
    <n v="3"/>
    <n v="33"/>
  </r>
  <r>
    <x v="11"/>
    <x v="4"/>
    <s v="P.3.13.0: 良率管理"/>
    <n v="3"/>
    <n v="35"/>
  </r>
  <r>
    <x v="11"/>
    <x v="5"/>
    <s v="COS"/>
    <n v="5"/>
    <n v="16"/>
  </r>
  <r>
    <x v="11"/>
    <x v="6"/>
    <s v="MFG"/>
    <n v="2"/>
    <n v="4"/>
  </r>
  <r>
    <x v="12"/>
    <x v="0"/>
    <s v="PRO"/>
    <n v="6"/>
    <n v="73"/>
  </r>
  <r>
    <x v="12"/>
    <x v="0"/>
    <s v="P.3.9.0: 材料成本管理"/>
    <n v="4"/>
    <n v="77"/>
  </r>
  <r>
    <x v="12"/>
    <x v="1"/>
    <s v="SAL"/>
    <n v="7"/>
    <n v="91"/>
  </r>
  <r>
    <x v="12"/>
    <x v="1"/>
    <s v="P.2.2.0: RFQ 管理"/>
    <n v="5"/>
    <n v="45"/>
  </r>
  <r>
    <x v="12"/>
    <x v="2"/>
    <s v="PNC"/>
    <n v="7"/>
    <n v="66"/>
  </r>
  <r>
    <x v="12"/>
    <x v="2"/>
    <s v="P.2.1.0: 產品營收與銷量達成率"/>
    <n v="8"/>
    <n v="151"/>
  </r>
  <r>
    <x v="12"/>
    <x v="3"/>
    <s v="LOG"/>
    <n v="7"/>
    <n v="43"/>
  </r>
  <r>
    <x v="12"/>
    <x v="3"/>
    <s v="P.3.10.0: Forecast管理"/>
    <n v="4"/>
    <n v="38"/>
  </r>
  <r>
    <x v="12"/>
    <x v="3"/>
    <s v="P.3.5.0: DOI 管理"/>
    <n v="1"/>
    <n v="8"/>
  </r>
  <r>
    <x v="12"/>
    <x v="4"/>
    <s v="QAM"/>
    <n v="6"/>
    <n v="42"/>
  </r>
  <r>
    <x v="12"/>
    <x v="4"/>
    <s v="P.3.13.0: 良率管理"/>
    <n v="3"/>
    <n v="34"/>
  </r>
  <r>
    <x v="12"/>
    <x v="5"/>
    <s v="COS"/>
    <n v="5"/>
    <n v="16"/>
  </r>
  <r>
    <x v="12"/>
    <x v="6"/>
    <s v="MFG"/>
    <n v="2"/>
    <n v="4"/>
  </r>
  <r>
    <x v="13"/>
    <x v="0"/>
    <s v="PRO"/>
    <n v="6"/>
    <n v="73"/>
  </r>
  <r>
    <x v="13"/>
    <x v="0"/>
    <s v="P.3.9.0: 材料成本管理"/>
    <n v="4"/>
    <n v="77"/>
  </r>
  <r>
    <x v="13"/>
    <x v="1"/>
    <s v="SAL"/>
    <n v="8"/>
    <n v="108"/>
  </r>
  <r>
    <x v="13"/>
    <x v="1"/>
    <s v="P.2.2.0: RFQ 管理"/>
    <n v="5"/>
    <n v="45"/>
  </r>
  <r>
    <x v="13"/>
    <x v="2"/>
    <s v="PNC"/>
    <n v="7"/>
    <n v="66"/>
  </r>
  <r>
    <x v="13"/>
    <x v="2"/>
    <s v="P.2.1.0: 產品營收與銷量達成率"/>
    <n v="8"/>
    <n v="151"/>
  </r>
  <r>
    <x v="13"/>
    <x v="3"/>
    <s v="LOG"/>
    <n v="7"/>
    <n v="45"/>
  </r>
  <r>
    <x v="13"/>
    <x v="3"/>
    <s v="P.3.10.0: Forecast管理"/>
    <n v="3"/>
    <n v="30"/>
  </r>
  <r>
    <x v="13"/>
    <x v="3"/>
    <s v="P.3.5.0: DOI 管理"/>
    <n v="1"/>
    <n v="8"/>
  </r>
  <r>
    <x v="13"/>
    <x v="4"/>
    <s v="QAM"/>
    <n v="6"/>
    <n v="42"/>
  </r>
  <r>
    <x v="13"/>
    <x v="4"/>
    <s v="P.3.13.0: 良率管理"/>
    <n v="3"/>
    <n v="34"/>
  </r>
  <r>
    <x v="13"/>
    <x v="5"/>
    <s v="COS"/>
    <n v="5"/>
    <n v="15"/>
  </r>
  <r>
    <x v="13"/>
    <x v="6"/>
    <s v="MFG"/>
    <n v="2"/>
    <n v="4"/>
  </r>
  <r>
    <x v="14"/>
    <x v="0"/>
    <s v="PRO"/>
    <n v="6"/>
    <n v="73"/>
  </r>
  <r>
    <x v="14"/>
    <x v="0"/>
    <s v="P.3.9.0: 材料成本管理"/>
    <n v="4"/>
    <n v="77"/>
  </r>
  <r>
    <x v="14"/>
    <x v="1"/>
    <s v="SAL"/>
    <n v="6"/>
    <n v="51"/>
  </r>
  <r>
    <x v="14"/>
    <x v="1"/>
    <s v="P.2.2.0: RFQ 管理"/>
    <n v="5"/>
    <n v="45"/>
  </r>
  <r>
    <x v="14"/>
    <x v="2"/>
    <s v="PNC"/>
    <n v="7"/>
    <n v="70"/>
  </r>
  <r>
    <x v="14"/>
    <x v="2"/>
    <s v="P.2.1.0: 產品營收與銷量達成率"/>
    <n v="8"/>
    <n v="163"/>
  </r>
  <r>
    <x v="14"/>
    <x v="3"/>
    <s v="LOG"/>
    <n v="8"/>
    <n v="51"/>
  </r>
  <r>
    <x v="14"/>
    <x v="3"/>
    <s v="P.3.10.0: Forecast管理"/>
    <n v="2"/>
    <n v="20"/>
  </r>
  <r>
    <x v="14"/>
    <x v="3"/>
    <s v="P.3.5.0: DOI 管理"/>
    <n v="1"/>
    <n v="8"/>
  </r>
  <r>
    <x v="14"/>
    <x v="4"/>
    <s v="QAM"/>
    <n v="6"/>
    <n v="44"/>
  </r>
  <r>
    <x v="14"/>
    <x v="4"/>
    <s v="P.3.13.0: 良率管理"/>
    <n v="3"/>
    <n v="31"/>
  </r>
  <r>
    <x v="14"/>
    <x v="5"/>
    <s v="COS"/>
    <n v="7"/>
    <n v="33"/>
  </r>
  <r>
    <x v="14"/>
    <x v="6"/>
    <s v="MFG"/>
    <n v="2"/>
    <n v="4"/>
  </r>
  <r>
    <x v="15"/>
    <x v="0"/>
    <s v="PRO"/>
    <n v="6"/>
    <n v="73"/>
  </r>
  <r>
    <x v="15"/>
    <x v="0"/>
    <s v="P.3.9.0: 材料成本管理"/>
    <n v="4"/>
    <n v="77"/>
  </r>
  <r>
    <x v="15"/>
    <x v="1"/>
    <s v="SAL"/>
    <n v="6"/>
    <n v="51"/>
  </r>
  <r>
    <x v="15"/>
    <x v="1"/>
    <s v="P.2.2.0: RFQ 管理"/>
    <n v="5"/>
    <n v="45"/>
  </r>
  <r>
    <x v="15"/>
    <x v="2"/>
    <s v="PNC"/>
    <n v="7"/>
    <n v="70"/>
  </r>
  <r>
    <x v="15"/>
    <x v="2"/>
    <s v="P.2.1.0: 產品營收與銷量達成率"/>
    <n v="8"/>
    <n v="150"/>
  </r>
  <r>
    <x v="15"/>
    <x v="3"/>
    <s v="LOG"/>
    <n v="9"/>
    <n v="58"/>
  </r>
  <r>
    <x v="15"/>
    <x v="3"/>
    <s v="P.3.10.0: Forecast管理"/>
    <n v="2"/>
    <n v="21"/>
  </r>
  <r>
    <x v="15"/>
    <x v="3"/>
    <s v="P.3.5.0: DOI 管理"/>
    <n v="1"/>
    <n v="8"/>
  </r>
  <r>
    <x v="15"/>
    <x v="4"/>
    <s v="QAM"/>
    <n v="6"/>
    <n v="44"/>
  </r>
  <r>
    <x v="15"/>
    <x v="4"/>
    <s v="P.3.13.0: 良率管理"/>
    <n v="3"/>
    <n v="31"/>
  </r>
  <r>
    <x v="15"/>
    <x v="5"/>
    <s v="COS"/>
    <n v="7"/>
    <n v="33"/>
  </r>
  <r>
    <x v="15"/>
    <x v="6"/>
    <s v="MFG"/>
    <n v="2"/>
    <n v="4"/>
  </r>
  <r>
    <x v="16"/>
    <x v="0"/>
    <s v="PRO"/>
    <n v="6"/>
    <n v="73"/>
  </r>
  <r>
    <x v="16"/>
    <x v="0"/>
    <s v="P.3.9.0: 材料成本管理"/>
    <n v="4"/>
    <n v="77"/>
  </r>
  <r>
    <x v="16"/>
    <x v="1"/>
    <s v="SAL"/>
    <n v="6"/>
    <n v="51"/>
  </r>
  <r>
    <x v="16"/>
    <x v="1"/>
    <s v="P.2.2.0: RFQ 管理"/>
    <n v="5"/>
    <n v="45"/>
  </r>
  <r>
    <x v="16"/>
    <x v="2"/>
    <s v="PNC"/>
    <n v="7"/>
    <n v="66"/>
  </r>
  <r>
    <x v="16"/>
    <x v="2"/>
    <s v="P.2.1.0: 產品營收與銷量達成率"/>
    <n v="8"/>
    <n v="150"/>
  </r>
  <r>
    <x v="16"/>
    <x v="3"/>
    <s v="LOG"/>
    <n v="9"/>
    <n v="58"/>
  </r>
  <r>
    <x v="16"/>
    <x v="3"/>
    <s v="P.3.10.0: Forecast管理"/>
    <n v="2"/>
    <n v="21"/>
  </r>
  <r>
    <x v="16"/>
    <x v="3"/>
    <s v="P.3.5.0: DOI 管理"/>
    <n v="2"/>
    <n v="13"/>
  </r>
  <r>
    <x v="16"/>
    <x v="4"/>
    <s v="QAM"/>
    <n v="6"/>
    <n v="44"/>
  </r>
  <r>
    <x v="16"/>
    <x v="4"/>
    <s v="P.3.13.0: 良率管理"/>
    <n v="3"/>
    <n v="31"/>
  </r>
  <r>
    <x v="16"/>
    <x v="5"/>
    <s v="COS"/>
    <n v="7"/>
    <n v="33"/>
  </r>
  <r>
    <x v="16"/>
    <x v="6"/>
    <s v="MFG"/>
    <n v="2"/>
    <n v="4"/>
  </r>
  <r>
    <x v="17"/>
    <x v="0"/>
    <s v="PRO"/>
    <n v="6"/>
    <n v="73"/>
  </r>
  <r>
    <x v="17"/>
    <x v="0"/>
    <s v="P.3.9.0: 材料成本管理"/>
    <n v="4"/>
    <n v="77"/>
  </r>
  <r>
    <x v="17"/>
    <x v="1"/>
    <s v="SAL"/>
    <n v="6"/>
    <n v="51"/>
  </r>
  <r>
    <x v="17"/>
    <x v="1"/>
    <s v="P.2.2.0: RFQ 管理"/>
    <n v="5"/>
    <n v="45"/>
  </r>
  <r>
    <x v="17"/>
    <x v="2"/>
    <s v="PNC"/>
    <n v="7"/>
    <n v="66"/>
  </r>
  <r>
    <x v="17"/>
    <x v="2"/>
    <s v="P.2.1.0: 產品營收與銷量達成率"/>
    <n v="8"/>
    <n v="150"/>
  </r>
  <r>
    <x v="17"/>
    <x v="3"/>
    <s v="LOG"/>
    <n v="10"/>
    <n v="63"/>
  </r>
  <r>
    <x v="17"/>
    <x v="3"/>
    <s v="P.3.10.0: Forecast管理"/>
    <n v="2"/>
    <n v="21"/>
  </r>
  <r>
    <x v="17"/>
    <x v="3"/>
    <s v="P.3.5.0: DOI 管理"/>
    <n v="2"/>
    <n v="13"/>
  </r>
  <r>
    <x v="17"/>
    <x v="4"/>
    <s v="QAM"/>
    <n v="6"/>
    <n v="44"/>
  </r>
  <r>
    <x v="17"/>
    <x v="4"/>
    <s v="P.3.13.0: 良率管理"/>
    <n v="3"/>
    <n v="31"/>
  </r>
  <r>
    <x v="17"/>
    <x v="5"/>
    <s v="COS"/>
    <n v="7"/>
    <n v="33"/>
  </r>
  <r>
    <x v="17"/>
    <x v="6"/>
    <s v="MFG"/>
    <n v="2"/>
    <n v="4"/>
  </r>
  <r>
    <x v="18"/>
    <x v="0"/>
    <s v="PRO"/>
    <n v="6"/>
    <n v="73"/>
  </r>
  <r>
    <x v="18"/>
    <x v="0"/>
    <s v="P.3.9.0: 材料成本管理"/>
    <n v="4"/>
    <n v="77"/>
  </r>
  <r>
    <x v="18"/>
    <x v="1"/>
    <s v="SAL"/>
    <n v="6"/>
    <n v="51"/>
  </r>
  <r>
    <x v="18"/>
    <x v="1"/>
    <s v="P.2.2.0: RFQ 管理"/>
    <n v="5"/>
    <n v="45"/>
  </r>
  <r>
    <x v="18"/>
    <x v="2"/>
    <s v="PNC"/>
    <n v="7"/>
    <n v="68"/>
  </r>
  <r>
    <x v="18"/>
    <x v="2"/>
    <s v="P.2.1.0: 產品營收與銷量達成率"/>
    <n v="8"/>
    <n v="146"/>
  </r>
  <r>
    <x v="18"/>
    <x v="3"/>
    <s v="LOG"/>
    <n v="10"/>
    <n v="64"/>
  </r>
  <r>
    <x v="18"/>
    <x v="3"/>
    <s v="P.3.10.0: Forecast管理"/>
    <n v="3"/>
    <n v="25"/>
  </r>
  <r>
    <x v="18"/>
    <x v="3"/>
    <s v="P.3.5.0: DOI 管理"/>
    <n v="2"/>
    <n v="13"/>
  </r>
  <r>
    <x v="18"/>
    <x v="4"/>
    <s v="QAM"/>
    <n v="6"/>
    <n v="44"/>
  </r>
  <r>
    <x v="18"/>
    <x v="4"/>
    <s v="P.3.13.0: 良率管理"/>
    <n v="3"/>
    <n v="31"/>
  </r>
  <r>
    <x v="18"/>
    <x v="5"/>
    <s v="COS"/>
    <n v="7"/>
    <n v="33"/>
  </r>
  <r>
    <x v="18"/>
    <x v="6"/>
    <s v="MFG"/>
    <n v="2"/>
    <n v="4"/>
  </r>
  <r>
    <x v="19"/>
    <x v="0"/>
    <s v="PRO"/>
    <n v="6"/>
    <n v="73"/>
  </r>
  <r>
    <x v="19"/>
    <x v="0"/>
    <s v="P.3.9.0: 材料成本管理"/>
    <n v="4"/>
    <n v="77"/>
  </r>
  <r>
    <x v="19"/>
    <x v="1"/>
    <s v="SAL"/>
    <n v="6"/>
    <n v="51"/>
  </r>
  <r>
    <x v="19"/>
    <x v="1"/>
    <s v="P.2.2.0: RFQ 管理"/>
    <n v="5"/>
    <n v="45"/>
  </r>
  <r>
    <x v="19"/>
    <x v="2"/>
    <s v="PNC"/>
    <n v="7"/>
    <n v="67"/>
  </r>
  <r>
    <x v="19"/>
    <x v="2"/>
    <s v="P.2.1.0: 產品營收與銷量達成率"/>
    <n v="8"/>
    <n v="150"/>
  </r>
  <r>
    <x v="19"/>
    <x v="3"/>
    <s v="LOG"/>
    <n v="10"/>
    <n v="64"/>
  </r>
  <r>
    <x v="19"/>
    <x v="3"/>
    <s v="P.3.10.0: Forecast管理"/>
    <n v="3"/>
    <n v="25"/>
  </r>
  <r>
    <x v="19"/>
    <x v="3"/>
    <s v="P.3.5.0: DOI 管理"/>
    <n v="2"/>
    <n v="14"/>
  </r>
  <r>
    <x v="19"/>
    <x v="4"/>
    <s v="QAM"/>
    <n v="6"/>
    <n v="44"/>
  </r>
  <r>
    <x v="19"/>
    <x v="4"/>
    <s v="P.3.13.0: 良率管理"/>
    <n v="3"/>
    <n v="31"/>
  </r>
  <r>
    <x v="19"/>
    <x v="5"/>
    <s v="COS"/>
    <n v="7"/>
    <n v="33"/>
  </r>
  <r>
    <x v="19"/>
    <x v="6"/>
    <s v="MFG"/>
    <n v="2"/>
    <n v="4"/>
  </r>
  <r>
    <x v="20"/>
    <x v="0"/>
    <s v="PRO"/>
    <n v="9"/>
    <n v="60"/>
  </r>
  <r>
    <x v="20"/>
    <x v="0"/>
    <s v="P.3.9.0: 材料成本管理"/>
    <n v="6"/>
    <n v="63"/>
  </r>
  <r>
    <x v="20"/>
    <x v="1"/>
    <s v="SAL"/>
    <n v="6"/>
    <n v="51"/>
  </r>
  <r>
    <x v="20"/>
    <x v="1"/>
    <s v="P.2.2.0: RFQ 管理"/>
    <n v="5"/>
    <n v="45"/>
  </r>
  <r>
    <x v="20"/>
    <x v="2"/>
    <s v="PNC"/>
    <n v="7"/>
    <n v="67"/>
  </r>
  <r>
    <x v="20"/>
    <x v="2"/>
    <s v="P.2.1.0: 產品營收與銷量達成率"/>
    <n v="8"/>
    <n v="150"/>
  </r>
  <r>
    <x v="20"/>
    <x v="3"/>
    <s v="LOG"/>
    <n v="10"/>
    <n v="64"/>
  </r>
  <r>
    <x v="20"/>
    <x v="3"/>
    <s v="P.3.10.0: Forecast管理"/>
    <n v="3"/>
    <n v="25"/>
  </r>
  <r>
    <x v="20"/>
    <x v="3"/>
    <s v="P.3.5.0: DOI 管理"/>
    <n v="2"/>
    <n v="14"/>
  </r>
  <r>
    <x v="20"/>
    <x v="4"/>
    <s v="QAM"/>
    <n v="6"/>
    <n v="44"/>
  </r>
  <r>
    <x v="20"/>
    <x v="4"/>
    <s v="P.3.13.0: 良率管理"/>
    <n v="3"/>
    <n v="31"/>
  </r>
  <r>
    <x v="20"/>
    <x v="5"/>
    <s v="COS"/>
    <n v="7"/>
    <n v="33"/>
  </r>
  <r>
    <x v="20"/>
    <x v="6"/>
    <s v="MFG"/>
    <n v="2"/>
    <n v="4"/>
  </r>
  <r>
    <x v="21"/>
    <x v="0"/>
    <s v="PRO"/>
    <n v="9"/>
    <n v="69"/>
  </r>
  <r>
    <x v="21"/>
    <x v="0"/>
    <s v="P.3.9.0: 材料成本管理"/>
    <n v="9"/>
    <n v="78"/>
  </r>
  <r>
    <x v="21"/>
    <x v="1"/>
    <s v="SAL"/>
    <n v="6"/>
    <n v="51"/>
  </r>
  <r>
    <x v="21"/>
    <x v="1"/>
    <s v="P.2.2.0: RFQ 管理"/>
    <n v="5"/>
    <n v="45"/>
  </r>
  <r>
    <x v="21"/>
    <x v="2"/>
    <s v="PNC"/>
    <n v="7"/>
    <n v="67"/>
  </r>
  <r>
    <x v="21"/>
    <x v="2"/>
    <s v="P.2.1.0: 產品營收與銷量達成率"/>
    <n v="8"/>
    <n v="150"/>
  </r>
  <r>
    <x v="21"/>
    <x v="3"/>
    <s v="LOG"/>
    <n v="10"/>
    <n v="65"/>
  </r>
  <r>
    <x v="21"/>
    <x v="3"/>
    <s v="P.3.10.0: Forecast管理"/>
    <n v="3"/>
    <n v="25"/>
  </r>
  <r>
    <x v="21"/>
    <x v="3"/>
    <s v="P.3.5.0: DOI 管理"/>
    <n v="2"/>
    <n v="14"/>
  </r>
  <r>
    <x v="21"/>
    <x v="4"/>
    <s v="QAM"/>
    <n v="6"/>
    <n v="44"/>
  </r>
  <r>
    <x v="21"/>
    <x v="4"/>
    <s v="P.3.13.0: 良率管理"/>
    <n v="3"/>
    <n v="31"/>
  </r>
  <r>
    <x v="21"/>
    <x v="5"/>
    <s v="COS"/>
    <n v="7"/>
    <n v="33"/>
  </r>
  <r>
    <x v="21"/>
    <x v="6"/>
    <s v="MFG"/>
    <n v="2"/>
    <n v="4"/>
  </r>
  <r>
    <x v="22"/>
    <x v="0"/>
    <s v="PRO"/>
    <n v="9"/>
    <n v="69"/>
  </r>
  <r>
    <x v="22"/>
    <x v="0"/>
    <s v="P.3.9.0: 材料成本管理"/>
    <n v="9"/>
    <n v="78"/>
  </r>
  <r>
    <x v="22"/>
    <x v="1"/>
    <s v="SAL"/>
    <n v="6"/>
    <n v="51"/>
  </r>
  <r>
    <x v="22"/>
    <x v="1"/>
    <s v="P.2.2.0: RFQ 管理"/>
    <n v="5"/>
    <n v="45"/>
  </r>
  <r>
    <x v="22"/>
    <x v="2"/>
    <s v="PNC"/>
    <n v="7"/>
    <n v="67"/>
  </r>
  <r>
    <x v="22"/>
    <x v="2"/>
    <s v="P.2.1.0: 產品營收與銷量達成率"/>
    <n v="8"/>
    <n v="150"/>
  </r>
  <r>
    <x v="22"/>
    <x v="3"/>
    <s v="LOG"/>
    <n v="10"/>
    <n v="65"/>
  </r>
  <r>
    <x v="22"/>
    <x v="3"/>
    <s v="P.3.10.0: Forecast管理"/>
    <n v="3"/>
    <n v="25"/>
  </r>
  <r>
    <x v="22"/>
    <x v="3"/>
    <s v="P.3.5.0: DOI 管理"/>
    <n v="2"/>
    <n v="14"/>
  </r>
  <r>
    <x v="22"/>
    <x v="4"/>
    <s v="QAM"/>
    <n v="6"/>
    <n v="44"/>
  </r>
  <r>
    <x v="22"/>
    <x v="4"/>
    <s v="P.3.13.0: 良率管理"/>
    <n v="3"/>
    <n v="31"/>
  </r>
  <r>
    <x v="22"/>
    <x v="5"/>
    <s v="COS"/>
    <n v="7"/>
    <n v="33"/>
  </r>
  <r>
    <x v="22"/>
    <x v="6"/>
    <s v="MFG"/>
    <n v="2"/>
    <n v="4"/>
  </r>
  <r>
    <x v="23"/>
    <x v="0"/>
    <s v="PRO"/>
    <n v="9"/>
    <n v="69"/>
  </r>
  <r>
    <x v="23"/>
    <x v="0"/>
    <s v="P.3.9.0: 材料成本管理"/>
    <n v="9"/>
    <n v="78"/>
  </r>
  <r>
    <x v="23"/>
    <x v="1"/>
    <s v="SAL"/>
    <n v="6"/>
    <n v="51"/>
  </r>
  <r>
    <x v="23"/>
    <x v="1"/>
    <s v="P.2.2.0: RFQ 管理"/>
    <n v="5"/>
    <n v="45"/>
  </r>
  <r>
    <x v="23"/>
    <x v="2"/>
    <s v="PNC"/>
    <n v="7"/>
    <n v="67"/>
  </r>
  <r>
    <x v="23"/>
    <x v="2"/>
    <s v="P.2.1.0: 產品營收與銷量達成率"/>
    <n v="8"/>
    <n v="150"/>
  </r>
  <r>
    <x v="23"/>
    <x v="3"/>
    <s v="LOG"/>
    <n v="10"/>
    <n v="65"/>
  </r>
  <r>
    <x v="23"/>
    <x v="3"/>
    <s v="P.3.10.0: Forecast管理"/>
    <n v="3"/>
    <n v="25"/>
  </r>
  <r>
    <x v="23"/>
    <x v="3"/>
    <s v="P.3.5.0: DOI 管理"/>
    <n v="2"/>
    <n v="14"/>
  </r>
  <r>
    <x v="23"/>
    <x v="4"/>
    <s v="QAM"/>
    <n v="6"/>
    <n v="53"/>
  </r>
  <r>
    <x v="23"/>
    <x v="4"/>
    <s v="P.3.13.0: 良率管理"/>
    <n v="3"/>
    <n v="31"/>
  </r>
  <r>
    <x v="23"/>
    <x v="5"/>
    <s v="COS"/>
    <n v="7"/>
    <n v="33"/>
  </r>
  <r>
    <x v="23"/>
    <x v="6"/>
    <s v="MFG"/>
    <n v="2"/>
    <n v="4"/>
  </r>
  <r>
    <x v="24"/>
    <x v="0"/>
    <s v="PRO"/>
    <n v="9"/>
    <n v="69"/>
  </r>
  <r>
    <x v="24"/>
    <x v="0"/>
    <s v="P.3.9.0: 材料成本管理"/>
    <n v="9"/>
    <n v="78"/>
  </r>
  <r>
    <x v="24"/>
    <x v="1"/>
    <s v="SAL"/>
    <n v="6"/>
    <n v="51"/>
  </r>
  <r>
    <x v="24"/>
    <x v="1"/>
    <s v="P.2.2.0: RFQ 管理"/>
    <n v="5"/>
    <n v="45"/>
  </r>
  <r>
    <x v="24"/>
    <x v="2"/>
    <s v="PNC"/>
    <n v="7"/>
    <n v="67"/>
  </r>
  <r>
    <x v="24"/>
    <x v="2"/>
    <s v="P.2.1.0: 產品營收與銷量達成率"/>
    <n v="8"/>
    <n v="154"/>
  </r>
  <r>
    <x v="24"/>
    <x v="3"/>
    <s v="LOG"/>
    <n v="10"/>
    <n v="65"/>
  </r>
  <r>
    <x v="24"/>
    <x v="3"/>
    <s v="P.3.10.0: Forecast管理"/>
    <n v="3"/>
    <n v="25"/>
  </r>
  <r>
    <x v="24"/>
    <x v="3"/>
    <s v="P.3.5.0: DOI 管理"/>
    <n v="2"/>
    <n v="14"/>
  </r>
  <r>
    <x v="24"/>
    <x v="4"/>
    <s v="QAM"/>
    <n v="6"/>
    <n v="53"/>
  </r>
  <r>
    <x v="24"/>
    <x v="4"/>
    <s v="P.3.13.0: 良率管理"/>
    <n v="3"/>
    <n v="31"/>
  </r>
  <r>
    <x v="24"/>
    <x v="5"/>
    <s v="COS"/>
    <n v="7"/>
    <n v="33"/>
  </r>
  <r>
    <x v="24"/>
    <x v="6"/>
    <s v="MFG"/>
    <n v="2"/>
    <n v="4"/>
  </r>
  <r>
    <x v="25"/>
    <x v="0"/>
    <s v="PRO"/>
    <n v="9"/>
    <n v="73"/>
  </r>
  <r>
    <x v="25"/>
    <x v="0"/>
    <s v="P.3.9.0: 材料成本管理"/>
    <n v="9"/>
    <n v="80"/>
  </r>
  <r>
    <x v="25"/>
    <x v="1"/>
    <s v="SAL"/>
    <n v="6"/>
    <n v="51"/>
  </r>
  <r>
    <x v="25"/>
    <x v="1"/>
    <s v="P.2.2.0: RFQ 管理"/>
    <n v="5"/>
    <n v="45"/>
  </r>
  <r>
    <x v="25"/>
    <x v="2"/>
    <s v="PNC"/>
    <n v="7"/>
    <n v="67"/>
  </r>
  <r>
    <x v="25"/>
    <x v="2"/>
    <s v="P.2.1.0: 產品營收與銷量達成率"/>
    <n v="8"/>
    <n v="154"/>
  </r>
  <r>
    <x v="25"/>
    <x v="3"/>
    <s v="LOG"/>
    <n v="10"/>
    <n v="65"/>
  </r>
  <r>
    <x v="25"/>
    <x v="3"/>
    <s v="P.3.10.0: Forecast管理"/>
    <n v="3"/>
    <n v="25"/>
  </r>
  <r>
    <x v="25"/>
    <x v="3"/>
    <s v="P.3.5.0: DOI 管理"/>
    <n v="2"/>
    <n v="14"/>
  </r>
  <r>
    <x v="25"/>
    <x v="4"/>
    <s v="QAM"/>
    <n v="6"/>
    <n v="53"/>
  </r>
  <r>
    <x v="25"/>
    <x v="4"/>
    <s v="P.3.13.0: 良率管理"/>
    <n v="3"/>
    <n v="31"/>
  </r>
  <r>
    <x v="25"/>
    <x v="5"/>
    <s v="COS"/>
    <n v="7"/>
    <n v="33"/>
  </r>
  <r>
    <x v="25"/>
    <x v="6"/>
    <s v="MFG"/>
    <n v="2"/>
    <n v="4"/>
  </r>
  <r>
    <x v="26"/>
    <x v="0"/>
    <s v="PRO"/>
    <n v="9"/>
    <n v="74"/>
  </r>
  <r>
    <x v="26"/>
    <x v="0"/>
    <s v="P.3.9.0: 材料成本管理"/>
    <n v="9"/>
    <n v="81"/>
  </r>
  <r>
    <x v="26"/>
    <x v="1"/>
    <s v="SAL"/>
    <n v="6"/>
    <n v="51"/>
  </r>
  <r>
    <x v="26"/>
    <x v="1"/>
    <s v="P.2.2.0: RFQ 管理"/>
    <n v="5"/>
    <n v="46"/>
  </r>
  <r>
    <x v="26"/>
    <x v="2"/>
    <s v="PNC"/>
    <n v="7"/>
    <n v="67"/>
  </r>
  <r>
    <x v="26"/>
    <x v="2"/>
    <s v="P.2.1.0: 產品營收與銷量達成率"/>
    <n v="8"/>
    <n v="154"/>
  </r>
  <r>
    <x v="26"/>
    <x v="3"/>
    <s v="LOG"/>
    <n v="10"/>
    <n v="65"/>
  </r>
  <r>
    <x v="26"/>
    <x v="3"/>
    <s v="P.3.10.0: Forecast管理"/>
    <n v="3"/>
    <n v="25"/>
  </r>
  <r>
    <x v="26"/>
    <x v="3"/>
    <s v="P.3.5.0: DOI 管理"/>
    <n v="2"/>
    <n v="14"/>
  </r>
  <r>
    <x v="26"/>
    <x v="4"/>
    <s v="QAM"/>
    <n v="6"/>
    <n v="53"/>
  </r>
  <r>
    <x v="26"/>
    <x v="4"/>
    <s v="P.3.13.0: 良率管理"/>
    <n v="3"/>
    <n v="31"/>
  </r>
  <r>
    <x v="26"/>
    <x v="5"/>
    <s v="COS"/>
    <n v="7"/>
    <n v="33"/>
  </r>
  <r>
    <x v="26"/>
    <x v="6"/>
    <s v="MFG"/>
    <n v="2"/>
    <n v="4"/>
  </r>
  <r>
    <x v="27"/>
    <x v="0"/>
    <s v="PRO"/>
    <n v="9"/>
    <n v="74"/>
  </r>
  <r>
    <x v="27"/>
    <x v="0"/>
    <s v="P.3.9.0: 材料成本管理"/>
    <n v="9"/>
    <n v="81"/>
  </r>
  <r>
    <x v="27"/>
    <x v="1"/>
    <s v="SAL"/>
    <n v="6"/>
    <n v="51"/>
  </r>
  <r>
    <x v="27"/>
    <x v="1"/>
    <s v="P.2.2.0: RFQ 管理"/>
    <n v="5"/>
    <n v="46"/>
  </r>
  <r>
    <x v="27"/>
    <x v="2"/>
    <s v="PNC"/>
    <n v="7"/>
    <n v="67"/>
  </r>
  <r>
    <x v="27"/>
    <x v="2"/>
    <s v="P.2.1.0: 產品營收與銷量達成率"/>
    <n v="8"/>
    <n v="154"/>
  </r>
  <r>
    <x v="27"/>
    <x v="3"/>
    <s v="LOG"/>
    <n v="13"/>
    <n v="76"/>
  </r>
  <r>
    <x v="27"/>
    <x v="3"/>
    <s v="P.3.10.0: Forecast管理"/>
    <n v="3"/>
    <n v="25"/>
  </r>
  <r>
    <x v="27"/>
    <x v="3"/>
    <s v="P.3.5.0: DOI 管理"/>
    <n v="2"/>
    <n v="14"/>
  </r>
  <r>
    <x v="27"/>
    <x v="4"/>
    <s v="QAM"/>
    <n v="6"/>
    <n v="53"/>
  </r>
  <r>
    <x v="27"/>
    <x v="4"/>
    <s v="P.3.13.0: 良率管理"/>
    <n v="3"/>
    <n v="31"/>
  </r>
  <r>
    <x v="27"/>
    <x v="5"/>
    <s v="COS"/>
    <n v="8"/>
    <n v="43"/>
  </r>
  <r>
    <x v="27"/>
    <x v="6"/>
    <s v="MFG"/>
    <n v="2"/>
    <n v="4"/>
  </r>
  <r>
    <x v="28"/>
    <x v="0"/>
    <s v="PRO"/>
    <n v="9"/>
    <n v="74"/>
  </r>
  <r>
    <x v="28"/>
    <x v="0"/>
    <s v="P.3.9.0: 材料成本管理"/>
    <n v="9"/>
    <n v="81"/>
  </r>
  <r>
    <x v="28"/>
    <x v="1"/>
    <s v="SAL"/>
    <n v="6"/>
    <n v="51"/>
  </r>
  <r>
    <x v="28"/>
    <x v="1"/>
    <s v="P.2.2.0: RFQ 管理"/>
    <n v="5"/>
    <n v="46"/>
  </r>
  <r>
    <x v="28"/>
    <x v="2"/>
    <s v="PNC"/>
    <n v="7"/>
    <n v="67"/>
  </r>
  <r>
    <x v="28"/>
    <x v="2"/>
    <s v="P.2.1.0: 產品營收與銷量達成率"/>
    <n v="8"/>
    <n v="154"/>
  </r>
  <r>
    <x v="28"/>
    <x v="3"/>
    <s v="LOG"/>
    <n v="13"/>
    <n v="79"/>
  </r>
  <r>
    <x v="28"/>
    <x v="3"/>
    <s v="P.3.10.0: Forecast管理"/>
    <n v="3"/>
    <n v="24"/>
  </r>
  <r>
    <x v="28"/>
    <x v="3"/>
    <s v="P.3.5.0: DOI 管理"/>
    <n v="2"/>
    <n v="16"/>
  </r>
  <r>
    <x v="28"/>
    <x v="4"/>
    <s v="QAM"/>
    <n v="6"/>
    <n v="57"/>
  </r>
  <r>
    <x v="28"/>
    <x v="4"/>
    <s v="P.3.13.0: 良率管理"/>
    <n v="3"/>
    <n v="33"/>
  </r>
  <r>
    <x v="28"/>
    <x v="5"/>
    <s v="COS"/>
    <n v="8"/>
    <n v="39"/>
  </r>
  <r>
    <x v="28"/>
    <x v="6"/>
    <s v="MFG"/>
    <n v="2"/>
    <n v="4"/>
  </r>
  <r>
    <x v="29"/>
    <x v="0"/>
    <s v="PRO"/>
    <n v="9"/>
    <n v="75"/>
  </r>
  <r>
    <x v="29"/>
    <x v="0"/>
    <s v="P.3.9.0: 材料成本管理"/>
    <n v="9"/>
    <n v="87"/>
  </r>
  <r>
    <x v="29"/>
    <x v="1"/>
    <s v="SAL"/>
    <n v="6"/>
    <n v="51"/>
  </r>
  <r>
    <x v="29"/>
    <x v="1"/>
    <s v="P.2.2.0: RFQ 管理"/>
    <n v="5"/>
    <n v="46"/>
  </r>
  <r>
    <x v="29"/>
    <x v="2"/>
    <s v="PNC"/>
    <n v="7"/>
    <n v="67"/>
  </r>
  <r>
    <x v="29"/>
    <x v="2"/>
    <s v="P.2.1.0: 產品營收與銷量達成率"/>
    <n v="8"/>
    <n v="154"/>
  </r>
  <r>
    <x v="29"/>
    <x v="3"/>
    <s v="LOG"/>
    <n v="13"/>
    <n v="79"/>
  </r>
  <r>
    <x v="29"/>
    <x v="3"/>
    <s v="P.3.10.0: Forecast管理"/>
    <n v="3"/>
    <n v="24"/>
  </r>
  <r>
    <x v="29"/>
    <x v="3"/>
    <s v="P.3.5.0: DOI 管理"/>
    <n v="2"/>
    <n v="16"/>
  </r>
  <r>
    <x v="29"/>
    <x v="4"/>
    <s v="QAM"/>
    <n v="6"/>
    <n v="58"/>
  </r>
  <r>
    <x v="29"/>
    <x v="4"/>
    <s v="P.3.13.0: 良率管理"/>
    <n v="3"/>
    <n v="34"/>
  </r>
  <r>
    <x v="29"/>
    <x v="5"/>
    <s v="COS"/>
    <n v="9"/>
    <n v="42"/>
  </r>
  <r>
    <x v="29"/>
    <x v="6"/>
    <s v="MFG"/>
    <n v="2"/>
    <n v="4"/>
  </r>
  <r>
    <x v="30"/>
    <x v="0"/>
    <s v="PRO"/>
    <n v="9"/>
    <n v="75"/>
  </r>
  <r>
    <x v="30"/>
    <x v="0"/>
    <s v="P.3.9.0: 材料成本管理"/>
    <n v="9"/>
    <n v="87"/>
  </r>
  <r>
    <x v="30"/>
    <x v="1"/>
    <s v="SAL"/>
    <n v="6"/>
    <n v="52"/>
  </r>
  <r>
    <x v="30"/>
    <x v="1"/>
    <s v="P.2.2.0: RFQ 管理"/>
    <n v="5"/>
    <n v="46"/>
  </r>
  <r>
    <x v="30"/>
    <x v="2"/>
    <s v="PNC"/>
    <n v="7"/>
    <n v="67"/>
  </r>
  <r>
    <x v="30"/>
    <x v="2"/>
    <s v="P.2.1.0: 產品營收與銷量達成率"/>
    <n v="8"/>
    <n v="154"/>
  </r>
  <r>
    <x v="30"/>
    <x v="3"/>
    <s v="LOG"/>
    <n v="13"/>
    <n v="79"/>
  </r>
  <r>
    <x v="30"/>
    <x v="3"/>
    <s v="P.3.10.0: Forecast管理"/>
    <n v="3"/>
    <n v="24"/>
  </r>
  <r>
    <x v="30"/>
    <x v="3"/>
    <s v="P.3.5.0: DOI 管理"/>
    <n v="2"/>
    <n v="16"/>
  </r>
  <r>
    <x v="30"/>
    <x v="4"/>
    <s v="QAM"/>
    <n v="7"/>
    <n v="63"/>
  </r>
  <r>
    <x v="30"/>
    <x v="4"/>
    <s v="P.3.13.0: 良率管理"/>
    <n v="3"/>
    <n v="36"/>
  </r>
  <r>
    <x v="30"/>
    <x v="5"/>
    <s v="COS"/>
    <n v="9"/>
    <n v="42"/>
  </r>
  <r>
    <x v="30"/>
    <x v="6"/>
    <s v="MFG"/>
    <n v="4"/>
    <n v="10"/>
  </r>
  <r>
    <x v="31"/>
    <x v="0"/>
    <s v="PRO"/>
    <n v="9"/>
    <n v="75"/>
  </r>
  <r>
    <x v="31"/>
    <x v="0"/>
    <s v="P.3.9.0: 材料成本管理"/>
    <n v="9"/>
    <n v="87"/>
  </r>
  <r>
    <x v="31"/>
    <x v="1"/>
    <s v="SAL"/>
    <n v="6"/>
    <n v="52"/>
  </r>
  <r>
    <x v="31"/>
    <x v="1"/>
    <s v="P.2.2.0: RFQ 管理"/>
    <n v="5"/>
    <n v="46"/>
  </r>
  <r>
    <x v="31"/>
    <x v="2"/>
    <s v="PNC"/>
    <n v="7"/>
    <n v="67"/>
  </r>
  <r>
    <x v="31"/>
    <x v="2"/>
    <s v="P.2.1.0: 產品營收與銷量達成率"/>
    <n v="8"/>
    <n v="154"/>
  </r>
  <r>
    <x v="31"/>
    <x v="3"/>
    <s v="LOG"/>
    <n v="13"/>
    <n v="79"/>
  </r>
  <r>
    <x v="31"/>
    <x v="3"/>
    <s v="P.3.10.0: Forecast管理"/>
    <n v="3"/>
    <n v="24"/>
  </r>
  <r>
    <x v="31"/>
    <x v="3"/>
    <s v="P.3.5.0: DOI 管理"/>
    <n v="2"/>
    <n v="16"/>
  </r>
  <r>
    <x v="31"/>
    <x v="4"/>
    <s v="QAM"/>
    <n v="7"/>
    <n v="63"/>
  </r>
  <r>
    <x v="31"/>
    <x v="4"/>
    <s v="P.3.13.0: 良率管理"/>
    <n v="3"/>
    <n v="37"/>
  </r>
  <r>
    <x v="31"/>
    <x v="5"/>
    <s v="COS"/>
    <n v="9"/>
    <n v="42"/>
  </r>
  <r>
    <x v="31"/>
    <x v="6"/>
    <s v="MFG"/>
    <n v="2"/>
    <n v="5"/>
  </r>
  <r>
    <x v="32"/>
    <x v="0"/>
    <s v="PRO"/>
    <n v="10"/>
    <n v="79"/>
  </r>
  <r>
    <x v="32"/>
    <x v="0"/>
    <s v="P.3.9.0: 材料成本管理"/>
    <n v="9"/>
    <n v="89"/>
  </r>
  <r>
    <x v="32"/>
    <x v="1"/>
    <s v="SAL"/>
    <n v="6"/>
    <n v="53"/>
  </r>
  <r>
    <x v="32"/>
    <x v="1"/>
    <s v="P.2.2.0: RFQ 管理"/>
    <n v="5"/>
    <n v="47"/>
  </r>
  <r>
    <x v="32"/>
    <x v="2"/>
    <s v="PNC"/>
    <n v="7"/>
    <n v="67"/>
  </r>
  <r>
    <x v="32"/>
    <x v="2"/>
    <s v="P.2.1.0: 產品營收與銷量達成率"/>
    <n v="8"/>
    <n v="154"/>
  </r>
  <r>
    <x v="32"/>
    <x v="3"/>
    <s v="LOG"/>
    <n v="13"/>
    <n v="79"/>
  </r>
  <r>
    <x v="32"/>
    <x v="3"/>
    <s v="P.3.10.0: Forecast管理"/>
    <n v="3"/>
    <n v="24"/>
  </r>
  <r>
    <x v="32"/>
    <x v="3"/>
    <s v="P.3.5.0: DOI 管理"/>
    <n v="2"/>
    <n v="16"/>
  </r>
  <r>
    <x v="32"/>
    <x v="4"/>
    <s v="QAM"/>
    <n v="7"/>
    <n v="63"/>
  </r>
  <r>
    <x v="32"/>
    <x v="4"/>
    <s v="P.3.13.0: 良率管理"/>
    <n v="3"/>
    <n v="37"/>
  </r>
  <r>
    <x v="32"/>
    <x v="5"/>
    <s v="COS"/>
    <n v="9"/>
    <n v="42"/>
  </r>
  <r>
    <x v="32"/>
    <x v="6"/>
    <s v="MFG"/>
    <n v="2"/>
    <n v="5"/>
  </r>
  <r>
    <x v="33"/>
    <x v="0"/>
    <s v="PRO"/>
    <n v="10"/>
    <n v="80"/>
  </r>
  <r>
    <x v="33"/>
    <x v="0"/>
    <s v="P.3.9.0: 材料成本管理"/>
    <n v="9"/>
    <n v="95"/>
  </r>
  <r>
    <x v="33"/>
    <x v="1"/>
    <s v="SAL"/>
    <n v="6"/>
    <n v="53"/>
  </r>
  <r>
    <x v="33"/>
    <x v="1"/>
    <s v="P.2.2.0: RFQ 管理"/>
    <n v="5"/>
    <n v="47"/>
  </r>
  <r>
    <x v="33"/>
    <x v="2"/>
    <s v="PNC"/>
    <n v="7"/>
    <n v="68"/>
  </r>
  <r>
    <x v="33"/>
    <x v="2"/>
    <s v="P.2.1.0: 產品營收與銷量達成率"/>
    <n v="8"/>
    <n v="154"/>
  </r>
  <r>
    <x v="33"/>
    <x v="3"/>
    <s v="LOG"/>
    <n v="13"/>
    <n v="79"/>
  </r>
  <r>
    <x v="33"/>
    <x v="3"/>
    <s v="P.3.10.0: Forecast管理"/>
    <n v="3"/>
    <n v="24"/>
  </r>
  <r>
    <x v="33"/>
    <x v="3"/>
    <s v="P.3.5.0: DOI 管理"/>
    <n v="2"/>
    <n v="16"/>
  </r>
  <r>
    <x v="33"/>
    <x v="4"/>
    <s v="QAM"/>
    <n v="7"/>
    <n v="63"/>
  </r>
  <r>
    <x v="33"/>
    <x v="4"/>
    <s v="P.3.13.0: 良率管理"/>
    <n v="3"/>
    <n v="37"/>
  </r>
  <r>
    <x v="33"/>
    <x v="5"/>
    <s v="COS"/>
    <n v="10"/>
    <n v="44"/>
  </r>
  <r>
    <x v="33"/>
    <x v="6"/>
    <s v="MFG"/>
    <n v="2"/>
    <n v="5"/>
  </r>
  <r>
    <x v="34"/>
    <x v="0"/>
    <s v="PRO"/>
    <n v="10"/>
    <n v="80"/>
  </r>
  <r>
    <x v="34"/>
    <x v="0"/>
    <s v="P.3.9.0: 材料成本管理"/>
    <n v="9"/>
    <n v="95"/>
  </r>
  <r>
    <x v="34"/>
    <x v="1"/>
    <s v="SAL"/>
    <n v="6"/>
    <n v="53"/>
  </r>
  <r>
    <x v="34"/>
    <x v="1"/>
    <s v="P.2.2.0: RFQ 管理"/>
    <n v="5"/>
    <n v="52"/>
  </r>
  <r>
    <x v="34"/>
    <x v="2"/>
    <s v="PNC"/>
    <n v="7"/>
    <n v="68"/>
  </r>
  <r>
    <x v="34"/>
    <x v="2"/>
    <s v="P.2.1.0: 產品營收與銷量達成率"/>
    <n v="8"/>
    <n v="158"/>
  </r>
  <r>
    <x v="34"/>
    <x v="3"/>
    <s v="LOG"/>
    <n v="13"/>
    <n v="79"/>
  </r>
  <r>
    <x v="34"/>
    <x v="3"/>
    <s v="P.3.10.0: Forecast管理"/>
    <n v="3"/>
    <n v="24"/>
  </r>
  <r>
    <x v="34"/>
    <x v="3"/>
    <s v="P.3.5.0: DOI 管理"/>
    <n v="2"/>
    <n v="16"/>
  </r>
  <r>
    <x v="34"/>
    <x v="4"/>
    <s v="QAM"/>
    <n v="7"/>
    <n v="63"/>
  </r>
  <r>
    <x v="34"/>
    <x v="4"/>
    <s v="P.3.13.0: 良率管理"/>
    <n v="3"/>
    <n v="37"/>
  </r>
  <r>
    <x v="34"/>
    <x v="5"/>
    <s v="COS"/>
    <n v="9"/>
    <n v="43"/>
  </r>
  <r>
    <x v="34"/>
    <x v="6"/>
    <s v="MFG"/>
    <n v="2"/>
    <n v="5"/>
  </r>
  <r>
    <x v="35"/>
    <x v="0"/>
    <s v="PRO"/>
    <n v="10"/>
    <n v="80"/>
  </r>
  <r>
    <x v="35"/>
    <x v="0"/>
    <s v="P.3.9.0: 材料成本管理"/>
    <n v="9"/>
    <n v="95"/>
  </r>
  <r>
    <x v="35"/>
    <x v="1"/>
    <s v="SAL"/>
    <n v="6"/>
    <n v="53"/>
  </r>
  <r>
    <x v="35"/>
    <x v="1"/>
    <s v="P.2.2.0: RFQ 管理"/>
    <n v="5"/>
    <n v="52"/>
  </r>
  <r>
    <x v="35"/>
    <x v="2"/>
    <s v="PNC"/>
    <n v="7"/>
    <n v="68"/>
  </r>
  <r>
    <x v="35"/>
    <x v="2"/>
    <s v="P.2.1.0: 產品營收與銷量達成率"/>
    <n v="8"/>
    <n v="158"/>
  </r>
  <r>
    <x v="35"/>
    <x v="3"/>
    <s v="LOG"/>
    <n v="13"/>
    <n v="79"/>
  </r>
  <r>
    <x v="35"/>
    <x v="3"/>
    <s v="P.3.10.0: Forecast管理"/>
    <n v="3"/>
    <n v="24"/>
  </r>
  <r>
    <x v="35"/>
    <x v="3"/>
    <s v="P.3.5.0: DOI 管理"/>
    <n v="2"/>
    <n v="16"/>
  </r>
  <r>
    <x v="35"/>
    <x v="4"/>
    <s v="QAM"/>
    <n v="7"/>
    <n v="63"/>
  </r>
  <r>
    <x v="35"/>
    <x v="4"/>
    <s v="P.3.13.0: 良率管理"/>
    <n v="3"/>
    <n v="37"/>
  </r>
  <r>
    <x v="35"/>
    <x v="5"/>
    <s v="COS"/>
    <n v="9"/>
    <n v="43"/>
  </r>
  <r>
    <x v="35"/>
    <x v="6"/>
    <s v="MFG"/>
    <n v="2"/>
    <n v="5"/>
  </r>
  <r>
    <x v="36"/>
    <x v="0"/>
    <s v="PRO"/>
    <n v="10"/>
    <n v="81"/>
  </r>
  <r>
    <x v="36"/>
    <x v="0"/>
    <s v="P.3.9.0: 材料成本管理"/>
    <n v="9"/>
    <n v="96"/>
  </r>
  <r>
    <x v="36"/>
    <x v="1"/>
    <s v="SAL"/>
    <n v="6"/>
    <n v="53"/>
  </r>
  <r>
    <x v="36"/>
    <x v="1"/>
    <s v="P.2.2.0: RFQ 管理"/>
    <n v="5"/>
    <n v="52"/>
  </r>
  <r>
    <x v="36"/>
    <x v="2"/>
    <s v="PNC"/>
    <n v="7"/>
    <n v="68"/>
  </r>
  <r>
    <x v="36"/>
    <x v="2"/>
    <s v="P.2.1.0: 產品營收與銷量達成率"/>
    <n v="8"/>
    <n v="158"/>
  </r>
  <r>
    <x v="36"/>
    <x v="3"/>
    <s v="LOG"/>
    <n v="13"/>
    <n v="79"/>
  </r>
  <r>
    <x v="36"/>
    <x v="3"/>
    <s v="P.3.10.0: Forecast管理"/>
    <n v="3"/>
    <n v="24"/>
  </r>
  <r>
    <x v="36"/>
    <x v="3"/>
    <s v="P.3.5.0: DOI 管理"/>
    <n v="2"/>
    <n v="16"/>
  </r>
  <r>
    <x v="36"/>
    <x v="4"/>
    <s v="QAM"/>
    <n v="7"/>
    <n v="63"/>
  </r>
  <r>
    <x v="36"/>
    <x v="4"/>
    <s v="P.3.13.0: 良率管理"/>
    <n v="3"/>
    <n v="37"/>
  </r>
  <r>
    <x v="36"/>
    <x v="5"/>
    <s v="COS"/>
    <n v="9"/>
    <n v="43"/>
  </r>
  <r>
    <x v="36"/>
    <x v="6"/>
    <s v="MFG"/>
    <n v="2"/>
    <n v="5"/>
  </r>
  <r>
    <x v="37"/>
    <x v="0"/>
    <s v="PRO"/>
    <n v="10"/>
    <n v="81"/>
  </r>
  <r>
    <x v="37"/>
    <x v="0"/>
    <s v="P.3.9.0: 材料成本管理"/>
    <n v="9"/>
    <n v="96"/>
  </r>
  <r>
    <x v="37"/>
    <x v="1"/>
    <s v="SAL"/>
    <n v="6"/>
    <n v="53"/>
  </r>
  <r>
    <x v="37"/>
    <x v="1"/>
    <s v="P.2.2.0: RFQ 管理"/>
    <n v="5"/>
    <n v="52"/>
  </r>
  <r>
    <x v="37"/>
    <x v="2"/>
    <s v="PNC"/>
    <n v="7"/>
    <n v="68"/>
  </r>
  <r>
    <x v="37"/>
    <x v="2"/>
    <s v="P.2.1.0: 產品營收與銷量達成率"/>
    <n v="8"/>
    <n v="158"/>
  </r>
  <r>
    <x v="37"/>
    <x v="3"/>
    <s v="LOG"/>
    <n v="13"/>
    <n v="79"/>
  </r>
  <r>
    <x v="37"/>
    <x v="3"/>
    <s v="P.3.10.0: Forecast管理"/>
    <n v="3"/>
    <n v="24"/>
  </r>
  <r>
    <x v="37"/>
    <x v="3"/>
    <s v="P.3.5.0: DOI 管理"/>
    <n v="2"/>
    <n v="16"/>
  </r>
  <r>
    <x v="37"/>
    <x v="4"/>
    <s v="QAM"/>
    <n v="7"/>
    <n v="63"/>
  </r>
  <r>
    <x v="37"/>
    <x v="4"/>
    <s v="P.3.13.0: 良率管理"/>
    <n v="3"/>
    <n v="37"/>
  </r>
  <r>
    <x v="37"/>
    <x v="5"/>
    <s v="COS"/>
    <n v="9"/>
    <n v="44"/>
  </r>
  <r>
    <x v="37"/>
    <x v="6"/>
    <s v="MFG"/>
    <n v="2"/>
    <n v="5"/>
  </r>
  <r>
    <x v="38"/>
    <x v="0"/>
    <s v="PRO"/>
    <n v="10"/>
    <n v="81"/>
  </r>
  <r>
    <x v="38"/>
    <x v="0"/>
    <s v="P.3.9.0: 材料成本管理"/>
    <n v="9"/>
    <n v="96"/>
  </r>
  <r>
    <x v="38"/>
    <x v="1"/>
    <s v="SAL"/>
    <n v="6"/>
    <n v="53"/>
  </r>
  <r>
    <x v="38"/>
    <x v="1"/>
    <s v="P.2.2.0: RFQ 管理"/>
    <n v="5"/>
    <n v="52"/>
  </r>
  <r>
    <x v="38"/>
    <x v="2"/>
    <s v="PNC"/>
    <n v="7"/>
    <n v="68"/>
  </r>
  <r>
    <x v="38"/>
    <x v="2"/>
    <s v="P.2.1.0: 產品營收與銷量達成率"/>
    <n v="8"/>
    <n v="158"/>
  </r>
  <r>
    <x v="38"/>
    <x v="3"/>
    <s v="LOG"/>
    <n v="13"/>
    <n v="79"/>
  </r>
  <r>
    <x v="38"/>
    <x v="3"/>
    <s v="P.3.10.0: Forecast管理"/>
    <n v="3"/>
    <n v="24"/>
  </r>
  <r>
    <x v="38"/>
    <x v="3"/>
    <s v="P.3.5.0: DOI 管理"/>
    <n v="2"/>
    <n v="16"/>
  </r>
  <r>
    <x v="38"/>
    <x v="4"/>
    <s v="QAM"/>
    <n v="7"/>
    <n v="63"/>
  </r>
  <r>
    <x v="38"/>
    <x v="4"/>
    <s v="P.3.13.0: 良率管理"/>
    <n v="3"/>
    <n v="37"/>
  </r>
  <r>
    <x v="38"/>
    <x v="5"/>
    <s v="COS"/>
    <n v="9"/>
    <n v="44"/>
  </r>
  <r>
    <x v="38"/>
    <x v="6"/>
    <s v="MFG"/>
    <n v="2"/>
    <n v="5"/>
  </r>
  <r>
    <x v="39"/>
    <x v="0"/>
    <s v="PRO"/>
    <n v="10"/>
    <n v="81"/>
  </r>
  <r>
    <x v="39"/>
    <x v="0"/>
    <s v="P.3.9.0: 材料成本管理"/>
    <n v="9"/>
    <n v="96"/>
  </r>
  <r>
    <x v="39"/>
    <x v="1"/>
    <s v="SAL"/>
    <n v="6"/>
    <n v="53"/>
  </r>
  <r>
    <x v="39"/>
    <x v="1"/>
    <s v="P.2.2.0: RFQ 管理"/>
    <n v="5"/>
    <n v="52"/>
  </r>
  <r>
    <x v="39"/>
    <x v="2"/>
    <s v="PNC"/>
    <n v="7"/>
    <n v="68"/>
  </r>
  <r>
    <x v="39"/>
    <x v="2"/>
    <s v="P.2.1.0: 產品營收與銷量達成率"/>
    <n v="8"/>
    <n v="158"/>
  </r>
  <r>
    <x v="39"/>
    <x v="3"/>
    <s v="LOG"/>
    <n v="13"/>
    <n v="79"/>
  </r>
  <r>
    <x v="39"/>
    <x v="3"/>
    <s v="P.3.10.0: Forecast管理"/>
    <n v="3"/>
    <n v="24"/>
  </r>
  <r>
    <x v="39"/>
    <x v="3"/>
    <s v="P.3.5.0: DOI 管理"/>
    <n v="2"/>
    <n v="16"/>
  </r>
  <r>
    <x v="39"/>
    <x v="4"/>
    <s v="QAM"/>
    <n v="7"/>
    <n v="63"/>
  </r>
  <r>
    <x v="39"/>
    <x v="4"/>
    <s v="P.3.13.0: 良率管理"/>
    <n v="3"/>
    <n v="37"/>
  </r>
  <r>
    <x v="39"/>
    <x v="5"/>
    <s v="COS"/>
    <n v="9"/>
    <n v="44"/>
  </r>
  <r>
    <x v="39"/>
    <x v="6"/>
    <s v="MFG"/>
    <n v="2"/>
    <n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m/>
    <s v="BPM"/>
    <x v="0"/>
    <x v="0"/>
    <x v="0"/>
    <x v="0"/>
    <x v="0"/>
    <s v="事業部"/>
    <x v="0"/>
    <m/>
    <s v="N/A"/>
    <s v="General"/>
    <m/>
    <m/>
    <x v="0"/>
    <s v="BPM"/>
    <x v="0"/>
    <x v="0"/>
    <x v="0"/>
    <x v="0"/>
    <s v="INT_LOB"/>
    <m/>
    <m/>
    <m/>
    <m/>
    <m/>
    <m/>
    <m/>
    <m/>
    <m/>
    <m/>
    <m/>
    <m/>
    <m/>
    <m/>
    <m/>
    <m/>
    <m/>
    <m/>
    <m/>
    <s v="資料清單"/>
    <x v="0"/>
    <x v="0"/>
    <x v="0"/>
    <x v="0"/>
    <s v="IEC_STD_V10 &gt;&gt; Data Standard &gt;&gt; BPM"/>
    <s v="Line Of Business"/>
    <x v="0"/>
    <x v="0"/>
    <x v="0"/>
    <x v="0"/>
    <x v="0"/>
    <s v="IEC_STD_V10 &gt;&gt; Common &gt;&gt; AutoMetaDataLine Of Business"/>
    <x v="0"/>
    <x v="0"/>
    <s v="事業部Concept"/>
    <s v="事業部"/>
    <n v="2"/>
    <n v="0"/>
    <n v="0"/>
    <s v=""/>
    <n v="0"/>
    <n v="0"/>
    <n v="0"/>
    <x v="0"/>
    <s v=""/>
    <x v="0"/>
    <s v=""/>
    <x v="0"/>
    <s v="BPM:"/>
    <x v="0"/>
    <x v="0"/>
    <x v="0"/>
    <x v="0"/>
    <x v="0"/>
    <x v="0"/>
    <x v="0"/>
    <x v="0"/>
    <x v="0"/>
    <x v="0"/>
    <m/>
    <x v="0"/>
    <x v="0"/>
    <s v="Line Of Business"/>
    <x v="0"/>
    <x v="0"/>
    <x v="0"/>
    <x v="0"/>
    <x v="0"/>
    <x v="0"/>
    <x v="0"/>
    <s v="INT_LOB"/>
    <s v=""/>
    <x v="0"/>
    <x v="0"/>
    <x v="0"/>
    <n v="0"/>
    <x v="0"/>
    <x v="0"/>
    <x v="0"/>
    <s v=""/>
    <s v=""/>
    <n v="0"/>
    <s v=""/>
    <x v="0"/>
    <x v="0"/>
    <x v="0"/>
    <x v="0"/>
    <x v="0"/>
    <s v="事業部"/>
    <s v=""/>
    <s v=""/>
    <x v="0"/>
    <x v="0"/>
    <m/>
    <s v="^()$"/>
    <n v="9"/>
    <x v="0"/>
    <x v="0"/>
    <x v="0"/>
    <x v="0"/>
    <x v="0"/>
    <x v="0"/>
    <b v="1"/>
    <x v="0"/>
    <x v="0"/>
    <n v="0"/>
    <x v="0"/>
    <b v="0"/>
    <b v="0"/>
    <b v="0"/>
    <b v="0"/>
    <b v="0"/>
    <b v="0"/>
    <b v="0"/>
    <b v="0"/>
    <b v="0"/>
    <b v="0"/>
    <b v="0"/>
    <x v="0"/>
    <x v="0"/>
    <n v="0"/>
    <x v="0"/>
    <x v="0"/>
  </r>
  <r>
    <m/>
    <s v="BPM"/>
    <x v="0"/>
    <x v="1"/>
    <x v="1"/>
    <x v="1"/>
    <x v="1"/>
    <s v="ex.BU1的 AME, HPE, BU2的A1,S1,C1,ZT"/>
    <x v="1"/>
    <m/>
    <s v="N/A"/>
    <s v="General"/>
    <s v="代碼類"/>
    <s v="ex.BU1的 AME, HPE, BU2的A1,S1,C1,ZT"/>
    <x v="0"/>
    <s v="BPM"/>
    <x v="0"/>
    <x v="0"/>
    <x v="0"/>
    <x v="0"/>
    <s v="INT_LOB"/>
    <m/>
    <m/>
    <m/>
    <m/>
    <m/>
    <m/>
    <m/>
    <m/>
    <m/>
    <m/>
    <m/>
    <m/>
    <m/>
    <m/>
    <m/>
    <m/>
    <m/>
    <m/>
    <m/>
    <s v="資料清單"/>
    <x v="0"/>
    <x v="1"/>
    <x v="1"/>
    <x v="0"/>
    <s v="IEC_STD_V10 &gt;&gt; Data Standard &gt;&gt; BPM"/>
    <s v="LOB Code"/>
    <x v="1"/>
    <x v="1"/>
    <x v="0"/>
    <x v="1"/>
    <x v="0"/>
    <s v="IEC_STD_V10 &gt;&gt; Common &gt;&gt; AutoMetaDataLOB Code"/>
    <x v="1"/>
    <x v="0"/>
    <s v="事業部代碼Property"/>
    <s v="事業部"/>
    <n v="3"/>
    <n v="2"/>
    <n v="0"/>
    <s v="LOB Code"/>
    <n v="1"/>
    <n v="0"/>
    <n v="0"/>
    <x v="0"/>
    <s v="Line Of Business"/>
    <x v="1"/>
    <s v="IEC_STD_V10 &gt;&gt; Data Standard &gt;&gt; BPM &gt;&gt; Line Of Business"/>
    <x v="0"/>
    <s v="BPM:"/>
    <x v="1"/>
    <x v="1"/>
    <x v="1"/>
    <x v="1"/>
    <x v="1"/>
    <x v="1"/>
    <x v="1"/>
    <x v="0"/>
    <x v="0"/>
    <x v="1"/>
    <m/>
    <x v="0"/>
    <x v="1"/>
    <s v="Line Of Business_LOB Code"/>
    <x v="1"/>
    <x v="1"/>
    <x v="0"/>
    <x v="0"/>
    <x v="0"/>
    <x v="0"/>
    <x v="0"/>
    <s v="INT_LOB"/>
    <s v=""/>
    <x v="0"/>
    <x v="0"/>
    <x v="0"/>
    <n v="0"/>
    <x v="0"/>
    <x v="0"/>
    <x v="0"/>
    <s v=""/>
    <s v=""/>
    <n v="1"/>
    <s v="-01"/>
    <x v="0"/>
    <x v="0"/>
    <x v="0"/>
    <x v="1"/>
    <x v="0"/>
    <s v="事業部代碼"/>
    <s v=""/>
    <s v=""/>
    <x v="0"/>
    <x v="1"/>
    <m/>
    <s v="^()$"/>
    <n v="9"/>
    <x v="0"/>
    <x v="0"/>
    <x v="0"/>
    <x v="0"/>
    <x v="0"/>
    <x v="1"/>
    <b v="0"/>
    <x v="0"/>
    <x v="1"/>
    <n v="0"/>
    <x v="0"/>
    <b v="0"/>
    <b v="0"/>
    <b v="0"/>
    <b v="0"/>
    <b v="0"/>
    <b v="0"/>
    <b v="0"/>
    <b v="0"/>
    <b v="0"/>
    <b v="0"/>
    <b v="0"/>
    <x v="0"/>
    <x v="0"/>
    <n v="0"/>
    <x v="1"/>
    <x v="0"/>
  </r>
  <r>
    <m/>
    <s v="BPM"/>
    <x v="0"/>
    <x v="2"/>
    <x v="2"/>
    <x v="1"/>
    <x v="2"/>
    <s v="ex: BU1, BU2, BU5, BU6, NIDC"/>
    <x v="2"/>
    <m/>
    <s v="N/A"/>
    <s v="General"/>
    <s v="代碼類"/>
    <s v="BU1, BU2, BU5, BU6, NIDC"/>
    <x v="0"/>
    <s v="BPM"/>
    <x v="0"/>
    <x v="0"/>
    <x v="0"/>
    <x v="0"/>
    <s v="INT_LOB"/>
    <m/>
    <m/>
    <m/>
    <m/>
    <m/>
    <m/>
    <m/>
    <m/>
    <m/>
    <m/>
    <m/>
    <m/>
    <m/>
    <m/>
    <m/>
    <m/>
    <m/>
    <m/>
    <m/>
    <s v="資料清單"/>
    <x v="0"/>
    <x v="2"/>
    <x v="2"/>
    <x v="0"/>
    <s v="IEC_STD_V10 &gt;&gt; Data Standard &gt;&gt; BPM"/>
    <s v="BU Code"/>
    <x v="2"/>
    <x v="1"/>
    <x v="0"/>
    <x v="2"/>
    <x v="0"/>
    <s v="IEC_STD_V10 &gt;&gt; Common &gt;&gt; AutoMetaDataBU Code"/>
    <x v="2"/>
    <x v="0"/>
    <s v="事業處代碼Relationship"/>
    <s v="事業部"/>
    <n v="4"/>
    <n v="2"/>
    <n v="0"/>
    <s v=""/>
    <n v="0"/>
    <n v="0"/>
    <n v="10"/>
    <x v="1"/>
    <s v="Line Of Business"/>
    <x v="1"/>
    <s v="IEC_STD_V10 &gt;&gt; Data Standard &gt;&gt; BPM &gt;&gt; Line Of Business"/>
    <x v="0"/>
    <s v="BPM:"/>
    <x v="2"/>
    <x v="2"/>
    <x v="2"/>
    <x v="2"/>
    <x v="2"/>
    <x v="2"/>
    <x v="2"/>
    <x v="0"/>
    <x v="0"/>
    <x v="1"/>
    <m/>
    <x v="0"/>
    <x v="2"/>
    <s v="Line Of Business_BU Code"/>
    <x v="2"/>
    <x v="2"/>
    <x v="0"/>
    <x v="0"/>
    <x v="0"/>
    <x v="0"/>
    <x v="0"/>
    <s v="INT_LOB"/>
    <s v=""/>
    <x v="0"/>
    <x v="0"/>
    <x v="0"/>
    <n v="0"/>
    <x v="0"/>
    <x v="0"/>
    <x v="0"/>
    <s v=""/>
    <s v=""/>
    <n v="2"/>
    <s v="-02"/>
    <x v="0"/>
    <x v="0"/>
    <x v="0"/>
    <x v="2"/>
    <x v="0"/>
    <s v="事業單位"/>
    <s v=""/>
    <s v=""/>
    <x v="0"/>
    <x v="2"/>
    <m/>
    <s v="^()$"/>
    <n v="9"/>
    <x v="0"/>
    <x v="0"/>
    <x v="0"/>
    <x v="0"/>
    <x v="0"/>
    <x v="1"/>
    <b v="0"/>
    <x v="0"/>
    <x v="1"/>
    <n v="0"/>
    <x v="0"/>
    <b v="0"/>
    <b v="0"/>
    <b v="0"/>
    <b v="0"/>
    <b v="0"/>
    <b v="0"/>
    <b v="0"/>
    <b v="0"/>
    <b v="0"/>
    <b v="0"/>
    <b v="0"/>
    <x v="0"/>
    <x v="0"/>
    <n v="0"/>
    <x v="2"/>
    <x v="0"/>
  </r>
  <r>
    <m/>
    <s v="BPM"/>
    <x v="0"/>
    <x v="3"/>
    <x v="3"/>
    <x v="1"/>
    <x v="3"/>
    <s v="ex. HPE, AUO, Ali"/>
    <x v="1"/>
    <m/>
    <s v="N/A"/>
    <s v="General"/>
    <s v="文本類"/>
    <m/>
    <x v="0"/>
    <s v="BPM"/>
    <x v="0"/>
    <x v="0"/>
    <x v="0"/>
    <x v="0"/>
    <s v="INT_END_CUSTOMER"/>
    <m/>
    <m/>
    <m/>
    <m/>
    <m/>
    <m/>
    <m/>
    <m/>
    <m/>
    <m/>
    <m/>
    <m/>
    <m/>
    <m/>
    <m/>
    <m/>
    <m/>
    <m/>
    <m/>
    <s v="資料清單"/>
    <x v="0"/>
    <x v="3"/>
    <x v="3"/>
    <x v="0"/>
    <s v="IEC_STD_V10 &gt;&gt; Data Standard &gt;&gt; BPM"/>
    <s v="End Customer"/>
    <x v="3"/>
    <x v="1"/>
    <x v="0"/>
    <x v="3"/>
    <x v="0"/>
    <s v="IEC_STD_V10 &gt;&gt; Common &gt;&gt; AutoMetaDataEnd Customer"/>
    <x v="1"/>
    <x v="0"/>
    <s v="終端客戶Property"/>
    <s v="事業部"/>
    <n v="5"/>
    <n v="2"/>
    <n v="0"/>
    <s v="End Customer"/>
    <n v="1"/>
    <n v="0"/>
    <n v="0"/>
    <x v="0"/>
    <s v="Line Of Business"/>
    <x v="1"/>
    <s v="IEC_STD_V10 &gt;&gt; Data Standard &gt;&gt; BPM &gt;&gt; Line Of Business"/>
    <x v="0"/>
    <s v="BPM:"/>
    <x v="3"/>
    <x v="3"/>
    <x v="3"/>
    <x v="3"/>
    <x v="3"/>
    <x v="3"/>
    <x v="0"/>
    <x v="0"/>
    <x v="0"/>
    <x v="2"/>
    <m/>
    <x v="0"/>
    <x v="1"/>
    <s v="Line Of Business_End Customer"/>
    <x v="3"/>
    <x v="1"/>
    <x v="0"/>
    <x v="0"/>
    <x v="0"/>
    <x v="0"/>
    <x v="0"/>
    <s v="INT_END_CUSTOMER"/>
    <s v=""/>
    <x v="1"/>
    <x v="0"/>
    <x v="0"/>
    <n v="0"/>
    <x v="0"/>
    <x v="0"/>
    <x v="0"/>
    <s v=""/>
    <s v=""/>
    <n v="3"/>
    <s v="-03"/>
    <x v="0"/>
    <x v="0"/>
    <x v="0"/>
    <x v="3"/>
    <x v="0"/>
    <s v="終端客戶"/>
    <s v=""/>
    <s v=""/>
    <x v="0"/>
    <x v="3"/>
    <m/>
    <s v="^()$"/>
    <n v="9"/>
    <x v="0"/>
    <x v="0"/>
    <x v="0"/>
    <x v="0"/>
    <x v="0"/>
    <x v="1"/>
    <b v="0"/>
    <x v="0"/>
    <x v="1"/>
    <n v="0"/>
    <x v="0"/>
    <b v="0"/>
    <b v="0"/>
    <b v="0"/>
    <b v="0"/>
    <b v="0"/>
    <b v="0"/>
    <b v="0"/>
    <b v="0"/>
    <b v="0"/>
    <b v="0"/>
    <b v="0"/>
    <x v="0"/>
    <x v="0"/>
    <n v="0"/>
    <x v="3"/>
    <x v="0"/>
  </r>
  <r>
    <m/>
    <s v="BPM"/>
    <x v="0"/>
    <x v="4"/>
    <x v="4"/>
    <x v="1"/>
    <x v="4"/>
    <s v="ex:202201,202202"/>
    <x v="1"/>
    <m/>
    <s v="N/A"/>
    <s v="General"/>
    <s v="日期類"/>
    <s v="ex:202201,202202"/>
    <x v="0"/>
    <s v="BPM"/>
    <x v="0"/>
    <x v="0"/>
    <x v="0"/>
    <x v="0"/>
    <s v="INT_LOB_VAILBLE_DATE_FROM"/>
    <m/>
    <m/>
    <m/>
    <m/>
    <m/>
    <m/>
    <m/>
    <m/>
    <m/>
    <m/>
    <m/>
    <m/>
    <m/>
    <m/>
    <m/>
    <m/>
    <m/>
    <m/>
    <m/>
    <s v="資料清單"/>
    <x v="0"/>
    <x v="4"/>
    <x v="4"/>
    <x v="0"/>
    <s v="IEC_STD_V10 &gt;&gt; Data Standard &gt;&gt; BPM"/>
    <s v="LOB vailble Date from"/>
    <x v="4"/>
    <x v="1"/>
    <x v="0"/>
    <x v="4"/>
    <x v="0"/>
    <s v="IEC_STD_V10 &gt;&gt; Common &gt;&gt; AutoMetaDataLOB vailble Date from"/>
    <x v="1"/>
    <x v="0"/>
    <s v="事業部代碼生效開始日期Property"/>
    <s v="事業部"/>
    <n v="6"/>
    <n v="2"/>
    <n v="0"/>
    <s v="LOB vailble Date from"/>
    <n v="1"/>
    <n v="0"/>
    <n v="0"/>
    <x v="0"/>
    <s v="Line Of Business"/>
    <x v="1"/>
    <s v="IEC_STD_V10 &gt;&gt; Data Standard &gt;&gt; BPM &gt;&gt; Line Of Business"/>
    <x v="0"/>
    <s v="BPM:"/>
    <x v="4"/>
    <x v="4"/>
    <x v="4"/>
    <x v="4"/>
    <x v="4"/>
    <x v="4"/>
    <x v="3"/>
    <x v="0"/>
    <x v="0"/>
    <x v="3"/>
    <m/>
    <x v="0"/>
    <x v="1"/>
    <s v="Line Of Business_LOB vailble Date from"/>
    <x v="4"/>
    <x v="1"/>
    <x v="0"/>
    <x v="0"/>
    <x v="0"/>
    <x v="0"/>
    <x v="0"/>
    <s v="INT_LOB_VAILBLE_DATE_FROM"/>
    <s v=""/>
    <x v="2"/>
    <x v="0"/>
    <x v="0"/>
    <n v="0"/>
    <x v="0"/>
    <x v="0"/>
    <x v="0"/>
    <s v=""/>
    <s v=""/>
    <n v="4"/>
    <s v="-04"/>
    <x v="0"/>
    <x v="0"/>
    <x v="0"/>
    <x v="4"/>
    <x v="0"/>
    <s v="事業部代碼生效開始日期"/>
    <s v=""/>
    <s v=""/>
    <x v="0"/>
    <x v="4"/>
    <m/>
    <s v="^()$"/>
    <n v="9"/>
    <x v="0"/>
    <x v="0"/>
    <x v="0"/>
    <x v="0"/>
    <x v="0"/>
    <x v="1"/>
    <b v="0"/>
    <x v="0"/>
    <x v="1"/>
    <n v="0"/>
    <x v="0"/>
    <b v="0"/>
    <b v="0"/>
    <b v="0"/>
    <b v="0"/>
    <b v="0"/>
    <b v="0"/>
    <b v="0"/>
    <b v="0"/>
    <b v="0"/>
    <b v="0"/>
    <b v="0"/>
    <x v="0"/>
    <x v="0"/>
    <n v="0"/>
    <x v="4"/>
    <x v="0"/>
  </r>
  <r>
    <m/>
    <s v="BPM"/>
    <x v="0"/>
    <x v="5"/>
    <x v="5"/>
    <x v="1"/>
    <x v="5"/>
    <s v="Y/N"/>
    <x v="1"/>
    <m/>
    <s v="N/A"/>
    <s v="General"/>
    <s v="註記類"/>
    <s v="Y/N"/>
    <x v="0"/>
    <s v="BPM"/>
    <x v="0"/>
    <x v="0"/>
    <x v="0"/>
    <x v="0"/>
    <s v="INT_LOB"/>
    <m/>
    <m/>
    <m/>
    <m/>
    <m/>
    <m/>
    <m/>
    <m/>
    <m/>
    <m/>
    <m/>
    <m/>
    <m/>
    <m/>
    <m/>
    <m/>
    <m/>
    <m/>
    <m/>
    <s v="資料清單"/>
    <x v="0"/>
    <x v="5"/>
    <x v="5"/>
    <x v="0"/>
    <s v="IEC_STD_V10 &gt;&gt; Data Standard &gt;&gt; BPM"/>
    <s v="LOB Code used flag"/>
    <x v="5"/>
    <x v="1"/>
    <x v="0"/>
    <x v="5"/>
    <x v="0"/>
    <s v="IEC_STD_V10 &gt;&gt; Common &gt;&gt; AutoMetaDataLOB Code used flag"/>
    <x v="1"/>
    <x v="0"/>
    <s v="事業部代碼生效與否Property"/>
    <s v="事業部"/>
    <n v="7"/>
    <n v="2"/>
    <n v="0"/>
    <s v="LOB Code used flag"/>
    <n v="1"/>
    <n v="0"/>
    <n v="0"/>
    <x v="0"/>
    <s v="Line Of Business"/>
    <x v="1"/>
    <s v="IEC_STD_V10 &gt;&gt; Data Standard &gt;&gt; BPM &gt;&gt; Line Of Business"/>
    <x v="0"/>
    <s v="BPM:"/>
    <x v="5"/>
    <x v="5"/>
    <x v="5"/>
    <x v="5"/>
    <x v="5"/>
    <x v="5"/>
    <x v="4"/>
    <x v="0"/>
    <x v="0"/>
    <x v="4"/>
    <m/>
    <x v="0"/>
    <x v="1"/>
    <s v="Line Of Business_LOB Code used flag"/>
    <x v="5"/>
    <x v="1"/>
    <x v="0"/>
    <x v="0"/>
    <x v="0"/>
    <x v="0"/>
    <x v="0"/>
    <s v="INT_LOB"/>
    <s v=""/>
    <x v="0"/>
    <x v="0"/>
    <x v="0"/>
    <n v="0"/>
    <x v="0"/>
    <x v="0"/>
    <x v="0"/>
    <s v=""/>
    <s v=""/>
    <n v="5"/>
    <s v="-05"/>
    <x v="0"/>
    <x v="0"/>
    <x v="0"/>
    <x v="5"/>
    <x v="0"/>
    <s v="是否使用"/>
    <s v=""/>
    <s v=""/>
    <x v="0"/>
    <x v="5"/>
    <m/>
    <s v="^()$"/>
    <n v="9"/>
    <x v="0"/>
    <x v="0"/>
    <x v="0"/>
    <x v="0"/>
    <x v="0"/>
    <x v="1"/>
    <b v="0"/>
    <x v="0"/>
    <x v="1"/>
    <n v="0"/>
    <x v="0"/>
    <b v="0"/>
    <b v="0"/>
    <b v="0"/>
    <b v="0"/>
    <b v="0"/>
    <b v="0"/>
    <b v="0"/>
    <b v="0"/>
    <b v="0"/>
    <b v="0"/>
    <b v="0"/>
    <x v="0"/>
    <x v="0"/>
    <n v="0"/>
    <x v="5"/>
    <x v="0"/>
  </r>
  <r>
    <m/>
    <s v="BPM"/>
    <x v="0"/>
    <x v="6"/>
    <x v="6"/>
    <x v="2"/>
    <x v="6"/>
    <s v="事業處"/>
    <x v="0"/>
    <m/>
    <s v="N/A"/>
    <s v="General"/>
    <m/>
    <m/>
    <x v="0"/>
    <s v="BPM"/>
    <x v="0"/>
    <x v="0"/>
    <x v="0"/>
    <x v="0"/>
    <s v="INT_BU"/>
    <m/>
    <m/>
    <m/>
    <m/>
    <m/>
    <m/>
    <m/>
    <m/>
    <m/>
    <m/>
    <m/>
    <m/>
    <m/>
    <m/>
    <m/>
    <m/>
    <m/>
    <m/>
    <m/>
    <s v="資料清單"/>
    <x v="0"/>
    <x v="6"/>
    <x v="6"/>
    <x v="0"/>
    <s v="IEC_STD_V10 &gt;&gt; Data Standard &gt;&gt; BPM"/>
    <s v="Business Unit"/>
    <x v="6"/>
    <x v="2"/>
    <x v="0"/>
    <x v="6"/>
    <x v="0"/>
    <s v="IEC_STD_V10 &gt;&gt; Common &gt;&gt; AutoMetaDataBusiness Unit"/>
    <x v="0"/>
    <x v="0"/>
    <s v="事業處Concept"/>
    <s v="事業處"/>
    <n v="8"/>
    <n v="0"/>
    <n v="0"/>
    <s v=""/>
    <n v="0"/>
    <n v="0"/>
    <n v="0"/>
    <x v="0"/>
    <s v=""/>
    <x v="0"/>
    <s v=""/>
    <x v="0"/>
    <s v="BPM:"/>
    <x v="6"/>
    <x v="6"/>
    <x v="6"/>
    <x v="6"/>
    <x v="6"/>
    <x v="6"/>
    <x v="0"/>
    <x v="0"/>
    <x v="0"/>
    <x v="0"/>
    <m/>
    <x v="0"/>
    <x v="0"/>
    <s v="Business Unit"/>
    <x v="6"/>
    <x v="0"/>
    <x v="0"/>
    <x v="0"/>
    <x v="0"/>
    <x v="0"/>
    <x v="0"/>
    <s v="INT_BU"/>
    <s v=""/>
    <x v="3"/>
    <x v="0"/>
    <x v="0"/>
    <n v="0"/>
    <x v="0"/>
    <x v="0"/>
    <x v="0"/>
    <s v=""/>
    <s v=""/>
    <n v="6"/>
    <s v="-06"/>
    <x v="0"/>
    <x v="0"/>
    <x v="0"/>
    <x v="6"/>
    <x v="0"/>
    <s v="事業處"/>
    <s v=""/>
    <s v=""/>
    <x v="0"/>
    <x v="6"/>
    <m/>
    <s v="^()$"/>
    <n v="9"/>
    <x v="0"/>
    <x v="0"/>
    <x v="0"/>
    <x v="0"/>
    <x v="0"/>
    <x v="1"/>
    <b v="0"/>
    <x v="0"/>
    <x v="0"/>
    <n v="0"/>
    <x v="0"/>
    <b v="0"/>
    <b v="0"/>
    <b v="0"/>
    <b v="0"/>
    <b v="0"/>
    <b v="0"/>
    <b v="0"/>
    <b v="0"/>
    <b v="0"/>
    <b v="0"/>
    <b v="0"/>
    <x v="0"/>
    <x v="0"/>
    <n v="0"/>
    <x v="6"/>
    <x v="0"/>
  </r>
  <r>
    <m/>
    <s v="BPM"/>
    <x v="0"/>
    <x v="7"/>
    <x v="7"/>
    <x v="1"/>
    <x v="7"/>
    <s v="例如, EBG BU1(第一電腦事業處), EBG BU2(第二電腦事業處) …"/>
    <x v="1"/>
    <m/>
    <s v="N/A"/>
    <s v="General"/>
    <s v="文本類"/>
    <m/>
    <x v="0"/>
    <s v="BPM"/>
    <x v="0"/>
    <x v="0"/>
    <x v="0"/>
    <x v="0"/>
    <s v="INT_BU_NAME"/>
    <m/>
    <m/>
    <m/>
    <m/>
    <m/>
    <m/>
    <m/>
    <m/>
    <m/>
    <m/>
    <m/>
    <m/>
    <m/>
    <m/>
    <m/>
    <m/>
    <m/>
    <m/>
    <m/>
    <s v="資料清單"/>
    <x v="0"/>
    <x v="7"/>
    <x v="7"/>
    <x v="0"/>
    <s v="IEC_STD_V10 &gt;&gt; Data Standard &gt;&gt; BPM"/>
    <s v="BU Name"/>
    <x v="7"/>
    <x v="1"/>
    <x v="0"/>
    <x v="7"/>
    <x v="0"/>
    <s v="IEC_STD_V10 &gt;&gt; Common &gt;&gt; AutoMetaDataBU Name"/>
    <x v="1"/>
    <x v="0"/>
    <s v="事業處名稱Property"/>
    <s v="事業處"/>
    <n v="9"/>
    <n v="8"/>
    <n v="0"/>
    <s v="BU Name"/>
    <n v="1"/>
    <n v="0"/>
    <n v="0"/>
    <x v="0"/>
    <s v="Business Unit"/>
    <x v="2"/>
    <s v="IEC_STD_V10 &gt;&gt; Data Standard &gt;&gt; BPM &gt;&gt; Business Unit"/>
    <x v="0"/>
    <s v="BPM:"/>
    <x v="7"/>
    <x v="7"/>
    <x v="7"/>
    <x v="7"/>
    <x v="7"/>
    <x v="7"/>
    <x v="0"/>
    <x v="0"/>
    <x v="0"/>
    <x v="2"/>
    <m/>
    <x v="0"/>
    <x v="1"/>
    <s v="Business Unit_BU Name"/>
    <x v="7"/>
    <x v="1"/>
    <x v="0"/>
    <x v="0"/>
    <x v="0"/>
    <x v="0"/>
    <x v="0"/>
    <s v="INT_BU_NAME"/>
    <s v=""/>
    <x v="4"/>
    <x v="0"/>
    <x v="0"/>
    <n v="0"/>
    <x v="0"/>
    <x v="0"/>
    <x v="0"/>
    <s v=""/>
    <s v=""/>
    <n v="7"/>
    <s v="-07"/>
    <x v="0"/>
    <x v="0"/>
    <x v="0"/>
    <x v="7"/>
    <x v="0"/>
    <s v="事業處名稱"/>
    <s v=""/>
    <s v=""/>
    <x v="0"/>
    <x v="7"/>
    <m/>
    <s v="^()$"/>
    <n v="9"/>
    <x v="0"/>
    <x v="0"/>
    <x v="0"/>
    <x v="0"/>
    <x v="0"/>
    <x v="1"/>
    <b v="0"/>
    <x v="0"/>
    <x v="1"/>
    <n v="0"/>
    <x v="0"/>
    <b v="0"/>
    <b v="0"/>
    <b v="0"/>
    <b v="0"/>
    <b v="0"/>
    <b v="0"/>
    <b v="0"/>
    <b v="0"/>
    <b v="0"/>
    <b v="0"/>
    <b v="0"/>
    <x v="0"/>
    <x v="0"/>
    <n v="0"/>
    <x v="2"/>
    <x v="0"/>
  </r>
  <r>
    <m/>
    <s v="BPM"/>
    <x v="0"/>
    <x v="2"/>
    <x v="2"/>
    <x v="1"/>
    <x v="8"/>
    <s v="EBG: BU1, BU2, BU5, BU6, NIDC"/>
    <x v="1"/>
    <m/>
    <s v="N/A"/>
    <s v="General"/>
    <s v="代碼類"/>
    <s v="EBG: BU1, BU2, BU5, BU6, NIDC"/>
    <x v="0"/>
    <s v="BPM"/>
    <x v="0"/>
    <x v="0"/>
    <x v="0"/>
    <x v="0"/>
    <s v="INT_BU_CODE"/>
    <m/>
    <m/>
    <m/>
    <m/>
    <m/>
    <m/>
    <m/>
    <m/>
    <m/>
    <m/>
    <m/>
    <m/>
    <m/>
    <m/>
    <m/>
    <m/>
    <m/>
    <m/>
    <m/>
    <s v="資料清單"/>
    <x v="0"/>
    <x v="8"/>
    <x v="2"/>
    <x v="0"/>
    <s v="IEC_STD_V10 &gt;&gt; Data Standard &gt;&gt; BPM"/>
    <s v="BU Code"/>
    <x v="2"/>
    <x v="1"/>
    <x v="0"/>
    <x v="8"/>
    <x v="0"/>
    <s v="IEC_STD_V10 &gt;&gt; Common &gt;&gt; AutoMetaDataBU Code"/>
    <x v="1"/>
    <x v="0"/>
    <s v="事業處代碼Property"/>
    <s v="事業處"/>
    <n v="4"/>
    <n v="8"/>
    <n v="0"/>
    <s v="BU Code"/>
    <n v="1"/>
    <n v="0"/>
    <n v="0"/>
    <x v="0"/>
    <s v="Business Unit"/>
    <x v="2"/>
    <s v="IEC_STD_V10 &gt;&gt; Data Standard &gt;&gt; BPM &gt;&gt; Business Unit"/>
    <x v="0"/>
    <s v="BPM:"/>
    <x v="8"/>
    <x v="8"/>
    <x v="8"/>
    <x v="2"/>
    <x v="2"/>
    <x v="8"/>
    <x v="5"/>
    <x v="0"/>
    <x v="0"/>
    <x v="1"/>
    <m/>
    <x v="0"/>
    <x v="1"/>
    <s v="Business Unit_BU Code"/>
    <x v="8"/>
    <x v="1"/>
    <x v="0"/>
    <x v="0"/>
    <x v="0"/>
    <x v="0"/>
    <x v="0"/>
    <s v="INT_BU_CODE"/>
    <s v=""/>
    <x v="5"/>
    <x v="0"/>
    <x v="0"/>
    <n v="0"/>
    <x v="0"/>
    <x v="0"/>
    <x v="0"/>
    <s v=""/>
    <s v=""/>
    <n v="8"/>
    <s v="-08"/>
    <x v="0"/>
    <x v="0"/>
    <x v="0"/>
    <x v="2"/>
    <x v="0"/>
    <s v="事業處代碼"/>
    <s v=""/>
    <s v=""/>
    <x v="0"/>
    <x v="2"/>
    <m/>
    <s v="^()$"/>
    <n v="9"/>
    <x v="0"/>
    <x v="0"/>
    <x v="0"/>
    <x v="0"/>
    <x v="1"/>
    <x v="1"/>
    <b v="0"/>
    <x v="0"/>
    <x v="1"/>
    <n v="0"/>
    <x v="0"/>
    <b v="0"/>
    <b v="0"/>
    <b v="0"/>
    <b v="0"/>
    <b v="0"/>
    <b v="0"/>
    <b v="0"/>
    <b v="0"/>
    <b v="0"/>
    <b v="0"/>
    <b v="0"/>
    <x v="0"/>
    <x v="0"/>
    <n v="0"/>
    <x v="2"/>
    <x v="0"/>
  </r>
  <r>
    <m/>
    <s v="BPM"/>
    <x v="0"/>
    <x v="8"/>
    <x v="8"/>
    <x v="1"/>
    <x v="9"/>
    <s v="例如,  EBG, PSG"/>
    <x v="2"/>
    <m/>
    <s v="N/A"/>
    <s v="General"/>
    <s v="代碼類"/>
    <s v="EBG,PSG"/>
    <x v="0"/>
    <s v="BPM"/>
    <x v="0"/>
    <x v="0"/>
    <x v="0"/>
    <x v="0"/>
    <s v="INT_BG_CODE"/>
    <m/>
    <m/>
    <m/>
    <m/>
    <m/>
    <m/>
    <m/>
    <m/>
    <m/>
    <m/>
    <m/>
    <m/>
    <m/>
    <m/>
    <m/>
    <m/>
    <m/>
    <m/>
    <m/>
    <s v="資料清單"/>
    <x v="0"/>
    <x v="9"/>
    <x v="8"/>
    <x v="0"/>
    <s v="IEC_STD_V10 &gt;&gt; Data Standard &gt;&gt; BPM"/>
    <s v="BG Code"/>
    <x v="8"/>
    <x v="1"/>
    <x v="0"/>
    <x v="9"/>
    <x v="0"/>
    <s v="IEC_STD_V10 &gt;&gt; Common &gt;&gt; AutoMetaDataBG Code"/>
    <x v="2"/>
    <x v="0"/>
    <s v="事業群代碼Relationship"/>
    <s v="事業處"/>
    <n v="11"/>
    <n v="8"/>
    <n v="0"/>
    <s v=""/>
    <n v="0"/>
    <n v="0"/>
    <e v="#N/A"/>
    <x v="0"/>
    <s v="Business Unit"/>
    <x v="2"/>
    <s v="IEC_STD_V10 &gt;&gt; Data Standard &gt;&gt; BPM &gt;&gt; Business Unit"/>
    <x v="0"/>
    <s v="BPM:"/>
    <x v="9"/>
    <x v="9"/>
    <x v="9"/>
    <x v="8"/>
    <x v="8"/>
    <x v="9"/>
    <x v="6"/>
    <x v="0"/>
    <x v="0"/>
    <x v="1"/>
    <m/>
    <x v="0"/>
    <x v="2"/>
    <s v="Business Unit_BG Code"/>
    <x v="9"/>
    <x v="2"/>
    <x v="0"/>
    <x v="0"/>
    <x v="0"/>
    <x v="0"/>
    <x v="0"/>
    <s v="INT_BG_CODE"/>
    <s v=""/>
    <x v="6"/>
    <x v="0"/>
    <x v="0"/>
    <n v="0"/>
    <x v="0"/>
    <x v="0"/>
    <x v="1"/>
    <s v=""/>
    <s v=""/>
    <n v="9"/>
    <s v="-09"/>
    <x v="0"/>
    <x v="0"/>
    <x v="0"/>
    <x v="8"/>
    <x v="0"/>
    <s v="事業群代碼"/>
    <s v=""/>
    <s v=""/>
    <x v="0"/>
    <x v="8"/>
    <m/>
    <s v="^()$"/>
    <n v="9"/>
    <x v="0"/>
    <x v="0"/>
    <x v="0"/>
    <x v="0"/>
    <x v="0"/>
    <x v="1"/>
    <b v="0"/>
    <x v="0"/>
    <x v="1"/>
    <n v="0"/>
    <x v="0"/>
    <b v="0"/>
    <b v="0"/>
    <b v="1"/>
    <b v="0"/>
    <b v="0"/>
    <b v="0"/>
    <b v="0"/>
    <b v="0"/>
    <e v="#N/A"/>
    <b v="0"/>
    <b v="0"/>
    <x v="1"/>
    <x v="1"/>
    <n v="0"/>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vtErrCheck" cacheId="589"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G6:I7" firstHeaderRow="1" firstDataRow="1" firstDataCol="3" rowPageCount="3" colPageCount="1"/>
  <pivotFields count="144">
    <pivotField compact="0" outline="0" showAll="0"/>
    <pivotField compact="0" outline="0" showAll="0"/>
    <pivotField compact="0" outline="0" showAll="0"/>
    <pivotField compact="0" outline="0" showAll="0"/>
    <pivotField axis="axisRow" compact="0" outline="0" showAll="0" defaultSubtotal="0">
      <items count="839">
        <item m="1" x="603"/>
        <item m="1" x="216"/>
        <item m="1" x="446"/>
        <item m="1" x="337"/>
        <item m="1" x="73"/>
        <item m="1" x="600"/>
        <item m="1" x="269"/>
        <item m="1" x="609"/>
        <item m="1" x="361"/>
        <item m="1" x="421"/>
        <item m="1" x="484"/>
        <item m="1" x="325"/>
        <item m="1" x="623"/>
        <item m="1" x="285"/>
        <item m="1" x="662"/>
        <item m="1" x="265"/>
        <item m="1" x="778"/>
        <item m="1" x="814"/>
        <item m="1" x="412"/>
        <item x="7"/>
        <item m="1" x="664"/>
        <item m="1" x="456"/>
        <item m="1" x="464"/>
        <item m="1" x="468"/>
        <item m="1" x="754"/>
        <item m="1" x="145"/>
        <item m="1" x="447"/>
        <item m="1" x="453"/>
        <item m="1" x="81"/>
        <item m="1" x="395"/>
        <item m="1" x="304"/>
        <item m="1" x="653"/>
        <item m="1" x="616"/>
        <item m="1" x="391"/>
        <item m="1" x="28"/>
        <item m="1" x="24"/>
        <item m="1" x="489"/>
        <item m="1" x="719"/>
        <item m="1" x="15"/>
        <item m="1" x="48"/>
        <item m="1" x="261"/>
        <item m="1" x="670"/>
        <item m="1" x="128"/>
        <item m="1" x="545"/>
        <item m="1" x="10"/>
        <item m="1" x="414"/>
        <item m="1" x="521"/>
        <item m="1" x="729"/>
        <item m="1" x="728"/>
        <item m="1" x="424"/>
        <item m="1" x="478"/>
        <item m="1" x="249"/>
        <item m="1" x="413"/>
        <item m="1" x="827"/>
        <item m="1" x="147"/>
        <item m="1" x="241"/>
        <item m="1" x="118"/>
        <item m="1" x="198"/>
        <item m="1" x="721"/>
        <item m="1" x="829"/>
        <item m="1" x="192"/>
        <item m="1" x="763"/>
        <item m="1" x="518"/>
        <item m="1" x="756"/>
        <item m="1" x="540"/>
        <item m="1" x="18"/>
        <item m="1" x="124"/>
        <item m="1" x="343"/>
        <item m="1" x="644"/>
        <item m="1" x="107"/>
        <item m="1" x="114"/>
        <item m="1" x="22"/>
        <item m="1" x="319"/>
        <item m="1" x="716"/>
        <item m="1" x="605"/>
        <item m="1" x="156"/>
        <item m="1" x="299"/>
        <item m="1" x="806"/>
        <item m="1" x="604"/>
        <item m="1" x="657"/>
        <item m="1" x="254"/>
        <item m="1" x="661"/>
        <item m="1" x="642"/>
        <item m="1" x="135"/>
        <item m="1" x="522"/>
        <item m="1" x="679"/>
        <item m="1" x="38"/>
        <item m="1" x="748"/>
        <item m="1" x="726"/>
        <item m="1" x="326"/>
        <item m="1" x="823"/>
        <item m="1" x="160"/>
        <item x="8"/>
        <item m="1" x="112"/>
        <item m="1" x="618"/>
        <item m="1" x="612"/>
        <item m="1" x="360"/>
        <item m="1" x="16"/>
        <item m="1" x="767"/>
        <item m="1" x="243"/>
        <item m="1" x="822"/>
        <item m="1" x="141"/>
        <item m="1" x="702"/>
        <item m="1" x="685"/>
        <item m="1" x="187"/>
        <item m="1" x="102"/>
        <item m="1" x="75"/>
        <item m="1" x="11"/>
        <item m="1" x="168"/>
        <item m="1" x="367"/>
        <item x="2"/>
        <item m="1" x="70"/>
        <item m="1" x="797"/>
        <item m="1" x="52"/>
        <item m="1" x="230"/>
        <item m="1" x="95"/>
        <item m="1" x="351"/>
        <item m="1" x="60"/>
        <item m="1" x="819"/>
        <item m="1" x="375"/>
        <item m="1" x="742"/>
        <item m="1" x="63"/>
        <item m="1" x="279"/>
        <item m="1" x="820"/>
        <item m="1" x="220"/>
        <item m="1" x="384"/>
        <item m="1" x="457"/>
        <item m="1" x="116"/>
        <item m="1" x="459"/>
        <item m="1" x="248"/>
        <item m="1" x="570"/>
        <item m="1" x="232"/>
        <item m="1" x="466"/>
        <item m="1" x="510"/>
        <item m="1" x="13"/>
        <item m="1" x="732"/>
        <item m="1" x="92"/>
        <item m="1" x="504"/>
        <item m="1" x="228"/>
        <item m="1" x="87"/>
        <item m="1" x="429"/>
        <item m="1" x="734"/>
        <item m="1" x="629"/>
        <item m="1" x="680"/>
        <item m="1" x="448"/>
        <item m="1" x="26"/>
        <item m="1" x="512"/>
        <item m="1" x="352"/>
        <item m="1" x="320"/>
        <item m="1" x="420"/>
        <item m="1" x="804"/>
        <item m="1" x="56"/>
        <item m="1" x="402"/>
        <item m="1" x="397"/>
        <item m="1" x="381"/>
        <item m="1" x="256"/>
        <item m="1" x="399"/>
        <item m="1" x="511"/>
        <item m="1" x="527"/>
        <item m="1" x="550"/>
        <item m="1" x="771"/>
        <item m="1" x="519"/>
        <item m="1" x="835"/>
        <item m="1" x="739"/>
        <item m="1" x="741"/>
        <item m="1" x="541"/>
        <item m="1" x="463"/>
        <item m="1" x="380"/>
        <item m="1" x="526"/>
        <item m="1" x="627"/>
        <item m="1" x="270"/>
        <item m="1" x="83"/>
        <item m="1" x="439"/>
        <item m="1" x="382"/>
        <item m="1" x="817"/>
        <item m="1" x="832"/>
        <item m="1" x="709"/>
        <item m="1" x="718"/>
        <item m="1" x="178"/>
        <item m="1" x="800"/>
        <item m="1" x="499"/>
        <item m="1" x="387"/>
        <item m="1" x="481"/>
        <item m="1" x="423"/>
        <item m="1" x="93"/>
        <item m="1" x="542"/>
        <item m="1" x="316"/>
        <item m="1" x="698"/>
        <item m="1" x="765"/>
        <item m="1" x="57"/>
        <item m="1" x="711"/>
        <item m="1" x="784"/>
        <item m="1" x="497"/>
        <item m="1" x="831"/>
        <item m="1" x="242"/>
        <item m="1" x="129"/>
        <item m="1" x="308"/>
        <item m="1" x="610"/>
        <item m="1" x="334"/>
        <item m="1" x="226"/>
        <item m="1" x="782"/>
        <item m="1" x="58"/>
        <item m="1" x="643"/>
        <item m="1" x="64"/>
        <item m="1" x="97"/>
        <item m="1" x="730"/>
        <item m="1" x="834"/>
        <item m="1" x="514"/>
        <item m="1" x="724"/>
        <item m="1" x="401"/>
        <item m="1" x="707"/>
        <item m="1" x="419"/>
        <item m="1" x="80"/>
        <item m="1" x="675"/>
        <item m="1" x="199"/>
        <item m="1" x="584"/>
        <item m="1" x="123"/>
        <item m="1" x="146"/>
        <item m="1" x="20"/>
        <item m="1" x="389"/>
        <item m="1" x="213"/>
        <item m="1" x="544"/>
        <item m="1" x="300"/>
        <item m="1" x="578"/>
        <item m="1" x="312"/>
        <item m="1" x="29"/>
        <item m="1" x="665"/>
        <item m="1" x="377"/>
        <item m="1" x="747"/>
        <item m="1" x="82"/>
        <item m="1" x="608"/>
        <item m="1" x="175"/>
        <item m="1" x="250"/>
        <item m="1" x="708"/>
        <item m="1" x="362"/>
        <item m="1" x="363"/>
        <item m="1" x="786"/>
        <item m="1" x="561"/>
        <item m="1" x="14"/>
        <item m="1" x="757"/>
        <item m="1" x="260"/>
        <item m="1" x="577"/>
        <item m="1" x="388"/>
        <item m="1" x="130"/>
        <item m="1" x="347"/>
        <item m="1" x="674"/>
        <item m="1" x="140"/>
        <item m="1" x="482"/>
        <item m="1" x="195"/>
        <item m="1" x="403"/>
        <item m="1" x="190"/>
        <item m="1" x="159"/>
        <item m="1" x="253"/>
        <item m="1" x="378"/>
        <item m="1" x="523"/>
        <item m="1" x="407"/>
        <item m="1" x="323"/>
        <item m="1" x="706"/>
        <item m="1" x="687"/>
        <item m="1" x="426"/>
        <item m="1" x="45"/>
        <item m="1" x="155"/>
        <item m="1" x="428"/>
        <item m="1" x="295"/>
        <item m="1" x="809"/>
        <item m="1" x="650"/>
        <item m="1" x="529"/>
        <item m="1" x="500"/>
        <item m="1" x="398"/>
        <item m="1" x="34"/>
        <item m="1" x="153"/>
        <item m="1" x="121"/>
        <item m="1" x="217"/>
        <item m="1" x="571"/>
        <item m="1" x="53"/>
        <item m="1" x="546"/>
        <item m="1" x="676"/>
        <item m="1" x="266"/>
        <item m="1" x="787"/>
        <item m="1" x="12"/>
        <item m="1" x="766"/>
        <item m="1" x="148"/>
        <item m="1" x="235"/>
        <item m="1" x="528"/>
        <item m="1" x="282"/>
        <item m="1" x="473"/>
        <item m="1" x="752"/>
        <item m="1" x="821"/>
        <item m="1" x="607"/>
        <item m="1" x="596"/>
        <item m="1" x="593"/>
        <item m="1" x="833"/>
        <item m="1" x="631"/>
        <item m="1" x="191"/>
        <item m="1" x="136"/>
        <item m="1" x="257"/>
        <item m="1" x="331"/>
        <item m="1" x="108"/>
        <item m="1" x="452"/>
        <item m="1" x="811"/>
        <item m="1" x="516"/>
        <item m="1" x="338"/>
        <item m="1" x="462"/>
        <item m="1" x="354"/>
        <item m="1" x="611"/>
        <item m="1" x="184"/>
        <item m="1" x="533"/>
        <item m="1" x="203"/>
        <item m="1" x="652"/>
        <item m="1" x="434"/>
        <item m="1" x="348"/>
        <item m="1" x="773"/>
        <item m="1" x="258"/>
        <item m="1" x="625"/>
        <item m="1" x="385"/>
        <item m="1" x="645"/>
        <item m="1" x="180"/>
        <item m="1" x="783"/>
        <item m="1" x="222"/>
        <item m="1" x="488"/>
        <item m="1" x="125"/>
        <item m="1" x="61"/>
        <item m="1" x="290"/>
        <item m="1" x="501"/>
        <item m="1" x="556"/>
        <item m="1" x="366"/>
        <item m="1" x="358"/>
        <item m="1" x="206"/>
        <item m="1" x="406"/>
        <item m="1" x="330"/>
        <item m="1" x="189"/>
        <item m="1" x="394"/>
        <item m="1" x="292"/>
        <item m="1" x="306"/>
        <item m="1" x="480"/>
        <item m="1" x="305"/>
        <item m="1" x="451"/>
        <item m="1" x="460"/>
        <item m="1" x="355"/>
        <item m="1" x="342"/>
        <item m="1" x="524"/>
        <item m="1" x="167"/>
        <item m="1" x="433"/>
        <item m="1" x="534"/>
        <item m="1" x="690"/>
        <item m="1" x="477"/>
        <item m="1" x="632"/>
        <item m="1" x="349"/>
        <item m="1" x="227"/>
        <item m="1" x="668"/>
        <item m="1" x="555"/>
        <item m="1" x="246"/>
        <item m="1" x="671"/>
        <item m="1" x="802"/>
        <item m="1" x="574"/>
        <item m="1" x="509"/>
        <item m="1" x="654"/>
        <item m="1" x="768"/>
        <item m="1" x="65"/>
        <item m="1" x="695"/>
        <item m="1" x="582"/>
        <item m="1" x="42"/>
        <item m="1" x="442"/>
        <item m="1" x="307"/>
        <item m="1" x="779"/>
        <item m="1" x="508"/>
        <item m="1" x="17"/>
        <item m="1" x="78"/>
        <item m="1" x="50"/>
        <item m="1" x="188"/>
        <item m="1" x="31"/>
        <item m="1" x="340"/>
        <item m="1" x="592"/>
        <item m="1" x="393"/>
        <item m="1" x="288"/>
        <item m="1" x="738"/>
        <item m="1" x="795"/>
        <item m="1" x="339"/>
        <item m="1" x="591"/>
        <item m="1" x="470"/>
        <item m="1" x="287"/>
        <item m="1" x="737"/>
        <item m="1" x="640"/>
        <item m="1" x="761"/>
        <item m="1" x="372"/>
        <item m="1" x="396"/>
        <item m="1" x="132"/>
        <item m="1" x="376"/>
        <item m="1" x="221"/>
        <item m="1" x="810"/>
        <item m="1" x="660"/>
        <item m="1" x="775"/>
        <item m="1" x="808"/>
        <item m="1" x="425"/>
        <item m="1" x="454"/>
        <item m="1" x="585"/>
        <item m="1" x="54"/>
        <item m="1" x="458"/>
        <item m="1" x="40"/>
        <item m="1" x="666"/>
        <item m="1" x="667"/>
        <item m="1" x="39"/>
        <item m="1" x="830"/>
        <item m="1" x="435"/>
        <item m="1" x="244"/>
        <item m="1" x="659"/>
        <item m="1" x="151"/>
        <item m="1" x="196"/>
        <item m="1" x="96"/>
        <item m="1" x="21"/>
        <item m="1" x="59"/>
        <item m="1" x="169"/>
        <item m="1" x="553"/>
        <item m="1" x="714"/>
        <item m="1" x="491"/>
        <item m="1" x="91"/>
        <item m="1" x="700"/>
        <item m="1" x="274"/>
        <item m="1" x="498"/>
        <item m="1" x="803"/>
        <item m="1" x="154"/>
        <item m="1" x="656"/>
        <item m="1" x="469"/>
        <item m="1" x="557"/>
        <item m="1" x="503"/>
        <item m="1" x="90"/>
        <item m="1" x="517"/>
        <item m="1" x="182"/>
        <item m="1" x="691"/>
        <item m="1" x="513"/>
        <item m="1" x="580"/>
        <item m="1" x="539"/>
        <item m="1" x="126"/>
        <item m="1" x="547"/>
        <item m="1" x="252"/>
        <item m="1" x="745"/>
        <item m="1" x="572"/>
        <item m="1" x="630"/>
        <item m="1" x="586"/>
        <item m="1" x="186"/>
        <item m="1" x="598"/>
        <item m="1" x="313"/>
        <item m="1" x="750"/>
        <item m="1" x="751"/>
        <item m="1" x="341"/>
        <item m="1" x="85"/>
        <item m="1" x="165"/>
        <item m="1" x="807"/>
        <item m="1" x="202"/>
        <item m="1" x="303"/>
        <item m="1" x="224"/>
        <item m="1" x="507"/>
        <item m="1" x="255"/>
        <item m="1" x="172"/>
        <item m="1" x="651"/>
        <item m="1" x="682"/>
        <item m="1" x="476"/>
        <item m="1" x="663"/>
        <item m="1" x="297"/>
        <item m="1" x="94"/>
        <item m="1" x="677"/>
        <item m="1" x="430"/>
        <item m="1" x="280"/>
        <item m="1" x="225"/>
        <item m="1" x="712"/>
        <item m="1" x="672"/>
        <item m="1" x="455"/>
        <item m="1" x="749"/>
        <item m="1" x="321"/>
        <item m="1" x="472"/>
        <item m="1" x="271"/>
        <item m="1" x="144"/>
        <item m="1" x="197"/>
        <item m="1" x="370"/>
        <item m="1" x="245"/>
        <item m="1" x="181"/>
        <item m="1" x="284"/>
        <item m="1" x="234"/>
        <item m="1" x="770"/>
        <item m="1" x="218"/>
        <item m="1" x="240"/>
        <item m="1" x="111"/>
        <item m="1" x="436"/>
        <item m="1" x="365"/>
        <item m="1" x="231"/>
        <item m="1" x="170"/>
        <item m="1" x="49"/>
        <item m="1" x="207"/>
        <item m="1" x="289"/>
        <item m="1" x="115"/>
        <item m="1" x="588"/>
        <item m="1" x="565"/>
        <item m="1" x="106"/>
        <item m="1" x="119"/>
        <item m="1" x="43"/>
        <item m="1" x="117"/>
        <item m="1" x="613"/>
        <item m="1" x="298"/>
        <item m="1" x="548"/>
        <item m="1" x="475"/>
        <item m="1" x="71"/>
        <item m="1" x="350"/>
        <item m="1" x="35"/>
        <item m="1" x="162"/>
        <item m="1" x="566"/>
        <item m="1" x="444"/>
        <item m="1" x="76"/>
        <item m="1" x="267"/>
        <item m="1" x="333"/>
        <item m="1" x="152"/>
        <item m="1" x="89"/>
        <item m="1" x="490"/>
        <item m="1" x="531"/>
        <item m="1" x="173"/>
        <item m="1" x="615"/>
        <item m="1" x="99"/>
        <item m="1" x="622"/>
        <item m="1" x="176"/>
        <item m="1" x="581"/>
        <item m="1" x="163"/>
        <item m="1" x="329"/>
        <item m="1" x="558"/>
        <item m="1" x="780"/>
        <item m="1" x="86"/>
        <item m="1" x="208"/>
        <item m="1" x="696"/>
        <item m="1" x="392"/>
        <item m="1" x="294"/>
        <item m="1" x="567"/>
        <item m="1" x="658"/>
        <item m="1" x="409"/>
        <item m="1" x="733"/>
        <item m="1" x="713"/>
        <item m="1" x="791"/>
        <item m="1" x="515"/>
        <item m="1" x="328"/>
        <item m="1" x="296"/>
        <item m="1" x="177"/>
        <item m="1" x="759"/>
        <item m="1" x="760"/>
        <item m="1" x="164"/>
        <item m="1" x="769"/>
        <item m="1" x="794"/>
        <item m="1" x="648"/>
        <item m="1" x="647"/>
        <item m="1" x="506"/>
        <item m="1" x="813"/>
        <item m="1" x="559"/>
        <item m="1" x="781"/>
        <item m="1" x="332"/>
        <item m="1" x="568"/>
        <item m="1" x="408"/>
        <item m="1" x="150"/>
        <item m="1" x="824"/>
        <item m="1" x="318"/>
        <item m="1" x="641"/>
        <item m="1" x="400"/>
        <item m="1" x="438"/>
        <item m="1" x="219"/>
        <item m="1" x="697"/>
        <item m="1" x="621"/>
        <item m="1" x="345"/>
        <item m="1" x="798"/>
        <item m="1" x="101"/>
        <item m="1" x="264"/>
        <item m="1" x="626"/>
        <item m="1" x="799"/>
        <item m="1" x="758"/>
        <item m="1" x="113"/>
        <item m="1" x="390"/>
        <item m="1" x="404"/>
        <item m="1" x="805"/>
        <item m="1" x="755"/>
        <item m="1" x="109"/>
        <item m="1" x="283"/>
        <item m="1" x="41"/>
        <item m="1" x="573"/>
        <item m="1" x="291"/>
        <item m="1" x="233"/>
        <item m="1" x="692"/>
        <item m="1" x="772"/>
        <item m="1" x="440"/>
        <item m="1" x="276"/>
        <item m="1" x="703"/>
        <item m="1" x="110"/>
        <item m="1" x="606"/>
        <item m="1" x="205"/>
        <item m="1" x="171"/>
        <item m="1" x="638"/>
        <item m="1" x="33"/>
        <item m="1" x="133"/>
        <item m="1" x="247"/>
        <item m="1" x="293"/>
        <item m="1" x="693"/>
        <item m="1" x="744"/>
        <item m="1" x="200"/>
        <item m="1" x="735"/>
        <item m="1" x="443"/>
        <item m="1" x="194"/>
        <item m="1" x="431"/>
        <item m="1" x="727"/>
        <item m="1" x="486"/>
        <item m="1" x="210"/>
        <item m="1" x="211"/>
        <item m="1" x="237"/>
        <item m="1" x="344"/>
        <item m="1" x="275"/>
        <item m="1" x="579"/>
        <item m="1" x="450"/>
        <item m="1" x="427"/>
        <item m="1" x="322"/>
        <item m="1" x="346"/>
        <item m="1" x="569"/>
        <item m="1" x="204"/>
        <item m="1" x="601"/>
        <item m="1" x="369"/>
        <item m="1" x="212"/>
        <item m="1" x="575"/>
        <item m="1" x="309"/>
        <item m="1" x="836"/>
        <item m="1" x="66"/>
        <item m="1" x="699"/>
        <item m="1" x="272"/>
        <item m="1" x="543"/>
        <item m="1" x="223"/>
        <item m="1" x="505"/>
        <item m="1" x="441"/>
        <item m="1" x="812"/>
        <item m="1" x="731"/>
        <item m="1" x="753"/>
        <item m="1" x="77"/>
        <item m="1" x="183"/>
        <item m="1" x="277"/>
        <item m="1" x="614"/>
        <item m="1" x="583"/>
        <item m="1" x="549"/>
        <item m="1" x="646"/>
        <item m="1" x="100"/>
        <item m="1" x="487"/>
        <item m="1" x="774"/>
        <item m="1" x="103"/>
        <item m="1" x="551"/>
        <item m="1" x="314"/>
        <item m="1" x="79"/>
        <item m="1" x="324"/>
        <item m="1" x="590"/>
        <item m="1" x="816"/>
        <item m="1" x="494"/>
        <item m="1" x="383"/>
        <item m="1" x="828"/>
        <item m="1" x="371"/>
        <item m="1" x="104"/>
        <item m="1" x="137"/>
        <item m="1" x="746"/>
        <item m="1" x="98"/>
        <item m="1" x="684"/>
        <item m="1" x="374"/>
        <item m="1" x="720"/>
        <item m="1" x="415"/>
        <item m="1" x="411"/>
        <item m="1" x="239"/>
        <item m="1" x="161"/>
        <item m="1" x="538"/>
        <item m="1" x="357"/>
        <item m="1" x="68"/>
        <item m="1" x="122"/>
        <item m="1" x="837"/>
        <item m="1" x="789"/>
        <item m="1" x="502"/>
        <item m="1" x="142"/>
        <item m="1" x="624"/>
        <item m="1" x="149"/>
        <item m="1" x="229"/>
        <item m="1" x="259"/>
        <item m="1" x="315"/>
        <item m="1" x="72"/>
        <item m="1" x="536"/>
        <item m="1" x="37"/>
        <item m="1" x="594"/>
        <item m="1" x="46"/>
        <item m="1" x="485"/>
        <item m="1" x="678"/>
        <item m="1" x="166"/>
        <item m="1" x="9"/>
        <item m="1" x="686"/>
        <item m="1" x="286"/>
        <item m="1" x="537"/>
        <item m="1" x="278"/>
        <item m="1" x="595"/>
        <item m="1" x="683"/>
        <item m="1" x="694"/>
        <item m="1" x="633"/>
        <item m="1" x="838"/>
        <item m="1" x="19"/>
        <item m="1" x="353"/>
        <item m="1" x="131"/>
        <item m="1" x="535"/>
        <item m="1" x="214"/>
        <item m="1" x="215"/>
        <item m="1" x="379"/>
        <item m="1" x="467"/>
        <item m="1" x="636"/>
        <item m="1" x="449"/>
        <item m="1" x="335"/>
        <item m="1" x="51"/>
        <item m="1" x="143"/>
        <item m="1" x="364"/>
        <item m="1" x="554"/>
        <item m="1" x="179"/>
        <item m="1" x="483"/>
        <item m="1" x="461"/>
        <item m="1" x="209"/>
        <item m="1" x="704"/>
        <item m="1" x="158"/>
        <item m="1" x="418"/>
        <item m="1" x="496"/>
        <item m="1" x="417"/>
        <item m="1" x="495"/>
        <item m="1" x="368"/>
        <item m="1" x="530"/>
        <item m="1" x="715"/>
        <item m="1" x="310"/>
        <item m="1" x="688"/>
        <item m="1" x="281"/>
        <item m="1" x="479"/>
        <item m="1" x="552"/>
        <item m="1" x="263"/>
        <item m="1" x="262"/>
        <item m="1" x="525"/>
        <item m="1" x="740"/>
        <item m="1" x="669"/>
        <item m="1" x="722"/>
        <item m="1" x="74"/>
        <item m="1" x="599"/>
        <item m="1" x="723"/>
        <item m="1" x="493"/>
        <item m="1" x="492"/>
        <item m="1" x="619"/>
        <item m="1" x="705"/>
        <item m="1" x="317"/>
        <item m="1" x="818"/>
        <item m="1" x="23"/>
        <item m="1" x="764"/>
        <item m="1" x="47"/>
        <item m="1" x="792"/>
        <item m="1" x="157"/>
        <item m="1" x="88"/>
        <item m="1" x="826"/>
        <item m="1" x="138"/>
        <item m="1" x="302"/>
        <item m="1" x="815"/>
        <item m="1" x="689"/>
        <item m="1" x="193"/>
        <item m="1" x="445"/>
        <item m="1" x="27"/>
        <item m="1" x="532"/>
        <item m="1" x="251"/>
        <item m="1" x="634"/>
        <item m="1" x="410"/>
        <item m="1" x="268"/>
        <item m="1" x="560"/>
        <item m="1" x="139"/>
        <item m="1" x="422"/>
        <item m="1" x="793"/>
        <item m="1" x="25"/>
        <item m="1" x="373"/>
        <item m="1" x="796"/>
        <item m="1" x="602"/>
        <item m="1" x="356"/>
        <item m="1" x="520"/>
        <item m="1" x="717"/>
        <item m="1" x="120"/>
        <item m="1" x="416"/>
        <item m="1" x="311"/>
        <item m="1" x="84"/>
        <item m="1" x="635"/>
        <item m="1" x="62"/>
        <item m="1" x="386"/>
        <item m="1" x="655"/>
        <item m="1" x="201"/>
        <item m="1" x="437"/>
        <item m="1" x="785"/>
        <item m="1" x="67"/>
        <item m="1" x="30"/>
        <item m="1" x="327"/>
        <item m="1" x="637"/>
        <item m="1" x="185"/>
        <item m="1" x="36"/>
        <item m="1" x="639"/>
        <item m="1" x="790"/>
        <item m="1" x="587"/>
        <item m="1" x="562"/>
        <item m="1" x="777"/>
        <item m="1" x="801"/>
        <item m="1" x="127"/>
        <item m="1" x="743"/>
        <item m="1" x="788"/>
        <item m="1" x="55"/>
        <item m="1" x="725"/>
        <item m="1" x="589"/>
        <item m="1" x="474"/>
        <item m="1" x="32"/>
        <item m="1" x="825"/>
        <item m="1" x="620"/>
        <item m="1" x="174"/>
        <item m="1" x="776"/>
        <item m="1" x="465"/>
        <item m="1" x="617"/>
        <item m="1" x="134"/>
        <item m="1" x="649"/>
        <item m="1" x="69"/>
        <item m="1" x="236"/>
        <item m="1" x="336"/>
        <item m="1" x="628"/>
        <item m="1" x="597"/>
        <item m="1" x="301"/>
        <item m="1" x="576"/>
        <item m="1" x="701"/>
        <item m="1" x="238"/>
        <item m="1" x="471"/>
        <item m="1" x="432"/>
        <item m="1" x="405"/>
        <item m="1" x="736"/>
        <item m="1" x="105"/>
        <item m="1" x="359"/>
        <item m="1" x="44"/>
        <item m="1" x="681"/>
        <item m="1" x="273"/>
        <item m="1" x="710"/>
        <item m="1" x="673"/>
        <item m="1" x="564"/>
        <item m="1" x="762"/>
        <item m="1" x="563"/>
        <item x="0"/>
        <item x="1"/>
        <item x="3"/>
        <item x="4"/>
        <item x="5"/>
        <item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compact="0" outline="0" showAll="0"/>
    <pivotField axis="axisRow" compact="0" outline="0" showAll="0" defaultSubtotal="0">
      <items count="11">
        <item x="0"/>
        <item m="1" x="10"/>
        <item m="1" x="5"/>
        <item m="1" x="9"/>
        <item m="1" x="8"/>
        <item m="1" x="4"/>
        <item m="1" x="3"/>
        <item x="1"/>
        <item m="1" x="2"/>
        <item m="1" x="6"/>
        <item m="1" x="7"/>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multipleItemSelectionAllowed="1" showAll="0">
      <items count="4">
        <item h="1" x="0"/>
        <item m="1" x="2"/>
        <item h="1" x="1"/>
        <item t="default"/>
      </items>
    </pivotField>
    <pivotField axis="axisRow" compact="0" outline="0" showAll="0" defaultSubtotal="0">
      <items count="25">
        <item x="0"/>
        <item m="1" x="22"/>
        <item m="1" x="5"/>
        <item m="1" x="2"/>
        <item m="1" x="14"/>
        <item m="1" x="11"/>
        <item m="1" x="21"/>
        <item m="1" x="18"/>
        <item m="1" x="3"/>
        <item m="1" x="10"/>
        <item m="1" x="19"/>
        <item m="1" x="6"/>
        <item m="1" x="23"/>
        <item m="1" x="16"/>
        <item m="1" x="12"/>
        <item m="1" x="15"/>
        <item m="1" x="8"/>
        <item m="1" x="13"/>
        <item m="1" x="9"/>
        <item m="1" x="4"/>
        <item m="1" x="24"/>
        <item m="1" x="17"/>
        <item x="1"/>
        <item m="1" x="7"/>
        <item m="1" x="20"/>
      </items>
    </pivotField>
    <pivotField compact="0" outline="0" showAll="0" defaultSubtotal="0"/>
    <pivotField compact="0" outline="0" showAll="0"/>
    <pivotField compact="0" outline="0" showAll="0"/>
  </pivotFields>
  <rowFields count="3">
    <field x="140"/>
    <field x="4"/>
    <field x="99"/>
  </rowFields>
  <rowItems count="1">
    <i t="grand">
      <x/>
    </i>
  </rowItems>
  <colItems count="1">
    <i/>
  </colItems>
  <pageFields count="3">
    <pageField fld="139" hier="-1"/>
    <pageField fld="127" hier="-1"/>
    <pageField fld="9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樞紐分析表2" cacheId="589"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BD5:BH9" firstHeaderRow="1" firstDataRow="2" firstDataCol="2"/>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Col"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axis="axisRow" compact="0" outline="0" showAll="0" defaultSubtotal="0">
      <items count="1">
        <item x="0"/>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4">
        <item x="0"/>
        <item m="1" x="2"/>
        <item x="1"/>
        <item t="default"/>
      </items>
    </pivotField>
    <pivotField compact="0" outline="0" showAll="0" sortType="ascending" defaultSubtotal="0"/>
    <pivotField compact="0" outline="0" showAll="0" defaultSubtotal="0"/>
    <pivotField compact="0" outline="0" showAll="0"/>
    <pivotField compact="0" outline="0" showAll="0"/>
  </pivotFields>
  <rowFields count="2">
    <field x="127"/>
    <field x="139"/>
  </rowFields>
  <rowItems count="3">
    <i>
      <x/>
      <x/>
    </i>
    <i r="1">
      <x v="2"/>
    </i>
    <i t="grand">
      <x/>
    </i>
  </rowItems>
  <colFields count="1">
    <field x="121"/>
  </colFields>
  <colItems count="3">
    <i>
      <x/>
    </i>
    <i>
      <x v="1"/>
    </i>
    <i t="grand">
      <x/>
    </i>
  </colItem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6000000}" name="樞紐分析表7" cacheId="589"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Z6:AC9" firstHeaderRow="1" firstDataRow="2" firstDataCol="2" rowPageCount="1" colPageCount="1"/>
  <pivotFields count="144">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5">
        <item m="1" x="11"/>
        <item m="1" x="32"/>
        <item m="1" x="31"/>
        <item m="1" x="24"/>
        <item m="1" x="23"/>
        <item m="1" x="2"/>
        <item m="1" x="12"/>
        <item m="1" x="3"/>
        <item m="1" x="9"/>
        <item m="1" x="6"/>
        <item m="1" x="29"/>
        <item m="1" x="14"/>
        <item m="1" x="10"/>
        <item m="1" x="8"/>
        <item m="1" x="5"/>
        <item m="1" x="7"/>
        <item m="1" x="26"/>
        <item m="1" x="4"/>
        <item m="1" x="22"/>
        <item m="1" x="18"/>
        <item m="1" x="17"/>
        <item m="1" x="20"/>
        <item m="1" x="21"/>
        <item m="1" x="1"/>
        <item m="1" x="25"/>
        <item m="1" x="34"/>
        <item m="1" x="16"/>
        <item m="1" x="27"/>
        <item m="1" x="28"/>
        <item m="1" x="33"/>
        <item m="1" x="19"/>
        <item m="1" x="30"/>
        <item m="1" x="15"/>
        <item m="1" x="13"/>
        <item x="0"/>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6"/>
    <field x="41"/>
  </rowFields>
  <rowItems count="2">
    <i>
      <x/>
      <x v="34"/>
    </i>
    <i t="grand">
      <x/>
    </i>
  </rowItems>
  <colFields count="1">
    <field x="124"/>
  </colFields>
  <colItems count="2">
    <i>
      <x v="1"/>
    </i>
    <i t="grand">
      <x/>
    </i>
  </colItems>
  <pageFields count="1">
    <pageField fld="127"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B00-000005000000}" name="樞紐分析表6" cacheId="589" applyNumberFormats="0" applyBorderFormats="0" applyFontFormats="0" applyPatternFormats="0" applyAlignmentFormats="0" applyWidthHeightFormats="1" dataCaption="值" updatedVersion="8" minRefreshableVersion="3" showDrill="0" useAutoFormatting="1" itemPrintTitles="1" createdVersion="6" indent="0" compact="0" compactData="0" gridDropZones="1" multipleFieldFilters="0">
  <location ref="AJ6:AL8" firstHeaderRow="1" firstDataRow="2" firstDataCol="1" rowPageCount="1" colPageCount="1"/>
  <pivotFields count="144">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axis="axisCol" compact="0" outline="0" showAll="0">
      <items count="3">
        <item m="1" x="1"/>
        <item x="0"/>
        <item t="default"/>
      </items>
    </pivotField>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Items count="1">
    <i/>
  </rowItems>
  <colFields count="1">
    <field x="124"/>
  </colFields>
  <colItems count="2">
    <i>
      <x v="1"/>
    </i>
    <i t="grand">
      <x/>
    </i>
  </colItems>
  <pageFields count="1">
    <pageField fld="127" hier="-1"/>
  </pageFields>
  <dataFields count="1">
    <dataField name="計數 - 層級" fld="2"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樞紐分析表3" cacheId="2"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8">
  <location ref="CA3:CC6" firstHeaderRow="1" firstDataRow="2" firstDataCol="1" rowPageCount="1" colPageCount="1"/>
  <pivotFields count="5">
    <pivotField axis="axisPage" showAll="0">
      <items count="6">
        <item m="1" x="4"/>
        <item x="1"/>
        <item m="1" x="3"/>
        <item m="1" x="2"/>
        <item x="0"/>
        <item t="default"/>
      </items>
    </pivotField>
    <pivotField axis="axisRow" numFmtId="167" showAll="0" sortType="ascending">
      <items count="19">
        <item m="1" x="4"/>
        <item m="1" x="10"/>
        <item m="1" x="5"/>
        <item m="1" x="13"/>
        <item m="1" x="7"/>
        <item m="1" x="3"/>
        <item m="1" x="6"/>
        <item m="1" x="16"/>
        <item m="1" x="14"/>
        <item m="1" x="12"/>
        <item m="1" x="15"/>
        <item m="1" x="11"/>
        <item m="1" x="2"/>
        <item m="1" x="8"/>
        <item x="0"/>
        <item m="1" x="9"/>
        <item m="1" x="17"/>
        <item x="1"/>
        <item t="default"/>
      </items>
    </pivotField>
    <pivotField axis="axisCol" showAll="0" sortType="ascending">
      <items count="30">
        <item m="1" x="15"/>
        <item m="1" x="11"/>
        <item m="1" x="4"/>
        <item m="1" x="7"/>
        <item m="1" x="20"/>
        <item m="1" x="16"/>
        <item m="1" x="8"/>
        <item m="1" x="17"/>
        <item m="1" x="12"/>
        <item m="1" x="3"/>
        <item m="1" x="1"/>
        <item m="1" x="18"/>
        <item m="1" x="24"/>
        <item m="1" x="21"/>
        <item m="1" x="9"/>
        <item m="1" x="13"/>
        <item m="1" x="25"/>
        <item x="0"/>
        <item m="1" x="14"/>
        <item m="1" x="19"/>
        <item m="1" x="23"/>
        <item m="1" x="10"/>
        <item m="1" x="2"/>
        <item m="1" x="26"/>
        <item m="1" x="5"/>
        <item m="1" x="6"/>
        <item m="1" x="27"/>
        <item m="1" x="28"/>
        <item m="1" x="22"/>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
  </rowFields>
  <rowItems count="2">
    <i>
      <x v="14"/>
    </i>
    <i t="grand">
      <x/>
    </i>
  </rowItems>
  <colFields count="1">
    <field x="2"/>
  </colFields>
  <colItems count="2">
    <i>
      <x v="17"/>
    </i>
    <i t="grand">
      <x/>
    </i>
  </colItems>
  <pageFields count="1">
    <pageField fld="0" item="4" hier="-1"/>
  </pageFields>
  <dataFields count="1">
    <dataField name="加總 - 合計" fld="4" baseField="0" baseItem="0"/>
  </dataFields>
  <chartFormats count="26">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7" format="12" series="1">
      <pivotArea type="data" outline="0" fieldPosition="0">
        <references count="2">
          <reference field="4294967294" count="1" selected="0">
            <x v="0"/>
          </reference>
          <reference field="2" count="1" selected="0">
            <x v="2"/>
          </reference>
        </references>
      </pivotArea>
    </chartFormat>
    <chartFormat chart="7" format="13" series="1">
      <pivotArea type="data" outline="0" fieldPosition="0">
        <references count="2">
          <reference field="4294967294" count="1" selected="0">
            <x v="0"/>
          </reference>
          <reference field="2" count="1" selected="0">
            <x v="3"/>
          </reference>
        </references>
      </pivotArea>
    </chartFormat>
    <chartFormat chart="7" format="14" series="1">
      <pivotArea type="data" outline="0" fieldPosition="0">
        <references count="2">
          <reference field="4294967294" count="1" selected="0">
            <x v="0"/>
          </reference>
          <reference field="2" count="1" selected="0">
            <x v="4"/>
          </reference>
        </references>
      </pivotArea>
    </chartFormat>
    <chartFormat chart="7" format="15" series="1">
      <pivotArea type="data" outline="0" fieldPosition="0">
        <references count="2">
          <reference field="4294967294" count="1" selected="0">
            <x v="0"/>
          </reference>
          <reference field="2" count="1" selected="0">
            <x v="5"/>
          </reference>
        </references>
      </pivotArea>
    </chartFormat>
    <chartFormat chart="8" format="16" series="1">
      <pivotArea type="data" outline="0" fieldPosition="0">
        <references count="2">
          <reference field="4294967294" count="1" selected="0">
            <x v="0"/>
          </reference>
          <reference field="2" count="1" selected="0">
            <x v="0"/>
          </reference>
        </references>
      </pivotArea>
    </chartFormat>
    <chartFormat chart="8"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2"/>
          </reference>
        </references>
      </pivotArea>
    </chartFormat>
    <chartFormat chart="8" format="19" series="1">
      <pivotArea type="data" outline="0" fieldPosition="0">
        <references count="2">
          <reference field="4294967294" count="1" selected="0">
            <x v="0"/>
          </reference>
          <reference field="2" count="1" selected="0">
            <x v="3"/>
          </reference>
        </references>
      </pivotArea>
    </chartFormat>
    <chartFormat chart="8" format="20" series="1">
      <pivotArea type="data" outline="0" fieldPosition="0">
        <references count="2">
          <reference field="4294967294" count="1" selected="0">
            <x v="0"/>
          </reference>
          <reference field="2" count="1" selected="0">
            <x v="4"/>
          </reference>
        </references>
      </pivotArea>
    </chartFormat>
    <chartFormat chart="8" format="21" series="1">
      <pivotArea type="data" outline="0" fieldPosition="0">
        <references count="2">
          <reference field="4294967294" count="1" selected="0">
            <x v="0"/>
          </reference>
          <reference field="2" count="1" selected="0">
            <x v="5"/>
          </reference>
        </references>
      </pivotArea>
    </chartFormat>
    <chartFormat chart="9" format="11" series="1">
      <pivotArea type="data" outline="0" fieldPosition="0">
        <references count="2">
          <reference field="4294967294" count="1" selected="0">
            <x v="0"/>
          </reference>
          <reference field="2" count="1" selected="0">
            <x v="0"/>
          </reference>
        </references>
      </pivotArea>
    </chartFormat>
    <chartFormat chart="9" format="12" series="1">
      <pivotArea type="data" outline="0" fieldPosition="0">
        <references count="2">
          <reference field="4294967294" count="1" selected="0">
            <x v="0"/>
          </reference>
          <reference field="2" count="1" selected="0">
            <x v="1"/>
          </reference>
        </references>
      </pivotArea>
    </chartFormat>
    <chartFormat chart="9" format="13" series="1">
      <pivotArea type="data" outline="0" fieldPosition="0">
        <references count="2">
          <reference field="4294967294" count="1" selected="0">
            <x v="0"/>
          </reference>
          <reference field="2" count="1" selected="0">
            <x v="2"/>
          </reference>
        </references>
      </pivotArea>
    </chartFormat>
    <chartFormat chart="9" format="14" series="1">
      <pivotArea type="data" outline="0" fieldPosition="0">
        <references count="2">
          <reference field="4294967294" count="1" selected="0">
            <x v="0"/>
          </reference>
          <reference field="2" count="1" selected="0">
            <x v="3"/>
          </reference>
        </references>
      </pivotArea>
    </chartFormat>
    <chartFormat chart="9" format="15" series="1">
      <pivotArea type="data" outline="0" fieldPosition="0">
        <references count="2">
          <reference field="4294967294" count="1" selected="0">
            <x v="0"/>
          </reference>
          <reference field="2" count="1" selected="0">
            <x v="4"/>
          </reference>
        </references>
      </pivotArea>
    </chartFormat>
    <chartFormat chart="9" format="16" series="1">
      <pivotArea type="data" outline="0" fieldPosition="0">
        <references count="2">
          <reference field="4294967294" count="1" selected="0">
            <x v="0"/>
          </reference>
          <reference field="2" count="1" selected="0">
            <x v="5"/>
          </reference>
        </references>
      </pivotArea>
    </chartFormat>
    <chartFormat chart="9" format="17" series="1">
      <pivotArea type="data" outline="0" fieldPosition="0">
        <references count="2">
          <reference field="4294967294" count="1" selected="0">
            <x v="0"/>
          </reference>
          <reference field="2" count="1" selected="0">
            <x v="6"/>
          </reference>
        </references>
      </pivotArea>
    </chartFormat>
    <chartFormat chart="10" format="18" series="1">
      <pivotArea type="data" outline="0" fieldPosition="0">
        <references count="2">
          <reference field="4294967294" count="1" selected="0">
            <x v="0"/>
          </reference>
          <reference field="2" count="1" selected="0">
            <x v="0"/>
          </reference>
        </references>
      </pivotArea>
    </chartFormat>
    <chartFormat chart="10" format="19" series="1">
      <pivotArea type="data" outline="0" fieldPosition="0">
        <references count="2">
          <reference field="4294967294" count="1" selected="0">
            <x v="0"/>
          </reference>
          <reference field="2" count="1" selected="0">
            <x v="1"/>
          </reference>
        </references>
      </pivotArea>
    </chartFormat>
    <chartFormat chart="10" format="20" series="1">
      <pivotArea type="data" outline="0" fieldPosition="0">
        <references count="2">
          <reference field="4294967294" count="1" selected="0">
            <x v="0"/>
          </reference>
          <reference field="2" count="1" selected="0">
            <x v="2"/>
          </reference>
        </references>
      </pivotArea>
    </chartFormat>
    <chartFormat chart="10" format="21" series="1">
      <pivotArea type="data" outline="0" fieldPosition="0">
        <references count="2">
          <reference field="4294967294" count="1" selected="0">
            <x v="0"/>
          </reference>
          <reference field="2" count="1" selected="0">
            <x v="3"/>
          </reference>
        </references>
      </pivotArea>
    </chartFormat>
    <chartFormat chart="10" format="22" series="1">
      <pivotArea type="data" outline="0" fieldPosition="0">
        <references count="2">
          <reference field="4294967294" count="1" selected="0">
            <x v="0"/>
          </reference>
          <reference field="2" count="1" selected="0">
            <x v="4"/>
          </reference>
        </references>
      </pivotArea>
    </chartFormat>
    <chartFormat chart="10" format="23" series="1">
      <pivotArea type="data" outline="0" fieldPosition="0">
        <references count="2">
          <reference field="4294967294" count="1" selected="0">
            <x v="0"/>
          </reference>
          <reference field="2" count="1" selected="0">
            <x v="5"/>
          </reference>
        </references>
      </pivotArea>
    </chartFormat>
    <chartFormat chart="10" format="24" series="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樞紐分析表4"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U5:AW7" firstHeaderRow="2" firstDataRow="2" firstDataCol="2" rowPageCount="1" colPageCount="1"/>
  <pivotFields count="144">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6">
        <item x="0"/>
        <item m="1" x="14"/>
        <item m="1" x="5"/>
        <item m="1" x="8"/>
        <item m="1" x="13"/>
        <item m="1" x="12"/>
        <item m="1" x="10"/>
        <item m="1" x="1"/>
        <item m="1" x="7"/>
        <item m="1" x="2"/>
        <item m="1" x="9"/>
        <item m="1" x="6"/>
        <item m="1" x="3"/>
        <item m="1" x="4"/>
        <item m="1" x="15"/>
        <item m="1" x="11"/>
      </items>
    </pivotField>
    <pivotField compact="0" outline="0" showAll="0"/>
    <pivotField compact="0" outline="0" showAll="0"/>
    <pivotField compact="0" outline="0" showAll="0"/>
    <pivotField axis="axisRow" compact="0" outline="0" showAll="0">
      <items count="7">
        <item n=" " x="0"/>
        <item m="1" x="1"/>
        <item m="1" x="5"/>
        <item m="1" x="2"/>
        <item m="1" x="4"/>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2">
    <field x="14"/>
    <field x="18"/>
  </rowFields>
  <rowItems count="1">
    <i>
      <x/>
      <x/>
    </i>
  </rowItems>
  <colItems count="1">
    <i/>
  </colItems>
  <pageFields count="1">
    <pageField fld="127" item="0" hier="-1"/>
  </pageFields>
  <dataFields count="1">
    <dataField name="計數 - 英文名稱" fld="4" subtotal="count" baseField="0" baseItem="0"/>
  </data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4000000}" name="樞紐分析表5" cacheId="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DD11:DD20" firstHeaderRow="1" firstDataRow="1" firstDataCol="1" rowPageCount="3" colPageCount="1"/>
  <pivotFields count="5">
    <pivotField axis="axisPage" showAll="0">
      <items count="2">
        <item x="0"/>
        <item t="default"/>
      </items>
    </pivotField>
    <pivotField axis="axisRow" showAll="0">
      <items count="4">
        <item x="2"/>
        <item x="1"/>
        <item x="0"/>
        <item t="default"/>
      </items>
    </pivotField>
    <pivotField axis="axisRow" showAll="0">
      <items count="277">
        <item x="224"/>
        <item x="225"/>
        <item x="226"/>
        <item x="227"/>
        <item x="228"/>
        <item x="229"/>
        <item x="230"/>
        <item x="231"/>
        <item x="232"/>
        <item x="233"/>
        <item x="234"/>
        <item x="235"/>
        <item x="236"/>
        <item x="238"/>
        <item x="239"/>
        <item x="240"/>
        <item x="241"/>
        <item x="237"/>
        <item x="242"/>
        <item x="243"/>
        <item x="244"/>
        <item x="245"/>
        <item x="246"/>
        <item x="247"/>
        <item x="248"/>
        <item x="0"/>
        <item x="1"/>
        <item x="2"/>
        <item x="3"/>
        <item x="4"/>
        <item x="5"/>
        <item x="6"/>
        <item x="7"/>
        <item x="8"/>
        <item x="196"/>
        <item x="197"/>
        <item x="198"/>
        <item x="199"/>
        <item x="200"/>
        <item x="9"/>
        <item x="10"/>
        <item x="11"/>
        <item x="12"/>
        <item x="13"/>
        <item x="14"/>
        <item x="15"/>
        <item x="16"/>
        <item x="17"/>
        <item x="18"/>
        <item x="19"/>
        <item x="20"/>
        <item x="21"/>
        <item x="201"/>
        <item x="22"/>
        <item x="23"/>
        <item x="24"/>
        <item x="25"/>
        <item x="26"/>
        <item x="202"/>
        <item x="27"/>
        <item x="28"/>
        <item x="29"/>
        <item x="30"/>
        <item x="31"/>
        <item x="32"/>
        <item x="33"/>
        <item x="203"/>
        <item x="34"/>
        <item x="35"/>
        <item x="36"/>
        <item x="37"/>
        <item x="38"/>
        <item x="39"/>
        <item x="40"/>
        <item x="41"/>
        <item x="42"/>
        <item x="43"/>
        <item x="44"/>
        <item x="45"/>
        <item x="46"/>
        <item x="47"/>
        <item x="48"/>
        <item x="49"/>
        <item x="50"/>
        <item x="51"/>
        <item x="52"/>
        <item x="204"/>
        <item x="53"/>
        <item x="54"/>
        <item x="55"/>
        <item x="56"/>
        <item x="57"/>
        <item x="58"/>
        <item x="59"/>
        <item x="205"/>
        <item x="60"/>
        <item x="61"/>
        <item x="62"/>
        <item x="63"/>
        <item x="64"/>
        <item x="65"/>
        <item x="66"/>
        <item x="67"/>
        <item x="68"/>
        <item x="69"/>
        <item x="70"/>
        <item x="71"/>
        <item x="206"/>
        <item x="72"/>
        <item x="73"/>
        <item x="74"/>
        <item x="75"/>
        <item x="76"/>
        <item x="77"/>
        <item x="78"/>
        <item x="79"/>
        <item x="80"/>
        <item x="81"/>
        <item x="82"/>
        <item x="83"/>
        <item x="84"/>
        <item x="207"/>
        <item x="85"/>
        <item x="86"/>
        <item x="87"/>
        <item x="88"/>
        <item x="89"/>
        <item x="90"/>
        <item x="91"/>
        <item x="92"/>
        <item x="208"/>
        <item x="223"/>
        <item x="93"/>
        <item x="94"/>
        <item x="95"/>
        <item x="96"/>
        <item x="97"/>
        <item x="98"/>
        <item x="209"/>
        <item x="99"/>
        <item x="210"/>
        <item x="100"/>
        <item x="101"/>
        <item x="211"/>
        <item x="102"/>
        <item x="103"/>
        <item x="104"/>
        <item x="105"/>
        <item x="106"/>
        <item x="107"/>
        <item x="108"/>
        <item x="212"/>
        <item x="109"/>
        <item x="110"/>
        <item x="213"/>
        <item x="111"/>
        <item x="112"/>
        <item x="214"/>
        <item x="113"/>
        <item x="114"/>
        <item x="215"/>
        <item x="115"/>
        <item x="116"/>
        <item x="117"/>
        <item x="118"/>
        <item x="119"/>
        <item x="216"/>
        <item x="217"/>
        <item x="120"/>
        <item x="121"/>
        <item x="122"/>
        <item x="123"/>
        <item x="124"/>
        <item x="125"/>
        <item x="218"/>
        <item x="126"/>
        <item x="127"/>
        <item x="219"/>
        <item x="128"/>
        <item x="129"/>
        <item x="130"/>
        <item x="131"/>
        <item x="132"/>
        <item x="133"/>
        <item x="134"/>
        <item x="135"/>
        <item x="136"/>
        <item x="137"/>
        <item x="138"/>
        <item x="139"/>
        <item x="140"/>
        <item x="141"/>
        <item x="142"/>
        <item x="143"/>
        <item x="144"/>
        <item x="220"/>
        <item x="221"/>
        <item x="145"/>
        <item x="146"/>
        <item x="147"/>
        <item x="148"/>
        <item x="149"/>
        <item x="150"/>
        <item x="151"/>
        <item x="152"/>
        <item x="153"/>
        <item x="154"/>
        <item x="155"/>
        <item x="156"/>
        <item x="157"/>
        <item x="158"/>
        <item x="159"/>
        <item x="160"/>
        <item x="222"/>
        <item x="161"/>
        <item x="162"/>
        <item x="163"/>
        <item x="164"/>
        <item x="165"/>
        <item x="166"/>
        <item x="167"/>
        <item x="168"/>
        <item x="169"/>
        <item x="170"/>
        <item x="171"/>
        <item x="172"/>
        <item x="173"/>
        <item x="174"/>
        <item x="175"/>
        <item x="176"/>
        <item x="195"/>
        <item x="177"/>
        <item x="178"/>
        <item x="179"/>
        <item x="180"/>
        <item x="181"/>
        <item x="182"/>
        <item x="183"/>
        <item x="184"/>
        <item x="185"/>
        <item x="186"/>
        <item x="187"/>
        <item x="188"/>
        <item x="189"/>
        <item x="190"/>
        <item x="191"/>
        <item x="192"/>
        <item x="193"/>
        <item x="194"/>
        <item x="249"/>
        <item x="250"/>
        <item x="251"/>
        <item x="252"/>
        <item x="253"/>
        <item x="254"/>
        <item x="255"/>
        <item x="256"/>
        <item x="257"/>
        <item x="258"/>
        <item x="259"/>
        <item x="260"/>
        <item x="261"/>
        <item x="262"/>
        <item x="263"/>
        <item x="264"/>
        <item x="265"/>
        <item x="266"/>
        <item x="267"/>
        <item x="268"/>
        <item x="269"/>
        <item x="270"/>
        <item x="271"/>
        <item x="272"/>
        <item x="273"/>
        <item x="274"/>
        <item x="275"/>
        <item t="default"/>
      </items>
    </pivotField>
    <pivotField axis="axisPage" numFmtId="167" showAll="0">
      <items count="3">
        <item x="0"/>
        <item x="1"/>
        <item t="default"/>
      </items>
    </pivotField>
    <pivotField axis="axisPage" showAll="0">
      <items count="3">
        <item x="1"/>
        <item x="0"/>
        <item t="default"/>
      </items>
    </pivotField>
  </pivotFields>
  <rowFields count="2">
    <field x="1"/>
    <field x="2"/>
  </rowFields>
  <rowItems count="9">
    <i>
      <x v="1"/>
    </i>
    <i r="1">
      <x v="71"/>
    </i>
    <i r="1">
      <x v="217"/>
    </i>
    <i r="1">
      <x v="230"/>
    </i>
    <i>
      <x v="2"/>
    </i>
    <i r="1">
      <x v="71"/>
    </i>
    <i r="1">
      <x v="217"/>
    </i>
    <i r="1">
      <x v="230"/>
    </i>
    <i t="grand">
      <x/>
    </i>
  </rowItems>
  <colItems count="1">
    <i/>
  </colItems>
  <pageFields count="3">
    <pageField fld="4" item="0" hier="-1"/>
    <pageField fld="0" item="0" hier="-1"/>
    <pageField fld="3"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7000000}" name="樞紐分析表8" cacheId="589"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P7:W8" firstHeaderRow="1" firstDataRow="1" firstDataCol="8" rowPageCount="2" colPageCount="1"/>
  <pivotFields count="144">
    <pivotField compact="0" outline="0" showAll="0"/>
    <pivotField compact="0" outline="0" showAll="0"/>
    <pivotField compact="0" outline="0" showAll="0"/>
    <pivotField axis="axisRow" compact="0" outline="0" showAll="0" defaultSubtotal="0">
      <items count="679">
        <item m="1" x="193"/>
        <item m="1" x="127"/>
        <item m="1" x="120"/>
        <item m="1" x="542"/>
        <item m="1" x="418"/>
        <item m="1" x="303"/>
        <item m="1" x="520"/>
        <item m="1" x="617"/>
        <item m="1" x="554"/>
        <item m="1" x="225"/>
        <item m="1" x="669"/>
        <item m="1" x="52"/>
        <item m="1" x="316"/>
        <item m="1" x="573"/>
        <item m="1" x="344"/>
        <item m="1" x="354"/>
        <item m="1" x="555"/>
        <item m="1" x="50"/>
        <item m="1" x="274"/>
        <item m="1" x="546"/>
        <item m="1" x="290"/>
        <item m="1" x="594"/>
        <item m="1" x="552"/>
        <item m="1" x="400"/>
        <item m="1" x="104"/>
        <item m="1" x="420"/>
        <item m="1" x="355"/>
        <item m="1" x="266"/>
        <item m="1" x="41"/>
        <item m="1" x="538"/>
        <item m="1" x="117"/>
        <item m="1" x="620"/>
        <item m="1" x="294"/>
        <item m="1" x="543"/>
        <item m="1" x="493"/>
        <item m="1" x="174"/>
        <item m="1" x="280"/>
        <item m="1" x="296"/>
        <item m="1" x="19"/>
        <item m="1" x="109"/>
        <item m="1" x="475"/>
        <item m="1" x="495"/>
        <item m="1" x="661"/>
        <item m="1" x="68"/>
        <item m="1" x="604"/>
        <item m="1" x="252"/>
        <item m="1" x="162"/>
        <item m="1" x="352"/>
        <item m="1" x="327"/>
        <item m="1" x="454"/>
        <item m="1" x="631"/>
        <item m="1" x="165"/>
        <item m="1" x="54"/>
        <item m="1" x="431"/>
        <item m="1" x="158"/>
        <item m="1" x="434"/>
        <item m="1" x="227"/>
        <item m="1" x="450"/>
        <item m="1" x="34"/>
        <item m="1" x="560"/>
        <item m="1" x="76"/>
        <item m="1" x="471"/>
        <item m="1" x="675"/>
        <item m="1" x="317"/>
        <item m="1" x="328"/>
        <item m="1" x="584"/>
        <item m="1" x="45"/>
        <item m="1" x="101"/>
        <item m="1" x="98"/>
        <item m="1" x="47"/>
        <item m="1" x="332"/>
        <item m="1" x="587"/>
        <item m="1" x="82"/>
        <item m="1" x="84"/>
        <item m="1" x="468"/>
        <item m="1" x="672"/>
        <item m="1" x="232"/>
        <item m="1" x="17"/>
        <item m="1" x="369"/>
        <item m="1" x="485"/>
        <item m="1" x="383"/>
        <item m="1" x="66"/>
        <item m="1" x="152"/>
        <item m="1" x="566"/>
        <item m="1" x="581"/>
        <item m="1" x="477"/>
        <item m="1" x="382"/>
        <item m="1" x="304"/>
        <item m="1" x="315"/>
        <item m="1" x="655"/>
        <item m="1" x="551"/>
        <item m="1" x="10"/>
        <item m="1" x="505"/>
        <item m="1" x="528"/>
        <item m="1" x="13"/>
        <item m="1" x="443"/>
        <item m="1" x="150"/>
        <item m="1" x="110"/>
        <item m="1" x="170"/>
        <item m="1" x="651"/>
        <item m="1" x="356"/>
        <item m="1" x="404"/>
        <item m="1" x="124"/>
        <item m="1" x="143"/>
        <item m="1" x="642"/>
        <item m="1" x="612"/>
        <item m="1" x="637"/>
        <item m="1" x="670"/>
        <item m="1" x="521"/>
        <item m="1" x="414"/>
        <item m="1" x="338"/>
        <item m="1" x="33"/>
        <item m="1" x="331"/>
        <item m="1" x="95"/>
        <item m="1" x="353"/>
        <item m="1" x="364"/>
        <item m="1" x="466"/>
        <item m="1" x="363"/>
        <item m="1" x="43"/>
        <item m="1" x="178"/>
        <item m="1" x="473"/>
        <item m="1" x="63"/>
        <item m="1" x="64"/>
        <item m="1" x="116"/>
        <item m="1" x="654"/>
        <item m="1" x="350"/>
        <item m="1" x="411"/>
        <item m="1" x="145"/>
        <item m="1" x="204"/>
        <item m="1" x="14"/>
        <item m="1" x="535"/>
        <item m="1" x="244"/>
        <item m="1" x="335"/>
        <item m="1" x="55"/>
        <item m="1" x="93"/>
        <item m="1" x="541"/>
        <item m="1" x="107"/>
        <item m="1" x="23"/>
        <item m="1" x="576"/>
        <item m="1" x="640"/>
        <item m="1" x="329"/>
        <item m="1" x="575"/>
        <item m="1" x="489"/>
        <item m="1" x="605"/>
        <item m="1" x="665"/>
        <item m="1" x="603"/>
        <item m="1" x="167"/>
        <item m="1" x="282"/>
        <item m="1" x="600"/>
        <item m="1" x="208"/>
        <item m="1" x="462"/>
        <item m="1" x="300"/>
        <item m="1" x="238"/>
        <item m="1" x="373"/>
        <item m="1" x="271"/>
        <item m="1" x="648"/>
        <item m="1" x="96"/>
        <item m="1" x="216"/>
        <item m="1" x="523"/>
        <item m="1" x="192"/>
        <item m="1" x="256"/>
        <item m="1" x="243"/>
        <item m="1" x="312"/>
        <item m="1" x="87"/>
        <item m="1" x="18"/>
        <item m="1" x="223"/>
        <item m="1" x="106"/>
        <item m="1" x="248"/>
        <item m="1" x="36"/>
        <item m="1" x="392"/>
        <item m="1" x="564"/>
        <item m="1" x="613"/>
        <item m="1" x="579"/>
        <item m="1" x="171"/>
        <item m="1" x="222"/>
        <item m="1" x="435"/>
        <item m="1" x="476"/>
        <item m="1" x="35"/>
        <item m="1" x="49"/>
        <item m="1" x="172"/>
        <item m="1" x="512"/>
        <item m="1" x="673"/>
        <item m="1" x="599"/>
        <item m="1" x="325"/>
        <item m="1" x="628"/>
        <item m="1" x="163"/>
        <item m="1" x="309"/>
        <item m="1" x="657"/>
        <item m="1" x="239"/>
        <item m="1" x="662"/>
        <item m="1" x="258"/>
        <item m="1" x="490"/>
        <item m="1" x="486"/>
        <item m="1" x="340"/>
        <item m="1" x="251"/>
        <item m="1" x="511"/>
        <item m="1" x="345"/>
        <item m="1" x="12"/>
        <item m="1" x="242"/>
        <item m="1" x="25"/>
        <item m="1" x="132"/>
        <item m="1" x="287"/>
        <item m="1" x="624"/>
        <item m="1" x="459"/>
        <item m="1" x="181"/>
        <item m="1" x="314"/>
        <item m="1" x="220"/>
        <item m="1" x="577"/>
        <item m="1" x="48"/>
        <item m="1" x="376"/>
        <item m="1" x="67"/>
        <item m="1" x="458"/>
        <item m="1" x="474"/>
        <item m="1" x="386"/>
        <item m="1" x="307"/>
        <item x="2"/>
        <item m="1" x="168"/>
        <item x="8"/>
        <item m="1" x="526"/>
        <item m="1" x="254"/>
        <item m="1" x="235"/>
        <item m="1" x="211"/>
        <item m="1" x="360"/>
        <item m="1" x="53"/>
        <item m="1" x="614"/>
        <item m="1" x="26"/>
        <item m="1" x="544"/>
        <item m="1" x="348"/>
        <item m="1" x="276"/>
        <item m="1" x="226"/>
        <item m="1" x="121"/>
        <item m="1" x="585"/>
        <item m="1" x="602"/>
        <item m="1" x="198"/>
        <item m="1" x="273"/>
        <item m="1" x="370"/>
        <item m="1" x="186"/>
        <item m="1" x="500"/>
        <item m="1" x="368"/>
        <item m="1" x="568"/>
        <item m="1" x="547"/>
        <item m="1" x="38"/>
        <item m="1" x="342"/>
        <item m="1" x="550"/>
        <item m="1" x="260"/>
        <item m="1" x="210"/>
        <item m="1" x="351"/>
        <item m="1" x="393"/>
        <item m="1" x="416"/>
        <item m="1" x="233"/>
        <item m="1" x="71"/>
        <item m="1" x="426"/>
        <item m="1" x="452"/>
        <item m="1" x="608"/>
        <item m="1" x="504"/>
        <item m="1" x="626"/>
        <item m="1" x="218"/>
        <item m="1" x="140"/>
        <item m="1" x="324"/>
        <item m="1" x="277"/>
        <item m="1" x="108"/>
        <item m="1" x="557"/>
        <item m="1" x="302"/>
        <item m="1" x="606"/>
        <item m="1" x="482"/>
        <item m="1" x="229"/>
        <item m="1" x="548"/>
        <item m="1" x="72"/>
        <item m="1" x="492"/>
        <item m="1" x="115"/>
        <item m="1" x="253"/>
        <item m="1" x="44"/>
        <item m="1" x="319"/>
        <item m="1" x="205"/>
        <item m="1" x="142"/>
        <item m="1" x="558"/>
        <item m="1" x="570"/>
        <item m="1" x="403"/>
        <item m="1" x="367"/>
        <item m="1" x="80"/>
        <item m="1" x="591"/>
        <item m="1" x="448"/>
        <item m="1" x="146"/>
        <item m="1" x="677"/>
        <item m="1" x="118"/>
        <item m="1" x="111"/>
        <item m="1" x="589"/>
        <item m="1" x="595"/>
        <item m="1" x="578"/>
        <item m="1" x="79"/>
        <item m="1" x="412"/>
        <item m="1" x="202"/>
        <item m="1" x="455"/>
        <item m="1" x="413"/>
        <item m="1" x="15"/>
        <item m="1" x="175"/>
        <item m="1" x="449"/>
        <item m="1" x="663"/>
        <item m="1" x="374"/>
        <item m="1" x="151"/>
        <item m="1" x="569"/>
        <item m="1" x="185"/>
        <item m="1" x="660"/>
        <item m="1" x="134"/>
        <item m="1" x="24"/>
        <item m="1" x="501"/>
        <item m="1" x="119"/>
        <item m="1" x="503"/>
        <item m="1" x="157"/>
        <item m="1" x="539"/>
        <item m="1" x="415"/>
        <item m="1" x="562"/>
        <item m="1" x="305"/>
        <item m="1" x="297"/>
        <item m="1" x="472"/>
        <item m="1" x="565"/>
        <item m="1" x="635"/>
        <item m="1" x="182"/>
        <item m="1" x="531"/>
        <item m="1" x="65"/>
        <item m="1" x="78"/>
        <item m="1" x="122"/>
        <item m="1" x="491"/>
        <item m="1" x="375"/>
        <item m="1" x="237"/>
        <item m="1" x="479"/>
        <item m="1" x="29"/>
        <item m="1" x="516"/>
        <item m="1" x="496"/>
        <item m="1" x="619"/>
        <item m="1" x="498"/>
        <item m="1" x="320"/>
        <item m="1" x="91"/>
        <item m="1" x="196"/>
        <item m="1" x="40"/>
        <item m="1" x="214"/>
        <item m="1" x="183"/>
        <item m="1" x="527"/>
        <item m="1" x="623"/>
        <item m="1" x="525"/>
        <item m="1" x="234"/>
        <item m="1" x="262"/>
        <item m="1" x="519"/>
        <item m="1" x="30"/>
        <item m="1" x="647"/>
        <item m="1" x="275"/>
        <item m="1" x="299"/>
        <item m="1" x="361"/>
        <item m="1" x="524"/>
        <item m="1" x="652"/>
        <item m="1" x="321"/>
        <item m="1" x="609"/>
        <item m="1" x="83"/>
        <item m="1" x="534"/>
        <item m="1" x="89"/>
        <item m="1" x="561"/>
        <item m="1" x="417"/>
        <item m="1" x="391"/>
        <item m="1" x="278"/>
        <item m="1" x="610"/>
        <item m="1" x="674"/>
        <item m="1" x="430"/>
        <item m="1" x="70"/>
        <item m="1" x="567"/>
        <item m="1" x="166"/>
        <item m="1" x="92"/>
        <item m="1" x="629"/>
        <item m="1" x="358"/>
        <item m="1" x="429"/>
        <item m="1" x="292"/>
        <item m="1" x="441"/>
        <item m="1" x="184"/>
        <item m="1" x="508"/>
        <item m="1" x="678"/>
        <item m="1" x="510"/>
        <item m="1" x="362"/>
        <item m="1" x="422"/>
        <item m="1" x="155"/>
        <item m="1" x="517"/>
        <item m="1" x="540"/>
        <item m="1" x="365"/>
        <item m="1" x="571"/>
        <item m="1" x="596"/>
        <item m="1" x="213"/>
        <item m="1" x="478"/>
        <item m="1" x="28"/>
        <item m="1" x="509"/>
        <item m="1" x="58"/>
        <item m="1" x="513"/>
        <item m="1" x="16"/>
        <item m="1" x="308"/>
        <item m="1" x="650"/>
        <item m="1" x="366"/>
        <item m="1" x="646"/>
        <item m="1" x="359"/>
        <item m="1" x="39"/>
        <item m="1" x="439"/>
        <item m="1" x="77"/>
        <item m="1" x="396"/>
        <item m="1" x="11"/>
        <item m="1" x="81"/>
        <item m="1" x="228"/>
        <item m="1" x="263"/>
        <item m="1" x="572"/>
        <item m="1" x="671"/>
        <item m="1" x="377"/>
        <item m="1" x="390"/>
        <item m="1" x="112"/>
        <item m="1" x="453"/>
        <item m="1" x="99"/>
        <item m="1" x="298"/>
        <item m="1" x="514"/>
        <item m="1" x="497"/>
        <item m="1" x="533"/>
        <item m="1" x="57"/>
        <item m="1" x="257"/>
        <item m="1" x="336"/>
        <item m="1" x="630"/>
        <item m="1" x="51"/>
        <item m="1" x="632"/>
        <item m="1" x="446"/>
        <item m="1" x="224"/>
        <item m="1" x="428"/>
        <item m="1" x="341"/>
        <item m="1" x="32"/>
        <item m="1" x="488"/>
        <item m="1" x="395"/>
        <item m="1" x="463"/>
        <item m="1" x="618"/>
        <item m="1" x="456"/>
        <item m="1" x="129"/>
        <item m="1" x="137"/>
        <item m="1" x="100"/>
        <item m="1" x="522"/>
        <item m="1" x="399"/>
        <item m="1" x="337"/>
        <item m="1" x="74"/>
        <item m="1" x="61"/>
        <item m="1" x="668"/>
        <item m="1" x="148"/>
        <item m="1" x="318"/>
        <item m="1" x="272"/>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axis="axisRow" compact="0" outline="0" showAll="0" defaultSubtotal="0">
      <items count="839">
        <item h="1" m="1" x="603"/>
        <item h="1" m="1" x="216"/>
        <item h="1" m="1" x="446"/>
        <item h="1" m="1" x="337"/>
        <item h="1" m="1" x="73"/>
        <item h="1" m="1" x="600"/>
        <item h="1" m="1" x="269"/>
        <item h="1" m="1" x="609"/>
        <item h="1" m="1" x="361"/>
        <item h="1" m="1" x="421"/>
        <item h="1" m="1" x="484"/>
        <item h="1" m="1" x="325"/>
        <item h="1" m="1" x="623"/>
        <item h="1" m="1" x="285"/>
        <item h="1" m="1" x="662"/>
        <item h="1" m="1" x="265"/>
        <item h="1" m="1" x="778"/>
        <item h="1" m="1" x="814"/>
        <item h="1" m="1" x="412"/>
        <item h="1" x="7"/>
        <item h="1" m="1" x="664"/>
        <item h="1" m="1" x="456"/>
        <item h="1" m="1" x="464"/>
        <item h="1" m="1" x="468"/>
        <item h="1" m="1" x="754"/>
        <item h="1" m="1" x="145"/>
        <item h="1" m="1" x="447"/>
        <item h="1" m="1" x="453"/>
        <item h="1" m="1" x="81"/>
        <item h="1" m="1" x="395"/>
        <item h="1" m="1" x="304"/>
        <item h="1" m="1" x="653"/>
        <item h="1" m="1" x="616"/>
        <item h="1" m="1" x="391"/>
        <item h="1" m="1" x="28"/>
        <item h="1" m="1" x="24"/>
        <item h="1" m="1" x="489"/>
        <item h="1" m="1" x="719"/>
        <item h="1" m="1" x="15"/>
        <item h="1" m="1" x="48"/>
        <item h="1" m="1" x="261"/>
        <item h="1" m="1" x="670"/>
        <item h="1" m="1" x="128"/>
        <item h="1" m="1" x="545"/>
        <item h="1" m="1" x="10"/>
        <item h="1" m="1" x="414"/>
        <item h="1" m="1" x="521"/>
        <item h="1" m="1" x="729"/>
        <item h="1" m="1" x="728"/>
        <item h="1" m="1" x="424"/>
        <item h="1" m="1" x="478"/>
        <item h="1" m="1" x="249"/>
        <item h="1" m="1" x="413"/>
        <item h="1" m="1" x="827"/>
        <item h="1" m="1" x="147"/>
        <item h="1" m="1" x="241"/>
        <item h="1" m="1" x="118"/>
        <item h="1" m="1" x="198"/>
        <item h="1" m="1" x="721"/>
        <item h="1" m="1" x="829"/>
        <item h="1" m="1" x="192"/>
        <item h="1" m="1" x="763"/>
        <item h="1" m="1" x="518"/>
        <item h="1" m="1" x="756"/>
        <item h="1" m="1" x="540"/>
        <item h="1" m="1" x="18"/>
        <item h="1" m="1" x="124"/>
        <item h="1" m="1" x="343"/>
        <item h="1" m="1" x="644"/>
        <item h="1" m="1" x="107"/>
        <item h="1" m="1" x="114"/>
        <item h="1" m="1" x="22"/>
        <item h="1" m="1" x="319"/>
        <item h="1" m="1" x="716"/>
        <item h="1" m="1" x="605"/>
        <item h="1" m="1" x="156"/>
        <item h="1" m="1" x="299"/>
        <item h="1" m="1" x="806"/>
        <item h="1" m="1" x="604"/>
        <item h="1" m="1" x="657"/>
        <item h="1" m="1" x="254"/>
        <item h="1" m="1" x="661"/>
        <item h="1" m="1" x="642"/>
        <item h="1" m="1" x="135"/>
        <item h="1" m="1" x="522"/>
        <item h="1" m="1" x="679"/>
        <item h="1" m="1" x="38"/>
        <item h="1" m="1" x="748"/>
        <item h="1" m="1" x="726"/>
        <item h="1" m="1" x="326"/>
        <item h="1" m="1" x="823"/>
        <item h="1" m="1" x="160"/>
        <item h="1" x="8"/>
        <item h="1" m="1" x="112"/>
        <item h="1" m="1" x="618"/>
        <item h="1" m="1" x="612"/>
        <item h="1" m="1" x="360"/>
        <item h="1" m="1" x="16"/>
        <item h="1" m="1" x="767"/>
        <item h="1" m="1" x="243"/>
        <item h="1" m="1" x="822"/>
        <item h="1" m="1" x="141"/>
        <item h="1" m="1" x="702"/>
        <item h="1" m="1" x="685"/>
        <item h="1" m="1" x="187"/>
        <item h="1" m="1" x="102"/>
        <item h="1" m="1" x="75"/>
        <item h="1" m="1" x="11"/>
        <item h="1" m="1" x="168"/>
        <item h="1" m="1" x="367"/>
        <item h="1" x="2"/>
        <item h="1" m="1" x="70"/>
        <item h="1" m="1" x="797"/>
        <item h="1" m="1" x="52"/>
        <item h="1" m="1" x="230"/>
        <item h="1" m="1" x="95"/>
        <item h="1" m="1" x="351"/>
        <item h="1" m="1" x="60"/>
        <item h="1" m="1" x="819"/>
        <item h="1" m="1" x="375"/>
        <item h="1" m="1" x="742"/>
        <item h="1" m="1" x="63"/>
        <item h="1" m="1" x="279"/>
        <item h="1" m="1" x="820"/>
        <item h="1" m="1" x="220"/>
        <item h="1" m="1" x="384"/>
        <item h="1" m="1" x="457"/>
        <item h="1" m="1" x="116"/>
        <item h="1" m="1" x="459"/>
        <item h="1" m="1" x="248"/>
        <item h="1" m="1" x="570"/>
        <item h="1" m="1" x="232"/>
        <item h="1" m="1" x="466"/>
        <item h="1" m="1" x="510"/>
        <item h="1" m="1" x="13"/>
        <item h="1" m="1" x="732"/>
        <item h="1" m="1" x="92"/>
        <item h="1" m="1" x="504"/>
        <item h="1" m="1" x="228"/>
        <item h="1" m="1" x="87"/>
        <item h="1" m="1" x="429"/>
        <item h="1" m="1" x="734"/>
        <item h="1" m="1" x="629"/>
        <item h="1" m="1" x="680"/>
        <item h="1" m="1" x="448"/>
        <item h="1" m="1" x="26"/>
        <item h="1" m="1" x="512"/>
        <item h="1" m="1" x="352"/>
        <item h="1" m="1" x="320"/>
        <item h="1" m="1" x="420"/>
        <item h="1" m="1" x="804"/>
        <item h="1" m="1" x="56"/>
        <item h="1" m="1" x="402"/>
        <item h="1" m="1" x="397"/>
        <item h="1" m="1" x="381"/>
        <item h="1" m="1" x="256"/>
        <item h="1" m="1" x="399"/>
        <item h="1" m="1" x="511"/>
        <item h="1" m="1" x="527"/>
        <item h="1" m="1" x="550"/>
        <item h="1" m="1" x="771"/>
        <item h="1" m="1" x="519"/>
        <item h="1" m="1" x="835"/>
        <item h="1" m="1" x="739"/>
        <item h="1" m="1" x="741"/>
        <item h="1" m="1" x="541"/>
        <item h="1" m="1" x="463"/>
        <item h="1" m="1" x="380"/>
        <item h="1" m="1" x="526"/>
        <item h="1" m="1" x="627"/>
        <item h="1" m="1" x="270"/>
        <item h="1" m="1" x="83"/>
        <item h="1" m="1" x="439"/>
        <item h="1" m="1" x="382"/>
        <item h="1" m="1" x="817"/>
        <item h="1" m="1" x="832"/>
        <item h="1" m="1" x="709"/>
        <item h="1" m="1" x="718"/>
        <item h="1" m="1" x="178"/>
        <item h="1" m="1" x="800"/>
        <item h="1" m="1" x="499"/>
        <item h="1" m="1" x="387"/>
        <item h="1" m="1" x="481"/>
        <item h="1" m="1" x="423"/>
        <item h="1" m="1" x="93"/>
        <item h="1" m="1" x="542"/>
        <item h="1" m="1" x="316"/>
        <item h="1" m="1" x="698"/>
        <item h="1" m="1" x="765"/>
        <item h="1" m="1" x="57"/>
        <item h="1" m="1" x="711"/>
        <item h="1" m="1" x="784"/>
        <item h="1" m="1" x="497"/>
        <item h="1" m="1" x="831"/>
        <item h="1" m="1" x="242"/>
        <item h="1" m="1" x="129"/>
        <item h="1" m="1" x="308"/>
        <item h="1" m="1" x="610"/>
        <item h="1" m="1" x="334"/>
        <item h="1" m="1" x="226"/>
        <item h="1" m="1" x="782"/>
        <item h="1" m="1" x="58"/>
        <item h="1" m="1" x="643"/>
        <item h="1" m="1" x="64"/>
        <item h="1" m="1" x="97"/>
        <item h="1" m="1" x="730"/>
        <item h="1" m="1" x="834"/>
        <item h="1" m="1" x="514"/>
        <item h="1" m="1" x="724"/>
        <item h="1" m="1" x="401"/>
        <item h="1" m="1" x="707"/>
        <item h="1" m="1" x="419"/>
        <item h="1" m="1" x="80"/>
        <item h="1" m="1" x="675"/>
        <item h="1" m="1" x="199"/>
        <item h="1" m="1" x="584"/>
        <item h="1" m="1" x="123"/>
        <item h="1" m="1" x="146"/>
        <item h="1" m="1" x="20"/>
        <item h="1" m="1" x="389"/>
        <item h="1" m="1" x="213"/>
        <item h="1" m="1" x="544"/>
        <item h="1" m="1" x="300"/>
        <item h="1" m="1" x="578"/>
        <item h="1" m="1" x="312"/>
        <item h="1" m="1" x="29"/>
        <item h="1" m="1" x="665"/>
        <item h="1" m="1" x="377"/>
        <item h="1" m="1" x="747"/>
        <item h="1" m="1" x="82"/>
        <item h="1" m="1" x="608"/>
        <item h="1" m="1" x="175"/>
        <item h="1" m="1" x="250"/>
        <item h="1" m="1" x="708"/>
        <item h="1" m="1" x="362"/>
        <item h="1" m="1" x="363"/>
        <item h="1" m="1" x="786"/>
        <item h="1" m="1" x="561"/>
        <item h="1" m="1" x="14"/>
        <item h="1" m="1" x="757"/>
        <item h="1" m="1" x="260"/>
        <item h="1" m="1" x="577"/>
        <item h="1" m="1" x="388"/>
        <item m="1" x="130"/>
        <item h="1" m="1" x="347"/>
        <item h="1" m="1" x="674"/>
        <item h="1" m="1" x="140"/>
        <item h="1" m="1" x="482"/>
        <item h="1" m="1" x="195"/>
        <item h="1" m="1" x="403"/>
        <item h="1" m="1" x="190"/>
        <item h="1" m="1" x="159"/>
        <item h="1" m="1" x="253"/>
        <item h="1" m="1" x="378"/>
        <item h="1" m="1" x="523"/>
        <item h="1" m="1" x="407"/>
        <item h="1" m="1" x="323"/>
        <item h="1" m="1" x="706"/>
        <item h="1" m="1" x="687"/>
        <item h="1" m="1" x="426"/>
        <item h="1" m="1" x="45"/>
        <item h="1" m="1" x="155"/>
        <item h="1" m="1" x="428"/>
        <item h="1" m="1" x="295"/>
        <item h="1" m="1" x="809"/>
        <item h="1" m="1" x="650"/>
        <item h="1" m="1" x="529"/>
        <item h="1" m="1" x="500"/>
        <item h="1" m="1" x="398"/>
        <item h="1" m="1" x="34"/>
        <item h="1" m="1" x="153"/>
        <item h="1" m="1" x="121"/>
        <item h="1" m="1" x="217"/>
        <item h="1" m="1" x="571"/>
        <item h="1" m="1" x="53"/>
        <item h="1" m="1" x="546"/>
        <item h="1" m="1" x="676"/>
        <item h="1" m="1" x="266"/>
        <item h="1" m="1" x="787"/>
        <item h="1" m="1" x="12"/>
        <item h="1" m="1" x="766"/>
        <item h="1" m="1" x="148"/>
        <item h="1" m="1" x="235"/>
        <item h="1" m="1" x="528"/>
        <item h="1" m="1" x="282"/>
        <item h="1" m="1" x="473"/>
        <item h="1" m="1" x="752"/>
        <item h="1" m="1" x="821"/>
        <item h="1" m="1" x="607"/>
        <item h="1" m="1" x="596"/>
        <item h="1" m="1" x="593"/>
        <item h="1" m="1" x="833"/>
        <item h="1" m="1" x="631"/>
        <item h="1" m="1" x="191"/>
        <item h="1" m="1" x="136"/>
        <item h="1" m="1" x="257"/>
        <item h="1" m="1" x="331"/>
        <item h="1" m="1" x="108"/>
        <item h="1" m="1" x="452"/>
        <item h="1" m="1" x="811"/>
        <item h="1" m="1" x="516"/>
        <item h="1" m="1" x="338"/>
        <item h="1" m="1" x="462"/>
        <item h="1" m="1" x="354"/>
        <item h="1" m="1" x="611"/>
        <item h="1" m="1" x="184"/>
        <item h="1" m="1" x="533"/>
        <item h="1" m="1" x="203"/>
        <item h="1" m="1" x="652"/>
        <item h="1" m="1" x="434"/>
        <item h="1" m="1" x="348"/>
        <item h="1" m="1" x="773"/>
        <item h="1" m="1" x="258"/>
        <item h="1" m="1" x="625"/>
        <item h="1" m="1" x="385"/>
        <item h="1" m="1" x="645"/>
        <item h="1" m="1" x="180"/>
        <item h="1" m="1" x="783"/>
        <item h="1" m="1" x="222"/>
        <item h="1" m="1" x="488"/>
        <item h="1" m="1" x="125"/>
        <item h="1" m="1" x="61"/>
        <item h="1" m="1" x="290"/>
        <item h="1" m="1" x="501"/>
        <item h="1" m="1" x="556"/>
        <item h="1" m="1" x="366"/>
        <item h="1" m="1" x="358"/>
        <item h="1" m="1" x="206"/>
        <item h="1" m="1" x="406"/>
        <item h="1" m="1" x="330"/>
        <item h="1" m="1" x="189"/>
        <item h="1" m="1" x="394"/>
        <item h="1" m="1" x="292"/>
        <item h="1" m="1" x="306"/>
        <item h="1" m="1" x="480"/>
        <item h="1" m="1" x="305"/>
        <item h="1" m="1" x="451"/>
        <item h="1" m="1" x="460"/>
        <item h="1" m="1" x="355"/>
        <item h="1" m="1" x="342"/>
        <item h="1" m="1" x="524"/>
        <item h="1" m="1" x="167"/>
        <item h="1" m="1" x="433"/>
        <item h="1" m="1" x="534"/>
        <item h="1" m="1" x="690"/>
        <item h="1" m="1" x="477"/>
        <item h="1" m="1" x="632"/>
        <item h="1" m="1" x="349"/>
        <item h="1" m="1" x="227"/>
        <item h="1" m="1" x="668"/>
        <item h="1" m="1" x="555"/>
        <item h="1" m="1" x="246"/>
        <item h="1" m="1" x="671"/>
        <item h="1" m="1" x="802"/>
        <item h="1" m="1" x="574"/>
        <item h="1" m="1" x="509"/>
        <item h="1" m="1" x="654"/>
        <item h="1" m="1" x="768"/>
        <item h="1" m="1" x="65"/>
        <item h="1" m="1" x="695"/>
        <item h="1" m="1" x="582"/>
        <item h="1" m="1" x="42"/>
        <item h="1" m="1" x="442"/>
        <item h="1" m="1" x="307"/>
        <item h="1" m="1" x="779"/>
        <item h="1" m="1" x="508"/>
        <item h="1" m="1" x="17"/>
        <item h="1" m="1" x="78"/>
        <item h="1" m="1" x="50"/>
        <item h="1" m="1" x="188"/>
        <item h="1" m="1" x="31"/>
        <item h="1" m="1" x="340"/>
        <item h="1" m="1" x="592"/>
        <item h="1" m="1" x="393"/>
        <item h="1" m="1" x="288"/>
        <item h="1" m="1" x="738"/>
        <item h="1" m="1" x="795"/>
        <item h="1" m="1" x="339"/>
        <item h="1" m="1" x="591"/>
        <item h="1" m="1" x="470"/>
        <item h="1" m="1" x="287"/>
        <item h="1" m="1" x="737"/>
        <item h="1" m="1" x="640"/>
        <item h="1" m="1" x="761"/>
        <item h="1" m="1" x="372"/>
        <item h="1" m="1" x="396"/>
        <item h="1" m="1" x="132"/>
        <item h="1" m="1" x="376"/>
        <item h="1" m="1" x="221"/>
        <item h="1" m="1" x="810"/>
        <item h="1" m="1" x="660"/>
        <item h="1" m="1" x="775"/>
        <item h="1" m="1" x="808"/>
        <item h="1" m="1" x="425"/>
        <item h="1" m="1" x="454"/>
        <item h="1" m="1" x="585"/>
        <item h="1" m="1" x="54"/>
        <item h="1" m="1" x="458"/>
        <item h="1" m="1" x="40"/>
        <item h="1" m="1" x="666"/>
        <item h="1" m="1" x="667"/>
        <item h="1" m="1" x="39"/>
        <item h="1" m="1" x="830"/>
        <item h="1" m="1" x="435"/>
        <item h="1" m="1" x="244"/>
        <item h="1" m="1" x="659"/>
        <item h="1" m="1" x="151"/>
        <item h="1" m="1" x="196"/>
        <item h="1" m="1" x="96"/>
        <item h="1" m="1" x="21"/>
        <item h="1" m="1" x="59"/>
        <item h="1" m="1" x="169"/>
        <item h="1" m="1" x="553"/>
        <item h="1" m="1" x="714"/>
        <item h="1" m="1" x="491"/>
        <item h="1" m="1" x="91"/>
        <item h="1" m="1" x="700"/>
        <item h="1" m="1" x="274"/>
        <item h="1" m="1" x="498"/>
        <item h="1" m="1" x="803"/>
        <item h="1" m="1" x="154"/>
        <item h="1" m="1" x="656"/>
        <item h="1" m="1" x="469"/>
        <item h="1" m="1" x="557"/>
        <item h="1" m="1" x="503"/>
        <item h="1" m="1" x="90"/>
        <item h="1" m="1" x="517"/>
        <item h="1" m="1" x="182"/>
        <item h="1" m="1" x="691"/>
        <item h="1" m="1" x="513"/>
        <item h="1" m="1" x="580"/>
        <item h="1" m="1" x="539"/>
        <item h="1" m="1" x="126"/>
        <item h="1" m="1" x="547"/>
        <item h="1" m="1" x="252"/>
        <item h="1" m="1" x="745"/>
        <item h="1" m="1" x="572"/>
        <item h="1" m="1" x="630"/>
        <item h="1" m="1" x="586"/>
        <item h="1" m="1" x="186"/>
        <item h="1" m="1" x="598"/>
        <item h="1" m="1" x="313"/>
        <item h="1" m="1" x="750"/>
        <item h="1" m="1" x="751"/>
        <item h="1" m="1" x="341"/>
        <item h="1" m="1" x="85"/>
        <item h="1" m="1" x="165"/>
        <item h="1" m="1" x="807"/>
        <item h="1" m="1" x="202"/>
        <item h="1" m="1" x="303"/>
        <item h="1" m="1" x="224"/>
        <item h="1" m="1" x="507"/>
        <item h="1" m="1" x="255"/>
        <item h="1" m="1" x="172"/>
        <item h="1" m="1" x="651"/>
        <item h="1" m="1" x="682"/>
        <item h="1" m="1" x="476"/>
        <item h="1" m="1" x="663"/>
        <item h="1" m="1" x="297"/>
        <item h="1" m="1" x="94"/>
        <item h="1" m="1" x="677"/>
        <item h="1" m="1" x="430"/>
        <item h="1" m="1" x="280"/>
        <item h="1" m="1" x="225"/>
        <item h="1" m="1" x="712"/>
        <item h="1" m="1" x="672"/>
        <item h="1" m="1" x="455"/>
        <item h="1" m="1" x="749"/>
        <item h="1" m="1" x="321"/>
        <item h="1" m="1" x="472"/>
        <item h="1" m="1" x="271"/>
        <item h="1" m="1" x="144"/>
        <item h="1" m="1" x="197"/>
        <item h="1" m="1" x="370"/>
        <item h="1" m="1" x="245"/>
        <item h="1" m="1" x="181"/>
        <item h="1" m="1" x="284"/>
        <item h="1" m="1" x="234"/>
        <item h="1" m="1" x="770"/>
        <item h="1" m="1" x="218"/>
        <item h="1" m="1" x="240"/>
        <item h="1" m="1" x="111"/>
        <item h="1" m="1" x="436"/>
        <item h="1" m="1" x="365"/>
        <item h="1" m="1" x="231"/>
        <item h="1" m="1" x="170"/>
        <item h="1" m="1" x="49"/>
        <item h="1" m="1" x="207"/>
        <item h="1" m="1" x="289"/>
        <item h="1" m="1" x="115"/>
        <item h="1" m="1" x="588"/>
        <item h="1" m="1" x="565"/>
        <item h="1" m="1" x="106"/>
        <item h="1" m="1" x="119"/>
        <item h="1" m="1" x="43"/>
        <item h="1" m="1" x="117"/>
        <item h="1" m="1" x="613"/>
        <item h="1" m="1" x="298"/>
        <item h="1" m="1" x="548"/>
        <item h="1" m="1" x="475"/>
        <item h="1" m="1" x="71"/>
        <item h="1" m="1" x="350"/>
        <item h="1" m="1" x="35"/>
        <item h="1" m="1" x="162"/>
        <item h="1" m="1" x="566"/>
        <item h="1" m="1" x="444"/>
        <item h="1" m="1" x="76"/>
        <item h="1" m="1" x="267"/>
        <item h="1" m="1" x="333"/>
        <item h="1" m="1" x="152"/>
        <item h="1" m="1" x="89"/>
        <item h="1" m="1" x="490"/>
        <item h="1" m="1" x="531"/>
        <item h="1" m="1" x="173"/>
        <item h="1" m="1" x="615"/>
        <item h="1" m="1" x="99"/>
        <item h="1" m="1" x="622"/>
        <item h="1" m="1" x="176"/>
        <item h="1" m="1" x="581"/>
        <item h="1" m="1" x="163"/>
        <item h="1" m="1" x="329"/>
        <item h="1" m="1" x="558"/>
        <item h="1" m="1" x="780"/>
        <item h="1" m="1" x="86"/>
        <item h="1" m="1" x="208"/>
        <item h="1" m="1" x="696"/>
        <item h="1" m="1" x="392"/>
        <item h="1" m="1" x="294"/>
        <item h="1" m="1" x="567"/>
        <item h="1" m="1" x="658"/>
        <item h="1" m="1" x="409"/>
        <item h="1" m="1" x="733"/>
        <item h="1" m="1" x="713"/>
        <item h="1" m="1" x="791"/>
        <item h="1" m="1" x="515"/>
        <item h="1" m="1" x="328"/>
        <item h="1" m="1" x="296"/>
        <item h="1" m="1" x="177"/>
        <item h="1" m="1" x="759"/>
        <item h="1" m="1" x="760"/>
        <item h="1" m="1" x="164"/>
        <item h="1" m="1" x="769"/>
        <item h="1" m="1" x="794"/>
        <item h="1" m="1" x="648"/>
        <item h="1" m="1" x="647"/>
        <item h="1" m="1" x="506"/>
        <item h="1" m="1" x="813"/>
        <item h="1" m="1" x="559"/>
        <item h="1" m="1" x="781"/>
        <item h="1" m="1" x="332"/>
        <item h="1" m="1" x="568"/>
        <item h="1" m="1" x="408"/>
        <item h="1" m="1" x="150"/>
        <item h="1" m="1" x="824"/>
        <item h="1" m="1" x="318"/>
        <item h="1" m="1" x="641"/>
        <item h="1" m="1" x="400"/>
        <item h="1" m="1" x="438"/>
        <item h="1" m="1" x="219"/>
        <item h="1" m="1" x="697"/>
        <item h="1" m="1" x="621"/>
        <item h="1" m="1" x="345"/>
        <item h="1" m="1" x="798"/>
        <item h="1" m="1" x="101"/>
        <item h="1" m="1" x="264"/>
        <item h="1" m="1" x="626"/>
        <item h="1" m="1" x="799"/>
        <item h="1" m="1" x="758"/>
        <item h="1" m="1" x="113"/>
        <item h="1" m="1" x="390"/>
        <item h="1" m="1" x="404"/>
        <item h="1" m="1" x="805"/>
        <item h="1" m="1" x="755"/>
        <item h="1" m="1" x="109"/>
        <item h="1" m="1" x="283"/>
        <item h="1" m="1" x="41"/>
        <item h="1" m="1" x="573"/>
        <item h="1" m="1" x="291"/>
        <item h="1" m="1" x="233"/>
        <item h="1" m="1" x="692"/>
        <item h="1" m="1" x="772"/>
        <item h="1" m="1" x="440"/>
        <item h="1" m="1" x="276"/>
        <item h="1" m="1" x="703"/>
        <item h="1" m="1" x="110"/>
        <item h="1" m="1" x="606"/>
        <item h="1" m="1" x="205"/>
        <item h="1" m="1" x="171"/>
        <item h="1" m="1" x="638"/>
        <item h="1" m="1" x="33"/>
        <item h="1" m="1" x="133"/>
        <item h="1" m="1" x="247"/>
        <item h="1" m="1" x="293"/>
        <item h="1" m="1" x="693"/>
        <item h="1" m="1" x="744"/>
        <item h="1" m="1" x="200"/>
        <item h="1" m="1" x="735"/>
        <item h="1" m="1" x="443"/>
        <item h="1" m="1" x="194"/>
        <item h="1" m="1" x="431"/>
        <item h="1" m="1" x="727"/>
        <item h="1" m="1" x="486"/>
        <item h="1" m="1" x="210"/>
        <item h="1" m="1" x="211"/>
        <item h="1" m="1" x="237"/>
        <item h="1" m="1" x="344"/>
        <item h="1" m="1" x="275"/>
        <item h="1" m="1" x="579"/>
        <item h="1" m="1" x="450"/>
        <item h="1" m="1" x="427"/>
        <item h="1" m="1" x="322"/>
        <item h="1" m="1" x="346"/>
        <item h="1" m="1" x="569"/>
        <item h="1" m="1" x="204"/>
        <item h="1" m="1" x="601"/>
        <item h="1" m="1" x="369"/>
        <item h="1" m="1" x="212"/>
        <item h="1" m="1" x="575"/>
        <item h="1" m="1" x="309"/>
        <item h="1" m="1" x="836"/>
        <item h="1" m="1" x="66"/>
        <item h="1" m="1" x="699"/>
        <item h="1" m="1" x="272"/>
        <item h="1" m="1" x="543"/>
        <item h="1" m="1" x="223"/>
        <item h="1" m="1" x="505"/>
        <item h="1" m="1" x="441"/>
        <item h="1" m="1" x="812"/>
        <item h="1" m="1" x="731"/>
        <item h="1" m="1" x="753"/>
        <item h="1" m="1" x="77"/>
        <item h="1" m="1" x="183"/>
        <item h="1" m="1" x="277"/>
        <item h="1" m="1" x="614"/>
        <item h="1" m="1" x="583"/>
        <item h="1" m="1" x="549"/>
        <item h="1" m="1" x="646"/>
        <item h="1" m="1" x="100"/>
        <item h="1" m="1" x="487"/>
        <item h="1" m="1" x="774"/>
        <item h="1" m="1" x="103"/>
        <item h="1" m="1" x="551"/>
        <item h="1" m="1" x="314"/>
        <item h="1" m="1" x="79"/>
        <item h="1" m="1" x="324"/>
        <item h="1" m="1" x="590"/>
        <item h="1" m="1" x="816"/>
        <item h="1" m="1" x="494"/>
        <item h="1" m="1" x="383"/>
        <item h="1" m="1" x="828"/>
        <item h="1" m="1" x="371"/>
        <item h="1" m="1" x="104"/>
        <item h="1" m="1" x="137"/>
        <item h="1" m="1" x="746"/>
        <item h="1" m="1" x="98"/>
        <item h="1" m="1" x="684"/>
        <item h="1" m="1" x="374"/>
        <item h="1" m="1" x="720"/>
        <item h="1" m="1" x="415"/>
        <item h="1" m="1" x="411"/>
        <item h="1" m="1" x="239"/>
        <item h="1" m="1" x="161"/>
        <item h="1" m="1" x="538"/>
        <item h="1" m="1" x="357"/>
        <item h="1" m="1" x="68"/>
        <item h="1" m="1" x="122"/>
        <item h="1" m="1" x="837"/>
        <item h="1" m="1" x="789"/>
        <item h="1" m="1" x="502"/>
        <item h="1" m="1" x="142"/>
        <item h="1" m="1" x="624"/>
        <item h="1" m="1" x="149"/>
        <item h="1" m="1" x="229"/>
        <item h="1" m="1" x="259"/>
        <item h="1" m="1" x="315"/>
        <item h="1" m="1" x="72"/>
        <item h="1" m="1" x="536"/>
        <item h="1" m="1" x="37"/>
        <item h="1" m="1" x="594"/>
        <item h="1" m="1" x="46"/>
        <item h="1" m="1" x="485"/>
        <item h="1" m="1" x="678"/>
        <item h="1" m="1" x="166"/>
        <item h="1" m="1" x="9"/>
        <item h="1" m="1" x="686"/>
        <item h="1" m="1" x="286"/>
        <item h="1" m="1" x="537"/>
        <item h="1" m="1" x="278"/>
        <item h="1" m="1" x="595"/>
        <item h="1" m="1" x="683"/>
        <item h="1" m="1" x="694"/>
        <item h="1" m="1" x="633"/>
        <item h="1" m="1" x="838"/>
        <item h="1" m="1" x="19"/>
        <item h="1" m="1" x="353"/>
        <item h="1" m="1" x="131"/>
        <item h="1" m="1" x="535"/>
        <item h="1" m="1" x="214"/>
        <item h="1" m="1" x="215"/>
        <item h="1" m="1" x="379"/>
        <item h="1" m="1" x="467"/>
        <item h="1" m="1" x="636"/>
        <item h="1" m="1" x="449"/>
        <item h="1" m="1" x="335"/>
        <item h="1" m="1" x="51"/>
        <item h="1" m="1" x="143"/>
        <item h="1" m="1" x="364"/>
        <item h="1" m="1" x="554"/>
        <item h="1" m="1" x="179"/>
        <item h="1" m="1" x="483"/>
        <item h="1" m="1" x="461"/>
        <item h="1" m="1" x="209"/>
        <item h="1" m="1" x="704"/>
        <item h="1" m="1" x="158"/>
        <item h="1" m="1" x="418"/>
        <item h="1" m="1" x="496"/>
        <item m="1" x="417"/>
        <item m="1" x="495"/>
        <item m="1" x="368"/>
        <item m="1" x="530"/>
        <item m="1" x="715"/>
        <item m="1" x="310"/>
        <item h="1" m="1" x="688"/>
        <item h="1" m="1" x="281"/>
        <item h="1" m="1" x="479"/>
        <item h="1" m="1" x="552"/>
        <item h="1" m="1" x="263"/>
        <item h="1" m="1" x="262"/>
        <item h="1" m="1" x="525"/>
        <item m="1" x="740"/>
        <item h="1" m="1" x="669"/>
        <item h="1" m="1" x="722"/>
        <item m="1" x="74"/>
        <item h="1" m="1" x="599"/>
        <item h="1" m="1" x="723"/>
        <item h="1" m="1" x="493"/>
        <item h="1" m="1" x="492"/>
        <item h="1" m="1" x="619"/>
        <item h="1" m="1" x="705"/>
        <item h="1" m="1" x="317"/>
        <item h="1" m="1" x="818"/>
        <item h="1" m="1" x="23"/>
        <item h="1" m="1" x="764"/>
        <item h="1" m="1" x="47"/>
        <item h="1" m="1" x="792"/>
        <item h="1" m="1" x="157"/>
        <item h="1" m="1" x="88"/>
        <item h="1" m="1" x="826"/>
        <item h="1" m="1" x="138"/>
        <item h="1" m="1" x="302"/>
        <item h="1" m="1" x="815"/>
        <item h="1" m="1" x="689"/>
        <item h="1" m="1" x="193"/>
        <item h="1" m="1" x="445"/>
        <item h="1" m="1" x="27"/>
        <item h="1" m="1" x="532"/>
        <item h="1" m="1" x="251"/>
        <item h="1" m="1" x="634"/>
        <item h="1" m="1" x="410"/>
        <item h="1" m="1" x="268"/>
        <item h="1" m="1" x="560"/>
        <item h="1" m="1" x="139"/>
        <item h="1" m="1" x="422"/>
        <item h="1" m="1" x="793"/>
        <item h="1" m="1" x="25"/>
        <item h="1" m="1" x="373"/>
        <item h="1" m="1" x="796"/>
        <item h="1" m="1" x="602"/>
        <item h="1" m="1" x="356"/>
        <item h="1" m="1" x="520"/>
        <item h="1" m="1" x="717"/>
        <item h="1" m="1" x="120"/>
        <item h="1" m="1" x="416"/>
        <item h="1" m="1" x="311"/>
        <item h="1" m="1" x="84"/>
        <item h="1" m="1" x="635"/>
        <item h="1" m="1" x="62"/>
        <item h="1" m="1" x="386"/>
        <item h="1" m="1" x="655"/>
        <item h="1" m="1" x="201"/>
        <item h="1" m="1" x="437"/>
        <item h="1" m="1" x="785"/>
        <item h="1" m="1" x="67"/>
        <item h="1" m="1" x="30"/>
        <item h="1" m="1" x="327"/>
        <item h="1" m="1" x="637"/>
        <item h="1" m="1" x="185"/>
        <item h="1" m="1" x="36"/>
        <item h="1" m="1" x="639"/>
        <item h="1" m="1" x="790"/>
        <item h="1" m="1" x="587"/>
        <item h="1" m="1" x="562"/>
        <item h="1" m="1" x="777"/>
        <item h="1" m="1" x="801"/>
        <item h="1" m="1" x="127"/>
        <item h="1" m="1" x="743"/>
        <item h="1" m="1" x="788"/>
        <item h="1" m="1" x="55"/>
        <item h="1" m="1" x="725"/>
        <item h="1" m="1" x="589"/>
        <item h="1" m="1" x="474"/>
        <item h="1" m="1" x="32"/>
        <item h="1" m="1" x="825"/>
        <item h="1" m="1" x="620"/>
        <item h="1" m="1" x="174"/>
        <item h="1" m="1" x="776"/>
        <item h="1" m="1" x="465"/>
        <item h="1" m="1" x="617"/>
        <item h="1" m="1" x="134"/>
        <item h="1" m="1" x="649"/>
        <item h="1" m="1" x="69"/>
        <item h="1" m="1" x="236"/>
        <item h="1" m="1" x="336"/>
        <item h="1" m="1" x="628"/>
        <item h="1" m="1" x="597"/>
        <item h="1" m="1" x="301"/>
        <item h="1" m="1" x="576"/>
        <item h="1" m="1" x="701"/>
        <item h="1" m="1" x="238"/>
        <item h="1" m="1" x="471"/>
        <item h="1" m="1" x="432"/>
        <item h="1" m="1" x="405"/>
        <item h="1" m="1" x="736"/>
        <item h="1" m="1" x="105"/>
        <item h="1" m="1" x="359"/>
        <item h="1" m="1" x="44"/>
        <item h="1" m="1" x="681"/>
        <item h="1" m="1" x="273"/>
        <item h="1" m="1" x="710"/>
        <item h="1" m="1" x="673"/>
        <item h="1" m="1" x="564"/>
        <item h="1" m="1" x="762"/>
        <item h="1" m="1" x="563"/>
        <item h="1" x="0"/>
        <item h="1" x="1"/>
        <item h="1" x="3"/>
        <item h="1" x="4"/>
        <item h="1" x="5"/>
        <item h="1" x="6"/>
      </items>
    </pivotField>
    <pivotField axis="axisRow" compact="0" outline="0" showAll="0" defaultSubtotal="0">
      <items count="322">
        <item m="1" x="255"/>
        <item m="1" x="228"/>
        <item m="1" x="50"/>
        <item m="1" x="202"/>
        <item m="1" x="139"/>
        <item m="1" x="60"/>
        <item m="1" x="216"/>
        <item m="1" x="153"/>
        <item m="1" x="171"/>
        <item m="1" x="192"/>
        <item m="1" x="10"/>
        <item m="1" x="271"/>
        <item m="1" x="164"/>
        <item m="1" x="310"/>
        <item m="1" x="283"/>
        <item x="2"/>
        <item m="1" x="214"/>
        <item m="1" x="282"/>
        <item m="1" x="158"/>
        <item m="1" x="160"/>
        <item m="1" x="267"/>
        <item m="1" x="124"/>
        <item m="1" x="301"/>
        <item m="1" x="258"/>
        <item m="1" x="82"/>
        <item m="1" x="62"/>
        <item m="1" x="186"/>
        <item m="1" x="273"/>
        <item m="1" x="75"/>
        <item m="1" x="280"/>
        <item m="1" x="59"/>
        <item m="1" x="74"/>
        <item m="1" x="302"/>
        <item m="1" x="194"/>
        <item m="1" x="245"/>
        <item m="1" x="65"/>
        <item m="1" x="168"/>
        <item m="1" x="4"/>
        <item m="1" x="117"/>
        <item m="1" x="298"/>
        <item m="1" x="116"/>
        <item m="1" x="25"/>
        <item m="1" x="110"/>
        <item m="1" x="91"/>
        <item m="1" x="270"/>
        <item x="1"/>
        <item m="1" x="138"/>
        <item m="1" x="131"/>
        <item m="1" x="13"/>
        <item m="1" x="156"/>
        <item m="1" x="169"/>
        <item m="1" x="167"/>
        <item m="1" x="39"/>
        <item m="1" x="97"/>
        <item m="1" x="5"/>
        <item m="1" x="321"/>
        <item m="1" x="315"/>
        <item m="1" x="161"/>
        <item m="1" x="154"/>
        <item m="1" x="260"/>
        <item m="1" x="200"/>
        <item m="1" x="98"/>
        <item m="1" x="274"/>
        <item m="1" x="6"/>
        <item m="1" x="284"/>
        <item m="1" x="264"/>
        <item m="1" x="175"/>
        <item m="1" x="64"/>
        <item m="1" x="66"/>
        <item m="1" x="237"/>
        <item m="1" x="63"/>
        <item m="1" x="73"/>
        <item m="1" x="137"/>
        <item m="1" x="80"/>
        <item m="1" x="251"/>
        <item m="1" x="162"/>
        <item m="1" x="253"/>
        <item m="1" x="242"/>
        <item m="1" x="278"/>
        <item m="1" x="92"/>
        <item m="1" x="107"/>
        <item m="1" x="106"/>
        <item m="1" x="252"/>
        <item m="1" x="31"/>
        <item m="1" x="44"/>
        <item m="1" x="3"/>
        <item m="1" x="269"/>
        <item m="1" x="178"/>
        <item m="1" x="203"/>
        <item m="1" x="201"/>
        <item m="1" x="263"/>
        <item m="1" x="221"/>
        <item m="1" x="295"/>
        <item m="1" x="45"/>
        <item m="1" x="88"/>
        <item m="1" x="281"/>
        <item m="1" x="129"/>
        <item m="1" x="54"/>
        <item m="1" x="67"/>
        <item m="1" x="222"/>
        <item m="1" x="212"/>
        <item m="1" x="46"/>
        <item m="1" x="233"/>
        <item m="1" x="205"/>
        <item m="1" x="297"/>
        <item m="1" x="128"/>
        <item m="1" x="174"/>
        <item m="1" x="157"/>
        <item m="1" x="308"/>
        <item m="1" x="183"/>
        <item m="1" x="148"/>
        <item m="1" x="229"/>
        <item m="1" x="58"/>
        <item m="1" x="41"/>
        <item m="1" x="26"/>
        <item m="1" x="184"/>
        <item m="1" x="47"/>
        <item m="1" x="22"/>
        <item m="1" x="108"/>
        <item m="1" x="250"/>
        <item m="1" x="56"/>
        <item m="1" x="79"/>
        <item m="1" x="109"/>
        <item m="1" x="86"/>
        <item m="1" x="199"/>
        <item m="1" x="309"/>
        <item m="1" x="7"/>
        <item m="1" x="318"/>
        <item m="1" x="218"/>
        <item m="1" x="294"/>
        <item m="1" x="246"/>
        <item m="1" x="266"/>
        <item m="1" x="103"/>
        <item m="1" x="314"/>
        <item m="1" x="259"/>
        <item m="1" x="61"/>
        <item m="1" x="191"/>
        <item m="1" x="190"/>
        <item m="1" x="223"/>
        <item m="1" x="219"/>
        <item m="1" x="159"/>
        <item m="1" x="48"/>
        <item m="1" x="231"/>
        <item m="1" x="224"/>
        <item m="1" x="285"/>
        <item m="1" x="311"/>
        <item m="1" x="296"/>
        <item m="1" x="147"/>
        <item m="1" x="29"/>
        <item m="1" x="143"/>
        <item m="1" x="49"/>
        <item m="1" x="277"/>
        <item m="1" x="16"/>
        <item m="1" x="220"/>
        <item m="1" x="122"/>
        <item m="1" x="112"/>
        <item m="1" x="130"/>
        <item m="1" x="95"/>
        <item m="1" x="42"/>
        <item m="1" x="34"/>
        <item m="1" x="32"/>
        <item m="1" x="118"/>
        <item m="1" x="210"/>
        <item m="1" x="151"/>
        <item m="1" x="225"/>
        <item m="1" x="236"/>
        <item m="1" x="235"/>
        <item m="1" x="11"/>
        <item m="1" x="207"/>
        <item m="1" x="181"/>
        <item m="1" x="134"/>
        <item m="1" x="215"/>
        <item m="1" x="152"/>
        <item m="1" x="230"/>
        <item m="1" x="51"/>
        <item m="1" x="226"/>
        <item m="1" x="68"/>
        <item m="1" x="102"/>
        <item m="1" x="241"/>
        <item m="1" x="136"/>
        <item m="1" x="115"/>
        <item m="1" x="27"/>
        <item m="1" x="206"/>
        <item m="1" x="87"/>
        <item m="1" x="17"/>
        <item m="1" x="94"/>
        <item m="1" x="290"/>
        <item m="1" x="18"/>
        <item m="1" x="144"/>
        <item m="1" x="100"/>
        <item m="1" x="76"/>
        <item m="1" x="37"/>
        <item m="1" x="291"/>
        <item m="1" x="19"/>
        <item m="1" x="145"/>
        <item m="1" x="77"/>
        <item m="1" x="38"/>
        <item m="1" x="72"/>
        <item m="1" x="177"/>
        <item m="1" x="89"/>
        <item m="1" x="306"/>
        <item m="1" x="247"/>
        <item m="1" x="104"/>
        <item m="1" x="286"/>
        <item m="1" x="146"/>
        <item m="1" x="307"/>
        <item m="1" x="303"/>
        <item m="1" x="292"/>
        <item m="1" x="155"/>
        <item m="1" x="249"/>
        <item m="1" x="293"/>
        <item m="1" x="197"/>
        <item m="1" x="96"/>
        <item m="1" x="36"/>
        <item m="1" x="35"/>
        <item m="1" x="123"/>
        <item m="1" x="33"/>
        <item m="1" x="163"/>
        <item m="1" x="179"/>
        <item m="1" x="180"/>
        <item m="1" x="173"/>
        <item m="1" x="165"/>
        <item m="1" x="105"/>
        <item m="1" x="193"/>
        <item m="1" x="78"/>
        <item m="1" x="30"/>
        <item m="1" x="166"/>
        <item m="1" x="55"/>
        <item m="1" x="81"/>
        <item m="1" x="287"/>
        <item m="1" x="90"/>
        <item m="1" x="99"/>
        <item m="1" x="127"/>
        <item m="1" x="279"/>
        <item m="1" x="119"/>
        <item m="1" x="12"/>
        <item m="1" x="213"/>
        <item m="1" x="276"/>
        <item m="1" x="101"/>
        <item m="1" x="256"/>
        <item m="1" x="71"/>
        <item m="1" x="188"/>
        <item m="1" x="185"/>
        <item m="1" x="111"/>
        <item m="1" x="304"/>
        <item m="1" x="300"/>
        <item m="1" x="272"/>
        <item m="1" x="70"/>
        <item m="1" x="53"/>
        <item m="1" x="43"/>
        <item m="1" x="69"/>
        <item m="1" x="52"/>
        <item m="1" x="299"/>
        <item m="1" x="275"/>
        <item m="1" x="9"/>
        <item m="1" x="208"/>
        <item m="1" x="288"/>
        <item m="1" x="243"/>
        <item m="1" x="120"/>
        <item m="1" x="20"/>
        <item m="1" x="23"/>
        <item m="1" x="209"/>
        <item m="1" x="289"/>
        <item m="1" x="244"/>
        <item m="1" x="121"/>
        <item m="1" x="21"/>
        <item m="1" x="24"/>
        <item m="1" x="268"/>
        <item m="1" x="227"/>
        <item m="1" x="319"/>
        <item m="1" x="142"/>
        <item m="1" x="317"/>
        <item m="1" x="172"/>
        <item m="1" x="150"/>
        <item m="1" x="141"/>
        <item m="1" x="238"/>
        <item m="1" x="132"/>
        <item m="1" x="305"/>
        <item m="1" x="149"/>
        <item m="1" x="133"/>
        <item m="1" x="28"/>
        <item m="1" x="57"/>
        <item m="1" x="83"/>
        <item m="1" x="14"/>
        <item m="1" x="126"/>
        <item m="1" x="182"/>
        <item m="1" x="84"/>
        <item m="1" x="15"/>
        <item m="1" x="170"/>
        <item m="1" x="113"/>
        <item m="1" x="187"/>
        <item m="1" x="176"/>
        <item m="1" x="140"/>
        <item m="1" x="316"/>
        <item m="1" x="312"/>
        <item m="1" x="239"/>
        <item m="1" x="261"/>
        <item m="1" x="195"/>
        <item m="1" x="254"/>
        <item m="1" x="234"/>
        <item m="1" x="211"/>
        <item m="1" x="240"/>
        <item m="1" x="262"/>
        <item m="1" x="196"/>
        <item m="1" x="248"/>
        <item m="1" x="189"/>
        <item m="1" x="8"/>
        <item m="1" x="217"/>
        <item m="1" x="265"/>
        <item m="1" x="313"/>
        <item m="1" x="204"/>
        <item m="1" x="198"/>
        <item m="1" x="320"/>
        <item m="1" x="40"/>
        <item m="1" x="125"/>
        <item m="1" x="135"/>
        <item m="1" x="232"/>
        <item m="1" x="257"/>
        <item m="1" x="114"/>
        <item m="1" x="93"/>
        <item m="1" x="85"/>
        <item x="0"/>
      </items>
    </pivotField>
    <pivotField compact="0" outline="0" showAll="0"/>
    <pivotField compact="0" outline="0" showAll="0"/>
    <pivotField axis="axisRow" compact="0" outline="0" showAll="0" defaultSubtotal="0">
      <items count="5">
        <item x="0"/>
        <item m="1" x="3"/>
        <item m="1" x="4"/>
        <item x="1"/>
        <item x="2"/>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16">
        <item x="0"/>
        <item m="1" x="7"/>
        <item m="1" x="15"/>
        <item m="1" x="14"/>
        <item m="1" x="9"/>
        <item m="1" x="10"/>
        <item m="1" x="2"/>
        <item m="1" x="13"/>
        <item m="1" x="1"/>
        <item m="1" x="5"/>
        <item m="1" x="12"/>
        <item m="1" x="8"/>
        <item m="1" x="6"/>
        <item m="1" x="4"/>
        <item m="1" x="11"/>
        <item m="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5">
        <item m="1" x="11"/>
        <item m="1" x="32"/>
        <item m="1" x="31"/>
        <item m="1" x="24"/>
        <item m="1" x="23"/>
        <item m="1" x="2"/>
        <item m="1" x="12"/>
        <item m="1" x="3"/>
        <item m="1" x="9"/>
        <item m="1" x="6"/>
        <item m="1" x="29"/>
        <item m="1" x="14"/>
        <item m="1" x="10"/>
        <item m="1" x="8"/>
        <item m="1" x="5"/>
        <item m="1" x="7"/>
        <item m="1" x="26"/>
        <item m="1" x="4"/>
        <item m="1" x="22"/>
        <item m="1" x="18"/>
        <item m="1" x="17"/>
        <item m="1" x="20"/>
        <item m="1" x="21"/>
        <item m="1" x="1"/>
        <item m="1" x="25"/>
        <item m="1" x="34"/>
        <item m="1" x="16"/>
        <item m="1" x="27"/>
        <item m="1" x="28"/>
        <item m="1" x="33"/>
        <item m="1" x="19"/>
        <item m="1" x="30"/>
        <item m="1" x="15"/>
        <item m="1" x="13"/>
        <item x="0"/>
      </items>
    </pivotField>
    <pivotField axis="axisRow" compact="0" outline="0" showAll="0" defaultSubtotal="0">
      <items count="171">
        <item x="0"/>
        <item x="1"/>
        <item x="2"/>
        <item x="3"/>
        <item x="4"/>
        <item x="5"/>
        <item x="6"/>
        <item x="7"/>
        <item x="8"/>
        <item x="9"/>
        <item m="1" x="165"/>
        <item m="1" x="19"/>
        <item m="1" x="33"/>
        <item m="1" x="45"/>
        <item m="1" x="58"/>
        <item m="1" x="65"/>
        <item m="1" x="71"/>
        <item m="1" x="78"/>
        <item m="1" x="84"/>
        <item m="1" x="92"/>
        <item m="1" x="100"/>
        <item m="1" x="107"/>
        <item m="1" x="114"/>
        <item m="1" x="121"/>
        <item m="1" x="129"/>
        <item m="1" x="136"/>
        <item m="1" x="143"/>
        <item m="1" x="149"/>
        <item m="1" x="155"/>
        <item m="1" x="161"/>
        <item m="1" x="168"/>
        <item m="1" x="89"/>
        <item m="1" x="14"/>
        <item m="1" x="97"/>
        <item m="1" x="22"/>
        <item m="1" x="105"/>
        <item m="1" x="29"/>
        <item m="1" x="112"/>
        <item m="1" x="36"/>
        <item m="1" x="119"/>
        <item m="1" x="42"/>
        <item m="1" x="126"/>
        <item m="1" x="48"/>
        <item m="1" x="133"/>
        <item m="1" x="54"/>
        <item m="1" x="140"/>
        <item m="1" x="61"/>
        <item m="1" x="146"/>
        <item m="1" x="67"/>
        <item m="1" x="152"/>
        <item m="1" x="73"/>
        <item m="1" x="158"/>
        <item m="1" x="80"/>
        <item m="1" x="166"/>
        <item m="1" x="87"/>
        <item m="1" x="12"/>
        <item m="1" x="95"/>
        <item m="1" x="20"/>
        <item m="1" x="103"/>
        <item m="1" x="27"/>
        <item m="1" x="110"/>
        <item m="1" x="34"/>
        <item m="1" x="117"/>
        <item m="1" x="76"/>
        <item m="1" x="40"/>
        <item m="1" x="162"/>
        <item m="1" x="124"/>
        <item m="1" x="82"/>
        <item m="1" x="46"/>
        <item m="1" x="169"/>
        <item m="1" x="131"/>
        <item m="1" x="90"/>
        <item m="1" x="52"/>
        <item m="1" x="15"/>
        <item m="1" x="138"/>
        <item m="1" x="98"/>
        <item m="1" x="59"/>
        <item m="1" x="23"/>
        <item m="1" x="145"/>
        <item m="1" x="106"/>
        <item m="1" x="66"/>
        <item m="1" x="30"/>
        <item m="1" x="151"/>
        <item m="1" x="113"/>
        <item m="1" x="72"/>
        <item m="1" x="37"/>
        <item m="1" x="157"/>
        <item m="1" x="120"/>
        <item m="1" x="79"/>
        <item m="1" x="43"/>
        <item m="1" x="164"/>
        <item m="1" x="127"/>
        <item m="1" x="85"/>
        <item m="1" x="49"/>
        <item m="1" x="10"/>
        <item m="1" x="134"/>
        <item m="1" x="93"/>
        <item m="1" x="55"/>
        <item m="1" x="17"/>
        <item m="1" x="141"/>
        <item m="1" x="101"/>
        <item m="1" x="62"/>
        <item m="1" x="25"/>
        <item m="1" x="147"/>
        <item m="1" x="108"/>
        <item m="1" x="68"/>
        <item m="1" x="31"/>
        <item m="1" x="153"/>
        <item m="1" x="115"/>
        <item m="1" x="74"/>
        <item m="1" x="38"/>
        <item m="1" x="159"/>
        <item m="1" x="122"/>
        <item m="1" x="81"/>
        <item m="1" x="44"/>
        <item m="1" x="167"/>
        <item m="1" x="130"/>
        <item m="1" x="88"/>
        <item m="1" x="51"/>
        <item m="1" x="13"/>
        <item m="1" x="137"/>
        <item m="1" x="96"/>
        <item m="1" x="57"/>
        <item m="1" x="21"/>
        <item m="1" x="144"/>
        <item m="1" x="104"/>
        <item m="1" x="64"/>
        <item m="1" x="128"/>
        <item m="1" x="28"/>
        <item m="1" x="86"/>
        <item m="1" x="150"/>
        <item m="1" x="50"/>
        <item m="1" x="111"/>
        <item m="1" x="11"/>
        <item m="1" x="70"/>
        <item m="1" x="135"/>
        <item m="1" x="35"/>
        <item m="1" x="94"/>
        <item m="1" x="156"/>
        <item m="1" x="56"/>
        <item m="1" x="118"/>
        <item m="1" x="18"/>
        <item m="1" x="77"/>
        <item m="1" x="142"/>
        <item m="1" x="41"/>
        <item m="1" x="102"/>
        <item m="1" x="163"/>
        <item m="1" x="63"/>
        <item m="1" x="125"/>
        <item m="1" x="26"/>
        <item m="1" x="83"/>
        <item m="1" x="148"/>
        <item m="1" x="47"/>
        <item m="1" x="109"/>
        <item m="1" x="170"/>
        <item m="1" x="69"/>
        <item m="1" x="132"/>
        <item m="1" x="32"/>
        <item m="1" x="91"/>
        <item m="1" x="154"/>
        <item m="1" x="53"/>
        <item m="1" x="116"/>
        <item m="1" x="16"/>
        <item m="1" x="75"/>
        <item m="1" x="139"/>
        <item m="1" x="39"/>
        <item m="1" x="99"/>
        <item m="1" x="160"/>
        <item m="1" x="60"/>
        <item m="1" x="123"/>
        <item m="1" x="24"/>
      </items>
    </pivotField>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3">
        <item x="0"/>
        <item m="1" x="12"/>
        <item m="1" x="2"/>
        <item m="1" x="7"/>
        <item m="1" x="11"/>
        <item m="1" x="10"/>
        <item m="1" x="6"/>
        <item m="1" x="1"/>
        <item m="1" x="8"/>
        <item m="1" x="5"/>
        <item m="1" x="3"/>
        <item m="1" x="4"/>
        <item m="1"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2"/>
        <item x="1"/>
        <item t="default"/>
      </items>
    </pivotField>
    <pivotField compact="0" outline="0" showAll="0" sortType="ascending" defaultSubtotal="0"/>
    <pivotField compact="0" outline="0" showAll="0" defaultSubtotal="0"/>
    <pivotField compact="0" outline="0" showAll="0"/>
    <pivotField compact="0" outline="0" showAll="0"/>
  </pivotFields>
  <rowFields count="8">
    <field x="4"/>
    <field x="3"/>
    <field x="16"/>
    <field x="41"/>
    <field x="42"/>
    <field x="8"/>
    <field x="97"/>
    <field x="5"/>
  </rowFields>
  <rowItems count="1">
    <i t="grand">
      <x/>
    </i>
  </rowItems>
  <colItems count="1">
    <i/>
  </colItems>
  <pageFields count="2">
    <pageField fld="139" hier="-1"/>
    <pageField fld="127"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樞紐分析表1" cacheId="1" applyNumberFormats="0" applyBorderFormats="0" applyFontFormats="0" applyPatternFormats="0" applyAlignmentFormats="0" applyWidthHeightFormats="1" dataCaption="值" updatedVersion="6" minRefreshableVersion="3" showDrill="0" useAutoFormatting="1" rowGrandTotals="0" itemPrintTitles="1" createdVersion="7" indent="0" compact="0" compactData="0" gridDropZones="1" multipleFieldFilters="0">
  <location ref="B5:J150" firstHeaderRow="2" firstDataRow="2" firstDataCol="8" rowPageCount="1" colPageCount="1"/>
  <pivotFields count="19">
    <pivotField axis="axisPage" compact="0" outline="0" multipleItemSelectionAllowed="1" showAll="0" defaultSubtotal="0">
      <items count="6">
        <item m="1" x="4"/>
        <item m="1" x="3"/>
        <item m="1" x="1"/>
        <item m="1" x="2"/>
        <item m="1" x="5"/>
        <item x="0"/>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7">
        <item m="1" x="5"/>
        <item m="1" x="4"/>
        <item m="1" x="2"/>
        <item m="1" x="3"/>
        <item m="1" x="1"/>
        <item m="1" x="6"/>
        <item x="0"/>
      </items>
      <extLst>
        <ext xmlns:x14="http://schemas.microsoft.com/office/spreadsheetml/2009/9/main" uri="{2946ED86-A175-432a-8AC1-64E0C546D7DE}">
          <x14:pivotField fillDownLabels="1"/>
        </ext>
      </extLst>
    </pivotField>
    <pivotField axis="axisRow" compact="0" outline="0" showAll="0" defaultSubtotal="0">
      <items count="134">
        <item x="24"/>
        <item x="22"/>
        <item x="8"/>
        <item m="1" x="77"/>
        <item m="1" x="76"/>
        <item m="1" x="132"/>
        <item m="1" x="83"/>
        <item m="1" x="94"/>
        <item m="1" x="114"/>
        <item m="1" x="109"/>
        <item m="1" x="103"/>
        <item m="1" x="121"/>
        <item m="1" x="96"/>
        <item m="1" x="122"/>
        <item m="1" x="88"/>
        <item m="1" x="106"/>
        <item m="1" x="91"/>
        <item m="1" x="125"/>
        <item m="1" x="75"/>
        <item m="1" x="102"/>
        <item m="1" x="92"/>
        <item m="1" x="126"/>
        <item m="1" x="89"/>
        <item m="1" x="85"/>
        <item m="1" x="127"/>
        <item m="1" x="107"/>
        <item m="1" x="82"/>
        <item m="1" x="93"/>
        <item m="1" x="120"/>
        <item x="9"/>
        <item x="17"/>
        <item m="1" x="105"/>
        <item m="1" x="124"/>
        <item m="1" x="99"/>
        <item m="1" x="84"/>
        <item m="1" x="110"/>
        <item m="1" x="128"/>
        <item m="1" x="79"/>
        <item m="1" x="86"/>
        <item m="1" x="100"/>
        <item m="1" x="87"/>
        <item m="1" x="95"/>
        <item m="1" x="123"/>
        <item m="1" x="133"/>
        <item m="1" x="111"/>
        <item m="1" x="90"/>
        <item m="1" x="97"/>
        <item m="1" x="112"/>
        <item m="1" x="104"/>
        <item m="1" x="119"/>
        <item m="1" x="131"/>
        <item m="1" x="98"/>
        <item m="1" x="101"/>
        <item m="1" x="129"/>
        <item m="1" x="130"/>
        <item m="1" x="81"/>
        <item m="1" x="80"/>
        <item m="1" x="116"/>
        <item m="1" x="108"/>
        <item m="1" x="74"/>
        <item m="1" x="118"/>
        <item x="1"/>
        <item x="2"/>
        <item x="3"/>
        <item x="4"/>
        <item x="5"/>
        <item x="6"/>
        <item x="7"/>
        <item x="10"/>
        <item x="11"/>
        <item x="12"/>
        <item x="13"/>
        <item x="15"/>
        <item x="16"/>
        <item x="19"/>
        <item x="23"/>
        <item x="25"/>
        <item x="26"/>
        <item x="27"/>
        <item x="28"/>
        <item x="29"/>
        <item x="30"/>
        <item x="31"/>
        <item x="32"/>
        <item m="1" x="113"/>
        <item x="34"/>
        <item x="35"/>
        <item x="36"/>
        <item x="37"/>
        <item x="38"/>
        <item x="39"/>
        <item x="40"/>
        <item x="41"/>
        <item x="42"/>
        <item x="43"/>
        <item x="44"/>
        <item x="45"/>
        <item x="46"/>
        <item x="47"/>
        <item x="48"/>
        <item x="49"/>
        <item x="50"/>
        <item m="1" x="115"/>
        <item x="52"/>
        <item x="53"/>
        <item m="1" x="78"/>
        <item x="73"/>
        <item x="56"/>
        <item x="57"/>
        <item x="58"/>
        <item x="59"/>
        <item m="1" x="117"/>
        <item x="61"/>
        <item x="62"/>
        <item x="63"/>
        <item x="64"/>
        <item x="65"/>
        <item x="66"/>
        <item x="67"/>
        <item x="68"/>
        <item x="69"/>
        <item x="70"/>
        <item x="71"/>
        <item x="72"/>
        <item x="33"/>
        <item x="51"/>
        <item x="54"/>
        <item x="60"/>
        <item x="0"/>
        <item x="14"/>
        <item x="18"/>
        <item x="20"/>
        <item x="21"/>
        <item x="55"/>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3">
        <item m="1" x="22"/>
        <item x="0"/>
        <item x="1"/>
        <item x="2"/>
        <item x="3"/>
        <item x="4"/>
        <item x="5"/>
        <item x="6"/>
        <item x="7"/>
        <item x="8"/>
        <item x="9"/>
        <item x="10"/>
        <item x="11"/>
        <item x="12"/>
        <item x="13"/>
        <item x="14"/>
        <item x="15"/>
        <item x="16"/>
        <item x="17"/>
        <item x="18"/>
        <item x="19"/>
        <item x="20"/>
        <item x="21"/>
      </items>
      <extLst>
        <ext xmlns:x14="http://schemas.microsoft.com/office/spreadsheetml/2009/9/main" uri="{2946ED86-A175-432a-8AC1-64E0C546D7DE}">
          <x14:pivotField fillDownLabels="1"/>
        </ext>
      </extLst>
    </pivotField>
    <pivotField axis="axisRow" compact="0" outline="0" showAll="0" defaultSubtotal="0">
      <items count="3">
        <item m="1" x="2"/>
        <item x="1"/>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items count="3">
        <item x="0"/>
        <item m="1" x="1"/>
        <item t="default"/>
      </items>
      <extLst>
        <ext xmlns:x14="http://schemas.microsoft.com/office/spreadsheetml/2009/9/main" uri="{2946ED86-A175-432a-8AC1-64E0C546D7DE}">
          <x14:pivotField fillDownLabels="1"/>
        </ext>
      </extLst>
    </pivotField>
    <pivotField axis="axisRow" compact="0" outline="0" showAll="0" defaultSubtotal="0">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extLst>
        <ext xmlns:x14="http://schemas.microsoft.com/office/spreadsheetml/2009/9/main" uri="{2946ED86-A175-432a-8AC1-64E0C546D7DE}">
          <x14:pivotField fillDownLabels="1"/>
        </ext>
      </extLst>
    </pivotField>
  </pivotFields>
  <rowFields count="8">
    <field x="18"/>
    <field x="11"/>
    <field x="12"/>
    <field x="13"/>
    <field x="14"/>
    <field x="15"/>
    <field x="16"/>
    <field x="17"/>
  </rowFields>
  <rowItems count="144">
    <i>
      <x/>
      <x v="6"/>
      <x v="128"/>
      <x/>
      <x v="1"/>
      <x v="2"/>
      <x/>
      <x/>
    </i>
    <i>
      <x v="1"/>
      <x v="6"/>
      <x v="61"/>
      <x/>
      <x v="2"/>
      <x v="1"/>
      <x/>
      <x/>
    </i>
    <i>
      <x v="2"/>
      <x v="6"/>
      <x v="62"/>
      <x/>
      <x v="2"/>
      <x v="1"/>
      <x/>
      <x/>
    </i>
    <i>
      <x v="3"/>
      <x v="6"/>
      <x v="63"/>
      <x/>
      <x v="3"/>
      <x v="1"/>
      <x/>
      <x/>
    </i>
    <i>
      <x v="4"/>
      <x v="6"/>
      <x v="64"/>
      <x/>
      <x v="3"/>
      <x v="1"/>
      <x/>
      <x/>
    </i>
    <i>
      <x v="5"/>
      <x v="6"/>
      <x v="65"/>
      <x/>
      <x v="4"/>
      <x v="1"/>
      <x/>
      <x/>
    </i>
    <i>
      <x v="6"/>
      <x v="6"/>
      <x v="66"/>
      <x/>
      <x v="2"/>
      <x v="1"/>
      <x/>
      <x/>
    </i>
    <i>
      <x v="7"/>
      <x v="6"/>
      <x v="67"/>
      <x/>
      <x v="5"/>
      <x v="1"/>
      <x/>
      <x/>
    </i>
    <i>
      <x v="8"/>
      <x v="6"/>
      <x v="2"/>
      <x/>
      <x v="5"/>
      <x v="1"/>
      <x/>
      <x/>
    </i>
    <i>
      <x v="9"/>
      <x v="6"/>
      <x v="29"/>
      <x/>
      <x v="5"/>
      <x v="1"/>
      <x/>
      <x/>
    </i>
    <i>
      <x v="10"/>
      <x v="6"/>
      <x v="68"/>
      <x/>
      <x v="5"/>
      <x v="1"/>
      <x/>
      <x/>
    </i>
    <i>
      <x v="11"/>
      <x v="6"/>
      <x v="69"/>
      <x/>
      <x v="2"/>
      <x v="1"/>
      <x/>
      <x/>
    </i>
    <i>
      <x v="12"/>
      <x v="6"/>
      <x v="70"/>
      <x/>
      <x v="6"/>
      <x v="1"/>
      <x/>
      <x/>
    </i>
    <i>
      <x v="13"/>
      <x v="6"/>
      <x v="71"/>
      <x/>
      <x v="6"/>
      <x v="1"/>
      <x/>
      <x/>
    </i>
    <i r="2">
      <x v="129"/>
      <x/>
      <x v="6"/>
      <x v="1"/>
      <x/>
      <x/>
    </i>
    <i>
      <x v="14"/>
      <x v="6"/>
      <x v="72"/>
      <x/>
      <x v="6"/>
      <x v="1"/>
      <x/>
      <x/>
    </i>
    <i>
      <x v="15"/>
      <x v="6"/>
      <x v="73"/>
      <x/>
      <x v="6"/>
      <x v="1"/>
      <x/>
      <x/>
    </i>
    <i>
      <x v="16"/>
      <x v="6"/>
      <x v="30"/>
      <x/>
      <x v="6"/>
      <x v="1"/>
      <x/>
      <x/>
    </i>
    <i>
      <x v="17"/>
      <x v="6"/>
      <x v="74"/>
      <x/>
      <x v="6"/>
      <x v="1"/>
      <x/>
      <x/>
    </i>
    <i r="2">
      <x v="130"/>
      <x/>
      <x v="6"/>
      <x v="1"/>
      <x/>
      <x/>
    </i>
    <i>
      <x v="18"/>
      <x v="6"/>
      <x v="1"/>
      <x/>
      <x v="6"/>
      <x v="1"/>
      <x/>
      <x/>
    </i>
    <i r="2">
      <x v="131"/>
      <x/>
      <x v="6"/>
      <x v="1"/>
      <x/>
      <x/>
    </i>
    <i r="2">
      <x v="132"/>
      <x/>
      <x v="6"/>
      <x v="1"/>
      <x/>
      <x/>
    </i>
    <i>
      <x v="19"/>
      <x v="6"/>
      <x v="75"/>
      <x/>
      <x v="6"/>
      <x v="1"/>
      <x/>
      <x/>
    </i>
    <i>
      <x v="20"/>
      <x v="6"/>
      <x/>
      <x/>
      <x v="6"/>
      <x v="1"/>
      <x/>
      <x/>
    </i>
    <i>
      <x v="21"/>
      <x v="6"/>
      <x v="76"/>
      <x/>
      <x v="2"/>
      <x v="1"/>
      <x/>
      <x/>
    </i>
    <i>
      <x v="22"/>
      <x v="6"/>
      <x v="77"/>
      <x/>
      <x v="7"/>
      <x v="1"/>
      <x/>
      <x/>
    </i>
    <i>
      <x v="23"/>
      <x v="6"/>
      <x v="78"/>
      <x/>
      <x v="8"/>
      <x v="1"/>
      <x/>
      <x/>
    </i>
    <i>
      <x v="24"/>
      <x v="6"/>
      <x v="79"/>
      <x/>
      <x v="9"/>
      <x v="1"/>
      <x/>
      <x/>
    </i>
    <i>
      <x v="25"/>
      <x v="6"/>
      <x v="80"/>
      <x/>
      <x v="10"/>
      <x v="1"/>
      <x/>
      <x/>
    </i>
    <i>
      <x v="26"/>
      <x v="6"/>
      <x v="81"/>
      <x/>
      <x v="10"/>
      <x v="1"/>
      <x/>
      <x/>
    </i>
    <i>
      <x v="27"/>
      <x v="6"/>
      <x v="82"/>
      <x/>
      <x v="9"/>
      <x v="1"/>
      <x/>
      <x/>
    </i>
    <i>
      <x v="28"/>
      <x v="6"/>
      <x v="83"/>
      <x/>
      <x v="11"/>
      <x v="1"/>
      <x/>
      <x/>
    </i>
    <i>
      <x v="29"/>
      <x v="6"/>
      <x v="124"/>
      <x/>
      <x v="11"/>
      <x v="1"/>
      <x/>
      <x/>
    </i>
    <i>
      <x v="30"/>
      <x v="6"/>
      <x v="85"/>
      <x/>
      <x v="8"/>
      <x v="1"/>
      <x/>
      <x/>
    </i>
    <i>
      <x v="31"/>
      <x v="6"/>
      <x v="86"/>
      <x/>
      <x v="12"/>
      <x v="1"/>
      <x/>
      <x/>
    </i>
    <i>
      <x v="32"/>
      <x v="6"/>
      <x v="87"/>
      <x/>
      <x v="13"/>
      <x v="1"/>
      <x/>
      <x/>
    </i>
    <i>
      <x v="33"/>
      <x v="6"/>
      <x v="88"/>
      <x/>
      <x v="13"/>
      <x v="1"/>
      <x/>
      <x/>
    </i>
    <i>
      <x v="34"/>
      <x v="6"/>
      <x v="89"/>
      <x/>
      <x v="12"/>
      <x v="1"/>
      <x/>
      <x/>
    </i>
    <i>
      <x v="35"/>
      <x v="6"/>
      <x v="90"/>
      <x/>
      <x v="12"/>
      <x v="1"/>
      <x/>
      <x/>
    </i>
    <i>
      <x v="36"/>
      <x v="6"/>
      <x v="91"/>
      <x/>
      <x v="14"/>
      <x v="1"/>
      <x/>
      <x/>
    </i>
    <i>
      <x v="37"/>
      <x v="6"/>
      <x v="92"/>
      <x/>
      <x v="14"/>
      <x v="1"/>
      <x/>
      <x/>
    </i>
    <i>
      <x v="38"/>
      <x v="6"/>
      <x v="93"/>
      <x/>
      <x v="12"/>
      <x v="1"/>
      <x/>
      <x/>
    </i>
    <i>
      <x v="39"/>
      <x v="6"/>
      <x v="94"/>
      <x/>
      <x v="8"/>
      <x v="1"/>
      <x/>
      <x/>
    </i>
    <i>
      <x v="40"/>
      <x v="6"/>
      <x v="95"/>
      <x/>
      <x v="15"/>
      <x v="1"/>
      <x/>
      <x/>
    </i>
    <i>
      <x v="41"/>
      <x v="6"/>
      <x v="96"/>
      <x/>
      <x v="16"/>
      <x v="1"/>
      <x/>
      <x/>
    </i>
    <i>
      <x v="42"/>
      <x v="6"/>
      <x v="97"/>
      <x/>
      <x v="16"/>
      <x v="1"/>
      <x/>
      <x/>
    </i>
    <i>
      <x v="43"/>
      <x v="6"/>
      <x v="98"/>
      <x/>
      <x v="16"/>
      <x v="1"/>
      <x/>
      <x/>
    </i>
    <i>
      <x v="44"/>
      <x v="6"/>
      <x v="99"/>
      <x/>
      <x v="16"/>
      <x v="1"/>
      <x/>
      <x/>
    </i>
    <i>
      <x v="45"/>
      <x v="6"/>
      <x v="100"/>
      <x/>
      <x v="15"/>
      <x v="1"/>
      <x/>
      <x/>
    </i>
    <i>
      <x v="46"/>
      <x v="6"/>
      <x v="101"/>
      <x/>
      <x v="17"/>
      <x v="1"/>
      <x/>
      <x/>
    </i>
    <i>
      <x v="47"/>
      <x v="6"/>
      <x v="125"/>
      <x/>
      <x v="17"/>
      <x v="1"/>
      <x/>
      <x/>
    </i>
    <i>
      <x v="48"/>
      <x v="6"/>
      <x v="103"/>
      <x/>
      <x v="15"/>
      <x v="1"/>
      <x/>
      <x/>
    </i>
    <i>
      <x v="49"/>
      <x v="6"/>
      <x v="104"/>
      <x/>
      <x v="18"/>
      <x v="1"/>
      <x/>
      <x/>
    </i>
    <i>
      <x v="50"/>
      <x v="6"/>
      <x v="126"/>
      <x/>
      <x v="18"/>
      <x v="1"/>
      <x/>
      <x/>
    </i>
    <i>
      <x v="51"/>
      <x v="6"/>
      <x v="133"/>
      <x/>
      <x v="15"/>
      <x v="1"/>
      <x/>
      <x/>
    </i>
    <i>
      <x v="52"/>
      <x v="6"/>
      <x v="107"/>
      <x/>
      <x v="19"/>
      <x v="1"/>
      <x/>
      <x/>
    </i>
    <i>
      <x v="53"/>
      <x v="6"/>
      <x v="108"/>
      <x/>
      <x v="19"/>
      <x v="1"/>
      <x/>
      <x/>
    </i>
    <i>
      <x v="54"/>
      <x v="6"/>
      <x v="109"/>
      <x/>
      <x v="19"/>
      <x v="1"/>
      <x/>
      <x/>
    </i>
    <i>
      <x v="55"/>
      <x v="6"/>
      <x v="110"/>
      <x/>
      <x v="15"/>
      <x v="1"/>
      <x/>
      <x/>
    </i>
    <i>
      <x v="56"/>
      <x v="6"/>
      <x v="127"/>
      <x/>
      <x v="20"/>
      <x v="1"/>
      <x/>
      <x/>
    </i>
    <i>
      <x v="57"/>
      <x v="6"/>
      <x v="112"/>
      <x/>
      <x v="20"/>
      <x v="1"/>
      <x/>
      <x/>
    </i>
    <i>
      <x v="58"/>
      <x v="6"/>
      <x v="113"/>
      <x/>
      <x v="20"/>
      <x v="1"/>
      <x/>
      <x/>
    </i>
    <i>
      <x v="59"/>
      <x v="6"/>
      <x v="114"/>
      <x/>
      <x v="20"/>
      <x v="1"/>
      <x/>
      <x/>
    </i>
    <i>
      <x v="60"/>
      <x v="6"/>
      <x v="115"/>
      <x/>
      <x v="20"/>
      <x v="1"/>
      <x/>
      <x/>
    </i>
    <i>
      <x v="61"/>
      <x v="6"/>
      <x v="116"/>
      <x/>
      <x v="20"/>
      <x v="1"/>
      <x/>
      <x/>
    </i>
    <i>
      <x v="62"/>
      <x v="6"/>
      <x v="117"/>
      <x/>
      <x v="8"/>
      <x v="1"/>
      <x/>
      <x/>
    </i>
    <i>
      <x v="63"/>
      <x v="6"/>
      <x v="118"/>
      <x/>
      <x v="21"/>
      <x v="1"/>
      <x/>
      <x/>
    </i>
    <i>
      <x v="64"/>
      <x v="6"/>
      <x v="119"/>
      <x/>
      <x v="21"/>
      <x v="1"/>
      <x/>
      <x/>
    </i>
    <i>
      <x v="65"/>
      <x v="6"/>
      <x v="120"/>
      <x/>
      <x v="21"/>
      <x v="1"/>
      <x/>
      <x/>
    </i>
    <i>
      <x v="66"/>
      <x v="6"/>
      <x v="120"/>
      <x/>
      <x v="21"/>
      <x v="1"/>
      <x/>
      <x/>
    </i>
    <i>
      <x v="67"/>
      <x v="6"/>
      <x v="121"/>
      <x/>
      <x v="7"/>
      <x v="1"/>
      <x/>
      <x/>
    </i>
    <i>
      <x v="68"/>
      <x v="6"/>
      <x v="122"/>
      <x/>
      <x v="7"/>
      <x v="1"/>
      <x/>
      <x/>
    </i>
    <i>
      <x v="69"/>
      <x v="6"/>
      <x v="123"/>
      <x/>
      <x v="22"/>
      <x v="1"/>
      <x/>
      <x/>
    </i>
    <i>
      <x v="70"/>
      <x v="6"/>
      <x v="128"/>
      <x/>
      <x v="1"/>
      <x v="2"/>
      <x/>
      <x/>
    </i>
    <i>
      <x v="71"/>
      <x v="6"/>
      <x v="61"/>
      <x/>
      <x v="2"/>
      <x v="1"/>
      <x/>
      <x/>
    </i>
    <i>
      <x v="72"/>
      <x v="6"/>
      <x v="62"/>
      <x/>
      <x v="2"/>
      <x v="1"/>
      <x/>
      <x/>
    </i>
    <i>
      <x v="73"/>
      <x v="6"/>
      <x v="63"/>
      <x/>
      <x v="3"/>
      <x v="1"/>
      <x/>
      <x/>
    </i>
    <i>
      <x v="74"/>
      <x v="6"/>
      <x v="64"/>
      <x/>
      <x v="3"/>
      <x v="1"/>
      <x/>
      <x/>
    </i>
    <i>
      <x v="75"/>
      <x v="6"/>
      <x v="65"/>
      <x/>
      <x v="4"/>
      <x v="1"/>
      <x/>
      <x/>
    </i>
    <i>
      <x v="76"/>
      <x v="6"/>
      <x v="66"/>
      <x/>
      <x v="2"/>
      <x v="1"/>
      <x/>
      <x/>
    </i>
    <i>
      <x v="77"/>
      <x v="6"/>
      <x v="67"/>
      <x/>
      <x v="5"/>
      <x v="1"/>
      <x/>
      <x/>
    </i>
    <i>
      <x v="78"/>
      <x v="6"/>
      <x v="2"/>
      <x/>
      <x v="5"/>
      <x v="1"/>
      <x/>
      <x/>
    </i>
    <i>
      <x v="79"/>
      <x v="6"/>
      <x v="29"/>
      <x/>
      <x v="5"/>
      <x v="1"/>
      <x/>
      <x/>
    </i>
    <i>
      <x v="80"/>
      <x v="6"/>
      <x v="68"/>
      <x/>
      <x v="5"/>
      <x v="1"/>
      <x/>
      <x/>
    </i>
    <i>
      <x v="81"/>
      <x v="6"/>
      <x v="69"/>
      <x/>
      <x v="2"/>
      <x v="1"/>
      <x/>
      <x/>
    </i>
    <i>
      <x v="82"/>
      <x v="6"/>
      <x v="70"/>
      <x/>
      <x v="6"/>
      <x v="1"/>
      <x/>
      <x/>
    </i>
    <i>
      <x v="83"/>
      <x v="6"/>
      <x v="71"/>
      <x/>
      <x v="6"/>
      <x v="1"/>
      <x/>
      <x/>
    </i>
    <i>
      <x v="84"/>
      <x v="6"/>
      <x v="72"/>
      <x/>
      <x v="6"/>
      <x v="1"/>
      <x/>
      <x/>
    </i>
    <i>
      <x v="85"/>
      <x v="6"/>
      <x v="73"/>
      <x/>
      <x v="6"/>
      <x v="1"/>
      <x/>
      <x/>
    </i>
    <i>
      <x v="86"/>
      <x v="6"/>
      <x v="30"/>
      <x/>
      <x v="6"/>
      <x v="1"/>
      <x/>
      <x/>
    </i>
    <i>
      <x v="87"/>
      <x v="6"/>
      <x v="74"/>
      <x/>
      <x v="6"/>
      <x v="1"/>
      <x/>
      <x/>
    </i>
    <i>
      <x v="88"/>
      <x v="6"/>
      <x v="1"/>
      <x/>
      <x v="6"/>
      <x v="1"/>
      <x/>
      <x/>
    </i>
    <i>
      <x v="89"/>
      <x v="6"/>
      <x v="75"/>
      <x/>
      <x v="6"/>
      <x v="1"/>
      <x/>
      <x/>
    </i>
    <i>
      <x v="90"/>
      <x v="6"/>
      <x/>
      <x/>
      <x v="6"/>
      <x v="1"/>
      <x/>
      <x/>
    </i>
    <i>
      <x v="91"/>
      <x v="6"/>
      <x v="76"/>
      <x/>
      <x v="2"/>
      <x v="1"/>
      <x/>
      <x/>
    </i>
    <i>
      <x v="92"/>
      <x v="6"/>
      <x v="77"/>
      <x/>
      <x v="7"/>
      <x v="1"/>
      <x/>
      <x/>
    </i>
    <i>
      <x v="93"/>
      <x v="6"/>
      <x v="78"/>
      <x/>
      <x v="8"/>
      <x v="1"/>
      <x/>
      <x/>
    </i>
    <i>
      <x v="94"/>
      <x v="6"/>
      <x v="79"/>
      <x/>
      <x v="9"/>
      <x v="1"/>
      <x/>
      <x/>
    </i>
    <i>
      <x v="95"/>
      <x v="6"/>
      <x v="80"/>
      <x/>
      <x v="10"/>
      <x v="1"/>
      <x/>
      <x/>
    </i>
    <i>
      <x v="96"/>
      <x v="6"/>
      <x v="81"/>
      <x/>
      <x v="10"/>
      <x v="1"/>
      <x/>
      <x/>
    </i>
    <i>
      <x v="97"/>
      <x v="6"/>
      <x v="82"/>
      <x/>
      <x v="9"/>
      <x v="1"/>
      <x/>
      <x/>
    </i>
    <i>
      <x v="98"/>
      <x v="6"/>
      <x v="83"/>
      <x/>
      <x v="11"/>
      <x v="1"/>
      <x/>
      <x/>
    </i>
    <i>
      <x v="99"/>
      <x v="6"/>
      <x v="124"/>
      <x/>
      <x v="11"/>
      <x v="1"/>
      <x/>
      <x/>
    </i>
    <i>
      <x v="100"/>
      <x v="6"/>
      <x v="85"/>
      <x/>
      <x v="8"/>
      <x v="1"/>
      <x/>
      <x/>
    </i>
    <i>
      <x v="101"/>
      <x v="6"/>
      <x v="86"/>
      <x/>
      <x v="12"/>
      <x v="1"/>
      <x/>
      <x/>
    </i>
    <i>
      <x v="102"/>
      <x v="6"/>
      <x v="87"/>
      <x/>
      <x v="13"/>
      <x v="1"/>
      <x/>
      <x/>
    </i>
    <i>
      <x v="103"/>
      <x v="6"/>
      <x v="88"/>
      <x/>
      <x v="13"/>
      <x v="1"/>
      <x/>
      <x/>
    </i>
    <i>
      <x v="104"/>
      <x v="6"/>
      <x v="89"/>
      <x/>
      <x v="12"/>
      <x v="1"/>
      <x/>
      <x/>
    </i>
    <i>
      <x v="105"/>
      <x v="6"/>
      <x v="90"/>
      <x/>
      <x v="12"/>
      <x v="1"/>
      <x/>
      <x/>
    </i>
    <i>
      <x v="106"/>
      <x v="6"/>
      <x v="91"/>
      <x/>
      <x v="14"/>
      <x v="1"/>
      <x/>
      <x/>
    </i>
    <i>
      <x v="107"/>
      <x v="6"/>
      <x v="92"/>
      <x/>
      <x v="14"/>
      <x v="1"/>
      <x/>
      <x/>
    </i>
    <i>
      <x v="108"/>
      <x v="6"/>
      <x v="93"/>
      <x/>
      <x v="12"/>
      <x v="1"/>
      <x/>
      <x/>
    </i>
    <i>
      <x v="109"/>
      <x v="6"/>
      <x v="94"/>
      <x/>
      <x v="8"/>
      <x v="1"/>
      <x/>
      <x/>
    </i>
    <i>
      <x v="110"/>
      <x v="6"/>
      <x v="95"/>
      <x/>
      <x v="15"/>
      <x v="1"/>
      <x/>
      <x/>
    </i>
    <i>
      <x v="111"/>
      <x v="6"/>
      <x v="96"/>
      <x/>
      <x v="16"/>
      <x v="1"/>
      <x/>
      <x/>
    </i>
    <i>
      <x v="112"/>
      <x v="6"/>
      <x v="97"/>
      <x/>
      <x v="16"/>
      <x v="1"/>
      <x/>
      <x/>
    </i>
    <i>
      <x v="113"/>
      <x v="6"/>
      <x v="98"/>
      <x/>
      <x v="16"/>
      <x v="1"/>
      <x/>
      <x/>
    </i>
    <i>
      <x v="114"/>
      <x v="6"/>
      <x v="99"/>
      <x/>
      <x v="16"/>
      <x v="1"/>
      <x/>
      <x/>
    </i>
    <i>
      <x v="115"/>
      <x v="6"/>
      <x v="100"/>
      <x/>
      <x v="15"/>
      <x v="1"/>
      <x/>
      <x/>
    </i>
    <i>
      <x v="116"/>
      <x v="6"/>
      <x v="101"/>
      <x/>
      <x v="17"/>
      <x v="1"/>
      <x/>
      <x/>
    </i>
    <i>
      <x v="117"/>
      <x v="6"/>
      <x v="125"/>
      <x/>
      <x v="17"/>
      <x v="1"/>
      <x/>
      <x/>
    </i>
    <i>
      <x v="118"/>
      <x v="6"/>
      <x v="103"/>
      <x/>
      <x v="15"/>
      <x v="1"/>
      <x/>
      <x/>
    </i>
    <i>
      <x v="119"/>
      <x v="6"/>
      <x v="104"/>
      <x/>
      <x v="18"/>
      <x v="1"/>
      <x/>
      <x/>
    </i>
    <i>
      <x v="120"/>
      <x v="6"/>
      <x v="126"/>
      <x/>
      <x v="18"/>
      <x v="1"/>
      <x/>
      <x/>
    </i>
    <i>
      <x v="121"/>
      <x v="6"/>
      <x v="106"/>
      <x/>
      <x v="15"/>
      <x v="1"/>
      <x/>
      <x/>
    </i>
    <i>
      <x v="122"/>
      <x v="6"/>
      <x v="107"/>
      <x/>
      <x v="19"/>
      <x v="1"/>
      <x/>
      <x/>
    </i>
    <i>
      <x v="123"/>
      <x v="6"/>
      <x v="108"/>
      <x/>
      <x v="19"/>
      <x v="1"/>
      <x/>
      <x/>
    </i>
    <i>
      <x v="124"/>
      <x v="6"/>
      <x v="109"/>
      <x/>
      <x v="19"/>
      <x v="1"/>
      <x/>
      <x/>
    </i>
    <i>
      <x v="125"/>
      <x v="6"/>
      <x v="110"/>
      <x/>
      <x v="15"/>
      <x v="1"/>
      <x/>
      <x/>
    </i>
    <i>
      <x v="126"/>
      <x v="6"/>
      <x v="127"/>
      <x/>
      <x v="20"/>
      <x v="1"/>
      <x/>
      <x/>
    </i>
    <i>
      <x v="127"/>
      <x v="6"/>
      <x v="112"/>
      <x/>
      <x v="20"/>
      <x v="1"/>
      <x/>
      <x/>
    </i>
    <i>
      <x v="128"/>
      <x v="6"/>
      <x v="113"/>
      <x/>
      <x v="20"/>
      <x v="1"/>
      <x/>
      <x/>
    </i>
    <i>
      <x v="129"/>
      <x v="6"/>
      <x v="114"/>
      <x/>
      <x v="20"/>
      <x v="1"/>
      <x/>
      <x/>
    </i>
    <i>
      <x v="130"/>
      <x v="6"/>
      <x v="115"/>
      <x/>
      <x v="20"/>
      <x v="1"/>
      <x/>
      <x/>
    </i>
    <i>
      <x v="131"/>
      <x v="6"/>
      <x v="116"/>
      <x/>
      <x v="20"/>
      <x v="1"/>
      <x/>
      <x/>
    </i>
    <i>
      <x v="132"/>
      <x v="6"/>
      <x v="117"/>
      <x/>
      <x v="8"/>
      <x v="1"/>
      <x/>
      <x/>
    </i>
    <i>
      <x v="133"/>
      <x v="6"/>
      <x v="118"/>
      <x/>
      <x v="21"/>
      <x v="1"/>
      <x/>
      <x/>
    </i>
    <i>
      <x v="134"/>
      <x v="6"/>
      <x v="119"/>
      <x/>
      <x v="21"/>
      <x v="1"/>
      <x/>
      <x/>
    </i>
    <i>
      <x v="135"/>
      <x v="6"/>
      <x v="120"/>
      <x/>
      <x v="21"/>
      <x v="1"/>
      <x/>
      <x/>
    </i>
    <i>
      <x v="136"/>
      <x v="6"/>
      <x v="120"/>
      <x/>
      <x v="21"/>
      <x v="1"/>
      <x/>
      <x/>
    </i>
    <i>
      <x v="137"/>
      <x v="6"/>
      <x v="121"/>
      <x/>
      <x v="7"/>
      <x v="1"/>
      <x/>
      <x/>
    </i>
    <i>
      <x v="138"/>
      <x v="6"/>
      <x v="122"/>
      <x/>
      <x v="7"/>
      <x v="1"/>
      <x/>
      <x/>
    </i>
    <i>
      <x v="139"/>
      <x v="6"/>
      <x v="123"/>
      <x/>
      <x v="22"/>
      <x v="1"/>
      <x/>
      <x/>
    </i>
  </rowItems>
  <colItems count="1">
    <i/>
  </colItems>
  <pageFields count="1">
    <pageField fld="0" hier="-1"/>
  </pageFields>
  <dataFields count="1">
    <dataField name="計數 -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樞紐分析表7"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Z8:AZ9" firstHeaderRow="1" firstDataRow="1" firstDataCol="0" rowPageCount="4" colPageCount="1"/>
  <pivotFields count="144">
    <pivotField compact="0" outline="0" showAll="0"/>
    <pivotField compact="0" outline="0" showAll="0"/>
    <pivotField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defaultSubtotal="0">
      <items count="679">
        <item m="1" x="193"/>
        <item m="1" x="120"/>
        <item m="1" x="542"/>
        <item m="1" x="418"/>
        <item m="1" x="303"/>
        <item m="1" x="617"/>
        <item m="1" x="554"/>
        <item m="1" x="225"/>
        <item m="1" x="669"/>
        <item m="1" x="52"/>
        <item m="1" x="316"/>
        <item m="1" x="573"/>
        <item m="1" x="344"/>
        <item m="1" x="354"/>
        <item m="1" x="555"/>
        <item m="1" x="50"/>
        <item m="1" x="274"/>
        <item m="1" x="546"/>
        <item m="1" x="290"/>
        <item m="1" x="594"/>
        <item m="1" x="552"/>
        <item m="1" x="400"/>
        <item m="1" x="104"/>
        <item m="1" x="420"/>
        <item m="1" x="355"/>
        <item m="1" x="266"/>
        <item m="1" x="41"/>
        <item m="1" x="538"/>
        <item m="1" x="117"/>
        <item m="1" x="620"/>
        <item m="1" x="294"/>
        <item m="1" x="543"/>
        <item m="1" x="493"/>
        <item m="1" x="174"/>
        <item m="1" x="280"/>
        <item m="1" x="296"/>
        <item m="1" x="19"/>
        <item m="1" x="109"/>
        <item m="1" x="475"/>
        <item m="1" x="495"/>
        <item m="1" x="661"/>
        <item m="1" x="68"/>
        <item m="1" x="604"/>
        <item m="1" x="252"/>
        <item m="1" x="162"/>
        <item m="1" x="352"/>
        <item m="1" x="327"/>
        <item m="1" x="454"/>
        <item m="1" x="631"/>
        <item m="1" x="165"/>
        <item m="1" x="54"/>
        <item m="1" x="431"/>
        <item m="1" x="158"/>
        <item m="1" x="434"/>
        <item m="1" x="227"/>
        <item m="1" x="450"/>
        <item m="1" x="34"/>
        <item m="1" x="560"/>
        <item m="1" x="76"/>
        <item m="1" x="471"/>
        <item m="1" x="675"/>
        <item m="1" x="317"/>
        <item m="1" x="328"/>
        <item m="1" x="584"/>
        <item m="1" x="101"/>
        <item m="1" x="98"/>
        <item m="1" x="82"/>
        <item m="1" x="84"/>
        <item m="1" x="468"/>
        <item m="1" x="672"/>
        <item m="1" x="232"/>
        <item m="1" x="17"/>
        <item m="1" x="369"/>
        <item m="1" x="383"/>
        <item m="1" x="66"/>
        <item m="1" x="566"/>
        <item m="1" x="581"/>
        <item m="1" x="477"/>
        <item m="1" x="382"/>
        <item m="1" x="304"/>
        <item m="1" x="315"/>
        <item m="1" x="655"/>
        <item m="1" x="551"/>
        <item m="1" x="505"/>
        <item m="1" x="13"/>
        <item m="1" x="443"/>
        <item m="1" x="150"/>
        <item m="1" x="110"/>
        <item m="1" x="170"/>
        <item m="1" x="651"/>
        <item m="1" x="356"/>
        <item m="1" x="404"/>
        <item m="1" x="124"/>
        <item m="1" x="642"/>
        <item m="1" x="521"/>
        <item m="1" x="414"/>
        <item m="1" x="338"/>
        <item m="1" x="33"/>
        <item m="1" x="331"/>
        <item m="1" x="466"/>
        <item m="1" x="363"/>
        <item m="1" x="43"/>
        <item m="1" x="178"/>
        <item m="1" x="473"/>
        <item m="1" x="64"/>
        <item m="1" x="116"/>
        <item m="1" x="654"/>
        <item m="1" x="350"/>
        <item m="1" x="411"/>
        <item m="1" x="145"/>
        <item m="1" x="204"/>
        <item m="1" x="14"/>
        <item m="1" x="535"/>
        <item m="1" x="244"/>
        <item m="1" x="335"/>
        <item m="1" x="55"/>
        <item m="1" x="93"/>
        <item m="1" x="541"/>
        <item m="1" x="489"/>
        <item m="1" x="605"/>
        <item m="1" x="665"/>
        <item m="1" x="282"/>
        <item m="1" x="312"/>
        <item m="1" x="87"/>
        <item m="1" x="18"/>
        <item m="1" x="223"/>
        <item m="1" x="106"/>
        <item m="1" x="248"/>
        <item m="1" x="36"/>
        <item m="1" x="392"/>
        <item m="1" x="564"/>
        <item m="1" x="613"/>
        <item m="1" x="579"/>
        <item m="1" x="171"/>
        <item m="1" x="222"/>
        <item m="1" x="435"/>
        <item m="1" x="476"/>
        <item m="1" x="35"/>
        <item m="1" x="49"/>
        <item m="1" x="172"/>
        <item m="1" x="512"/>
        <item m="1" x="673"/>
        <item m="1" x="599"/>
        <item m="1" x="325"/>
        <item m="1" x="628"/>
        <item m="1" x="163"/>
        <item m="1" x="309"/>
        <item m="1" x="657"/>
        <item m="1" x="239"/>
        <item m="1" x="662"/>
        <item m="1" x="258"/>
        <item m="1" x="490"/>
        <item m="1" x="486"/>
        <item m="1" x="340"/>
        <item m="1" x="242"/>
        <item m="1" x="25"/>
        <item m="1" x="132"/>
        <item m="1" x="287"/>
        <item m="1" x="624"/>
        <item m="1" x="459"/>
        <item m="1" x="181"/>
        <item m="1" x="314"/>
        <item m="1" x="220"/>
        <item m="1" x="577"/>
        <item m="1" x="48"/>
        <item m="1" x="67"/>
        <item m="1" x="458"/>
        <item m="1" x="474"/>
        <item x="2"/>
        <item m="1" x="168"/>
        <item x="8"/>
        <item m="1" x="526"/>
        <item m="1" x="254"/>
        <item m="1" x="235"/>
        <item m="1" x="211"/>
        <item m="1" x="360"/>
        <item m="1" x="273"/>
        <item m="1" x="370"/>
        <item m="1" x="186"/>
        <item m="1" x="500"/>
        <item m="1" x="368"/>
        <item m="1" x="568"/>
        <item m="1" x="547"/>
        <item m="1" x="38"/>
        <item m="1" x="342"/>
        <item m="1" x="550"/>
        <item m="1" x="260"/>
        <item m="1" x="210"/>
        <item m="1" x="393"/>
        <item m="1" x="233"/>
        <item m="1" x="71"/>
        <item m="1" x="426"/>
        <item m="1" x="608"/>
        <item m="1" x="504"/>
        <item m="1" x="626"/>
        <item m="1" x="218"/>
        <item m="1" x="140"/>
        <item m="1" x="557"/>
        <item m="1" x="302"/>
        <item m="1" x="606"/>
        <item m="1" x="482"/>
        <item m="1" x="229"/>
        <item m="1" x="548"/>
        <item m="1" x="72"/>
        <item m="1" x="492"/>
        <item m="1" x="115"/>
        <item m="1" x="253"/>
        <item m="1" x="44"/>
        <item m="1" x="319"/>
        <item m="1" x="142"/>
        <item m="1" x="558"/>
        <item m="1" x="570"/>
        <item m="1" x="403"/>
        <item m="1" x="367"/>
        <item m="1" x="80"/>
        <item m="1" x="591"/>
        <item m="1" x="146"/>
        <item m="1" x="677"/>
        <item m="1" x="118"/>
        <item m="1" x="111"/>
        <item m="1" x="595"/>
        <item m="1" x="578"/>
        <item m="1" x="79"/>
        <item m="1" x="412"/>
        <item m="1" x="202"/>
        <item m="1" x="455"/>
        <item m="1" x="413"/>
        <item m="1" x="15"/>
        <item m="1" x="175"/>
        <item m="1" x="663"/>
        <item m="1" x="569"/>
        <item m="1" x="185"/>
        <item m="1" x="660"/>
        <item m="1" x="134"/>
        <item m="1" x="24"/>
        <item m="1" x="501"/>
        <item m="1" x="119"/>
        <item m="1" x="503"/>
        <item m="1" x="157"/>
        <item m="1" x="539"/>
        <item m="1" x="415"/>
        <item m="1" x="562"/>
        <item m="1" x="297"/>
        <item m="1" x="472"/>
        <item m="1" x="565"/>
        <item m="1" x="635"/>
        <item m="1" x="78"/>
        <item m="1" x="375"/>
        <item m="1" x="479"/>
        <item m="1" x="29"/>
        <item m="1" x="516"/>
        <item m="1" x="496"/>
        <item m="1" x="619"/>
        <item m="1" x="498"/>
        <item m="1" x="320"/>
        <item m="1" x="91"/>
        <item m="1" x="196"/>
        <item m="1" x="40"/>
        <item m="1" x="214"/>
        <item m="1" x="183"/>
        <item m="1" x="527"/>
        <item m="1" x="623"/>
        <item m="1" x="525"/>
        <item m="1" x="234"/>
        <item m="1" x="519"/>
        <item m="1" x="30"/>
        <item m="1" x="647"/>
        <item m="1" x="275"/>
        <item m="1" x="299"/>
        <item m="1" x="361"/>
        <item m="1" x="524"/>
        <item m="1" x="652"/>
        <item m="1" x="321"/>
        <item m="1" x="609"/>
        <item m="1" x="83"/>
        <item m="1" x="534"/>
        <item m="1" x="89"/>
        <item m="1" x="674"/>
        <item m="1" x="430"/>
        <item m="1" x="567"/>
        <item m="1" x="166"/>
        <item m="1" x="92"/>
        <item m="1" x="629"/>
        <item m="1" x="358"/>
        <item m="1" x="429"/>
        <item m="1" x="292"/>
        <item m="1" x="441"/>
        <item m="1" x="184"/>
        <item m="1" x="508"/>
        <item m="1" x="510"/>
        <item m="1" x="362"/>
        <item m="1" x="422"/>
        <item m="1" x="155"/>
        <item m="1" x="517"/>
        <item m="1" x="540"/>
        <item m="1" x="365"/>
        <item m="1" x="571"/>
        <item m="1" x="596"/>
        <item m="1" x="213"/>
        <item m="1" x="478"/>
        <item m="1" x="28"/>
        <item m="1" x="509"/>
        <item m="1" x="58"/>
        <item m="1" x="513"/>
        <item m="1" x="16"/>
        <item m="1" x="308"/>
        <item m="1" x="650"/>
        <item m="1" x="366"/>
        <item m="1" x="646"/>
        <item m="1" x="359"/>
        <item m="1" x="39"/>
        <item m="1" x="439"/>
        <item m="1" x="77"/>
        <item m="1" x="396"/>
        <item m="1" x="11"/>
        <item m="1" x="81"/>
        <item m="1" x="228"/>
        <item m="1" x="497"/>
        <item m="1" x="533"/>
        <item m="1" x="257"/>
        <item m="1" x="336"/>
        <item m="1" x="630"/>
        <item m="1" x="51"/>
        <item m="1" x="632"/>
        <item m="1" x="446"/>
        <item m="1" x="224"/>
        <item m="1" x="428"/>
        <item m="1" x="341"/>
        <item m="1" x="32"/>
        <item m="1" x="488"/>
        <item m="1" x="395"/>
        <item m="1" x="463"/>
        <item m="1" x="618"/>
        <item m="1" x="456"/>
        <item m="1" x="129"/>
        <item m="1" x="137"/>
        <item m="1" x="100"/>
        <item m="1" x="522"/>
        <item m="1" x="399"/>
        <item m="1" x="61"/>
        <item m="1" x="148"/>
        <item m="1" x="318"/>
        <item m="1" x="272"/>
        <item m="1" x="448"/>
        <item m="1" x="376"/>
        <item m="1" x="485"/>
        <item m="1" x="514"/>
        <item m="1" x="587"/>
        <item m="1" x="332"/>
        <item m="1" x="122"/>
        <item m="1" x="305"/>
        <item m="1" x="491"/>
        <item m="1" x="351"/>
        <item m="1" x="53"/>
        <item m="1" x="668"/>
        <item m="1" x="108"/>
        <item m="1" x="112"/>
        <item m="1" x="364"/>
        <item m="1" x="277"/>
        <item m="1" x="390"/>
        <item m="1" x="298"/>
        <item m="1" x="70"/>
        <item m="1" x="561"/>
        <item m="1" x="602"/>
        <item m="1" x="417"/>
        <item m="1" x="337"/>
        <item m="1" x="307"/>
        <item m="1" x="237"/>
        <item m="1" x="262"/>
        <item m="1" x="324"/>
        <item m="1" x="449"/>
        <item m="1" x="614"/>
        <item m="1" x="637"/>
        <item m="1" x="276"/>
        <item m="1" x="544"/>
        <item m="1" x="670"/>
        <item m="1" x="121"/>
        <item m="1" x="26"/>
        <item m="1" x="226"/>
        <item m="1" x="348"/>
        <item m="1" x="585"/>
        <item m="1" x="610"/>
        <item m="1" x="127"/>
        <item m="1" x="12"/>
        <item m="1" x="416"/>
        <item m="1" x="345"/>
        <item m="1" x="511"/>
        <item m="1" x="251"/>
        <item m="1" x="329"/>
        <item m="1" x="640"/>
        <item m="1" x="576"/>
        <item m="1" x="452"/>
        <item m="1" x="192"/>
        <item m="1" x="256"/>
        <item m="1" x="107"/>
        <item m="1" x="23"/>
        <item m="1" x="462"/>
        <item m="1" x="167"/>
        <item m="1" x="648"/>
        <item m="1" x="96"/>
        <item m="1" x="523"/>
        <item m="1" x="373"/>
        <item m="1" x="271"/>
        <item m="1" x="208"/>
        <item m="1" x="603"/>
        <item m="1" x="300"/>
        <item m="1" x="238"/>
        <item m="1" x="216"/>
        <item m="1" x="600"/>
        <item m="1" x="391"/>
        <item m="1" x="74"/>
        <item m="1" x="528"/>
        <item m="1" x="678"/>
        <item m="1" x="243"/>
        <item m="1" x="263"/>
        <item m="1" x="520"/>
        <item m="1" x="63"/>
        <item m="1" x="45"/>
        <item m="1" x="575"/>
        <item m="1" x="612"/>
        <item m="1" x="386"/>
        <item m="1" x="182"/>
        <item m="1" x="65"/>
        <item m="1" x="531"/>
        <item m="1" x="453"/>
        <item m="1" x="99"/>
        <item m="1" x="572"/>
        <item m="1" x="671"/>
        <item m="1" x="377"/>
        <item m="1" x="205"/>
        <item m="1" x="47"/>
        <item m="1" x="374"/>
        <item m="1" x="278"/>
        <item m="1" x="10"/>
        <item m="1" x="198"/>
        <item m="1" x="57"/>
        <item m="1" x="589"/>
        <item m="1" x="143"/>
        <item m="1" x="353"/>
        <item m="1" x="95"/>
        <item m="1" x="152"/>
        <item m="1" x="151"/>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compact="0" outline="0" showAll="0" defaultSubtotal="0">
      <items count="839">
        <item m="1" x="603"/>
        <item m="1" x="216"/>
        <item m="1" x="112"/>
        <item m="1" x="102"/>
        <item m="1" x="446"/>
        <item m="1" x="337"/>
        <item m="1" x="702"/>
        <item m="1" x="73"/>
        <item m="1" x="600"/>
        <item m="1" x="612"/>
        <item m="1" x="243"/>
        <item m="1" x="269"/>
        <item m="1" x="347"/>
        <item m="1" x="407"/>
        <item m="1" x="706"/>
        <item m="1" x="282"/>
        <item m="1" x="97"/>
        <item m="1" x="323"/>
        <item m="1" x="687"/>
        <item m="1" x="643"/>
        <item m="1" x="64"/>
        <item m="1" x="609"/>
        <item m="1" x="361"/>
        <item m="1" x="421"/>
        <item m="1" x="484"/>
        <item m="1" x="325"/>
        <item m="1" x="623"/>
        <item m="1" x="285"/>
        <item m="1" x="662"/>
        <item m="1" x="265"/>
        <item m="1" x="778"/>
        <item m="1" x="52"/>
        <item m="1" x="797"/>
        <item m="1" x="11"/>
        <item m="1" x="814"/>
        <item m="1" x="367"/>
        <item m="1" x="168"/>
        <item m="1" x="784"/>
        <item m="1" x="821"/>
        <item x="8"/>
        <item m="1" x="412"/>
        <item x="2"/>
        <item x="7"/>
        <item m="1" x="664"/>
        <item m="1" x="456"/>
        <item m="1" x="464"/>
        <item m="1" x="468"/>
        <item m="1" x="754"/>
        <item m="1" x="145"/>
        <item m="1" x="80"/>
        <item m="1" x="141"/>
        <item m="1" x="447"/>
        <item m="1" x="453"/>
        <item m="1" x="81"/>
        <item m="1" x="457"/>
        <item m="1" x="220"/>
        <item m="1" x="395"/>
        <item m="1" x="57"/>
        <item m="1" x="304"/>
        <item m="1" x="831"/>
        <item m="1" x="217"/>
        <item m="1" x="653"/>
        <item m="1" x="616"/>
        <item m="1" x="60"/>
        <item m="1" x="752"/>
        <item m="1" x="680"/>
        <item m="1" x="391"/>
        <item m="1" x="28"/>
        <item m="1" x="377"/>
        <item m="1" x="561"/>
        <item m="1" x="665"/>
        <item m="1" x="544"/>
        <item m="1" x="155"/>
        <item m="1" x="809"/>
        <item m="1" x="500"/>
        <item m="1" x="596"/>
        <item m="1" x="833"/>
        <item m="1" x="45"/>
        <item m="1" x="428"/>
        <item m="1" x="650"/>
        <item m="1" x="398"/>
        <item m="1" x="593"/>
        <item m="1" x="631"/>
        <item m="1" x="24"/>
        <item m="1" x="675"/>
        <item m="1" x="403"/>
        <item m="1" x="199"/>
        <item m="1" x="253"/>
        <item m="1" x="709"/>
        <item m="1" x="526"/>
        <item m="1" x="627"/>
        <item m="1" x="270"/>
        <item m="1" x="439"/>
        <item m="1" x="541"/>
        <item m="1" x="382"/>
        <item m="1" x="83"/>
        <item m="1" x="481"/>
        <item m="1" x="178"/>
        <item m="1" x="93"/>
        <item m="1" x="499"/>
        <item m="1" x="423"/>
        <item m="1" x="800"/>
        <item m="1" x="387"/>
        <item m="1" x="739"/>
        <item m="1" x="429"/>
        <item m="1" x="26"/>
        <item m="1" x="629"/>
        <item m="1" x="448"/>
        <item m="1" x="512"/>
        <item m="1" x="734"/>
        <item m="1" x="116"/>
        <item m="1" x="732"/>
        <item m="1" x="519"/>
        <item m="1" x="771"/>
        <item m="1" x="510"/>
        <item m="1" x="320"/>
        <item m="1" x="352"/>
        <item m="1" x="466"/>
        <item m="1" x="381"/>
        <item m="1" x="397"/>
        <item m="1" x="92"/>
        <item m="1" x="504"/>
        <item m="1" x="542"/>
        <item m="1" x="741"/>
        <item m="1" x="248"/>
        <item m="1" x="459"/>
        <item m="1" x="13"/>
        <item m="1" x="87"/>
        <item m="1" x="232"/>
        <item m="1" x="399"/>
        <item m="1" x="420"/>
        <item m="1" x="511"/>
        <item m="1" x="835"/>
        <item m="1" x="804"/>
        <item m="1" x="256"/>
        <item m="1" x="402"/>
        <item m="1" x="56"/>
        <item m="1" x="550"/>
        <item m="1" x="527"/>
        <item m="1" x="570"/>
        <item m="1" x="817"/>
        <item m="1" x="463"/>
        <item m="1" x="380"/>
        <item m="1" x="832"/>
        <item m="1" x="718"/>
        <item m="1" x="489"/>
        <item m="1" x="719"/>
        <item m="1" x="15"/>
        <item m="1" x="48"/>
        <item m="1" x="261"/>
        <item m="1" x="378"/>
        <item m="1" x="782"/>
        <item m="1" x="308"/>
        <item m="1" x="401"/>
        <item m="1" x="670"/>
        <item m="1" x="279"/>
        <item m="1" x="128"/>
        <item m="1" x="707"/>
        <item m="1" x="250"/>
        <item m="1" x="708"/>
        <item m="1" x="514"/>
        <item m="1" x="82"/>
        <item m="1" x="608"/>
        <item m="1" x="175"/>
        <item m="1" x="228"/>
        <item m="1" x="711"/>
        <item m="1" x="787"/>
        <item m="1" x="295"/>
        <item m="1" x="529"/>
        <item m="1" x="34"/>
        <item m="1" x="153"/>
        <item m="1" x="63"/>
        <item m="1" x="545"/>
        <item m="1" x="10"/>
        <item m="1" x="724"/>
        <item m="1" x="312"/>
        <item m="1" x="29"/>
        <item m="1" x="822"/>
        <item m="1" x="190"/>
        <item m="1" x="414"/>
        <item m="1" x="521"/>
        <item m="1" x="729"/>
        <item m="1" x="728"/>
        <item m="1" x="424"/>
        <item m="1" x="478"/>
        <item m="1" x="249"/>
        <item m="1" x="413"/>
        <item m="1" x="827"/>
        <item m="1" x="326"/>
        <item m="1" x="147"/>
        <item m="1" x="241"/>
        <item m="1" x="118"/>
        <item m="1" x="70"/>
        <item m="1" x="198"/>
        <item m="1" x="75"/>
        <item m="1" x="721"/>
        <item m="1" x="829"/>
        <item m="1" x="130"/>
        <item m="1" x="230"/>
        <item m="1" x="497"/>
        <item m="1" x="473"/>
        <item m="1" x="159"/>
        <item m="1" x="426"/>
        <item m="1" x="192"/>
        <item m="1" x="763"/>
        <item m="1" x="518"/>
        <item m="1" x="756"/>
        <item m="1" x="540"/>
        <item m="1" x="18"/>
        <item m="1" x="820"/>
        <item m="1" x="12"/>
        <item m="1" x="123"/>
        <item m="1" x="578"/>
        <item m="1" x="334"/>
        <item m="1" x="351"/>
        <item m="1" x="676"/>
        <item m="1" x="584"/>
        <item m="1" x="523"/>
        <item m="1" x="819"/>
        <item m="1" x="685"/>
        <item m="1" x="124"/>
        <item m="1" x="146"/>
        <item m="1" x="742"/>
        <item m="1" x="389"/>
        <item m="1" x="610"/>
        <item m="1" x="20"/>
        <item m="1" x="213"/>
        <item m="1" x="343"/>
        <item m="1" x="618"/>
        <item m="1" x="95"/>
        <item m="1" x="136"/>
        <item m="1" x="191"/>
        <item m="1" x="834"/>
        <item m="1" x="747"/>
        <item m="1" x="148"/>
        <item m="1" x="698"/>
        <item m="1" x="786"/>
        <item m="1" x="765"/>
        <item m="1" x="316"/>
        <item m="1" x="571"/>
        <item m="1" x="644"/>
        <item m="1" x="384"/>
        <item m="1" x="388"/>
        <item m="1" x="58"/>
        <item m="1" x="730"/>
        <item m="1" x="53"/>
        <item m="1" x="129"/>
        <item m="1" x="226"/>
        <item m="1" x="107"/>
        <item m="1" x="114"/>
        <item m="1" x="767"/>
        <item m="1" x="674"/>
        <item m="1" x="140"/>
        <item m="1" x="187"/>
        <item m="1" x="22"/>
        <item m="1" x="300"/>
        <item m="1" x="235"/>
        <item m="1" x="266"/>
        <item m="1" x="38"/>
        <item m="1" x="726"/>
        <item m="1" x="319"/>
        <item m="1" x="716"/>
        <item m="1" x="679"/>
        <item m="1" x="160"/>
        <item m="1" x="605"/>
        <item m="1" x="156"/>
        <item m="1" x="522"/>
        <item m="1" x="823"/>
        <item m="1" x="135"/>
        <item m="1" x="748"/>
        <item m="1" x="14"/>
        <item m="1" x="757"/>
        <item m="1" x="360"/>
        <item m="1" x="16"/>
        <item m="1" x="299"/>
        <item m="1" x="806"/>
        <item m="1" x="604"/>
        <item m="1" x="657"/>
        <item m="1" x="254"/>
        <item m="1" x="661"/>
        <item m="1" x="642"/>
        <item m="1" x="260"/>
        <item m="1" x="766"/>
        <item m="1" x="242"/>
        <item m="1" x="121"/>
        <item m="1" x="375"/>
        <item m="1" x="362"/>
        <item m="1" x="363"/>
        <item m="1" x="528"/>
        <item m="1" x="419"/>
        <item m="1" x="607"/>
        <item m="1" x="546"/>
        <item m="1" x="482"/>
        <item m="1" x="195"/>
        <item m="1" x="577"/>
        <item m="1" x="257"/>
        <item m="1" x="331"/>
        <item m="1" x="108"/>
        <item m="1" x="452"/>
        <item m="1" x="811"/>
        <item m="1" x="516"/>
        <item m="1" x="338"/>
        <item m="1" x="462"/>
        <item m="1" x="354"/>
        <item m="1" x="611"/>
        <item m="1" x="184"/>
        <item m="1" x="533"/>
        <item m="1" x="203"/>
        <item m="1" x="652"/>
        <item m="1" x="434"/>
        <item m="1" x="348"/>
        <item m="1" x="773"/>
        <item m="1" x="258"/>
        <item m="1" x="625"/>
        <item m="1" x="385"/>
        <item m="1" x="645"/>
        <item m="1" x="180"/>
        <item m="1" x="783"/>
        <item m="1" x="222"/>
        <item m="1" x="488"/>
        <item m="1" x="125"/>
        <item m="1" x="61"/>
        <item m="1" x="290"/>
        <item m="1" x="501"/>
        <item m="1" x="556"/>
        <item m="1" x="366"/>
        <item m="1" x="358"/>
        <item m="1" x="206"/>
        <item m="1" x="406"/>
        <item m="1" x="330"/>
        <item m="1" x="189"/>
        <item m="1" x="394"/>
        <item m="1" x="292"/>
        <item m="1" x="306"/>
        <item m="1" x="480"/>
        <item m="1" x="305"/>
        <item m="1" x="451"/>
        <item m="1" x="460"/>
        <item m="1" x="355"/>
        <item m="1" x="342"/>
        <item m="1" x="524"/>
        <item m="1" x="167"/>
        <item m="1" x="433"/>
        <item m="1" x="534"/>
        <item m="1" x="690"/>
        <item m="1" x="477"/>
        <item m="1" x="632"/>
        <item m="1" x="349"/>
        <item m="1" x="227"/>
        <item m="1" x="668"/>
        <item m="1" x="555"/>
        <item m="1" x="246"/>
        <item m="1" x="671"/>
        <item m="1" x="802"/>
        <item m="1" x="574"/>
        <item m="1" x="509"/>
        <item m="1" x="654"/>
        <item m="1" x="768"/>
        <item m="1" x="65"/>
        <item m="1" x="695"/>
        <item m="1" x="582"/>
        <item m="1" x="42"/>
        <item m="1" x="442"/>
        <item m="1" x="307"/>
        <item m="1" x="779"/>
        <item m="1" x="508"/>
        <item m="1" x="17"/>
        <item m="1" x="78"/>
        <item m="1" x="50"/>
        <item m="1" x="188"/>
        <item m="1" x="31"/>
        <item m="1" x="340"/>
        <item m="1" x="592"/>
        <item m="1" x="393"/>
        <item m="1" x="288"/>
        <item m="1" x="738"/>
        <item m="1" x="795"/>
        <item m="1" x="339"/>
        <item m="1" x="591"/>
        <item m="1" x="470"/>
        <item m="1" x="287"/>
        <item m="1" x="737"/>
        <item m="1" x="640"/>
        <item m="1" x="761"/>
        <item m="1" x="372"/>
        <item m="1" x="396"/>
        <item m="1" x="132"/>
        <item m="1" x="376"/>
        <item m="1" x="221"/>
        <item m="1" x="810"/>
        <item m="1" x="660"/>
        <item m="1" x="775"/>
        <item m="1" x="808"/>
        <item m="1" x="425"/>
        <item m="1" x="454"/>
        <item m="1" x="585"/>
        <item m="1" x="54"/>
        <item m="1" x="458"/>
        <item m="1" x="40"/>
        <item m="1" x="666"/>
        <item m="1" x="667"/>
        <item m="1" x="39"/>
        <item m="1" x="830"/>
        <item m="1" x="435"/>
        <item m="1" x="244"/>
        <item m="1" x="659"/>
        <item m="1" x="151"/>
        <item m="1" x="196"/>
        <item m="1" x="96"/>
        <item m="1" x="21"/>
        <item m="1" x="59"/>
        <item m="1" x="169"/>
        <item m="1" x="553"/>
        <item m="1" x="714"/>
        <item m="1" x="491"/>
        <item m="1" x="91"/>
        <item m="1" x="700"/>
        <item m="1" x="274"/>
        <item m="1" x="498"/>
        <item m="1" x="803"/>
        <item m="1" x="154"/>
        <item m="1" x="656"/>
        <item m="1" x="469"/>
        <item m="1" x="557"/>
        <item m="1" x="503"/>
        <item m="1" x="90"/>
        <item m="1" x="517"/>
        <item m="1" x="182"/>
        <item m="1" x="691"/>
        <item m="1" x="513"/>
        <item m="1" x="580"/>
        <item m="1" x="539"/>
        <item m="1" x="126"/>
        <item m="1" x="547"/>
        <item m="1" x="252"/>
        <item m="1" x="745"/>
        <item m="1" x="572"/>
        <item m="1" x="630"/>
        <item m="1" x="586"/>
        <item m="1" x="186"/>
        <item m="1" x="598"/>
        <item m="1" x="313"/>
        <item m="1" x="750"/>
        <item m="1" x="751"/>
        <item m="1" x="341"/>
        <item m="1" x="85"/>
        <item m="1" x="165"/>
        <item m="1" x="807"/>
        <item m="1" x="202"/>
        <item m="1" x="303"/>
        <item m="1" x="224"/>
        <item m="1" x="507"/>
        <item m="1" x="255"/>
        <item m="1" x="172"/>
        <item m="1" x="651"/>
        <item m="1" x="682"/>
        <item m="1" x="476"/>
        <item m="1" x="663"/>
        <item m="1" x="297"/>
        <item m="1" x="94"/>
        <item m="1" x="677"/>
        <item m="1" x="430"/>
        <item m="1" x="280"/>
        <item m="1" x="225"/>
        <item m="1" x="712"/>
        <item m="1" x="672"/>
        <item m="1" x="455"/>
        <item m="1" x="749"/>
        <item m="1" x="321"/>
        <item m="1" x="472"/>
        <item m="1" x="271"/>
        <item m="1" x="144"/>
        <item m="1" x="197"/>
        <item m="1" x="370"/>
        <item m="1" x="245"/>
        <item m="1" x="181"/>
        <item m="1" x="284"/>
        <item m="1" x="234"/>
        <item m="1" x="770"/>
        <item m="1" x="218"/>
        <item m="1" x="240"/>
        <item m="1" x="111"/>
        <item m="1" x="436"/>
        <item m="1" x="365"/>
        <item m="1" x="231"/>
        <item m="1" x="170"/>
        <item m="1" x="49"/>
        <item m="1" x="207"/>
        <item m="1" x="289"/>
        <item m="1" x="115"/>
        <item m="1" x="588"/>
        <item m="1" x="565"/>
        <item m="1" x="106"/>
        <item m="1" x="119"/>
        <item m="1" x="43"/>
        <item m="1" x="117"/>
        <item m="1" x="613"/>
        <item m="1" x="298"/>
        <item m="1" x="548"/>
        <item m="1" x="475"/>
        <item m="1" x="71"/>
        <item m="1" x="350"/>
        <item m="1" x="35"/>
        <item m="1" x="162"/>
        <item m="1" x="566"/>
        <item m="1" x="444"/>
        <item m="1" x="76"/>
        <item m="1" x="267"/>
        <item m="1" x="333"/>
        <item m="1" x="152"/>
        <item m="1" x="89"/>
        <item m="1" x="490"/>
        <item m="1" x="531"/>
        <item m="1" x="173"/>
        <item m="1" x="615"/>
        <item m="1" x="99"/>
        <item m="1" x="622"/>
        <item m="1" x="176"/>
        <item m="1" x="581"/>
        <item m="1" x="163"/>
        <item m="1" x="329"/>
        <item m="1" x="558"/>
        <item m="1" x="780"/>
        <item m="1" x="86"/>
        <item m="1" x="208"/>
        <item m="1" x="696"/>
        <item m="1" x="392"/>
        <item m="1" x="294"/>
        <item m="1" x="567"/>
        <item m="1" x="658"/>
        <item m="1" x="409"/>
        <item m="1" x="733"/>
        <item m="1" x="713"/>
        <item m="1" x="791"/>
        <item m="1" x="515"/>
        <item m="1" x="328"/>
        <item m="1" x="296"/>
        <item m="1" x="177"/>
        <item m="1" x="759"/>
        <item m="1" x="760"/>
        <item m="1" x="164"/>
        <item m="1" x="769"/>
        <item m="1" x="794"/>
        <item m="1" x="648"/>
        <item m="1" x="647"/>
        <item m="1" x="506"/>
        <item m="1" x="813"/>
        <item m="1" x="559"/>
        <item m="1" x="781"/>
        <item m="1" x="332"/>
        <item m="1" x="568"/>
        <item m="1" x="408"/>
        <item m="1" x="150"/>
        <item m="1" x="824"/>
        <item m="1" x="318"/>
        <item m="1" x="641"/>
        <item m="1" x="400"/>
        <item m="1" x="438"/>
        <item m="1" x="219"/>
        <item m="1" x="697"/>
        <item m="1" x="621"/>
        <item m="1" x="345"/>
        <item m="1" x="798"/>
        <item m="1" x="101"/>
        <item m="1" x="264"/>
        <item m="1" x="626"/>
        <item m="1" x="799"/>
        <item m="1" x="758"/>
        <item m="1" x="113"/>
        <item m="1" x="390"/>
        <item m="1" x="404"/>
        <item m="1" x="805"/>
        <item m="1" x="755"/>
        <item m="1" x="109"/>
        <item m="1" x="283"/>
        <item m="1" x="41"/>
        <item m="1" x="573"/>
        <item m="1" x="291"/>
        <item m="1" x="233"/>
        <item m="1" x="692"/>
        <item m="1" x="772"/>
        <item m="1" x="440"/>
        <item m="1" x="276"/>
        <item m="1" x="703"/>
        <item m="1" x="110"/>
        <item m="1" x="606"/>
        <item m="1" x="205"/>
        <item m="1" x="171"/>
        <item m="1" x="638"/>
        <item m="1" x="33"/>
        <item m="1" x="133"/>
        <item m="1" x="247"/>
        <item m="1" x="293"/>
        <item m="1" x="693"/>
        <item m="1" x="744"/>
        <item m="1" x="200"/>
        <item m="1" x="735"/>
        <item m="1" x="443"/>
        <item m="1" x="194"/>
        <item m="1" x="431"/>
        <item m="1" x="727"/>
        <item m="1" x="486"/>
        <item m="1" x="210"/>
        <item m="1" x="211"/>
        <item m="1" x="237"/>
        <item m="1" x="344"/>
        <item m="1" x="275"/>
        <item m="1" x="579"/>
        <item m="1" x="450"/>
        <item m="1" x="427"/>
        <item m="1" x="322"/>
        <item m="1" x="346"/>
        <item m="1" x="569"/>
        <item m="1" x="204"/>
        <item m="1" x="601"/>
        <item m="1" x="369"/>
        <item m="1" x="212"/>
        <item m="1" x="575"/>
        <item m="1" x="309"/>
        <item m="1" x="836"/>
        <item m="1" x="66"/>
        <item m="1" x="699"/>
        <item m="1" x="272"/>
        <item m="1" x="543"/>
        <item m="1" x="223"/>
        <item m="1" x="505"/>
        <item m="1" x="441"/>
        <item m="1" x="812"/>
        <item m="1" x="731"/>
        <item m="1" x="753"/>
        <item m="1" x="77"/>
        <item m="1" x="183"/>
        <item m="1" x="277"/>
        <item m="1" x="614"/>
        <item m="1" x="583"/>
        <item m="1" x="549"/>
        <item m="1" x="646"/>
        <item m="1" x="100"/>
        <item m="1" x="487"/>
        <item m="1" x="774"/>
        <item m="1" x="103"/>
        <item m="1" x="551"/>
        <item m="1" x="314"/>
        <item m="1" x="79"/>
        <item m="1" x="324"/>
        <item m="1" x="590"/>
        <item m="1" x="816"/>
        <item m="1" x="494"/>
        <item m="1" x="383"/>
        <item m="1" x="828"/>
        <item m="1" x="371"/>
        <item m="1" x="104"/>
        <item m="1" x="137"/>
        <item m="1" x="746"/>
        <item m="1" x="98"/>
        <item m="1" x="684"/>
        <item m="1" x="374"/>
        <item m="1" x="720"/>
        <item m="1" x="415"/>
        <item m="1" x="411"/>
        <item m="1" x="239"/>
        <item m="1" x="161"/>
        <item m="1" x="538"/>
        <item m="1" x="357"/>
        <item m="1" x="68"/>
        <item m="1" x="122"/>
        <item m="1" x="837"/>
        <item m="1" x="789"/>
        <item m="1" x="502"/>
        <item m="1" x="142"/>
        <item m="1" x="624"/>
        <item m="1" x="149"/>
        <item m="1" x="229"/>
        <item m="1" x="259"/>
        <item m="1" x="315"/>
        <item m="1" x="72"/>
        <item m="1" x="536"/>
        <item m="1" x="37"/>
        <item m="1" x="594"/>
        <item m="1" x="46"/>
        <item m="1" x="485"/>
        <item m="1" x="678"/>
        <item m="1" x="166"/>
        <item m="1" x="9"/>
        <item m="1" x="686"/>
        <item m="1" x="286"/>
        <item m="1" x="537"/>
        <item m="1" x="278"/>
        <item m="1" x="595"/>
        <item m="1" x="683"/>
        <item m="1" x="694"/>
        <item m="1" x="633"/>
        <item m="1" x="838"/>
        <item m="1" x="19"/>
        <item m="1" x="353"/>
        <item m="1" x="131"/>
        <item m="1" x="535"/>
        <item m="1" x="214"/>
        <item m="1" x="215"/>
        <item m="1" x="379"/>
        <item m="1" x="467"/>
        <item m="1" x="636"/>
        <item m="1" x="449"/>
        <item m="1" x="335"/>
        <item m="1" x="51"/>
        <item m="1" x="143"/>
        <item m="1" x="364"/>
        <item m="1" x="554"/>
        <item m="1" x="179"/>
        <item m="1" x="483"/>
        <item m="1" x="461"/>
        <item m="1" x="209"/>
        <item m="1" x="704"/>
        <item m="1" x="158"/>
        <item m="1" x="418"/>
        <item m="1" x="496"/>
        <item m="1" x="417"/>
        <item m="1" x="495"/>
        <item m="1" x="368"/>
        <item m="1" x="530"/>
        <item m="1" x="715"/>
        <item m="1" x="310"/>
        <item m="1" x="688"/>
        <item m="1" x="281"/>
        <item m="1" x="479"/>
        <item m="1" x="552"/>
        <item m="1" x="263"/>
        <item m="1" x="262"/>
        <item m="1" x="525"/>
        <item m="1" x="740"/>
        <item m="1" x="669"/>
        <item m="1" x="722"/>
        <item m="1" x="74"/>
        <item m="1" x="599"/>
        <item m="1" x="723"/>
        <item m="1" x="493"/>
        <item m="1" x="492"/>
        <item m="1" x="619"/>
        <item m="1" x="705"/>
        <item m="1" x="317"/>
        <item m="1" x="818"/>
        <item m="1" x="23"/>
        <item m="1" x="764"/>
        <item m="1" x="47"/>
        <item m="1" x="792"/>
        <item m="1" x="157"/>
        <item m="1" x="88"/>
        <item m="1" x="826"/>
        <item m="1" x="138"/>
        <item m="1" x="302"/>
        <item m="1" x="815"/>
        <item m="1" x="689"/>
        <item m="1" x="193"/>
        <item m="1" x="445"/>
        <item m="1" x="27"/>
        <item m="1" x="532"/>
        <item m="1" x="251"/>
        <item m="1" x="634"/>
        <item m="1" x="410"/>
        <item m="1" x="268"/>
        <item m="1" x="560"/>
        <item m="1" x="139"/>
        <item m="1" x="422"/>
        <item m="1" x="793"/>
        <item m="1" x="25"/>
        <item m="1" x="373"/>
        <item m="1" x="796"/>
        <item m="1" x="602"/>
        <item m="1" x="356"/>
        <item m="1" x="520"/>
        <item m="1" x="717"/>
        <item m="1" x="120"/>
        <item m="1" x="416"/>
        <item m="1" x="311"/>
        <item m="1" x="84"/>
        <item m="1" x="635"/>
        <item m="1" x="62"/>
        <item m="1" x="386"/>
        <item m="1" x="655"/>
        <item m="1" x="201"/>
        <item m="1" x="437"/>
        <item m="1" x="785"/>
        <item m="1" x="67"/>
        <item m="1" x="30"/>
        <item m="1" x="327"/>
        <item m="1" x="637"/>
        <item m="1" x="185"/>
        <item m="1" x="36"/>
        <item m="1" x="639"/>
        <item m="1" x="790"/>
        <item m="1" x="587"/>
        <item m="1" x="562"/>
        <item m="1" x="777"/>
        <item m="1" x="801"/>
        <item m="1" x="127"/>
        <item m="1" x="743"/>
        <item m="1" x="788"/>
        <item m="1" x="55"/>
        <item m="1" x="725"/>
        <item m="1" x="589"/>
        <item m="1" x="474"/>
        <item m="1" x="32"/>
        <item m="1" x="825"/>
        <item m="1" x="620"/>
        <item m="1" x="174"/>
        <item m="1" x="776"/>
        <item m="1" x="465"/>
        <item m="1" x="617"/>
        <item m="1" x="134"/>
        <item m="1" x="649"/>
        <item m="1" x="69"/>
        <item m="1" x="236"/>
        <item m="1" x="336"/>
        <item m="1" x="628"/>
        <item m="1" x="597"/>
        <item m="1" x="301"/>
        <item m="1" x="576"/>
        <item m="1" x="701"/>
        <item m="1" x="238"/>
        <item m="1" x="471"/>
        <item m="1" x="432"/>
        <item m="1" x="405"/>
        <item m="1" x="736"/>
        <item m="1" x="105"/>
        <item m="1" x="359"/>
        <item m="1" x="44"/>
        <item m="1" x="681"/>
        <item m="1" x="273"/>
        <item m="1" x="710"/>
        <item m="1" x="673"/>
        <item m="1" x="564"/>
        <item m="1" x="762"/>
        <item m="1" x="563"/>
        <item x="0"/>
        <item x="1"/>
        <item x="3"/>
        <item x="4"/>
        <item x="5"/>
        <item x="6"/>
      </items>
    </pivotField>
    <pivotField compact="0" outline="0" showAll="0"/>
    <pivotField compact="0" outline="0" showAll="0" defaultSubtotal="0">
      <items count="733">
        <item m="1" x="239"/>
        <item m="1" x="382"/>
        <item m="1" x="412"/>
        <item m="1" x="153"/>
        <item m="1" x="571"/>
        <item m="1" x="355"/>
        <item m="1" x="80"/>
        <item m="1" x="586"/>
        <item m="1" x="547"/>
        <item m="1" x="113"/>
        <item m="1" x="453"/>
        <item m="1" x="329"/>
        <item m="1" x="582"/>
        <item m="1" x="719"/>
        <item m="1" x="63"/>
        <item m="1" x="606"/>
        <item m="1" x="159"/>
        <item m="1" x="506"/>
        <item m="1" x="583"/>
        <item m="1" x="61"/>
        <item m="1" x="303"/>
        <item m="1" x="353"/>
        <item m="1" x="633"/>
        <item m="1" x="189"/>
        <item m="1" x="457"/>
        <item m="1" x="294"/>
        <item m="1" x="566"/>
        <item m="1" x="671"/>
        <item m="1" x="572"/>
        <item m="1" x="309"/>
        <item m="1" x="139"/>
        <item m="1" x="511"/>
        <item m="1" x="526"/>
        <item m="1" x="708"/>
        <item m="1" x="649"/>
        <item m="1" x="282"/>
        <item m="1" x="192"/>
        <item m="1" x="391"/>
        <item m="1" x="65"/>
        <item m="1" x="88"/>
        <item m="1" x="89"/>
        <item m="1" x="87"/>
        <item m="1" x="90"/>
        <item m="1" x="461"/>
        <item m="1" x="656"/>
        <item m="1" x="188"/>
        <item m="1" x="463"/>
        <item m="1" x="253"/>
        <item m="1" x="352"/>
        <item m="1" x="56"/>
        <item m="1" x="101"/>
        <item m="1" x="307"/>
        <item m="1" x="42"/>
        <item m="1" x="588"/>
        <item m="1" x="150"/>
        <item m="1" x="617"/>
        <item m="1" x="125"/>
        <item m="1" x="603"/>
        <item m="1" x="173"/>
        <item m="1" x="168"/>
        <item m="1" x="99"/>
        <item m="1" x="102"/>
        <item m="1" x="179"/>
        <item m="1" x="427"/>
        <item m="1" x="240"/>
        <item m="1" x="503"/>
        <item m="1" x="723"/>
        <item m="1" x="256"/>
        <item m="1" x="23"/>
        <item m="1" x="404"/>
        <item m="1" x="676"/>
        <item m="1" x="40"/>
        <item m="1" x="413"/>
        <item m="1" x="362"/>
        <item m="1" x="78"/>
        <item m="1" x="597"/>
        <item m="1" x="612"/>
        <item m="1" x="24"/>
        <item m="1" x="512"/>
        <item m="1" x="421"/>
        <item m="1" x="330"/>
        <item m="1" x="347"/>
        <item m="1" x="705"/>
        <item m="1" x="580"/>
        <item m="1" x="165"/>
        <item m="1" x="536"/>
        <item m="1" x="269"/>
        <item m="1" x="690"/>
        <item m="1" x="140"/>
        <item m="1" x="718"/>
        <item m="1" x="468"/>
        <item m="1" x="94"/>
        <item m="1" x="440"/>
        <item m="1" x="156"/>
        <item m="1" x="300"/>
        <item m="1" x="183"/>
        <item m="1" x="659"/>
        <item m="1" x="213"/>
        <item m="1" x="111"/>
        <item m="1" x="548"/>
        <item m="1" x="448"/>
        <item m="1" x="372"/>
        <item m="1" x="39"/>
        <item m="1" x="366"/>
        <item m="1" x="596"/>
        <item m="1" x="129"/>
        <item m="1" x="533"/>
        <item m="1" x="721"/>
        <item m="1" x="514"/>
        <item m="1" x="315"/>
        <item m="1" x="265"/>
        <item m="1" x="263"/>
        <item m="1" x="399"/>
        <item m="1" x="53"/>
        <item m="1" x="206"/>
        <item m="1" x="509"/>
        <item m="1" x="75"/>
        <item m="1" x="147"/>
        <item m="1" x="704"/>
        <item m="1" x="389"/>
        <item m="1" x="444"/>
        <item m="1" x="175"/>
        <item m="1" x="231"/>
        <item m="1" x="18"/>
        <item m="1" x="563"/>
        <item m="1" x="271"/>
        <item m="1" x="369"/>
        <item m="1" x="66"/>
        <item m="1" x="117"/>
        <item m="1" x="570"/>
        <item m="1" x="522"/>
        <item m="1" x="650"/>
        <item m="1" x="713"/>
        <item m="1" x="311"/>
        <item m="1" x="552"/>
        <item m="1" x="426"/>
        <item m="1" x="406"/>
        <item m="1" x="359"/>
        <item m="1" x="250"/>
        <item m="1" x="136"/>
        <item m="1" x="277"/>
        <item m="1" x="45"/>
        <item m="1" x="430"/>
        <item m="1" x="296"/>
        <item m="1" x="199"/>
        <item m="1" x="249"/>
        <item m="1" x="464"/>
        <item m="1" x="201"/>
        <item m="1" x="542"/>
        <item m="1" x="641"/>
        <item m="1" x="681"/>
        <item m="1" x="266"/>
        <item m="1" x="709"/>
        <item m="1" x="727"/>
        <item m="1" x="377"/>
        <item m="1" x="268"/>
        <item m="1" x="29"/>
        <item m="1" x="163"/>
        <item m="1" x="318"/>
        <item m="1" x="675"/>
        <item m="1" x="493"/>
        <item m="1" x="210"/>
        <item m="1" x="345"/>
        <item m="1" x="247"/>
        <item m="1" x="610"/>
        <item m="1" x="60"/>
        <item m="1" x="81"/>
        <item m="1" x="492"/>
        <item m="1" x="510"/>
        <item m="1" x="48"/>
        <item m="1" x="348"/>
        <item x="8"/>
        <item m="1" x="197"/>
        <item x="9"/>
        <item m="1" x="553"/>
        <item m="1" x="222"/>
        <item m="1" x="284"/>
        <item m="1" x="258"/>
        <item m="1" x="635"/>
        <item m="1" x="730"/>
        <item m="1" x="220"/>
        <item m="1" x="274"/>
        <item m="1" x="214"/>
        <item m="1" x="531"/>
        <item m="1" x="403"/>
        <item m="1" x="602"/>
        <item m="1" x="575"/>
        <item m="1" x="46"/>
        <item m="1" x="579"/>
        <item m="1" x="335"/>
        <item m="1" x="432"/>
        <item m="1" x="257"/>
        <item m="1" x="85"/>
        <item m="1" x="458"/>
        <item m="1" x="655"/>
        <item m="1" x="535"/>
        <item m="1" x="679"/>
        <item m="1" x="245"/>
        <item m="1" x="172"/>
        <item m="1" x="647"/>
        <item m="1" x="328"/>
        <item m="1" x="651"/>
        <item m="1" x="405"/>
        <item m="1" x="255"/>
        <item m="1" x="576"/>
        <item m="1" x="334"/>
        <item m="1" x="524"/>
        <item m="1" x="145"/>
        <item m="1" x="595"/>
        <item m="1" x="54"/>
        <item m="1" x="351"/>
        <item m="1" x="128"/>
        <item m="1" x="494"/>
        <item m="1" x="439"/>
        <item m="1" x="402"/>
        <item m="1" x="97"/>
        <item m="1" x="627"/>
        <item m="1" x="126"/>
        <item m="1" x="715"/>
        <item m="1" x="445"/>
        <item m="1" x="229"/>
        <item m="1" x="486"/>
        <item m="1" x="20"/>
        <item m="1" x="203"/>
        <item m="1" x="710"/>
        <item m="1" x="243"/>
        <item m="1" x="416"/>
        <item m="1" x="707"/>
        <item m="1" x="532"/>
        <item m="1" x="149"/>
        <item m="1" x="534"/>
        <item m="1" x="187"/>
        <item m="1" x="568"/>
        <item m="1" x="449"/>
        <item m="1" x="592"/>
        <item m="1" x="361"/>
        <item m="1" x="507"/>
        <item m="1" x="594"/>
        <item m="1" x="685"/>
        <item m="1" x="578"/>
        <item m="1" x="644"/>
        <item m="1" x="528"/>
        <item m="1" x="115"/>
        <item m="1" x="223"/>
        <item m="1" x="397"/>
        <item m="1" x="62"/>
        <item m="1" x="132"/>
        <item m="1" x="51"/>
        <item m="1" x="242"/>
        <item m="1" x="212"/>
        <item m="1" x="554"/>
        <item m="1" x="674"/>
        <item m="1" x="551"/>
        <item m="1" x="465"/>
        <item m="1" x="629"/>
        <item m="1" x="34"/>
        <item m="1" x="697"/>
        <item m="1" x="262"/>
        <item m="1" x="304"/>
        <item m="1" x="324"/>
        <item m="1" x="396"/>
        <item m="1" x="505"/>
        <item m="1" x="483"/>
        <item m="1" x="141"/>
        <item m="1" x="209"/>
        <item m="1" x="354"/>
        <item m="1" x="696"/>
        <item m="1" x="658"/>
        <item m="1" x="100"/>
        <item m="1" x="561"/>
        <item m="1" x="110"/>
        <item m="1" x="248"/>
        <item m="1" x="237"/>
        <item m="1" x="302"/>
        <item m="1" x="714"/>
        <item m="1" x="600"/>
        <item m="1" x="195"/>
        <item m="1" x="116"/>
        <item m="1" x="322"/>
        <item m="1" x="538"/>
        <item m="1" x="728"/>
        <item m="1" x="653"/>
        <item m="1" x="540"/>
        <item m="1" x="193"/>
        <item m="1" x="152"/>
        <item m="1" x="333"/>
        <item m="1" x="398"/>
        <item m="1" x="454"/>
        <item m="1" x="185"/>
        <item m="1" x="545"/>
        <item m="1" x="569"/>
        <item m="1" x="451"/>
        <item m="1" x="637"/>
        <item m="1" x="241"/>
        <item m="1" x="513"/>
        <item m="1" x="33"/>
        <item m="1" x="539"/>
        <item m="1" x="68"/>
        <item m="1" x="543"/>
        <item m="1" x="22"/>
        <item m="1" x="336"/>
        <item m="1" x="700"/>
        <item m="1" x="401"/>
        <item m="1" x="695"/>
        <item m="1" x="394"/>
        <item m="1" x="49"/>
        <item m="1" x="472"/>
        <item m="1" x="91"/>
        <item m="1" x="434"/>
        <item m="1" x="16"/>
        <item m="1" x="98"/>
        <item m="1" x="254"/>
        <item m="1" x="652"/>
        <item m="1" x="79"/>
        <item m="1" x="25"/>
        <item m="1" x="567"/>
        <item m="1" x="724"/>
        <item m="1" x="470"/>
        <item m="1" x="146"/>
        <item m="1" x="559"/>
        <item m="1" x="287"/>
        <item m="1" x="370"/>
        <item m="1" x="601"/>
        <item m="1" x="682"/>
        <item m="1" x="477"/>
        <item m="1" x="251"/>
        <item m="1" x="460"/>
        <item m="1" x="380"/>
        <item m="1" x="37"/>
        <item m="1" x="521"/>
        <item m="1" x="433"/>
        <item m="1" x="499"/>
        <item m="1" x="669"/>
        <item m="1" x="537"/>
        <item m="1" x="488"/>
        <item m="1" x="160"/>
        <item m="1" x="169"/>
        <item m="1" x="124"/>
        <item m="1" x="549"/>
        <item m="1" x="436"/>
        <item m="1" x="71"/>
        <item m="1" x="350"/>
        <item m="1" x="301"/>
        <item m="1" x="615"/>
        <item m="1" x="598"/>
        <item m="1" x="148"/>
        <item m="1" x="73"/>
        <item m="1" x="479"/>
        <item m="1" x="414"/>
        <item m="1" x="349"/>
        <item m="1" x="623"/>
        <item m="1" x="367"/>
        <item m="1" x="155"/>
        <item m="1" x="93"/>
        <item m="1" x="331"/>
        <item m="1" x="523"/>
        <item m="1" x="517"/>
        <item m="1" x="273"/>
        <item m="1" x="390"/>
        <item m="1" x="636"/>
        <item m="1" x="616"/>
        <item m="1" x="701"/>
        <item m="1" x="712"/>
        <item m="1" x="717"/>
        <item m="1" x="657"/>
        <item m="1" x="338"/>
        <item m="1" x="562"/>
        <item m="1" x="293"/>
        <item m="1" x="438"/>
        <item m="1" x="621"/>
        <item m="1" x="107"/>
        <item m="1" x="702"/>
        <item m="1" x="491"/>
        <item m="1" x="428"/>
        <item m="1" x="585"/>
        <item m="1" x="84"/>
        <item m="1" x="591"/>
        <item m="1" x="646"/>
        <item m="1" x="452"/>
        <item m="1" x="371"/>
        <item m="1" x="332"/>
        <item m="1" x="260"/>
        <item m="1" x="290"/>
        <item m="1" x="358"/>
        <item m="1" x="480"/>
        <item m="1" x="664"/>
        <item m="1" x="687"/>
        <item m="1" x="305"/>
        <item m="1" x="574"/>
        <item m="1" x="720"/>
        <item m="1" x="154"/>
        <item m="1" x="31"/>
        <item m="1" x="252"/>
        <item m="1" x="387"/>
        <item m="1" x="619"/>
        <item m="1" x="660"/>
        <item m="1" x="134"/>
        <item m="1" x="450"/>
        <item m="1" x="17"/>
        <item m="1" x="383"/>
        <item m="1" x="541"/>
        <item m="1" x="280"/>
        <item m="1" x="363"/>
        <item m="1" x="691"/>
        <item m="1" x="609"/>
        <item m="1" x="482"/>
        <item m="1" x="219"/>
        <item m="1" x="286"/>
        <item m="1" x="138"/>
        <item m="1" x="28"/>
        <item m="1" x="497"/>
        <item m="1" x="196"/>
        <item m="1" x="698"/>
        <item m="1" x="120"/>
        <item m="1" x="550"/>
        <item m="1" x="410"/>
        <item m="1" x="299"/>
        <item m="1" x="235"/>
        <item m="1" x="648"/>
        <item m="1" x="325"/>
        <item m="1" x="261"/>
        <item m="1" x="244"/>
        <item m="1" x="642"/>
        <item m="1" x="429"/>
        <item m="1" x="86"/>
        <item m="1" x="557"/>
        <item m="1" x="732"/>
        <item m="1" x="270"/>
        <item m="1" x="292"/>
        <item m="1" x="409"/>
        <item m="1" x="581"/>
        <item m="1" x="74"/>
        <item m="1" x="55"/>
        <item m="1" x="608"/>
        <item m="1" x="663"/>
        <item m="1" x="423"/>
        <item m="1" x="211"/>
        <item m="1" x="77"/>
        <item m="1" x="558"/>
        <item m="1" x="171"/>
        <item m="1" x="484"/>
        <item m="1" x="123"/>
        <item m="1" x="604"/>
        <item m="1" x="722"/>
        <item m="1" x="191"/>
        <item m="1" x="275"/>
        <item m="1" x="103"/>
        <item m="1" x="221"/>
        <item m="1" x="622"/>
        <item m="1" x="59"/>
        <item m="1" x="411"/>
        <item m="1" x="306"/>
        <item m="1" x="127"/>
        <item m="1" x="15"/>
        <item m="1" x="425"/>
        <item m="1" x="473"/>
        <item m="1" x="225"/>
        <item m="1" x="418"/>
        <item m="1" x="283"/>
        <item m="1" x="599"/>
        <item m="1" x="530"/>
        <item m="1" x="204"/>
        <item m="1" x="624"/>
        <item m="1" x="142"/>
        <item m="1" x="340"/>
        <item m="1" x="64"/>
        <item m="1" x="392"/>
        <item m="1" x="314"/>
        <item m="1" x="589"/>
        <item m="1" x="181"/>
        <item m="1" x="310"/>
        <item x="7"/>
        <item m="1" x="233"/>
        <item m="1" x="343"/>
        <item m="1" x="625"/>
        <item m="1" x="342"/>
        <item m="1" x="92"/>
        <item m="1" x="130"/>
        <item m="1" x="218"/>
        <item m="1" x="105"/>
        <item m="1" x="420"/>
        <item m="1" x="166"/>
        <item m="1" x="441"/>
        <item m="1" x="319"/>
        <item m="1" x="162"/>
        <item m="1" x="52"/>
        <item m="1" x="158"/>
        <item m="1" x="285"/>
        <item m="1" x="224"/>
        <item m="1" x="422"/>
        <item m="1" x="711"/>
        <item m="1" x="279"/>
        <item m="1" x="475"/>
        <item m="1" x="323"/>
        <item m="1" x="357"/>
        <item m="1" x="680"/>
        <item m="1" x="462"/>
        <item m="1" x="699"/>
        <item m="1" x="417"/>
        <item m="1" x="360"/>
        <item m="1" x="157"/>
        <item m="1" x="344"/>
        <item m="1" x="683"/>
        <item m="1" x="230"/>
        <item m="1" x="502"/>
        <item m="1" x="665"/>
        <item m="1" x="227"/>
        <item m="1" x="35"/>
        <item m="1" x="716"/>
        <item m="1" x="202"/>
        <item m="1" x="278"/>
        <item m="1" x="631"/>
        <item m="1" x="706"/>
        <item m="1" x="118"/>
        <item m="1" x="628"/>
        <item m="1" x="297"/>
        <item m="1" x="686"/>
        <item m="1" x="565"/>
        <item m="1" x="228"/>
        <item m="1" x="485"/>
        <item m="1" x="415"/>
        <item m="1" x="178"/>
        <item m="1" x="515"/>
        <item m="1" x="83"/>
        <item m="1" x="729"/>
        <item m="1" x="186"/>
        <item m="1" x="424"/>
        <item m="1" x="693"/>
        <item m="1" x="182"/>
        <item m="1" x="226"/>
        <item m="1" x="611"/>
        <item m="1" x="638"/>
        <item m="1" x="308"/>
        <item m="1" x="276"/>
        <item m="1" x="326"/>
        <item m="1" x="556"/>
        <item m="1" x="121"/>
        <item m="1" x="384"/>
        <item m="1" x="194"/>
        <item m="1" x="207"/>
        <item m="1" x="476"/>
        <item m="1" x="69"/>
        <item m="1" x="564"/>
        <item m="1" x="587"/>
        <item m="1" x="198"/>
        <item m="1" x="133"/>
        <item m="1" x="143"/>
        <item m="1" x="375"/>
        <item m="1" x="381"/>
        <item m="1" x="167"/>
        <item m="1" x="590"/>
        <item m="1" x="57"/>
        <item m="1" x="109"/>
        <item m="1" x="13"/>
        <item m="1" x="217"/>
        <item m="1" x="670"/>
        <item m="1" x="618"/>
        <item m="1" x="122"/>
        <item m="1" x="626"/>
        <item m="1" x="327"/>
        <item m="1" x="573"/>
        <item m="1" x="180"/>
        <item m="1" x="614"/>
        <item m="1" x="272"/>
        <item m="1" x="378"/>
        <item m="1" x="11"/>
        <item m="1" x="667"/>
        <item m="1" x="376"/>
        <item m="1" x="400"/>
        <item m="1" x="267"/>
        <item m="1" x="368"/>
        <item m="1" x="321"/>
        <item m="1" x="43"/>
        <item m="1" x="337"/>
        <item m="1" x="76"/>
        <item m="1" x="634"/>
        <item m="1" x="408"/>
        <item m="1" x="498"/>
        <item m="1" x="544"/>
        <item m="1" x="419"/>
        <item m="1" x="495"/>
        <item m="1" x="205"/>
        <item m="1" x="50"/>
        <item m="1" x="447"/>
        <item m="1" x="151"/>
        <item m="1" x="21"/>
        <item m="1" x="446"/>
        <item m="1" x="208"/>
        <item m="1" x="373"/>
        <item m="1" x="527"/>
        <item m="1" x="673"/>
        <item m="1" x="481"/>
        <item m="1" x="459"/>
        <item m="1" x="190"/>
        <item m="1" x="246"/>
        <item m="1" x="466"/>
        <item m="1" x="72"/>
        <item m="1" x="684"/>
        <item m="1" x="170"/>
        <item m="1" x="14"/>
        <item m="1" x="639"/>
        <item m="1" x="320"/>
        <item m="1" x="161"/>
        <item m="1" x="456"/>
        <item m="1" x="643"/>
        <item m="1" x="339"/>
        <item m="1" x="478"/>
        <item m="1" x="666"/>
        <item m="1" x="10"/>
        <item m="1" x="672"/>
        <item m="1" x="32"/>
        <item m="1" x="519"/>
        <item m="1" x="516"/>
        <item m="1" x="312"/>
        <item m="1" x="108"/>
        <item m="1" x="504"/>
        <item m="1" x="137"/>
        <item m="1" x="38"/>
        <item m="1" x="607"/>
        <item m="1" x="238"/>
        <item m="1" x="677"/>
        <item m="1" x="259"/>
        <item m="1" x="19"/>
        <item m="1" x="317"/>
        <item m="1" x="184"/>
        <item m="1" x="174"/>
        <item m="1" x="688"/>
        <item m="1" x="469"/>
        <item m="1" x="407"/>
        <item m="1" x="313"/>
        <item m="1" x="298"/>
        <item m="1" x="689"/>
        <item m="1" x="678"/>
        <item m="1" x="106"/>
        <item m="1" x="144"/>
        <item m="1" x="435"/>
        <item m="1" x="654"/>
        <item m="1" x="694"/>
        <item m="1" x="104"/>
        <item m="1" x="364"/>
        <item m="1" x="281"/>
        <item m="1" x="365"/>
        <item m="1" x="234"/>
        <item m="1" x="264"/>
        <item m="1" x="41"/>
        <item m="1" x="645"/>
        <item m="1" x="379"/>
        <item m="1" x="431"/>
        <item m="1" x="471"/>
        <item m="1" x="725"/>
        <item m="1" x="489"/>
        <item m="1" x="703"/>
        <item m="1" x="490"/>
        <item m="1" x="555"/>
        <item m="1" x="58"/>
        <item m="1" x="374"/>
        <item m="1" x="546"/>
        <item m="1" x="119"/>
        <item m="1" x="508"/>
        <item m="1" x="215"/>
        <item m="1" x="662"/>
        <item m="1" x="30"/>
        <item m="1" x="731"/>
        <item m="1" x="525"/>
        <item m="1" x="70"/>
        <item m="1" x="291"/>
        <item m="1" x="395"/>
        <item m="1" x="692"/>
        <item m="1" x="437"/>
        <item m="1" x="388"/>
        <item m="1" x="47"/>
        <item m="1" x="200"/>
        <item m="1" x="96"/>
        <item m="1" x="529"/>
        <item m="1" x="726"/>
        <item m="1" x="640"/>
        <item m="1" x="560"/>
        <item m="1" x="26"/>
        <item m="1" x="500"/>
        <item m="1" x="661"/>
        <item m="1" x="114"/>
        <item m="1" x="216"/>
        <item m="1" x="44"/>
        <item m="1" x="356"/>
        <item m="1" x="112"/>
        <item m="1" x="288"/>
        <item m="1" x="341"/>
        <item m="1" x="316"/>
        <item m="1" x="27"/>
        <item m="1" x="584"/>
        <item m="1" x="620"/>
        <item m="1" x="496"/>
        <item m="1" x="455"/>
        <item m="1" x="443"/>
        <item m="1" x="295"/>
        <item m="1" x="518"/>
        <item m="1" x="95"/>
        <item m="1" x="176"/>
        <item m="1" x="164"/>
        <item m="1" x="632"/>
        <item m="1" x="630"/>
        <item m="1" x="442"/>
        <item m="1" x="385"/>
        <item m="1" x="67"/>
        <item m="1" x="386"/>
        <item m="1" x="177"/>
        <item m="1" x="135"/>
        <item m="1" x="36"/>
        <item m="1" x="82"/>
        <item m="1" x="12"/>
        <item m="1" x="668"/>
        <item m="1" x="613"/>
        <item m="1" x="232"/>
        <item m="1" x="346"/>
        <item m="1" x="131"/>
        <item m="1" x="577"/>
        <item m="1" x="520"/>
        <item m="1" x="236"/>
        <item m="1" x="593"/>
        <item m="1" x="605"/>
        <item m="1" x="501"/>
        <item m="1" x="487"/>
        <item m="1" x="474"/>
        <item m="1" x="289"/>
        <item m="1" x="467"/>
        <item m="1" x="393"/>
        <item x="0"/>
        <item x="1"/>
        <item x="2"/>
        <item x="3"/>
        <item x="4"/>
        <item x="5"/>
        <item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compact="0" outline="0" showAll="0"/>
  </pivotFields>
  <rowItems count="1">
    <i/>
  </rowItems>
  <colItems count="1">
    <i/>
  </colItems>
  <pageFields count="4">
    <pageField fld="119" item="0" hier="-1"/>
    <pageField fld="120" item="0" hier="-1"/>
    <pageField fld="124" hier="-1"/>
    <pageField fld="125" hier="-1"/>
  </pageFields>
  <dataFields count="1">
    <dataField name="平均值 - lenTerms" fld="142" subtotal="average" baseField="1" baseItem="7" numFmtId="172"/>
  </dataFields>
  <formats count="19">
    <format dxfId="194">
      <pivotArea type="all" dataOnly="0" outline="0" fieldPosition="0"/>
    </format>
    <format dxfId="193">
      <pivotArea field="2" type="button" dataOnly="0" labelOnly="1" outline="0"/>
    </format>
    <format dxfId="192">
      <pivotArea field="3" type="button" dataOnly="0" labelOnly="1" outline="0"/>
    </format>
    <format dxfId="191">
      <pivotArea field="4" type="button" dataOnly="0" labelOnly="1" outline="0"/>
    </format>
    <format dxfId="190">
      <pivotArea field="6" type="button" dataOnly="0" labelOnly="1" outline="0"/>
    </format>
    <format dxfId="189">
      <pivotArea field="16" type="button" dataOnly="0" labelOnly="1" outline="0"/>
    </format>
    <format dxfId="188">
      <pivotArea type="all" dataOnly="0" outline="0" fieldPosition="0"/>
    </format>
    <format dxfId="187">
      <pivotArea field="2" type="button" dataOnly="0" labelOnly="1" outline="0"/>
    </format>
    <format dxfId="186">
      <pivotArea field="3" type="button" dataOnly="0" labelOnly="1" outline="0"/>
    </format>
    <format dxfId="185">
      <pivotArea field="4" type="button" dataOnly="0" labelOnly="1" outline="0"/>
    </format>
    <format dxfId="184">
      <pivotArea field="6" type="button" dataOnly="0" labelOnly="1" outline="0"/>
    </format>
    <format dxfId="183">
      <pivotArea field="16" type="button" dataOnly="0" labelOnly="1" outline="0"/>
    </format>
    <format dxfId="182">
      <pivotArea type="all" dataOnly="0" outline="0" fieldPosition="0"/>
    </format>
    <format dxfId="181">
      <pivotArea field="2" type="button" dataOnly="0" labelOnly="1" outline="0"/>
    </format>
    <format dxfId="180">
      <pivotArea field="3" type="button" dataOnly="0" labelOnly="1" outline="0"/>
    </format>
    <format dxfId="179">
      <pivotArea field="4" type="button" dataOnly="0" labelOnly="1" outline="0"/>
    </format>
    <format dxfId="178">
      <pivotArea field="6" type="button" dataOnly="0" labelOnly="1" outline="0"/>
    </format>
    <format dxfId="177">
      <pivotArea field="16" type="button" dataOnly="0" labelOnly="1" outline="0"/>
    </format>
    <format dxfId="176">
      <pivotArea outline="0" fieldPosition="0">
        <references count="1">
          <reference field="4294967294" count="1">
            <x v="0"/>
          </reference>
        </references>
      </pivotArea>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樞紐分析表2" cacheId="589" applyNumberFormats="0" applyBorderFormats="0" applyFontFormats="0" applyPatternFormats="0" applyAlignmentFormats="0" applyWidthHeightFormats="1" dataCaption="值" updatedVersion="8" minRefreshableVersion="3" showDrill="0" useAutoFormatting="1" colGrandTotals="0" itemPrintTitles="1" createdVersion="6" indent="0" compact="0" compactData="0" multipleFieldFilters="0">
  <location ref="F7:I10" firstHeaderRow="1" firstDataRow="2" firstDataCol="2" rowPageCount="4" colPageCount="1"/>
  <pivotFields count="144">
    <pivotField compact="0" outline="0" showAll="0"/>
    <pivotField compact="0" outline="0" showAll="0"/>
    <pivotField axis="axisRow"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1">
        <item x="0"/>
        <item m="1" x="9"/>
        <item m="1" x="7"/>
        <item m="1" x="2"/>
        <item m="1" x="10"/>
        <item m="1" x="6"/>
        <item m="1" x="5"/>
        <item m="1" x="4"/>
        <item m="1" x="8"/>
        <item m="1" x="1"/>
        <item m="1" x="3"/>
      </items>
      <extLst>
        <ext xmlns:x14="http://schemas.microsoft.com/office/spreadsheetml/2009/9/main" uri="{2946ED86-A175-432a-8AC1-64E0C546D7DE}">
          <x14:pivotField fillDownLabels="1"/>
        </ext>
      </extLst>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Col" compact="0" outline="0" showAll="0">
      <items count="3">
        <item n="資料表" x="0"/>
        <item n="資料項"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8"/>
    <field x="2"/>
  </rowFields>
  <rowItems count="2">
    <i>
      <x/>
      <x/>
    </i>
    <i t="grand">
      <x/>
    </i>
  </rowItems>
  <colFields count="1">
    <field x="125"/>
  </colFields>
  <colItems count="2">
    <i>
      <x/>
    </i>
    <i>
      <x v="1"/>
    </i>
  </colItems>
  <pageFields count="4">
    <pageField fld="119" item="0" hier="-1"/>
    <pageField fld="120" item="0" hier="-1"/>
    <pageField fld="97" hier="-1"/>
    <pageField fld="124" hier="-1"/>
  </pageFields>
  <dataFields count="1">
    <dataField name="計數 - 英文名稱" fld="4" subtotal="count" baseField="0" baseItem="0"/>
  </dataFields>
  <formats count="21">
    <format dxfId="215">
      <pivotArea dataOnly="0" labelOnly="1" outline="0" fieldPosition="0">
        <references count="1">
          <reference field="118" count="1" defaultSubtotal="1">
            <x v="2"/>
          </reference>
        </references>
      </pivotArea>
    </format>
    <format dxfId="214">
      <pivotArea dataOnly="0" labelOnly="1" outline="0" fieldPosition="0">
        <references count="1">
          <reference field="118" count="1" defaultSubtotal="1">
            <x v="3"/>
          </reference>
        </references>
      </pivotArea>
    </format>
    <format dxfId="213">
      <pivotArea dataOnly="0" labelOnly="1" outline="0" fieldPosition="0">
        <references count="1">
          <reference field="118" count="1" defaultSubtotal="1">
            <x v="5"/>
          </reference>
        </references>
      </pivotArea>
    </format>
    <format dxfId="212">
      <pivotArea dataOnly="0" labelOnly="1" outline="0" fieldPosition="0">
        <references count="1">
          <reference field="118" count="1" defaultSubtotal="1">
            <x v="6"/>
          </reference>
        </references>
      </pivotArea>
    </format>
    <format dxfId="211">
      <pivotArea dataOnly="0" labelOnly="1" outline="0" fieldPosition="0">
        <references count="1">
          <reference field="118" count="1" defaultSubtotal="1">
            <x v="7"/>
          </reference>
        </references>
      </pivotArea>
    </format>
    <format dxfId="210">
      <pivotArea type="all" dataOnly="0" outline="0" fieldPosition="0"/>
    </format>
    <format dxfId="209">
      <pivotArea outline="0" collapsedLevelsAreSubtotals="1" fieldPosition="0"/>
    </format>
    <format dxfId="208">
      <pivotArea type="origin" dataOnly="0" labelOnly="1" outline="0" fieldPosition="0"/>
    </format>
    <format dxfId="207">
      <pivotArea field="125" type="button" dataOnly="0" labelOnly="1" outline="0" axis="axisCol" fieldPosition="0"/>
    </format>
    <format dxfId="206">
      <pivotArea type="topRight" dataOnly="0" labelOnly="1" outline="0" fieldPosition="0"/>
    </format>
    <format dxfId="205">
      <pivotArea field="118" type="button" dataOnly="0" labelOnly="1" outline="0" axis="axisRow" fieldPosition="0"/>
    </format>
    <format dxfId="204">
      <pivotArea field="2" type="button" dataOnly="0" labelOnly="1" outline="0" axis="axisRow" fieldPosition="1"/>
    </format>
    <format dxfId="203">
      <pivotArea dataOnly="0" labelOnly="1" outline="0" fieldPosition="0">
        <references count="1">
          <reference field="118" count="6">
            <x v="2"/>
            <x v="3"/>
            <x v="5"/>
            <x v="6"/>
            <x v="7"/>
            <x v="8"/>
          </reference>
        </references>
      </pivotArea>
    </format>
    <format dxfId="202">
      <pivotArea dataOnly="0" labelOnly="1" grandRow="1" outline="0" fieldPosition="0"/>
    </format>
    <format dxfId="201">
      <pivotArea dataOnly="0" labelOnly="1" outline="0" fieldPosition="0">
        <references count="2">
          <reference field="2" count="1">
            <x v="6"/>
          </reference>
          <reference field="118" count="1" selected="0">
            <x v="2"/>
          </reference>
        </references>
      </pivotArea>
    </format>
    <format dxfId="200">
      <pivotArea dataOnly="0" labelOnly="1" outline="0" fieldPosition="0">
        <references count="2">
          <reference field="2" count="2">
            <x v="7"/>
            <x v="10"/>
          </reference>
          <reference field="118" count="1" selected="0">
            <x v="3"/>
          </reference>
        </references>
      </pivotArea>
    </format>
    <format dxfId="199">
      <pivotArea dataOnly="0" labelOnly="1" outline="0" fieldPosition="0">
        <references count="2">
          <reference field="2" count="2">
            <x v="9"/>
            <x v="16"/>
          </reference>
          <reference field="118" count="1" selected="0">
            <x v="5"/>
          </reference>
        </references>
      </pivotArea>
    </format>
    <format dxfId="198">
      <pivotArea dataOnly="0" labelOnly="1" outline="0" fieldPosition="0">
        <references count="2">
          <reference field="2" count="3">
            <x v="11"/>
            <x v="12"/>
            <x v="13"/>
          </reference>
          <reference field="118" count="1" selected="0">
            <x v="6"/>
          </reference>
        </references>
      </pivotArea>
    </format>
    <format dxfId="197">
      <pivotArea dataOnly="0" labelOnly="1" outline="0" fieldPosition="0">
        <references count="2">
          <reference field="2" count="2">
            <x v="14"/>
            <x v="15"/>
          </reference>
          <reference field="118" count="1" selected="0">
            <x v="7"/>
          </reference>
        </references>
      </pivotArea>
    </format>
    <format dxfId="196">
      <pivotArea dataOnly="0" labelOnly="1" outline="0" fieldPosition="0">
        <references count="2">
          <reference field="2" count="1">
            <x v="17"/>
          </reference>
          <reference field="118" count="1" selected="0">
            <x v="8"/>
          </reference>
        </references>
      </pivotArea>
    </format>
    <format dxfId="195">
      <pivotArea dataOnly="0" labelOnly="1" outline="0" fieldPosition="0">
        <references count="1">
          <reference field="125" count="0"/>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樞紐分析表8"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8">
  <location ref="BI8:BI10" firstHeaderRow="1" firstDataRow="1" firstDataCol="1" rowPageCount="4" colPageCount="1"/>
  <pivotFields count="144">
    <pivotField compact="0" outline="0" showAll="0"/>
    <pivotField compact="0" outline="0" showAll="0"/>
    <pivotField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defaultSubtotal="0">
      <items count="679">
        <item m="1" x="193"/>
        <item m="1" x="120"/>
        <item m="1" x="542"/>
        <item m="1" x="418"/>
        <item m="1" x="303"/>
        <item m="1" x="617"/>
        <item m="1" x="554"/>
        <item m="1" x="225"/>
        <item m="1" x="669"/>
        <item m="1" x="52"/>
        <item m="1" x="316"/>
        <item m="1" x="573"/>
        <item m="1" x="344"/>
        <item m="1" x="354"/>
        <item m="1" x="555"/>
        <item m="1" x="50"/>
        <item m="1" x="274"/>
        <item m="1" x="546"/>
        <item m="1" x="290"/>
        <item m="1" x="594"/>
        <item m="1" x="552"/>
        <item m="1" x="400"/>
        <item m="1" x="104"/>
        <item m="1" x="420"/>
        <item m="1" x="355"/>
        <item m="1" x="266"/>
        <item m="1" x="41"/>
        <item m="1" x="538"/>
        <item m="1" x="117"/>
        <item m="1" x="620"/>
        <item m="1" x="294"/>
        <item m="1" x="543"/>
        <item m="1" x="493"/>
        <item m="1" x="174"/>
        <item m="1" x="280"/>
        <item m="1" x="296"/>
        <item m="1" x="19"/>
        <item m="1" x="109"/>
        <item m="1" x="475"/>
        <item m="1" x="495"/>
        <item m="1" x="661"/>
        <item m="1" x="68"/>
        <item m="1" x="604"/>
        <item m="1" x="252"/>
        <item m="1" x="162"/>
        <item m="1" x="352"/>
        <item m="1" x="327"/>
        <item m="1" x="454"/>
        <item m="1" x="631"/>
        <item m="1" x="165"/>
        <item m="1" x="54"/>
        <item m="1" x="431"/>
        <item m="1" x="158"/>
        <item m="1" x="434"/>
        <item m="1" x="227"/>
        <item m="1" x="450"/>
        <item m="1" x="34"/>
        <item m="1" x="560"/>
        <item m="1" x="76"/>
        <item m="1" x="471"/>
        <item m="1" x="675"/>
        <item m="1" x="317"/>
        <item m="1" x="328"/>
        <item m="1" x="584"/>
        <item m="1" x="101"/>
        <item m="1" x="98"/>
        <item m="1" x="82"/>
        <item m="1" x="84"/>
        <item m="1" x="468"/>
        <item m="1" x="672"/>
        <item m="1" x="232"/>
        <item m="1" x="17"/>
        <item m="1" x="369"/>
        <item m="1" x="383"/>
        <item m="1" x="66"/>
        <item m="1" x="566"/>
        <item m="1" x="581"/>
        <item m="1" x="477"/>
        <item m="1" x="382"/>
        <item m="1" x="304"/>
        <item m="1" x="315"/>
        <item m="1" x="655"/>
        <item m="1" x="551"/>
        <item m="1" x="505"/>
        <item m="1" x="13"/>
        <item m="1" x="443"/>
        <item m="1" x="150"/>
        <item m="1" x="110"/>
        <item m="1" x="170"/>
        <item m="1" x="651"/>
        <item m="1" x="356"/>
        <item m="1" x="404"/>
        <item m="1" x="124"/>
        <item m="1" x="642"/>
        <item m="1" x="521"/>
        <item m="1" x="414"/>
        <item m="1" x="338"/>
        <item m="1" x="33"/>
        <item m="1" x="331"/>
        <item m="1" x="466"/>
        <item m="1" x="363"/>
        <item m="1" x="43"/>
        <item m="1" x="178"/>
        <item m="1" x="473"/>
        <item m="1" x="64"/>
        <item m="1" x="116"/>
        <item m="1" x="654"/>
        <item m="1" x="350"/>
        <item m="1" x="411"/>
        <item m="1" x="145"/>
        <item m="1" x="204"/>
        <item m="1" x="14"/>
        <item m="1" x="535"/>
        <item m="1" x="244"/>
        <item m="1" x="335"/>
        <item m="1" x="55"/>
        <item m="1" x="93"/>
        <item m="1" x="541"/>
        <item m="1" x="489"/>
        <item m="1" x="605"/>
        <item m="1" x="665"/>
        <item m="1" x="282"/>
        <item m="1" x="312"/>
        <item m="1" x="87"/>
        <item m="1" x="18"/>
        <item m="1" x="223"/>
        <item m="1" x="106"/>
        <item m="1" x="248"/>
        <item m="1" x="36"/>
        <item m="1" x="392"/>
        <item m="1" x="564"/>
        <item m="1" x="613"/>
        <item m="1" x="579"/>
        <item m="1" x="171"/>
        <item m="1" x="222"/>
        <item m="1" x="435"/>
        <item m="1" x="476"/>
        <item m="1" x="35"/>
        <item m="1" x="49"/>
        <item m="1" x="172"/>
        <item m="1" x="512"/>
        <item m="1" x="673"/>
        <item m="1" x="599"/>
        <item m="1" x="325"/>
        <item m="1" x="628"/>
        <item m="1" x="163"/>
        <item m="1" x="309"/>
        <item m="1" x="657"/>
        <item m="1" x="239"/>
        <item m="1" x="662"/>
        <item m="1" x="258"/>
        <item m="1" x="490"/>
        <item m="1" x="486"/>
        <item m="1" x="340"/>
        <item m="1" x="242"/>
        <item m="1" x="25"/>
        <item m="1" x="132"/>
        <item m="1" x="287"/>
        <item m="1" x="624"/>
        <item m="1" x="459"/>
        <item m="1" x="181"/>
        <item m="1" x="314"/>
        <item m="1" x="220"/>
        <item m="1" x="577"/>
        <item m="1" x="48"/>
        <item m="1" x="67"/>
        <item m="1" x="458"/>
        <item m="1" x="474"/>
        <item x="2"/>
        <item m="1" x="168"/>
        <item x="8"/>
        <item m="1" x="526"/>
        <item m="1" x="254"/>
        <item m="1" x="235"/>
        <item m="1" x="211"/>
        <item m="1" x="360"/>
        <item m="1" x="273"/>
        <item m="1" x="370"/>
        <item m="1" x="186"/>
        <item m="1" x="500"/>
        <item m="1" x="368"/>
        <item m="1" x="568"/>
        <item m="1" x="547"/>
        <item m="1" x="38"/>
        <item m="1" x="342"/>
        <item m="1" x="550"/>
        <item m="1" x="260"/>
        <item m="1" x="210"/>
        <item m="1" x="393"/>
        <item m="1" x="233"/>
        <item m="1" x="71"/>
        <item m="1" x="426"/>
        <item m="1" x="608"/>
        <item m="1" x="504"/>
        <item m="1" x="626"/>
        <item m="1" x="218"/>
        <item m="1" x="140"/>
        <item m="1" x="557"/>
        <item m="1" x="302"/>
        <item m="1" x="606"/>
        <item m="1" x="482"/>
        <item m="1" x="229"/>
        <item m="1" x="548"/>
        <item m="1" x="72"/>
        <item m="1" x="492"/>
        <item m="1" x="115"/>
        <item m="1" x="253"/>
        <item m="1" x="44"/>
        <item m="1" x="319"/>
        <item m="1" x="142"/>
        <item m="1" x="558"/>
        <item m="1" x="570"/>
        <item m="1" x="403"/>
        <item m="1" x="367"/>
        <item m="1" x="80"/>
        <item m="1" x="591"/>
        <item m="1" x="146"/>
        <item m="1" x="677"/>
        <item m="1" x="118"/>
        <item m="1" x="111"/>
        <item m="1" x="595"/>
        <item m="1" x="578"/>
        <item m="1" x="79"/>
        <item m="1" x="412"/>
        <item m="1" x="202"/>
        <item m="1" x="455"/>
        <item m="1" x="413"/>
        <item m="1" x="15"/>
        <item m="1" x="175"/>
        <item m="1" x="663"/>
        <item m="1" x="569"/>
        <item m="1" x="185"/>
        <item m="1" x="660"/>
        <item m="1" x="134"/>
        <item m="1" x="24"/>
        <item m="1" x="501"/>
        <item m="1" x="119"/>
        <item m="1" x="503"/>
        <item m="1" x="157"/>
        <item m="1" x="539"/>
        <item m="1" x="415"/>
        <item m="1" x="562"/>
        <item m="1" x="297"/>
        <item m="1" x="472"/>
        <item m="1" x="565"/>
        <item m="1" x="635"/>
        <item m="1" x="78"/>
        <item m="1" x="375"/>
        <item m="1" x="479"/>
        <item m="1" x="29"/>
        <item m="1" x="516"/>
        <item m="1" x="496"/>
        <item m="1" x="619"/>
        <item m="1" x="498"/>
        <item m="1" x="320"/>
        <item m="1" x="91"/>
        <item m="1" x="196"/>
        <item m="1" x="40"/>
        <item m="1" x="214"/>
        <item m="1" x="183"/>
        <item m="1" x="527"/>
        <item m="1" x="623"/>
        <item m="1" x="525"/>
        <item m="1" x="234"/>
        <item m="1" x="519"/>
        <item m="1" x="30"/>
        <item m="1" x="647"/>
        <item m="1" x="275"/>
        <item m="1" x="299"/>
        <item m="1" x="361"/>
        <item m="1" x="524"/>
        <item m="1" x="652"/>
        <item m="1" x="321"/>
        <item m="1" x="609"/>
        <item m="1" x="83"/>
        <item m="1" x="534"/>
        <item m="1" x="89"/>
        <item m="1" x="674"/>
        <item m="1" x="430"/>
        <item m="1" x="567"/>
        <item m="1" x="166"/>
        <item m="1" x="92"/>
        <item m="1" x="629"/>
        <item m="1" x="358"/>
        <item m="1" x="429"/>
        <item m="1" x="292"/>
        <item m="1" x="441"/>
        <item m="1" x="184"/>
        <item m="1" x="508"/>
        <item m="1" x="510"/>
        <item m="1" x="362"/>
        <item m="1" x="422"/>
        <item m="1" x="155"/>
        <item m="1" x="517"/>
        <item m="1" x="540"/>
        <item m="1" x="365"/>
        <item m="1" x="571"/>
        <item m="1" x="596"/>
        <item m="1" x="213"/>
        <item m="1" x="478"/>
        <item m="1" x="28"/>
        <item m="1" x="509"/>
        <item m="1" x="58"/>
        <item m="1" x="513"/>
        <item m="1" x="16"/>
        <item m="1" x="308"/>
        <item m="1" x="650"/>
        <item m="1" x="366"/>
        <item m="1" x="646"/>
        <item m="1" x="359"/>
        <item m="1" x="39"/>
        <item m="1" x="439"/>
        <item m="1" x="77"/>
        <item m="1" x="396"/>
        <item m="1" x="11"/>
        <item m="1" x="81"/>
        <item m="1" x="228"/>
        <item m="1" x="497"/>
        <item m="1" x="533"/>
        <item m="1" x="257"/>
        <item m="1" x="336"/>
        <item m="1" x="630"/>
        <item m="1" x="51"/>
        <item m="1" x="632"/>
        <item m="1" x="446"/>
        <item m="1" x="224"/>
        <item m="1" x="428"/>
        <item m="1" x="341"/>
        <item m="1" x="32"/>
        <item m="1" x="488"/>
        <item m="1" x="395"/>
        <item m="1" x="463"/>
        <item m="1" x="618"/>
        <item m="1" x="456"/>
        <item m="1" x="129"/>
        <item m="1" x="137"/>
        <item m="1" x="100"/>
        <item m="1" x="522"/>
        <item m="1" x="399"/>
        <item m="1" x="61"/>
        <item m="1" x="148"/>
        <item m="1" x="318"/>
        <item m="1" x="272"/>
        <item m="1" x="448"/>
        <item m="1" x="376"/>
        <item m="1" x="485"/>
        <item m="1" x="514"/>
        <item m="1" x="587"/>
        <item m="1" x="332"/>
        <item m="1" x="122"/>
        <item m="1" x="305"/>
        <item m="1" x="491"/>
        <item m="1" x="351"/>
        <item m="1" x="53"/>
        <item m="1" x="668"/>
        <item m="1" x="108"/>
        <item m="1" x="112"/>
        <item m="1" x="364"/>
        <item m="1" x="277"/>
        <item m="1" x="390"/>
        <item m="1" x="298"/>
        <item m="1" x="70"/>
        <item m="1" x="561"/>
        <item m="1" x="602"/>
        <item m="1" x="417"/>
        <item m="1" x="337"/>
        <item m="1" x="307"/>
        <item m="1" x="237"/>
        <item m="1" x="262"/>
        <item m="1" x="324"/>
        <item m="1" x="449"/>
        <item m="1" x="614"/>
        <item m="1" x="637"/>
        <item m="1" x="276"/>
        <item m="1" x="544"/>
        <item m="1" x="670"/>
        <item m="1" x="121"/>
        <item m="1" x="26"/>
        <item m="1" x="226"/>
        <item m="1" x="348"/>
        <item m="1" x="585"/>
        <item m="1" x="610"/>
        <item m="1" x="127"/>
        <item m="1" x="12"/>
        <item m="1" x="416"/>
        <item m="1" x="345"/>
        <item m="1" x="511"/>
        <item m="1" x="251"/>
        <item m="1" x="329"/>
        <item m="1" x="640"/>
        <item m="1" x="576"/>
        <item m="1" x="452"/>
        <item m="1" x="192"/>
        <item m="1" x="256"/>
        <item m="1" x="107"/>
        <item m="1" x="23"/>
        <item m="1" x="462"/>
        <item m="1" x="167"/>
        <item m="1" x="648"/>
        <item m="1" x="96"/>
        <item m="1" x="523"/>
        <item m="1" x="373"/>
        <item m="1" x="271"/>
        <item m="1" x="208"/>
        <item m="1" x="603"/>
        <item m="1" x="300"/>
        <item m="1" x="238"/>
        <item m="1" x="216"/>
        <item m="1" x="600"/>
        <item m="1" x="391"/>
        <item m="1" x="74"/>
        <item m="1" x="528"/>
        <item m="1" x="678"/>
        <item m="1" x="243"/>
        <item m="1" x="263"/>
        <item m="1" x="520"/>
        <item m="1" x="63"/>
        <item m="1" x="45"/>
        <item m="1" x="575"/>
        <item m="1" x="612"/>
        <item m="1" x="386"/>
        <item m="1" x="182"/>
        <item m="1" x="65"/>
        <item m="1" x="531"/>
        <item m="1" x="453"/>
        <item m="1" x="99"/>
        <item m="1" x="572"/>
        <item m="1" x="671"/>
        <item m="1" x="377"/>
        <item m="1" x="205"/>
        <item m="1" x="47"/>
        <item m="1" x="374"/>
        <item m="1" x="278"/>
        <item m="1" x="10"/>
        <item m="1" x="198"/>
        <item m="1" x="57"/>
        <item m="1" x="589"/>
        <item m="1" x="143"/>
        <item m="1" x="353"/>
        <item m="1" x="95"/>
        <item m="1" x="152"/>
        <item m="1" x="151"/>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compact="0" outline="0" showAll="0" defaultSubtotal="0">
      <items count="839">
        <item m="1" x="603"/>
        <item m="1" x="216"/>
        <item m="1" x="112"/>
        <item m="1" x="102"/>
        <item m="1" x="446"/>
        <item m="1" x="337"/>
        <item m="1" x="702"/>
        <item m="1" x="73"/>
        <item m="1" x="600"/>
        <item m="1" x="612"/>
        <item m="1" x="243"/>
        <item m="1" x="269"/>
        <item m="1" x="347"/>
        <item m="1" x="407"/>
        <item m="1" x="706"/>
        <item m="1" x="282"/>
        <item m="1" x="97"/>
        <item m="1" x="323"/>
        <item m="1" x="687"/>
        <item m="1" x="643"/>
        <item m="1" x="64"/>
        <item m="1" x="609"/>
        <item m="1" x="361"/>
        <item m="1" x="421"/>
        <item m="1" x="484"/>
        <item m="1" x="325"/>
        <item m="1" x="623"/>
        <item m="1" x="285"/>
        <item m="1" x="662"/>
        <item m="1" x="265"/>
        <item m="1" x="778"/>
        <item m="1" x="52"/>
        <item m="1" x="797"/>
        <item m="1" x="11"/>
        <item m="1" x="814"/>
        <item m="1" x="367"/>
        <item m="1" x="168"/>
        <item m="1" x="784"/>
        <item m="1" x="821"/>
        <item x="8"/>
        <item m="1" x="412"/>
        <item x="2"/>
        <item x="7"/>
        <item m="1" x="664"/>
        <item m="1" x="456"/>
        <item m="1" x="464"/>
        <item m="1" x="468"/>
        <item m="1" x="754"/>
        <item m="1" x="145"/>
        <item m="1" x="80"/>
        <item m="1" x="141"/>
        <item m="1" x="447"/>
        <item m="1" x="453"/>
        <item m="1" x="81"/>
        <item m="1" x="457"/>
        <item m="1" x="220"/>
        <item m="1" x="395"/>
        <item m="1" x="57"/>
        <item m="1" x="304"/>
        <item m="1" x="831"/>
        <item m="1" x="217"/>
        <item m="1" x="653"/>
        <item m="1" x="616"/>
        <item m="1" x="60"/>
        <item m="1" x="752"/>
        <item m="1" x="680"/>
        <item m="1" x="391"/>
        <item m="1" x="28"/>
        <item m="1" x="377"/>
        <item m="1" x="561"/>
        <item m="1" x="665"/>
        <item m="1" x="544"/>
        <item m="1" x="155"/>
        <item m="1" x="809"/>
        <item m="1" x="500"/>
        <item m="1" x="596"/>
        <item m="1" x="833"/>
        <item m="1" x="45"/>
        <item m="1" x="428"/>
        <item m="1" x="650"/>
        <item m="1" x="398"/>
        <item m="1" x="593"/>
        <item m="1" x="631"/>
        <item m="1" x="24"/>
        <item m="1" x="675"/>
        <item m="1" x="403"/>
        <item m="1" x="199"/>
        <item m="1" x="253"/>
        <item m="1" x="709"/>
        <item m="1" x="526"/>
        <item m="1" x="627"/>
        <item m="1" x="270"/>
        <item m="1" x="439"/>
        <item m="1" x="541"/>
        <item m="1" x="382"/>
        <item m="1" x="83"/>
        <item m="1" x="481"/>
        <item m="1" x="178"/>
        <item m="1" x="93"/>
        <item m="1" x="499"/>
        <item m="1" x="423"/>
        <item m="1" x="800"/>
        <item m="1" x="387"/>
        <item m="1" x="739"/>
        <item m="1" x="429"/>
        <item m="1" x="26"/>
        <item m="1" x="629"/>
        <item m="1" x="448"/>
        <item m="1" x="512"/>
        <item m="1" x="734"/>
        <item m="1" x="116"/>
        <item m="1" x="732"/>
        <item m="1" x="519"/>
        <item m="1" x="771"/>
        <item m="1" x="510"/>
        <item m="1" x="320"/>
        <item m="1" x="352"/>
        <item m="1" x="466"/>
        <item m="1" x="381"/>
        <item m="1" x="397"/>
        <item m="1" x="92"/>
        <item m="1" x="504"/>
        <item m="1" x="542"/>
        <item m="1" x="741"/>
        <item m="1" x="248"/>
        <item m="1" x="459"/>
        <item m="1" x="13"/>
        <item m="1" x="87"/>
        <item m="1" x="232"/>
        <item m="1" x="399"/>
        <item m="1" x="420"/>
        <item m="1" x="511"/>
        <item m="1" x="835"/>
        <item m="1" x="804"/>
        <item m="1" x="256"/>
        <item m="1" x="402"/>
        <item m="1" x="56"/>
        <item m="1" x="550"/>
        <item m="1" x="527"/>
        <item m="1" x="570"/>
        <item m="1" x="817"/>
        <item m="1" x="463"/>
        <item m="1" x="380"/>
        <item m="1" x="832"/>
        <item m="1" x="718"/>
        <item m="1" x="489"/>
        <item m="1" x="719"/>
        <item m="1" x="15"/>
        <item m="1" x="48"/>
        <item m="1" x="261"/>
        <item m="1" x="378"/>
        <item m="1" x="782"/>
        <item m="1" x="308"/>
        <item m="1" x="401"/>
        <item m="1" x="670"/>
        <item m="1" x="279"/>
        <item m="1" x="128"/>
        <item m="1" x="707"/>
        <item m="1" x="250"/>
        <item m="1" x="708"/>
        <item m="1" x="514"/>
        <item m="1" x="82"/>
        <item m="1" x="608"/>
        <item m="1" x="175"/>
        <item m="1" x="228"/>
        <item m="1" x="711"/>
        <item m="1" x="787"/>
        <item m="1" x="295"/>
        <item m="1" x="529"/>
        <item m="1" x="34"/>
        <item m="1" x="153"/>
        <item m="1" x="63"/>
        <item m="1" x="545"/>
        <item m="1" x="10"/>
        <item m="1" x="724"/>
        <item m="1" x="312"/>
        <item m="1" x="29"/>
        <item m="1" x="822"/>
        <item m="1" x="190"/>
        <item m="1" x="414"/>
        <item m="1" x="521"/>
        <item m="1" x="729"/>
        <item m="1" x="728"/>
        <item m="1" x="424"/>
        <item m="1" x="478"/>
        <item m="1" x="249"/>
        <item m="1" x="413"/>
        <item m="1" x="827"/>
        <item m="1" x="326"/>
        <item m="1" x="147"/>
        <item m="1" x="241"/>
        <item m="1" x="118"/>
        <item m="1" x="70"/>
        <item m="1" x="198"/>
        <item m="1" x="75"/>
        <item m="1" x="721"/>
        <item m="1" x="829"/>
        <item m="1" x="130"/>
        <item m="1" x="230"/>
        <item m="1" x="497"/>
        <item m="1" x="473"/>
        <item m="1" x="159"/>
        <item m="1" x="426"/>
        <item m="1" x="192"/>
        <item m="1" x="763"/>
        <item m="1" x="518"/>
        <item m="1" x="756"/>
        <item m="1" x="540"/>
        <item m="1" x="18"/>
        <item m="1" x="820"/>
        <item m="1" x="12"/>
        <item m="1" x="123"/>
        <item m="1" x="578"/>
        <item m="1" x="334"/>
        <item m="1" x="351"/>
        <item m="1" x="676"/>
        <item m="1" x="584"/>
        <item m="1" x="523"/>
        <item m="1" x="819"/>
        <item m="1" x="685"/>
        <item m="1" x="124"/>
        <item m="1" x="146"/>
        <item m="1" x="742"/>
        <item m="1" x="389"/>
        <item m="1" x="610"/>
        <item m="1" x="20"/>
        <item m="1" x="213"/>
        <item m="1" x="343"/>
        <item m="1" x="618"/>
        <item m="1" x="95"/>
        <item m="1" x="136"/>
        <item m="1" x="191"/>
        <item m="1" x="834"/>
        <item m="1" x="747"/>
        <item m="1" x="148"/>
        <item m="1" x="698"/>
        <item m="1" x="786"/>
        <item m="1" x="765"/>
        <item m="1" x="316"/>
        <item m="1" x="571"/>
        <item m="1" x="644"/>
        <item m="1" x="384"/>
        <item m="1" x="388"/>
        <item m="1" x="58"/>
        <item m="1" x="730"/>
        <item m="1" x="53"/>
        <item m="1" x="129"/>
        <item m="1" x="226"/>
        <item m="1" x="107"/>
        <item m="1" x="114"/>
        <item m="1" x="767"/>
        <item m="1" x="674"/>
        <item m="1" x="140"/>
        <item m="1" x="187"/>
        <item m="1" x="22"/>
        <item m="1" x="300"/>
        <item m="1" x="235"/>
        <item m="1" x="266"/>
        <item m="1" x="38"/>
        <item m="1" x="726"/>
        <item m="1" x="319"/>
        <item m="1" x="716"/>
        <item m="1" x="679"/>
        <item m="1" x="160"/>
        <item m="1" x="605"/>
        <item m="1" x="156"/>
        <item m="1" x="522"/>
        <item m="1" x="823"/>
        <item m="1" x="135"/>
        <item m="1" x="748"/>
        <item m="1" x="14"/>
        <item m="1" x="757"/>
        <item m="1" x="360"/>
        <item m="1" x="16"/>
        <item m="1" x="299"/>
        <item m="1" x="806"/>
        <item m="1" x="604"/>
        <item m="1" x="657"/>
        <item m="1" x="254"/>
        <item m="1" x="661"/>
        <item m="1" x="642"/>
        <item m="1" x="260"/>
        <item m="1" x="766"/>
        <item m="1" x="242"/>
        <item m="1" x="121"/>
        <item m="1" x="375"/>
        <item m="1" x="362"/>
        <item m="1" x="363"/>
        <item m="1" x="528"/>
        <item m="1" x="419"/>
        <item m="1" x="607"/>
        <item m="1" x="546"/>
        <item m="1" x="482"/>
        <item m="1" x="195"/>
        <item m="1" x="577"/>
        <item m="1" x="257"/>
        <item m="1" x="331"/>
        <item m="1" x="108"/>
        <item m="1" x="452"/>
        <item m="1" x="811"/>
        <item m="1" x="516"/>
        <item m="1" x="338"/>
        <item m="1" x="462"/>
        <item m="1" x="354"/>
        <item m="1" x="611"/>
        <item m="1" x="184"/>
        <item m="1" x="533"/>
        <item m="1" x="203"/>
        <item m="1" x="652"/>
        <item m="1" x="434"/>
        <item m="1" x="348"/>
        <item m="1" x="773"/>
        <item m="1" x="258"/>
        <item m="1" x="625"/>
        <item m="1" x="385"/>
        <item m="1" x="645"/>
        <item m="1" x="180"/>
        <item m="1" x="783"/>
        <item m="1" x="222"/>
        <item m="1" x="488"/>
        <item m="1" x="125"/>
        <item m="1" x="61"/>
        <item m="1" x="290"/>
        <item m="1" x="501"/>
        <item m="1" x="556"/>
        <item m="1" x="366"/>
        <item m="1" x="358"/>
        <item m="1" x="206"/>
        <item m="1" x="406"/>
        <item m="1" x="330"/>
        <item m="1" x="189"/>
        <item m="1" x="394"/>
        <item m="1" x="292"/>
        <item m="1" x="306"/>
        <item m="1" x="480"/>
        <item m="1" x="305"/>
        <item m="1" x="451"/>
        <item m="1" x="460"/>
        <item m="1" x="355"/>
        <item m="1" x="342"/>
        <item m="1" x="524"/>
        <item m="1" x="167"/>
        <item m="1" x="433"/>
        <item m="1" x="534"/>
        <item m="1" x="690"/>
        <item m="1" x="477"/>
        <item m="1" x="632"/>
        <item m="1" x="349"/>
        <item m="1" x="227"/>
        <item m="1" x="668"/>
        <item m="1" x="555"/>
        <item m="1" x="246"/>
        <item m="1" x="671"/>
        <item m="1" x="802"/>
        <item m="1" x="574"/>
        <item m="1" x="509"/>
        <item m="1" x="654"/>
        <item m="1" x="768"/>
        <item m="1" x="65"/>
        <item m="1" x="695"/>
        <item m="1" x="582"/>
        <item m="1" x="42"/>
        <item m="1" x="442"/>
        <item m="1" x="307"/>
        <item m="1" x="779"/>
        <item m="1" x="508"/>
        <item m="1" x="17"/>
        <item m="1" x="78"/>
        <item m="1" x="50"/>
        <item m="1" x="188"/>
        <item m="1" x="31"/>
        <item m="1" x="340"/>
        <item m="1" x="592"/>
        <item m="1" x="393"/>
        <item m="1" x="288"/>
        <item m="1" x="738"/>
        <item m="1" x="795"/>
        <item m="1" x="339"/>
        <item m="1" x="591"/>
        <item m="1" x="470"/>
        <item m="1" x="287"/>
        <item m="1" x="737"/>
        <item m="1" x="640"/>
        <item m="1" x="761"/>
        <item m="1" x="372"/>
        <item m="1" x="396"/>
        <item m="1" x="132"/>
        <item m="1" x="376"/>
        <item m="1" x="221"/>
        <item m="1" x="810"/>
        <item m="1" x="660"/>
        <item m="1" x="775"/>
        <item m="1" x="808"/>
        <item m="1" x="425"/>
        <item m="1" x="454"/>
        <item m="1" x="585"/>
        <item m="1" x="54"/>
        <item m="1" x="458"/>
        <item m="1" x="40"/>
        <item m="1" x="666"/>
        <item m="1" x="667"/>
        <item m="1" x="39"/>
        <item m="1" x="830"/>
        <item m="1" x="435"/>
        <item m="1" x="244"/>
        <item m="1" x="659"/>
        <item m="1" x="151"/>
        <item m="1" x="196"/>
        <item m="1" x="96"/>
        <item m="1" x="21"/>
        <item m="1" x="59"/>
        <item m="1" x="169"/>
        <item m="1" x="553"/>
        <item m="1" x="714"/>
        <item m="1" x="491"/>
        <item m="1" x="91"/>
        <item m="1" x="700"/>
        <item m="1" x="274"/>
        <item m="1" x="498"/>
        <item m="1" x="803"/>
        <item m="1" x="154"/>
        <item m="1" x="656"/>
        <item m="1" x="469"/>
        <item m="1" x="557"/>
        <item m="1" x="503"/>
        <item m="1" x="90"/>
        <item m="1" x="517"/>
        <item m="1" x="182"/>
        <item m="1" x="691"/>
        <item m="1" x="513"/>
        <item m="1" x="580"/>
        <item m="1" x="539"/>
        <item m="1" x="126"/>
        <item m="1" x="547"/>
        <item m="1" x="252"/>
        <item m="1" x="745"/>
        <item m="1" x="572"/>
        <item m="1" x="630"/>
        <item m="1" x="586"/>
        <item m="1" x="186"/>
        <item m="1" x="598"/>
        <item m="1" x="313"/>
        <item m="1" x="750"/>
        <item m="1" x="751"/>
        <item m="1" x="341"/>
        <item m="1" x="85"/>
        <item m="1" x="165"/>
        <item m="1" x="807"/>
        <item m="1" x="202"/>
        <item m="1" x="303"/>
        <item m="1" x="224"/>
        <item m="1" x="507"/>
        <item m="1" x="255"/>
        <item m="1" x="172"/>
        <item m="1" x="651"/>
        <item m="1" x="682"/>
        <item m="1" x="476"/>
        <item m="1" x="663"/>
        <item m="1" x="297"/>
        <item m="1" x="94"/>
        <item m="1" x="677"/>
        <item m="1" x="430"/>
        <item m="1" x="280"/>
        <item m="1" x="225"/>
        <item m="1" x="712"/>
        <item m="1" x="672"/>
        <item m="1" x="455"/>
        <item m="1" x="749"/>
        <item m="1" x="321"/>
        <item m="1" x="472"/>
        <item m="1" x="271"/>
        <item m="1" x="144"/>
        <item m="1" x="197"/>
        <item m="1" x="370"/>
        <item m="1" x="245"/>
        <item m="1" x="181"/>
        <item m="1" x="284"/>
        <item m="1" x="234"/>
        <item m="1" x="770"/>
        <item m="1" x="218"/>
        <item m="1" x="240"/>
        <item m="1" x="111"/>
        <item m="1" x="436"/>
        <item m="1" x="365"/>
        <item m="1" x="231"/>
        <item m="1" x="170"/>
        <item m="1" x="49"/>
        <item m="1" x="207"/>
        <item m="1" x="289"/>
        <item m="1" x="115"/>
        <item m="1" x="588"/>
        <item m="1" x="565"/>
        <item m="1" x="106"/>
        <item m="1" x="119"/>
        <item m="1" x="43"/>
        <item m="1" x="117"/>
        <item m="1" x="613"/>
        <item m="1" x="298"/>
        <item m="1" x="548"/>
        <item m="1" x="475"/>
        <item m="1" x="71"/>
        <item m="1" x="350"/>
        <item m="1" x="35"/>
        <item m="1" x="162"/>
        <item m="1" x="566"/>
        <item m="1" x="444"/>
        <item m="1" x="76"/>
        <item m="1" x="267"/>
        <item m="1" x="333"/>
        <item m="1" x="152"/>
        <item m="1" x="89"/>
        <item m="1" x="490"/>
        <item m="1" x="531"/>
        <item m="1" x="173"/>
        <item m="1" x="615"/>
        <item m="1" x="99"/>
        <item m="1" x="622"/>
        <item m="1" x="176"/>
        <item m="1" x="581"/>
        <item m="1" x="163"/>
        <item m="1" x="329"/>
        <item m="1" x="558"/>
        <item m="1" x="780"/>
        <item m="1" x="86"/>
        <item m="1" x="208"/>
        <item m="1" x="696"/>
        <item m="1" x="392"/>
        <item m="1" x="294"/>
        <item m="1" x="567"/>
        <item m="1" x="658"/>
        <item m="1" x="409"/>
        <item m="1" x="733"/>
        <item m="1" x="713"/>
        <item m="1" x="791"/>
        <item m="1" x="515"/>
        <item m="1" x="328"/>
        <item m="1" x="296"/>
        <item m="1" x="177"/>
        <item m="1" x="759"/>
        <item m="1" x="760"/>
        <item m="1" x="164"/>
        <item m="1" x="769"/>
        <item m="1" x="794"/>
        <item m="1" x="648"/>
        <item m="1" x="647"/>
        <item m="1" x="506"/>
        <item m="1" x="813"/>
        <item m="1" x="559"/>
        <item m="1" x="781"/>
        <item m="1" x="332"/>
        <item m="1" x="568"/>
        <item m="1" x="408"/>
        <item m="1" x="150"/>
        <item m="1" x="824"/>
        <item m="1" x="318"/>
        <item m="1" x="641"/>
        <item m="1" x="400"/>
        <item m="1" x="438"/>
        <item m="1" x="219"/>
        <item m="1" x="697"/>
        <item m="1" x="621"/>
        <item m="1" x="345"/>
        <item m="1" x="798"/>
        <item m="1" x="101"/>
        <item m="1" x="264"/>
        <item m="1" x="626"/>
        <item m="1" x="799"/>
        <item m="1" x="758"/>
        <item m="1" x="113"/>
        <item m="1" x="390"/>
        <item m="1" x="404"/>
        <item m="1" x="805"/>
        <item m="1" x="755"/>
        <item m="1" x="109"/>
        <item m="1" x="283"/>
        <item m="1" x="41"/>
        <item m="1" x="573"/>
        <item m="1" x="291"/>
        <item m="1" x="233"/>
        <item m="1" x="692"/>
        <item m="1" x="772"/>
        <item m="1" x="440"/>
        <item m="1" x="276"/>
        <item m="1" x="703"/>
        <item m="1" x="110"/>
        <item m="1" x="606"/>
        <item m="1" x="205"/>
        <item m="1" x="171"/>
        <item m="1" x="638"/>
        <item m="1" x="33"/>
        <item m="1" x="133"/>
        <item m="1" x="247"/>
        <item m="1" x="293"/>
        <item m="1" x="693"/>
        <item m="1" x="744"/>
        <item m="1" x="200"/>
        <item m="1" x="735"/>
        <item m="1" x="443"/>
        <item m="1" x="194"/>
        <item m="1" x="431"/>
        <item m="1" x="727"/>
        <item m="1" x="486"/>
        <item m="1" x="210"/>
        <item m="1" x="211"/>
        <item m="1" x="237"/>
        <item m="1" x="344"/>
        <item m="1" x="275"/>
        <item m="1" x="579"/>
        <item m="1" x="450"/>
        <item m="1" x="427"/>
        <item m="1" x="322"/>
        <item m="1" x="346"/>
        <item m="1" x="569"/>
        <item m="1" x="204"/>
        <item m="1" x="601"/>
        <item m="1" x="369"/>
        <item m="1" x="212"/>
        <item m="1" x="575"/>
        <item m="1" x="309"/>
        <item m="1" x="836"/>
        <item m="1" x="66"/>
        <item m="1" x="699"/>
        <item m="1" x="272"/>
        <item m="1" x="543"/>
        <item m="1" x="223"/>
        <item m="1" x="505"/>
        <item m="1" x="441"/>
        <item m="1" x="812"/>
        <item m="1" x="731"/>
        <item m="1" x="753"/>
        <item m="1" x="77"/>
        <item m="1" x="183"/>
        <item m="1" x="277"/>
        <item m="1" x="614"/>
        <item m="1" x="583"/>
        <item m="1" x="549"/>
        <item m="1" x="646"/>
        <item m="1" x="100"/>
        <item m="1" x="487"/>
        <item m="1" x="774"/>
        <item m="1" x="103"/>
        <item m="1" x="551"/>
        <item m="1" x="314"/>
        <item m="1" x="79"/>
        <item m="1" x="324"/>
        <item m="1" x="590"/>
        <item m="1" x="816"/>
        <item m="1" x="494"/>
        <item m="1" x="383"/>
        <item m="1" x="828"/>
        <item m="1" x="371"/>
        <item m="1" x="104"/>
        <item m="1" x="137"/>
        <item m="1" x="746"/>
        <item m="1" x="98"/>
        <item m="1" x="684"/>
        <item m="1" x="374"/>
        <item m="1" x="720"/>
        <item m="1" x="415"/>
        <item m="1" x="411"/>
        <item m="1" x="239"/>
        <item m="1" x="161"/>
        <item m="1" x="538"/>
        <item m="1" x="357"/>
        <item m="1" x="68"/>
        <item m="1" x="122"/>
        <item m="1" x="837"/>
        <item m="1" x="789"/>
        <item m="1" x="502"/>
        <item m="1" x="142"/>
        <item m="1" x="624"/>
        <item m="1" x="149"/>
        <item m="1" x="229"/>
        <item m="1" x="259"/>
        <item m="1" x="315"/>
        <item m="1" x="72"/>
        <item m="1" x="536"/>
        <item m="1" x="37"/>
        <item m="1" x="594"/>
        <item m="1" x="46"/>
        <item m="1" x="485"/>
        <item m="1" x="678"/>
        <item m="1" x="166"/>
        <item m="1" x="9"/>
        <item m="1" x="686"/>
        <item m="1" x="286"/>
        <item m="1" x="537"/>
        <item m="1" x="278"/>
        <item m="1" x="595"/>
        <item m="1" x="683"/>
        <item m="1" x="694"/>
        <item m="1" x="633"/>
        <item m="1" x="838"/>
        <item m="1" x="19"/>
        <item m="1" x="353"/>
        <item m="1" x="131"/>
        <item m="1" x="535"/>
        <item m="1" x="214"/>
        <item m="1" x="215"/>
        <item m="1" x="379"/>
        <item m="1" x="467"/>
        <item m="1" x="636"/>
        <item m="1" x="449"/>
        <item m="1" x="335"/>
        <item m="1" x="51"/>
        <item m="1" x="143"/>
        <item m="1" x="364"/>
        <item m="1" x="554"/>
        <item m="1" x="179"/>
        <item m="1" x="483"/>
        <item m="1" x="461"/>
        <item m="1" x="209"/>
        <item m="1" x="704"/>
        <item m="1" x="158"/>
        <item m="1" x="418"/>
        <item m="1" x="496"/>
        <item m="1" x="417"/>
        <item m="1" x="495"/>
        <item m="1" x="368"/>
        <item m="1" x="530"/>
        <item m="1" x="715"/>
        <item m="1" x="310"/>
        <item m="1" x="688"/>
        <item m="1" x="281"/>
        <item m="1" x="479"/>
        <item m="1" x="552"/>
        <item m="1" x="263"/>
        <item m="1" x="262"/>
        <item m="1" x="525"/>
        <item m="1" x="740"/>
        <item m="1" x="669"/>
        <item m="1" x="722"/>
        <item m="1" x="74"/>
        <item m="1" x="599"/>
        <item m="1" x="723"/>
        <item m="1" x="493"/>
        <item m="1" x="492"/>
        <item m="1" x="619"/>
        <item m="1" x="705"/>
        <item m="1" x="317"/>
        <item m="1" x="818"/>
        <item m="1" x="23"/>
        <item m="1" x="764"/>
        <item m="1" x="47"/>
        <item m="1" x="792"/>
        <item m="1" x="157"/>
        <item m="1" x="88"/>
        <item m="1" x="826"/>
        <item m="1" x="138"/>
        <item m="1" x="302"/>
        <item m="1" x="815"/>
        <item m="1" x="689"/>
        <item m="1" x="193"/>
        <item m="1" x="445"/>
        <item m="1" x="27"/>
        <item m="1" x="532"/>
        <item m="1" x="251"/>
        <item m="1" x="634"/>
        <item m="1" x="410"/>
        <item m="1" x="268"/>
        <item m="1" x="560"/>
        <item m="1" x="139"/>
        <item m="1" x="422"/>
        <item m="1" x="793"/>
        <item m="1" x="25"/>
        <item m="1" x="373"/>
        <item m="1" x="796"/>
        <item m="1" x="602"/>
        <item m="1" x="356"/>
        <item m="1" x="520"/>
        <item m="1" x="717"/>
        <item m="1" x="120"/>
        <item m="1" x="416"/>
        <item m="1" x="311"/>
        <item m="1" x="84"/>
        <item m="1" x="635"/>
        <item m="1" x="62"/>
        <item m="1" x="386"/>
        <item m="1" x="655"/>
        <item m="1" x="201"/>
        <item m="1" x="437"/>
        <item m="1" x="785"/>
        <item m="1" x="67"/>
        <item m="1" x="30"/>
        <item m="1" x="327"/>
        <item m="1" x="637"/>
        <item m="1" x="185"/>
        <item m="1" x="36"/>
        <item m="1" x="639"/>
        <item m="1" x="790"/>
        <item m="1" x="587"/>
        <item m="1" x="562"/>
        <item m="1" x="777"/>
        <item m="1" x="801"/>
        <item m="1" x="127"/>
        <item m="1" x="743"/>
        <item m="1" x="788"/>
        <item m="1" x="55"/>
        <item m="1" x="725"/>
        <item m="1" x="589"/>
        <item m="1" x="474"/>
        <item m="1" x="32"/>
        <item m="1" x="825"/>
        <item m="1" x="620"/>
        <item m="1" x="174"/>
        <item m="1" x="776"/>
        <item m="1" x="465"/>
        <item m="1" x="617"/>
        <item m="1" x="134"/>
        <item m="1" x="649"/>
        <item m="1" x="69"/>
        <item m="1" x="236"/>
        <item m="1" x="336"/>
        <item m="1" x="628"/>
        <item m="1" x="597"/>
        <item m="1" x="301"/>
        <item m="1" x="576"/>
        <item m="1" x="701"/>
        <item m="1" x="238"/>
        <item m="1" x="471"/>
        <item m="1" x="432"/>
        <item m="1" x="405"/>
        <item m="1" x="736"/>
        <item m="1" x="105"/>
        <item m="1" x="359"/>
        <item m="1" x="44"/>
        <item m="1" x="681"/>
        <item m="1" x="273"/>
        <item m="1" x="710"/>
        <item m="1" x="673"/>
        <item m="1" x="564"/>
        <item m="1" x="762"/>
        <item m="1" x="563"/>
        <item x="0"/>
        <item x="1"/>
        <item x="3"/>
        <item x="4"/>
        <item x="5"/>
        <item x="6"/>
      </items>
    </pivotField>
    <pivotField compact="0" outline="0" showAll="0"/>
    <pivotField compact="0" outline="0" showAll="0" defaultSubtotal="0">
      <items count="733">
        <item m="1" x="239"/>
        <item m="1" x="382"/>
        <item m="1" x="412"/>
        <item m="1" x="153"/>
        <item m="1" x="571"/>
        <item m="1" x="355"/>
        <item m="1" x="80"/>
        <item m="1" x="586"/>
        <item m="1" x="547"/>
        <item m="1" x="113"/>
        <item m="1" x="453"/>
        <item m="1" x="329"/>
        <item m="1" x="582"/>
        <item m="1" x="719"/>
        <item m="1" x="63"/>
        <item m="1" x="606"/>
        <item m="1" x="159"/>
        <item m="1" x="506"/>
        <item m="1" x="583"/>
        <item m="1" x="61"/>
        <item m="1" x="303"/>
        <item m="1" x="353"/>
        <item m="1" x="633"/>
        <item m="1" x="189"/>
        <item m="1" x="457"/>
        <item m="1" x="294"/>
        <item m="1" x="566"/>
        <item m="1" x="671"/>
        <item m="1" x="572"/>
        <item m="1" x="309"/>
        <item m="1" x="139"/>
        <item m="1" x="511"/>
        <item m="1" x="526"/>
        <item m="1" x="708"/>
        <item m="1" x="649"/>
        <item m="1" x="282"/>
        <item m="1" x="192"/>
        <item m="1" x="391"/>
        <item m="1" x="65"/>
        <item m="1" x="88"/>
        <item m="1" x="89"/>
        <item m="1" x="87"/>
        <item m="1" x="90"/>
        <item m="1" x="461"/>
        <item m="1" x="656"/>
        <item m="1" x="188"/>
        <item m="1" x="463"/>
        <item m="1" x="253"/>
        <item m="1" x="352"/>
        <item m="1" x="56"/>
        <item m="1" x="101"/>
        <item m="1" x="307"/>
        <item m="1" x="42"/>
        <item m="1" x="588"/>
        <item m="1" x="150"/>
        <item m="1" x="617"/>
        <item m="1" x="125"/>
        <item m="1" x="603"/>
        <item m="1" x="173"/>
        <item m="1" x="168"/>
        <item m="1" x="99"/>
        <item m="1" x="102"/>
        <item m="1" x="179"/>
        <item m="1" x="427"/>
        <item m="1" x="240"/>
        <item m="1" x="503"/>
        <item m="1" x="723"/>
        <item m="1" x="256"/>
        <item m="1" x="23"/>
        <item m="1" x="404"/>
        <item m="1" x="676"/>
        <item m="1" x="40"/>
        <item m="1" x="413"/>
        <item m="1" x="362"/>
        <item m="1" x="78"/>
        <item m="1" x="597"/>
        <item m="1" x="612"/>
        <item m="1" x="24"/>
        <item m="1" x="512"/>
        <item m="1" x="421"/>
        <item m="1" x="330"/>
        <item m="1" x="347"/>
        <item m="1" x="705"/>
        <item m="1" x="580"/>
        <item m="1" x="165"/>
        <item m="1" x="536"/>
        <item m="1" x="269"/>
        <item m="1" x="690"/>
        <item m="1" x="140"/>
        <item m="1" x="718"/>
        <item m="1" x="468"/>
        <item m="1" x="94"/>
        <item m="1" x="440"/>
        <item m="1" x="156"/>
        <item m="1" x="300"/>
        <item m="1" x="183"/>
        <item m="1" x="659"/>
        <item m="1" x="213"/>
        <item m="1" x="111"/>
        <item m="1" x="548"/>
        <item m="1" x="448"/>
        <item m="1" x="372"/>
        <item m="1" x="39"/>
        <item m="1" x="366"/>
        <item m="1" x="596"/>
        <item m="1" x="129"/>
        <item m="1" x="533"/>
        <item m="1" x="721"/>
        <item m="1" x="514"/>
        <item m="1" x="315"/>
        <item m="1" x="265"/>
        <item m="1" x="263"/>
        <item m="1" x="399"/>
        <item m="1" x="53"/>
        <item m="1" x="206"/>
        <item m="1" x="509"/>
        <item m="1" x="75"/>
        <item m="1" x="147"/>
        <item m="1" x="704"/>
        <item m="1" x="389"/>
        <item m="1" x="444"/>
        <item m="1" x="175"/>
        <item m="1" x="231"/>
        <item m="1" x="18"/>
        <item m="1" x="563"/>
        <item m="1" x="271"/>
        <item m="1" x="369"/>
        <item m="1" x="66"/>
        <item m="1" x="117"/>
        <item m="1" x="570"/>
        <item m="1" x="522"/>
        <item m="1" x="650"/>
        <item m="1" x="713"/>
        <item m="1" x="311"/>
        <item m="1" x="552"/>
        <item m="1" x="426"/>
        <item m="1" x="406"/>
        <item m="1" x="359"/>
        <item m="1" x="250"/>
        <item m="1" x="136"/>
        <item m="1" x="277"/>
        <item m="1" x="45"/>
        <item m="1" x="430"/>
        <item m="1" x="296"/>
        <item m="1" x="199"/>
        <item m="1" x="249"/>
        <item m="1" x="464"/>
        <item m="1" x="201"/>
        <item m="1" x="542"/>
        <item m="1" x="641"/>
        <item m="1" x="681"/>
        <item m="1" x="266"/>
        <item m="1" x="709"/>
        <item m="1" x="727"/>
        <item m="1" x="377"/>
        <item m="1" x="268"/>
        <item m="1" x="29"/>
        <item m="1" x="163"/>
        <item m="1" x="318"/>
        <item m="1" x="675"/>
        <item m="1" x="493"/>
        <item m="1" x="210"/>
        <item m="1" x="345"/>
        <item m="1" x="247"/>
        <item m="1" x="610"/>
        <item m="1" x="60"/>
        <item m="1" x="81"/>
        <item m="1" x="492"/>
        <item m="1" x="510"/>
        <item m="1" x="48"/>
        <item m="1" x="348"/>
        <item x="8"/>
        <item m="1" x="197"/>
        <item x="9"/>
        <item m="1" x="553"/>
        <item m="1" x="222"/>
        <item m="1" x="284"/>
        <item m="1" x="258"/>
        <item m="1" x="635"/>
        <item m="1" x="730"/>
        <item m="1" x="220"/>
        <item m="1" x="274"/>
        <item m="1" x="214"/>
        <item m="1" x="531"/>
        <item m="1" x="403"/>
        <item m="1" x="602"/>
        <item m="1" x="575"/>
        <item m="1" x="46"/>
        <item m="1" x="579"/>
        <item m="1" x="335"/>
        <item m="1" x="432"/>
        <item m="1" x="257"/>
        <item m="1" x="85"/>
        <item m="1" x="458"/>
        <item m="1" x="655"/>
        <item m="1" x="535"/>
        <item m="1" x="679"/>
        <item m="1" x="245"/>
        <item m="1" x="172"/>
        <item m="1" x="647"/>
        <item m="1" x="328"/>
        <item m="1" x="651"/>
        <item m="1" x="405"/>
        <item m="1" x="255"/>
        <item m="1" x="576"/>
        <item m="1" x="334"/>
        <item m="1" x="524"/>
        <item m="1" x="145"/>
        <item m="1" x="595"/>
        <item m="1" x="54"/>
        <item m="1" x="351"/>
        <item m="1" x="128"/>
        <item m="1" x="494"/>
        <item m="1" x="439"/>
        <item m="1" x="402"/>
        <item m="1" x="97"/>
        <item m="1" x="627"/>
        <item m="1" x="126"/>
        <item m="1" x="715"/>
        <item m="1" x="445"/>
        <item m="1" x="229"/>
        <item m="1" x="486"/>
        <item m="1" x="20"/>
        <item m="1" x="203"/>
        <item m="1" x="710"/>
        <item m="1" x="243"/>
        <item m="1" x="416"/>
        <item m="1" x="707"/>
        <item m="1" x="532"/>
        <item m="1" x="149"/>
        <item m="1" x="534"/>
        <item m="1" x="187"/>
        <item m="1" x="568"/>
        <item m="1" x="449"/>
        <item m="1" x="592"/>
        <item m="1" x="361"/>
        <item m="1" x="507"/>
        <item m="1" x="594"/>
        <item m="1" x="685"/>
        <item m="1" x="578"/>
        <item m="1" x="644"/>
        <item m="1" x="528"/>
        <item m="1" x="115"/>
        <item m="1" x="223"/>
        <item m="1" x="397"/>
        <item m="1" x="62"/>
        <item m="1" x="132"/>
        <item m="1" x="51"/>
        <item m="1" x="242"/>
        <item m="1" x="212"/>
        <item m="1" x="554"/>
        <item m="1" x="674"/>
        <item m="1" x="551"/>
        <item m="1" x="465"/>
        <item m="1" x="629"/>
        <item m="1" x="34"/>
        <item m="1" x="697"/>
        <item m="1" x="262"/>
        <item m="1" x="304"/>
        <item m="1" x="324"/>
        <item m="1" x="396"/>
        <item m="1" x="505"/>
        <item m="1" x="483"/>
        <item m="1" x="141"/>
        <item m="1" x="209"/>
        <item m="1" x="354"/>
        <item m="1" x="696"/>
        <item m="1" x="658"/>
        <item m="1" x="100"/>
        <item m="1" x="561"/>
        <item m="1" x="110"/>
        <item m="1" x="248"/>
        <item m="1" x="237"/>
        <item m="1" x="302"/>
        <item m="1" x="714"/>
        <item m="1" x="600"/>
        <item m="1" x="195"/>
        <item m="1" x="116"/>
        <item m="1" x="322"/>
        <item m="1" x="538"/>
        <item m="1" x="728"/>
        <item m="1" x="653"/>
        <item m="1" x="540"/>
        <item m="1" x="193"/>
        <item m="1" x="152"/>
        <item m="1" x="333"/>
        <item m="1" x="398"/>
        <item m="1" x="454"/>
        <item m="1" x="185"/>
        <item m="1" x="545"/>
        <item m="1" x="569"/>
        <item m="1" x="451"/>
        <item m="1" x="637"/>
        <item m="1" x="241"/>
        <item m="1" x="513"/>
        <item m="1" x="33"/>
        <item m="1" x="539"/>
        <item m="1" x="68"/>
        <item m="1" x="543"/>
        <item m="1" x="22"/>
        <item m="1" x="336"/>
        <item m="1" x="700"/>
        <item m="1" x="401"/>
        <item m="1" x="695"/>
        <item m="1" x="394"/>
        <item m="1" x="49"/>
        <item m="1" x="472"/>
        <item m="1" x="91"/>
        <item m="1" x="434"/>
        <item m="1" x="16"/>
        <item m="1" x="98"/>
        <item m="1" x="254"/>
        <item m="1" x="652"/>
        <item m="1" x="79"/>
        <item m="1" x="25"/>
        <item m="1" x="567"/>
        <item m="1" x="724"/>
        <item m="1" x="470"/>
        <item m="1" x="146"/>
        <item m="1" x="559"/>
        <item m="1" x="287"/>
        <item m="1" x="370"/>
        <item m="1" x="601"/>
        <item m="1" x="682"/>
        <item m="1" x="477"/>
        <item m="1" x="251"/>
        <item m="1" x="460"/>
        <item m="1" x="380"/>
        <item m="1" x="37"/>
        <item m="1" x="521"/>
        <item m="1" x="433"/>
        <item m="1" x="499"/>
        <item m="1" x="669"/>
        <item m="1" x="537"/>
        <item m="1" x="488"/>
        <item m="1" x="160"/>
        <item m="1" x="169"/>
        <item m="1" x="124"/>
        <item m="1" x="549"/>
        <item m="1" x="436"/>
        <item m="1" x="71"/>
        <item m="1" x="350"/>
        <item m="1" x="301"/>
        <item m="1" x="615"/>
        <item m="1" x="598"/>
        <item m="1" x="148"/>
        <item m="1" x="73"/>
        <item m="1" x="479"/>
        <item m="1" x="414"/>
        <item m="1" x="349"/>
        <item m="1" x="623"/>
        <item m="1" x="367"/>
        <item m="1" x="155"/>
        <item m="1" x="93"/>
        <item m="1" x="331"/>
        <item m="1" x="523"/>
        <item m="1" x="517"/>
        <item m="1" x="273"/>
        <item m="1" x="390"/>
        <item m="1" x="636"/>
        <item m="1" x="616"/>
        <item m="1" x="701"/>
        <item m="1" x="712"/>
        <item m="1" x="717"/>
        <item m="1" x="657"/>
        <item m="1" x="338"/>
        <item m="1" x="562"/>
        <item m="1" x="293"/>
        <item m="1" x="438"/>
        <item m="1" x="621"/>
        <item m="1" x="107"/>
        <item m="1" x="702"/>
        <item m="1" x="491"/>
        <item m="1" x="428"/>
        <item m="1" x="585"/>
        <item m="1" x="84"/>
        <item m="1" x="591"/>
        <item m="1" x="646"/>
        <item m="1" x="452"/>
        <item m="1" x="371"/>
        <item m="1" x="332"/>
        <item m="1" x="260"/>
        <item m="1" x="290"/>
        <item m="1" x="358"/>
        <item m="1" x="480"/>
        <item m="1" x="664"/>
        <item m="1" x="687"/>
        <item m="1" x="305"/>
        <item m="1" x="574"/>
        <item m="1" x="720"/>
        <item m="1" x="154"/>
        <item m="1" x="31"/>
        <item m="1" x="252"/>
        <item m="1" x="387"/>
        <item m="1" x="619"/>
        <item m="1" x="660"/>
        <item m="1" x="134"/>
        <item m="1" x="450"/>
        <item m="1" x="17"/>
        <item m="1" x="383"/>
        <item m="1" x="541"/>
        <item m="1" x="280"/>
        <item m="1" x="363"/>
        <item m="1" x="691"/>
        <item m="1" x="609"/>
        <item m="1" x="482"/>
        <item m="1" x="219"/>
        <item m="1" x="286"/>
        <item m="1" x="138"/>
        <item m="1" x="28"/>
        <item m="1" x="497"/>
        <item m="1" x="196"/>
        <item m="1" x="698"/>
        <item m="1" x="120"/>
        <item m="1" x="550"/>
        <item m="1" x="410"/>
        <item m="1" x="299"/>
        <item m="1" x="235"/>
        <item m="1" x="648"/>
        <item m="1" x="325"/>
        <item m="1" x="261"/>
        <item m="1" x="244"/>
        <item m="1" x="642"/>
        <item m="1" x="429"/>
        <item m="1" x="86"/>
        <item m="1" x="557"/>
        <item m="1" x="732"/>
        <item m="1" x="270"/>
        <item m="1" x="292"/>
        <item m="1" x="409"/>
        <item m="1" x="581"/>
        <item m="1" x="74"/>
        <item m="1" x="55"/>
        <item m="1" x="608"/>
        <item m="1" x="663"/>
        <item m="1" x="423"/>
        <item m="1" x="211"/>
        <item m="1" x="77"/>
        <item m="1" x="558"/>
        <item m="1" x="171"/>
        <item m="1" x="484"/>
        <item m="1" x="123"/>
        <item m="1" x="604"/>
        <item m="1" x="722"/>
        <item m="1" x="191"/>
        <item m="1" x="275"/>
        <item m="1" x="103"/>
        <item m="1" x="221"/>
        <item m="1" x="622"/>
        <item m="1" x="59"/>
        <item m="1" x="411"/>
        <item m="1" x="306"/>
        <item m="1" x="127"/>
        <item m="1" x="15"/>
        <item m="1" x="425"/>
        <item m="1" x="473"/>
        <item m="1" x="225"/>
        <item m="1" x="418"/>
        <item m="1" x="283"/>
        <item m="1" x="599"/>
        <item m="1" x="530"/>
        <item m="1" x="204"/>
        <item m="1" x="624"/>
        <item m="1" x="142"/>
        <item m="1" x="340"/>
        <item m="1" x="64"/>
        <item m="1" x="392"/>
        <item m="1" x="314"/>
        <item m="1" x="589"/>
        <item m="1" x="181"/>
        <item m="1" x="310"/>
        <item x="7"/>
        <item m="1" x="233"/>
        <item m="1" x="343"/>
        <item m="1" x="625"/>
        <item m="1" x="342"/>
        <item m="1" x="92"/>
        <item m="1" x="130"/>
        <item m="1" x="218"/>
        <item m="1" x="105"/>
        <item m="1" x="420"/>
        <item m="1" x="166"/>
        <item m="1" x="441"/>
        <item m="1" x="319"/>
        <item m="1" x="162"/>
        <item m="1" x="52"/>
        <item m="1" x="158"/>
        <item m="1" x="285"/>
        <item m="1" x="224"/>
        <item m="1" x="422"/>
        <item m="1" x="711"/>
        <item m="1" x="279"/>
        <item m="1" x="475"/>
        <item m="1" x="323"/>
        <item m="1" x="357"/>
        <item m="1" x="680"/>
        <item m="1" x="462"/>
        <item m="1" x="699"/>
        <item m="1" x="417"/>
        <item m="1" x="360"/>
        <item m="1" x="157"/>
        <item m="1" x="344"/>
        <item m="1" x="683"/>
        <item m="1" x="230"/>
        <item m="1" x="502"/>
        <item m="1" x="665"/>
        <item m="1" x="227"/>
        <item m="1" x="35"/>
        <item m="1" x="716"/>
        <item m="1" x="202"/>
        <item m="1" x="278"/>
        <item m="1" x="631"/>
        <item m="1" x="706"/>
        <item m="1" x="118"/>
        <item m="1" x="628"/>
        <item m="1" x="297"/>
        <item m="1" x="686"/>
        <item m="1" x="565"/>
        <item m="1" x="228"/>
        <item m="1" x="485"/>
        <item m="1" x="415"/>
        <item m="1" x="178"/>
        <item m="1" x="515"/>
        <item m="1" x="83"/>
        <item m="1" x="729"/>
        <item m="1" x="186"/>
        <item m="1" x="424"/>
        <item m="1" x="693"/>
        <item m="1" x="182"/>
        <item m="1" x="226"/>
        <item m="1" x="611"/>
        <item m="1" x="638"/>
        <item m="1" x="308"/>
        <item m="1" x="276"/>
        <item m="1" x="326"/>
        <item m="1" x="556"/>
        <item m="1" x="121"/>
        <item m="1" x="384"/>
        <item m="1" x="194"/>
        <item m="1" x="207"/>
        <item m="1" x="476"/>
        <item m="1" x="69"/>
        <item m="1" x="564"/>
        <item m="1" x="587"/>
        <item m="1" x="198"/>
        <item m="1" x="133"/>
        <item m="1" x="143"/>
        <item m="1" x="375"/>
        <item m="1" x="381"/>
        <item m="1" x="167"/>
        <item m="1" x="590"/>
        <item m="1" x="57"/>
        <item m="1" x="109"/>
        <item m="1" x="13"/>
        <item m="1" x="217"/>
        <item m="1" x="670"/>
        <item m="1" x="618"/>
        <item m="1" x="122"/>
        <item m="1" x="626"/>
        <item m="1" x="327"/>
        <item m="1" x="573"/>
        <item m="1" x="180"/>
        <item m="1" x="614"/>
        <item m="1" x="272"/>
        <item m="1" x="378"/>
        <item m="1" x="11"/>
        <item m="1" x="667"/>
        <item m="1" x="376"/>
        <item m="1" x="400"/>
        <item m="1" x="267"/>
        <item m="1" x="368"/>
        <item m="1" x="321"/>
        <item m="1" x="43"/>
        <item m="1" x="337"/>
        <item m="1" x="76"/>
        <item m="1" x="634"/>
        <item m="1" x="408"/>
        <item m="1" x="498"/>
        <item m="1" x="544"/>
        <item m="1" x="419"/>
        <item m="1" x="495"/>
        <item m="1" x="205"/>
        <item m="1" x="50"/>
        <item m="1" x="447"/>
        <item m="1" x="151"/>
        <item m="1" x="21"/>
        <item m="1" x="446"/>
        <item m="1" x="208"/>
        <item m="1" x="373"/>
        <item m="1" x="527"/>
        <item m="1" x="673"/>
        <item m="1" x="481"/>
        <item m="1" x="459"/>
        <item m="1" x="190"/>
        <item m="1" x="246"/>
        <item m="1" x="466"/>
        <item m="1" x="72"/>
        <item m="1" x="684"/>
        <item m="1" x="170"/>
        <item m="1" x="14"/>
        <item m="1" x="639"/>
        <item m="1" x="320"/>
        <item m="1" x="161"/>
        <item m="1" x="456"/>
        <item m="1" x="643"/>
        <item m="1" x="339"/>
        <item m="1" x="478"/>
        <item m="1" x="666"/>
        <item m="1" x="10"/>
        <item m="1" x="672"/>
        <item m="1" x="32"/>
        <item m="1" x="519"/>
        <item m="1" x="516"/>
        <item m="1" x="312"/>
        <item m="1" x="108"/>
        <item m="1" x="504"/>
        <item m="1" x="137"/>
        <item m="1" x="38"/>
        <item m="1" x="607"/>
        <item m="1" x="238"/>
        <item m="1" x="677"/>
        <item m="1" x="259"/>
        <item m="1" x="19"/>
        <item m="1" x="317"/>
        <item m="1" x="184"/>
        <item m="1" x="174"/>
        <item m="1" x="688"/>
        <item m="1" x="469"/>
        <item m="1" x="407"/>
        <item m="1" x="313"/>
        <item m="1" x="298"/>
        <item m="1" x="689"/>
        <item m="1" x="678"/>
        <item m="1" x="106"/>
        <item m="1" x="144"/>
        <item m="1" x="435"/>
        <item m="1" x="654"/>
        <item m="1" x="694"/>
        <item m="1" x="104"/>
        <item m="1" x="364"/>
        <item m="1" x="281"/>
        <item m="1" x="365"/>
        <item m="1" x="234"/>
        <item m="1" x="264"/>
        <item m="1" x="41"/>
        <item m="1" x="645"/>
        <item m="1" x="379"/>
        <item m="1" x="431"/>
        <item m="1" x="471"/>
        <item m="1" x="725"/>
        <item m="1" x="489"/>
        <item m="1" x="703"/>
        <item m="1" x="490"/>
        <item m="1" x="555"/>
        <item m="1" x="58"/>
        <item m="1" x="374"/>
        <item m="1" x="546"/>
        <item m="1" x="119"/>
        <item m="1" x="508"/>
        <item m="1" x="215"/>
        <item m="1" x="662"/>
        <item m="1" x="30"/>
        <item m="1" x="731"/>
        <item m="1" x="525"/>
        <item m="1" x="70"/>
        <item m="1" x="291"/>
        <item m="1" x="395"/>
        <item m="1" x="692"/>
        <item m="1" x="437"/>
        <item m="1" x="388"/>
        <item m="1" x="47"/>
        <item m="1" x="200"/>
        <item m="1" x="96"/>
        <item m="1" x="529"/>
        <item m="1" x="726"/>
        <item m="1" x="640"/>
        <item m="1" x="560"/>
        <item m="1" x="26"/>
        <item m="1" x="500"/>
        <item m="1" x="661"/>
        <item m="1" x="114"/>
        <item m="1" x="216"/>
        <item m="1" x="44"/>
        <item m="1" x="356"/>
        <item m="1" x="112"/>
        <item m="1" x="288"/>
        <item m="1" x="341"/>
        <item m="1" x="316"/>
        <item m="1" x="27"/>
        <item m="1" x="584"/>
        <item m="1" x="620"/>
        <item m="1" x="496"/>
        <item m="1" x="455"/>
        <item m="1" x="443"/>
        <item m="1" x="295"/>
        <item m="1" x="518"/>
        <item m="1" x="95"/>
        <item m="1" x="176"/>
        <item m="1" x="164"/>
        <item m="1" x="632"/>
        <item m="1" x="630"/>
        <item m="1" x="442"/>
        <item m="1" x="385"/>
        <item m="1" x="67"/>
        <item m="1" x="386"/>
        <item m="1" x="177"/>
        <item m="1" x="135"/>
        <item m="1" x="36"/>
        <item m="1" x="82"/>
        <item m="1" x="12"/>
        <item m="1" x="668"/>
        <item m="1" x="613"/>
        <item m="1" x="232"/>
        <item m="1" x="346"/>
        <item m="1" x="131"/>
        <item m="1" x="577"/>
        <item m="1" x="520"/>
        <item m="1" x="236"/>
        <item m="1" x="593"/>
        <item m="1" x="605"/>
        <item m="1" x="501"/>
        <item m="1" x="487"/>
        <item m="1" x="474"/>
        <item m="1" x="289"/>
        <item m="1" x="467"/>
        <item m="1" x="393"/>
        <item x="0"/>
        <item x="1"/>
        <item x="2"/>
        <item x="3"/>
        <item x="4"/>
        <item x="5"/>
        <item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axis="axisRow" compact="0" outline="0" showAll="0">
      <items count="5">
        <item x="0"/>
        <item x="1"/>
        <item x="2"/>
        <item x="3"/>
        <item t="default"/>
      </items>
    </pivotField>
    <pivotField compact="0" outline="0" showAll="0"/>
  </pivotFields>
  <rowFields count="1">
    <field x="142"/>
  </rowFields>
  <rowItems count="2">
    <i>
      <x v="1"/>
    </i>
    <i>
      <x v="2"/>
    </i>
  </rowItems>
  <colItems count="1">
    <i/>
  </colItems>
  <pageFields count="4">
    <pageField fld="119" item="0" hier="-1"/>
    <pageField fld="120" item="0" hier="-1"/>
    <pageField fld="124" hier="-1"/>
    <pageField fld="125" hier="-1"/>
  </pageFields>
  <formats count="18">
    <format dxfId="233">
      <pivotArea type="all" dataOnly="0" outline="0" fieldPosition="0"/>
    </format>
    <format dxfId="232">
      <pivotArea field="2" type="button" dataOnly="0" labelOnly="1" outline="0"/>
    </format>
    <format dxfId="231">
      <pivotArea field="3" type="button" dataOnly="0" labelOnly="1" outline="0"/>
    </format>
    <format dxfId="230">
      <pivotArea field="4" type="button" dataOnly="0" labelOnly="1" outline="0"/>
    </format>
    <format dxfId="229">
      <pivotArea field="6" type="button" dataOnly="0" labelOnly="1" outline="0"/>
    </format>
    <format dxfId="228">
      <pivotArea field="16" type="button" dataOnly="0" labelOnly="1" outline="0"/>
    </format>
    <format dxfId="227">
      <pivotArea type="all" dataOnly="0" outline="0" fieldPosition="0"/>
    </format>
    <format dxfId="226">
      <pivotArea field="2" type="button" dataOnly="0" labelOnly="1" outline="0"/>
    </format>
    <format dxfId="225">
      <pivotArea field="3" type="button" dataOnly="0" labelOnly="1" outline="0"/>
    </format>
    <format dxfId="224">
      <pivotArea field="4" type="button" dataOnly="0" labelOnly="1" outline="0"/>
    </format>
    <format dxfId="223">
      <pivotArea field="6" type="button" dataOnly="0" labelOnly="1" outline="0"/>
    </format>
    <format dxfId="222">
      <pivotArea field="16" type="button" dataOnly="0" labelOnly="1" outline="0"/>
    </format>
    <format dxfId="221">
      <pivotArea type="all" dataOnly="0" outline="0" fieldPosition="0"/>
    </format>
    <format dxfId="220">
      <pivotArea field="2" type="button" dataOnly="0" labelOnly="1" outline="0"/>
    </format>
    <format dxfId="219">
      <pivotArea field="3" type="button" dataOnly="0" labelOnly="1" outline="0"/>
    </format>
    <format dxfId="218">
      <pivotArea field="4" type="button" dataOnly="0" labelOnly="1" outline="0"/>
    </format>
    <format dxfId="217">
      <pivotArea field="6" type="button" dataOnly="0" labelOnly="1" outline="0"/>
    </format>
    <format dxfId="216">
      <pivotArea field="16" type="button" dataOnly="0" labelOnly="1" outline="0"/>
    </format>
  </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樞紐分析表9"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O8:BP9" firstHeaderRow="1" firstDataRow="1" firstDataCol="1" rowPageCount="4" colPageCount="1"/>
  <pivotFields count="144">
    <pivotField compact="0" outline="0" showAll="0"/>
    <pivotField compact="0" outline="0" showAll="0"/>
    <pivotField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defaultSubtotal="0">
      <items count="679">
        <item m="1" x="193"/>
        <item m="1" x="120"/>
        <item m="1" x="542"/>
        <item m="1" x="418"/>
        <item m="1" x="303"/>
        <item m="1" x="617"/>
        <item m="1" x="554"/>
        <item m="1" x="225"/>
        <item m="1" x="669"/>
        <item m="1" x="52"/>
        <item m="1" x="316"/>
        <item m="1" x="573"/>
        <item m="1" x="344"/>
        <item m="1" x="354"/>
        <item m="1" x="555"/>
        <item m="1" x="50"/>
        <item m="1" x="274"/>
        <item m="1" x="546"/>
        <item m="1" x="290"/>
        <item m="1" x="594"/>
        <item m="1" x="552"/>
        <item m="1" x="400"/>
        <item m="1" x="104"/>
        <item m="1" x="420"/>
        <item m="1" x="355"/>
        <item m="1" x="266"/>
        <item m="1" x="41"/>
        <item m="1" x="538"/>
        <item m="1" x="117"/>
        <item m="1" x="620"/>
        <item m="1" x="294"/>
        <item m="1" x="543"/>
        <item m="1" x="493"/>
        <item m="1" x="174"/>
        <item m="1" x="280"/>
        <item m="1" x="296"/>
        <item m="1" x="19"/>
        <item m="1" x="109"/>
        <item m="1" x="475"/>
        <item m="1" x="495"/>
        <item m="1" x="661"/>
        <item m="1" x="68"/>
        <item m="1" x="604"/>
        <item m="1" x="252"/>
        <item m="1" x="162"/>
        <item m="1" x="352"/>
        <item m="1" x="327"/>
        <item m="1" x="454"/>
        <item m="1" x="631"/>
        <item m="1" x="165"/>
        <item m="1" x="54"/>
        <item m="1" x="431"/>
        <item m="1" x="158"/>
        <item m="1" x="434"/>
        <item m="1" x="227"/>
        <item m="1" x="450"/>
        <item m="1" x="34"/>
        <item m="1" x="560"/>
        <item m="1" x="76"/>
        <item m="1" x="471"/>
        <item m="1" x="675"/>
        <item m="1" x="317"/>
        <item m="1" x="328"/>
        <item m="1" x="584"/>
        <item m="1" x="101"/>
        <item m="1" x="98"/>
        <item m="1" x="82"/>
        <item m="1" x="84"/>
        <item m="1" x="468"/>
        <item m="1" x="672"/>
        <item m="1" x="232"/>
        <item m="1" x="17"/>
        <item m="1" x="369"/>
        <item m="1" x="383"/>
        <item m="1" x="66"/>
        <item m="1" x="566"/>
        <item m="1" x="581"/>
        <item m="1" x="477"/>
        <item m="1" x="382"/>
        <item m="1" x="304"/>
        <item m="1" x="315"/>
        <item m="1" x="655"/>
        <item m="1" x="551"/>
        <item m="1" x="505"/>
        <item m="1" x="13"/>
        <item m="1" x="443"/>
        <item m="1" x="150"/>
        <item m="1" x="110"/>
        <item m="1" x="170"/>
        <item m="1" x="651"/>
        <item m="1" x="356"/>
        <item m="1" x="404"/>
        <item m="1" x="124"/>
        <item m="1" x="642"/>
        <item m="1" x="521"/>
        <item m="1" x="414"/>
        <item m="1" x="338"/>
        <item m="1" x="33"/>
        <item m="1" x="331"/>
        <item m="1" x="466"/>
        <item m="1" x="363"/>
        <item m="1" x="43"/>
        <item m="1" x="178"/>
        <item m="1" x="473"/>
        <item m="1" x="64"/>
        <item m="1" x="116"/>
        <item m="1" x="654"/>
        <item m="1" x="350"/>
        <item m="1" x="411"/>
        <item m="1" x="145"/>
        <item m="1" x="204"/>
        <item m="1" x="14"/>
        <item m="1" x="535"/>
        <item m="1" x="244"/>
        <item m="1" x="335"/>
        <item m="1" x="55"/>
        <item m="1" x="93"/>
        <item m="1" x="541"/>
        <item m="1" x="489"/>
        <item m="1" x="605"/>
        <item m="1" x="665"/>
        <item m="1" x="282"/>
        <item m="1" x="312"/>
        <item m="1" x="87"/>
        <item m="1" x="18"/>
        <item m="1" x="223"/>
        <item m="1" x="106"/>
        <item m="1" x="248"/>
        <item m="1" x="36"/>
        <item m="1" x="392"/>
        <item m="1" x="564"/>
        <item m="1" x="613"/>
        <item m="1" x="579"/>
        <item m="1" x="171"/>
        <item m="1" x="222"/>
        <item m="1" x="435"/>
        <item m="1" x="476"/>
        <item m="1" x="35"/>
        <item m="1" x="49"/>
        <item m="1" x="172"/>
        <item m="1" x="512"/>
        <item m="1" x="673"/>
        <item m="1" x="599"/>
        <item m="1" x="325"/>
        <item m="1" x="628"/>
        <item m="1" x="163"/>
        <item m="1" x="309"/>
        <item m="1" x="657"/>
        <item m="1" x="239"/>
        <item m="1" x="662"/>
        <item m="1" x="258"/>
        <item m="1" x="490"/>
        <item m="1" x="486"/>
        <item m="1" x="340"/>
        <item m="1" x="242"/>
        <item m="1" x="25"/>
        <item m="1" x="132"/>
        <item m="1" x="287"/>
        <item m="1" x="624"/>
        <item m="1" x="459"/>
        <item m="1" x="181"/>
        <item m="1" x="314"/>
        <item m="1" x="220"/>
        <item m="1" x="577"/>
        <item m="1" x="48"/>
        <item m="1" x="67"/>
        <item m="1" x="458"/>
        <item m="1" x="474"/>
        <item x="2"/>
        <item m="1" x="168"/>
        <item x="8"/>
        <item m="1" x="526"/>
        <item m="1" x="254"/>
        <item m="1" x="235"/>
        <item m="1" x="211"/>
        <item m="1" x="360"/>
        <item m="1" x="273"/>
        <item m="1" x="370"/>
        <item m="1" x="186"/>
        <item m="1" x="500"/>
        <item m="1" x="368"/>
        <item m="1" x="568"/>
        <item m="1" x="547"/>
        <item m="1" x="38"/>
        <item m="1" x="342"/>
        <item m="1" x="550"/>
        <item m="1" x="260"/>
        <item m="1" x="210"/>
        <item m="1" x="393"/>
        <item m="1" x="233"/>
        <item m="1" x="71"/>
        <item m="1" x="426"/>
        <item m="1" x="608"/>
        <item m="1" x="504"/>
        <item m="1" x="626"/>
        <item m="1" x="218"/>
        <item m="1" x="140"/>
        <item m="1" x="557"/>
        <item m="1" x="302"/>
        <item m="1" x="606"/>
        <item m="1" x="482"/>
        <item m="1" x="229"/>
        <item m="1" x="548"/>
        <item m="1" x="72"/>
        <item m="1" x="492"/>
        <item m="1" x="115"/>
        <item m="1" x="253"/>
        <item m="1" x="44"/>
        <item m="1" x="319"/>
        <item m="1" x="142"/>
        <item m="1" x="558"/>
        <item m="1" x="570"/>
        <item m="1" x="403"/>
        <item m="1" x="367"/>
        <item m="1" x="80"/>
        <item m="1" x="591"/>
        <item m="1" x="146"/>
        <item m="1" x="677"/>
        <item m="1" x="118"/>
        <item m="1" x="111"/>
        <item m="1" x="595"/>
        <item m="1" x="578"/>
        <item m="1" x="79"/>
        <item m="1" x="412"/>
        <item m="1" x="202"/>
        <item m="1" x="455"/>
        <item m="1" x="413"/>
        <item m="1" x="15"/>
        <item m="1" x="175"/>
        <item m="1" x="663"/>
        <item m="1" x="569"/>
        <item m="1" x="185"/>
        <item m="1" x="660"/>
        <item m="1" x="134"/>
        <item m="1" x="24"/>
        <item m="1" x="501"/>
        <item m="1" x="119"/>
        <item m="1" x="503"/>
        <item m="1" x="157"/>
        <item m="1" x="539"/>
        <item m="1" x="415"/>
        <item m="1" x="562"/>
        <item m="1" x="297"/>
        <item m="1" x="472"/>
        <item m="1" x="565"/>
        <item m="1" x="635"/>
        <item m="1" x="78"/>
        <item m="1" x="375"/>
        <item m="1" x="479"/>
        <item m="1" x="29"/>
        <item m="1" x="516"/>
        <item m="1" x="496"/>
        <item m="1" x="619"/>
        <item m="1" x="498"/>
        <item m="1" x="320"/>
        <item m="1" x="91"/>
        <item m="1" x="196"/>
        <item m="1" x="40"/>
        <item m="1" x="214"/>
        <item m="1" x="183"/>
        <item m="1" x="527"/>
        <item m="1" x="623"/>
        <item m="1" x="525"/>
        <item m="1" x="234"/>
        <item m="1" x="519"/>
        <item m="1" x="30"/>
        <item m="1" x="647"/>
        <item m="1" x="275"/>
        <item m="1" x="299"/>
        <item m="1" x="361"/>
        <item m="1" x="524"/>
        <item m="1" x="652"/>
        <item m="1" x="321"/>
        <item m="1" x="609"/>
        <item m="1" x="83"/>
        <item m="1" x="534"/>
        <item m="1" x="89"/>
        <item m="1" x="674"/>
        <item m="1" x="430"/>
        <item m="1" x="567"/>
        <item m="1" x="166"/>
        <item m="1" x="92"/>
        <item m="1" x="629"/>
        <item m="1" x="358"/>
        <item m="1" x="429"/>
        <item m="1" x="292"/>
        <item m="1" x="441"/>
        <item m="1" x="184"/>
        <item m="1" x="508"/>
        <item m="1" x="510"/>
        <item m="1" x="362"/>
        <item m="1" x="422"/>
        <item m="1" x="155"/>
        <item m="1" x="517"/>
        <item m="1" x="540"/>
        <item m="1" x="365"/>
        <item m="1" x="571"/>
        <item m="1" x="596"/>
        <item m="1" x="213"/>
        <item m="1" x="478"/>
        <item m="1" x="28"/>
        <item m="1" x="509"/>
        <item m="1" x="58"/>
        <item m="1" x="513"/>
        <item m="1" x="16"/>
        <item m="1" x="308"/>
        <item m="1" x="650"/>
        <item m="1" x="366"/>
        <item m="1" x="646"/>
        <item m="1" x="359"/>
        <item m="1" x="39"/>
        <item m="1" x="439"/>
        <item m="1" x="77"/>
        <item m="1" x="396"/>
        <item m="1" x="11"/>
        <item m="1" x="81"/>
        <item m="1" x="228"/>
        <item m="1" x="497"/>
        <item m="1" x="533"/>
        <item m="1" x="257"/>
        <item m="1" x="336"/>
        <item m="1" x="630"/>
        <item m="1" x="51"/>
        <item m="1" x="632"/>
        <item m="1" x="446"/>
        <item m="1" x="224"/>
        <item m="1" x="428"/>
        <item m="1" x="341"/>
        <item m="1" x="32"/>
        <item m="1" x="488"/>
        <item m="1" x="395"/>
        <item m="1" x="463"/>
        <item m="1" x="618"/>
        <item m="1" x="456"/>
        <item m="1" x="129"/>
        <item m="1" x="137"/>
        <item m="1" x="100"/>
        <item m="1" x="522"/>
        <item m="1" x="399"/>
        <item m="1" x="61"/>
        <item m="1" x="148"/>
        <item m="1" x="318"/>
        <item m="1" x="272"/>
        <item m="1" x="448"/>
        <item m="1" x="376"/>
        <item m="1" x="485"/>
        <item m="1" x="514"/>
        <item m="1" x="587"/>
        <item m="1" x="332"/>
        <item m="1" x="122"/>
        <item m="1" x="305"/>
        <item m="1" x="491"/>
        <item m="1" x="351"/>
        <item m="1" x="53"/>
        <item m="1" x="668"/>
        <item m="1" x="108"/>
        <item m="1" x="112"/>
        <item m="1" x="364"/>
        <item m="1" x="277"/>
        <item m="1" x="390"/>
        <item m="1" x="298"/>
        <item m="1" x="70"/>
        <item m="1" x="561"/>
        <item m="1" x="602"/>
        <item m="1" x="417"/>
        <item m="1" x="337"/>
        <item m="1" x="307"/>
        <item m="1" x="237"/>
        <item m="1" x="262"/>
        <item m="1" x="324"/>
        <item m="1" x="449"/>
        <item m="1" x="614"/>
        <item m="1" x="637"/>
        <item m="1" x="276"/>
        <item m="1" x="544"/>
        <item m="1" x="670"/>
        <item m="1" x="121"/>
        <item m="1" x="26"/>
        <item m="1" x="226"/>
        <item m="1" x="348"/>
        <item m="1" x="585"/>
        <item m="1" x="610"/>
        <item m="1" x="127"/>
        <item m="1" x="12"/>
        <item m="1" x="416"/>
        <item m="1" x="345"/>
        <item m="1" x="511"/>
        <item m="1" x="251"/>
        <item m="1" x="329"/>
        <item m="1" x="640"/>
        <item m="1" x="576"/>
        <item m="1" x="452"/>
        <item m="1" x="192"/>
        <item m="1" x="256"/>
        <item m="1" x="107"/>
        <item m="1" x="23"/>
        <item m="1" x="462"/>
        <item m="1" x="167"/>
        <item m="1" x="648"/>
        <item m="1" x="96"/>
        <item m="1" x="523"/>
        <item m="1" x="373"/>
        <item m="1" x="271"/>
        <item m="1" x="208"/>
        <item m="1" x="603"/>
        <item m="1" x="300"/>
        <item m="1" x="238"/>
        <item m="1" x="216"/>
        <item m="1" x="600"/>
        <item m="1" x="391"/>
        <item m="1" x="74"/>
        <item m="1" x="528"/>
        <item m="1" x="678"/>
        <item m="1" x="243"/>
        <item m="1" x="263"/>
        <item m="1" x="520"/>
        <item m="1" x="63"/>
        <item m="1" x="45"/>
        <item m="1" x="575"/>
        <item m="1" x="612"/>
        <item m="1" x="386"/>
        <item m="1" x="182"/>
        <item m="1" x="65"/>
        <item m="1" x="531"/>
        <item m="1" x="453"/>
        <item m="1" x="99"/>
        <item m="1" x="572"/>
        <item m="1" x="671"/>
        <item m="1" x="377"/>
        <item m="1" x="205"/>
        <item m="1" x="47"/>
        <item m="1" x="374"/>
        <item m="1" x="278"/>
        <item m="1" x="10"/>
        <item m="1" x="198"/>
        <item m="1" x="57"/>
        <item m="1" x="589"/>
        <item m="1" x="143"/>
        <item m="1" x="353"/>
        <item m="1" x="95"/>
        <item m="1" x="152"/>
        <item m="1" x="151"/>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compact="0" outline="0" showAll="0" defaultSubtotal="0">
      <items count="839">
        <item m="1" x="603"/>
        <item m="1" x="216"/>
        <item m="1" x="112"/>
        <item m="1" x="102"/>
        <item m="1" x="446"/>
        <item m="1" x="337"/>
        <item m="1" x="702"/>
        <item m="1" x="73"/>
        <item m="1" x="600"/>
        <item m="1" x="612"/>
        <item m="1" x="243"/>
        <item m="1" x="269"/>
        <item m="1" x="347"/>
        <item m="1" x="407"/>
        <item m="1" x="706"/>
        <item m="1" x="282"/>
        <item m="1" x="97"/>
        <item m="1" x="323"/>
        <item m="1" x="687"/>
        <item m="1" x="643"/>
        <item m="1" x="64"/>
        <item m="1" x="609"/>
        <item m="1" x="361"/>
        <item m="1" x="421"/>
        <item m="1" x="484"/>
        <item m="1" x="325"/>
        <item m="1" x="623"/>
        <item m="1" x="285"/>
        <item m="1" x="662"/>
        <item m="1" x="265"/>
        <item m="1" x="778"/>
        <item m="1" x="52"/>
        <item m="1" x="797"/>
        <item m="1" x="11"/>
        <item m="1" x="814"/>
        <item m="1" x="367"/>
        <item m="1" x="168"/>
        <item m="1" x="784"/>
        <item m="1" x="821"/>
        <item x="8"/>
        <item m="1" x="412"/>
        <item x="2"/>
        <item x="7"/>
        <item m="1" x="664"/>
        <item m="1" x="456"/>
        <item m="1" x="464"/>
        <item m="1" x="468"/>
        <item m="1" x="754"/>
        <item m="1" x="145"/>
        <item m="1" x="80"/>
        <item m="1" x="141"/>
        <item m="1" x="447"/>
        <item m="1" x="453"/>
        <item m="1" x="81"/>
        <item m="1" x="457"/>
        <item m="1" x="220"/>
        <item m="1" x="395"/>
        <item m="1" x="57"/>
        <item m="1" x="304"/>
        <item m="1" x="831"/>
        <item m="1" x="217"/>
        <item m="1" x="653"/>
        <item m="1" x="616"/>
        <item m="1" x="60"/>
        <item m="1" x="752"/>
        <item m="1" x="680"/>
        <item m="1" x="391"/>
        <item m="1" x="28"/>
        <item m="1" x="377"/>
        <item m="1" x="561"/>
        <item m="1" x="665"/>
        <item m="1" x="544"/>
        <item m="1" x="155"/>
        <item m="1" x="809"/>
        <item m="1" x="500"/>
        <item m="1" x="596"/>
        <item m="1" x="833"/>
        <item m="1" x="45"/>
        <item m="1" x="428"/>
        <item m="1" x="650"/>
        <item m="1" x="398"/>
        <item m="1" x="593"/>
        <item m="1" x="631"/>
        <item m="1" x="24"/>
        <item m="1" x="675"/>
        <item m="1" x="403"/>
        <item m="1" x="199"/>
        <item m="1" x="253"/>
        <item m="1" x="709"/>
        <item m="1" x="526"/>
        <item m="1" x="627"/>
        <item m="1" x="270"/>
        <item m="1" x="439"/>
        <item m="1" x="541"/>
        <item m="1" x="382"/>
        <item m="1" x="83"/>
        <item m="1" x="481"/>
        <item m="1" x="178"/>
        <item m="1" x="93"/>
        <item m="1" x="499"/>
        <item m="1" x="423"/>
        <item m="1" x="800"/>
        <item m="1" x="387"/>
        <item m="1" x="739"/>
        <item m="1" x="429"/>
        <item m="1" x="26"/>
        <item m="1" x="629"/>
        <item m="1" x="448"/>
        <item m="1" x="512"/>
        <item m="1" x="734"/>
        <item m="1" x="116"/>
        <item m="1" x="732"/>
        <item m="1" x="519"/>
        <item m="1" x="771"/>
        <item m="1" x="510"/>
        <item m="1" x="320"/>
        <item m="1" x="352"/>
        <item m="1" x="466"/>
        <item m="1" x="381"/>
        <item m="1" x="397"/>
        <item m="1" x="92"/>
        <item m="1" x="504"/>
        <item m="1" x="542"/>
        <item m="1" x="741"/>
        <item m="1" x="248"/>
        <item m="1" x="459"/>
        <item m="1" x="13"/>
        <item m="1" x="87"/>
        <item m="1" x="232"/>
        <item m="1" x="399"/>
        <item m="1" x="420"/>
        <item m="1" x="511"/>
        <item m="1" x="835"/>
        <item m="1" x="804"/>
        <item m="1" x="256"/>
        <item m="1" x="402"/>
        <item m="1" x="56"/>
        <item m="1" x="550"/>
        <item m="1" x="527"/>
        <item m="1" x="570"/>
        <item m="1" x="817"/>
        <item m="1" x="463"/>
        <item m="1" x="380"/>
        <item m="1" x="832"/>
        <item m="1" x="718"/>
        <item m="1" x="489"/>
        <item m="1" x="719"/>
        <item m="1" x="15"/>
        <item m="1" x="48"/>
        <item m="1" x="261"/>
        <item m="1" x="378"/>
        <item m="1" x="782"/>
        <item m="1" x="308"/>
        <item m="1" x="401"/>
        <item m="1" x="670"/>
        <item m="1" x="279"/>
        <item m="1" x="128"/>
        <item m="1" x="707"/>
        <item m="1" x="250"/>
        <item m="1" x="708"/>
        <item m="1" x="514"/>
        <item m="1" x="82"/>
        <item m="1" x="608"/>
        <item m="1" x="175"/>
        <item m="1" x="228"/>
        <item m="1" x="711"/>
        <item m="1" x="787"/>
        <item m="1" x="295"/>
        <item m="1" x="529"/>
        <item m="1" x="34"/>
        <item m="1" x="153"/>
        <item m="1" x="63"/>
        <item m="1" x="545"/>
        <item m="1" x="10"/>
        <item m="1" x="724"/>
        <item m="1" x="312"/>
        <item m="1" x="29"/>
        <item m="1" x="822"/>
        <item m="1" x="190"/>
        <item m="1" x="414"/>
        <item m="1" x="521"/>
        <item m="1" x="729"/>
        <item m="1" x="728"/>
        <item m="1" x="424"/>
        <item m="1" x="478"/>
        <item m="1" x="249"/>
        <item m="1" x="413"/>
        <item m="1" x="827"/>
        <item m="1" x="326"/>
        <item m="1" x="147"/>
        <item m="1" x="241"/>
        <item m="1" x="118"/>
        <item m="1" x="70"/>
        <item m="1" x="198"/>
        <item m="1" x="75"/>
        <item m="1" x="721"/>
        <item m="1" x="829"/>
        <item m="1" x="130"/>
        <item m="1" x="230"/>
        <item m="1" x="497"/>
        <item m="1" x="473"/>
        <item m="1" x="159"/>
        <item m="1" x="426"/>
        <item m="1" x="192"/>
        <item m="1" x="763"/>
        <item m="1" x="518"/>
        <item m="1" x="756"/>
        <item m="1" x="540"/>
        <item m="1" x="18"/>
        <item m="1" x="820"/>
        <item m="1" x="12"/>
        <item m="1" x="123"/>
        <item m="1" x="578"/>
        <item m="1" x="334"/>
        <item m="1" x="351"/>
        <item m="1" x="676"/>
        <item m="1" x="584"/>
        <item m="1" x="523"/>
        <item m="1" x="819"/>
        <item m="1" x="685"/>
        <item m="1" x="124"/>
        <item m="1" x="146"/>
        <item m="1" x="742"/>
        <item m="1" x="389"/>
        <item m="1" x="610"/>
        <item m="1" x="20"/>
        <item m="1" x="213"/>
        <item m="1" x="343"/>
        <item m="1" x="618"/>
        <item m="1" x="95"/>
        <item m="1" x="136"/>
        <item m="1" x="191"/>
        <item m="1" x="834"/>
        <item m="1" x="747"/>
        <item m="1" x="148"/>
        <item m="1" x="698"/>
        <item m="1" x="786"/>
        <item m="1" x="765"/>
        <item m="1" x="316"/>
        <item m="1" x="571"/>
        <item m="1" x="644"/>
        <item m="1" x="384"/>
        <item m="1" x="388"/>
        <item m="1" x="58"/>
        <item m="1" x="730"/>
        <item m="1" x="53"/>
        <item m="1" x="129"/>
        <item m="1" x="226"/>
        <item m="1" x="107"/>
        <item m="1" x="114"/>
        <item m="1" x="767"/>
        <item m="1" x="674"/>
        <item m="1" x="140"/>
        <item m="1" x="187"/>
        <item m="1" x="22"/>
        <item m="1" x="300"/>
        <item m="1" x="235"/>
        <item m="1" x="266"/>
        <item m="1" x="38"/>
        <item m="1" x="726"/>
        <item m="1" x="319"/>
        <item m="1" x="716"/>
        <item m="1" x="679"/>
        <item m="1" x="160"/>
        <item m="1" x="605"/>
        <item m="1" x="156"/>
        <item m="1" x="522"/>
        <item m="1" x="823"/>
        <item m="1" x="135"/>
        <item m="1" x="748"/>
        <item m="1" x="14"/>
        <item m="1" x="757"/>
        <item m="1" x="360"/>
        <item m="1" x="16"/>
        <item m="1" x="299"/>
        <item m="1" x="806"/>
        <item m="1" x="604"/>
        <item m="1" x="657"/>
        <item m="1" x="254"/>
        <item m="1" x="661"/>
        <item m="1" x="642"/>
        <item m="1" x="260"/>
        <item m="1" x="766"/>
        <item m="1" x="242"/>
        <item m="1" x="121"/>
        <item m="1" x="375"/>
        <item m="1" x="362"/>
        <item m="1" x="363"/>
        <item m="1" x="528"/>
        <item m="1" x="419"/>
        <item m="1" x="607"/>
        <item m="1" x="546"/>
        <item m="1" x="482"/>
        <item m="1" x="195"/>
        <item m="1" x="577"/>
        <item m="1" x="257"/>
        <item m="1" x="331"/>
        <item m="1" x="108"/>
        <item m="1" x="452"/>
        <item m="1" x="811"/>
        <item m="1" x="516"/>
        <item m="1" x="338"/>
        <item m="1" x="462"/>
        <item m="1" x="354"/>
        <item m="1" x="611"/>
        <item m="1" x="184"/>
        <item m="1" x="533"/>
        <item m="1" x="203"/>
        <item m="1" x="652"/>
        <item m="1" x="434"/>
        <item m="1" x="348"/>
        <item m="1" x="773"/>
        <item m="1" x="258"/>
        <item m="1" x="625"/>
        <item m="1" x="385"/>
        <item m="1" x="645"/>
        <item m="1" x="180"/>
        <item m="1" x="783"/>
        <item m="1" x="222"/>
        <item m="1" x="488"/>
        <item m="1" x="125"/>
        <item m="1" x="61"/>
        <item m="1" x="290"/>
        <item m="1" x="501"/>
        <item m="1" x="556"/>
        <item m="1" x="366"/>
        <item m="1" x="358"/>
        <item m="1" x="206"/>
        <item m="1" x="406"/>
        <item m="1" x="330"/>
        <item m="1" x="189"/>
        <item m="1" x="394"/>
        <item m="1" x="292"/>
        <item m="1" x="306"/>
        <item m="1" x="480"/>
        <item m="1" x="305"/>
        <item m="1" x="451"/>
        <item m="1" x="460"/>
        <item m="1" x="355"/>
        <item m="1" x="342"/>
        <item m="1" x="524"/>
        <item m="1" x="167"/>
        <item m="1" x="433"/>
        <item m="1" x="534"/>
        <item m="1" x="690"/>
        <item m="1" x="477"/>
        <item m="1" x="632"/>
        <item m="1" x="349"/>
        <item m="1" x="227"/>
        <item m="1" x="668"/>
        <item m="1" x="555"/>
        <item m="1" x="246"/>
        <item m="1" x="671"/>
        <item m="1" x="802"/>
        <item m="1" x="574"/>
        <item m="1" x="509"/>
        <item m="1" x="654"/>
        <item m="1" x="768"/>
        <item m="1" x="65"/>
        <item m="1" x="695"/>
        <item m="1" x="582"/>
        <item m="1" x="42"/>
        <item m="1" x="442"/>
        <item m="1" x="307"/>
        <item m="1" x="779"/>
        <item m="1" x="508"/>
        <item m="1" x="17"/>
        <item m="1" x="78"/>
        <item m="1" x="50"/>
        <item m="1" x="188"/>
        <item m="1" x="31"/>
        <item m="1" x="340"/>
        <item m="1" x="592"/>
        <item m="1" x="393"/>
        <item m="1" x="288"/>
        <item m="1" x="738"/>
        <item m="1" x="795"/>
        <item m="1" x="339"/>
        <item m="1" x="591"/>
        <item m="1" x="470"/>
        <item m="1" x="287"/>
        <item m="1" x="737"/>
        <item m="1" x="640"/>
        <item m="1" x="761"/>
        <item m="1" x="372"/>
        <item m="1" x="396"/>
        <item m="1" x="132"/>
        <item m="1" x="376"/>
        <item m="1" x="221"/>
        <item m="1" x="810"/>
        <item m="1" x="660"/>
        <item m="1" x="775"/>
        <item m="1" x="808"/>
        <item m="1" x="425"/>
        <item m="1" x="454"/>
        <item m="1" x="585"/>
        <item m="1" x="54"/>
        <item m="1" x="458"/>
        <item m="1" x="40"/>
        <item m="1" x="666"/>
        <item m="1" x="667"/>
        <item m="1" x="39"/>
        <item m="1" x="830"/>
        <item m="1" x="435"/>
        <item m="1" x="244"/>
        <item m="1" x="659"/>
        <item m="1" x="151"/>
        <item m="1" x="196"/>
        <item m="1" x="96"/>
        <item m="1" x="21"/>
        <item m="1" x="59"/>
        <item m="1" x="169"/>
        <item m="1" x="553"/>
        <item m="1" x="714"/>
        <item m="1" x="491"/>
        <item m="1" x="91"/>
        <item m="1" x="700"/>
        <item m="1" x="274"/>
        <item m="1" x="498"/>
        <item m="1" x="803"/>
        <item m="1" x="154"/>
        <item m="1" x="656"/>
        <item m="1" x="469"/>
        <item m="1" x="557"/>
        <item m="1" x="503"/>
        <item m="1" x="90"/>
        <item m="1" x="517"/>
        <item m="1" x="182"/>
        <item m="1" x="691"/>
        <item m="1" x="513"/>
        <item m="1" x="580"/>
        <item m="1" x="539"/>
        <item m="1" x="126"/>
        <item m="1" x="547"/>
        <item m="1" x="252"/>
        <item m="1" x="745"/>
        <item m="1" x="572"/>
        <item m="1" x="630"/>
        <item m="1" x="586"/>
        <item m="1" x="186"/>
        <item m="1" x="598"/>
        <item m="1" x="313"/>
        <item m="1" x="750"/>
        <item m="1" x="751"/>
        <item m="1" x="341"/>
        <item m="1" x="85"/>
        <item m="1" x="165"/>
        <item m="1" x="807"/>
        <item m="1" x="202"/>
        <item m="1" x="303"/>
        <item m="1" x="224"/>
        <item m="1" x="507"/>
        <item m="1" x="255"/>
        <item m="1" x="172"/>
        <item m="1" x="651"/>
        <item m="1" x="682"/>
        <item m="1" x="476"/>
        <item m="1" x="663"/>
        <item m="1" x="297"/>
        <item m="1" x="94"/>
        <item m="1" x="677"/>
        <item m="1" x="430"/>
        <item m="1" x="280"/>
        <item m="1" x="225"/>
        <item m="1" x="712"/>
        <item m="1" x="672"/>
        <item m="1" x="455"/>
        <item m="1" x="749"/>
        <item m="1" x="321"/>
        <item m="1" x="472"/>
        <item m="1" x="271"/>
        <item m="1" x="144"/>
        <item m="1" x="197"/>
        <item m="1" x="370"/>
        <item m="1" x="245"/>
        <item m="1" x="181"/>
        <item m="1" x="284"/>
        <item m="1" x="234"/>
        <item m="1" x="770"/>
        <item m="1" x="218"/>
        <item m="1" x="240"/>
        <item m="1" x="111"/>
        <item m="1" x="436"/>
        <item m="1" x="365"/>
        <item m="1" x="231"/>
        <item m="1" x="170"/>
        <item m="1" x="49"/>
        <item m="1" x="207"/>
        <item m="1" x="289"/>
        <item m="1" x="115"/>
        <item m="1" x="588"/>
        <item m="1" x="565"/>
        <item m="1" x="106"/>
        <item m="1" x="119"/>
        <item m="1" x="43"/>
        <item m="1" x="117"/>
        <item m="1" x="613"/>
        <item m="1" x="298"/>
        <item m="1" x="548"/>
        <item m="1" x="475"/>
        <item m="1" x="71"/>
        <item m="1" x="350"/>
        <item m="1" x="35"/>
        <item m="1" x="162"/>
        <item m="1" x="566"/>
        <item m="1" x="444"/>
        <item m="1" x="76"/>
        <item m="1" x="267"/>
        <item m="1" x="333"/>
        <item m="1" x="152"/>
        <item m="1" x="89"/>
        <item m="1" x="490"/>
        <item m="1" x="531"/>
        <item m="1" x="173"/>
        <item m="1" x="615"/>
        <item m="1" x="99"/>
        <item m="1" x="622"/>
        <item m="1" x="176"/>
        <item m="1" x="581"/>
        <item m="1" x="163"/>
        <item m="1" x="329"/>
        <item m="1" x="558"/>
        <item m="1" x="780"/>
        <item m="1" x="86"/>
        <item m="1" x="208"/>
        <item m="1" x="696"/>
        <item m="1" x="392"/>
        <item m="1" x="294"/>
        <item m="1" x="567"/>
        <item m="1" x="658"/>
        <item m="1" x="409"/>
        <item m="1" x="733"/>
        <item m="1" x="713"/>
        <item m="1" x="791"/>
        <item m="1" x="515"/>
        <item m="1" x="328"/>
        <item m="1" x="296"/>
        <item m="1" x="177"/>
        <item m="1" x="759"/>
        <item m="1" x="760"/>
        <item m="1" x="164"/>
        <item m="1" x="769"/>
        <item m="1" x="794"/>
        <item m="1" x="648"/>
        <item m="1" x="647"/>
        <item m="1" x="506"/>
        <item m="1" x="813"/>
        <item m="1" x="559"/>
        <item m="1" x="781"/>
        <item m="1" x="332"/>
        <item m="1" x="568"/>
        <item m="1" x="408"/>
        <item m="1" x="150"/>
        <item m="1" x="824"/>
        <item m="1" x="318"/>
        <item m="1" x="641"/>
        <item m="1" x="400"/>
        <item m="1" x="438"/>
        <item m="1" x="219"/>
        <item m="1" x="697"/>
        <item m="1" x="621"/>
        <item m="1" x="345"/>
        <item m="1" x="798"/>
        <item m="1" x="101"/>
        <item m="1" x="264"/>
        <item m="1" x="626"/>
        <item m="1" x="799"/>
        <item m="1" x="758"/>
        <item m="1" x="113"/>
        <item m="1" x="390"/>
        <item m="1" x="404"/>
        <item m="1" x="805"/>
        <item m="1" x="755"/>
        <item m="1" x="109"/>
        <item m="1" x="283"/>
        <item m="1" x="41"/>
        <item m="1" x="573"/>
        <item m="1" x="291"/>
        <item m="1" x="233"/>
        <item m="1" x="692"/>
        <item m="1" x="772"/>
        <item m="1" x="440"/>
        <item m="1" x="276"/>
        <item m="1" x="703"/>
        <item m="1" x="110"/>
        <item m="1" x="606"/>
        <item m="1" x="205"/>
        <item m="1" x="171"/>
        <item m="1" x="638"/>
        <item m="1" x="33"/>
        <item m="1" x="133"/>
        <item m="1" x="247"/>
        <item m="1" x="293"/>
        <item m="1" x="693"/>
        <item m="1" x="744"/>
        <item m="1" x="200"/>
        <item m="1" x="735"/>
        <item m="1" x="443"/>
        <item m="1" x="194"/>
        <item m="1" x="431"/>
        <item m="1" x="727"/>
        <item m="1" x="486"/>
        <item m="1" x="210"/>
        <item m="1" x="211"/>
        <item m="1" x="237"/>
        <item m="1" x="344"/>
        <item m="1" x="275"/>
        <item m="1" x="579"/>
        <item m="1" x="450"/>
        <item m="1" x="427"/>
        <item m="1" x="322"/>
        <item m="1" x="346"/>
        <item m="1" x="569"/>
        <item m="1" x="204"/>
        <item m="1" x="601"/>
        <item m="1" x="369"/>
        <item m="1" x="212"/>
        <item m="1" x="575"/>
        <item m="1" x="309"/>
        <item m="1" x="836"/>
        <item m="1" x="66"/>
        <item m="1" x="699"/>
        <item m="1" x="272"/>
        <item m="1" x="543"/>
        <item m="1" x="223"/>
        <item m="1" x="505"/>
        <item m="1" x="441"/>
        <item m="1" x="812"/>
        <item m="1" x="731"/>
        <item m="1" x="753"/>
        <item m="1" x="77"/>
        <item m="1" x="183"/>
        <item m="1" x="277"/>
        <item m="1" x="614"/>
        <item m="1" x="583"/>
        <item m="1" x="549"/>
        <item m="1" x="646"/>
        <item m="1" x="100"/>
        <item m="1" x="487"/>
        <item m="1" x="774"/>
        <item m="1" x="103"/>
        <item m="1" x="551"/>
        <item m="1" x="314"/>
        <item m="1" x="79"/>
        <item m="1" x="324"/>
        <item m="1" x="590"/>
        <item m="1" x="816"/>
        <item m="1" x="494"/>
        <item m="1" x="383"/>
        <item m="1" x="828"/>
        <item m="1" x="371"/>
        <item m="1" x="104"/>
        <item m="1" x="137"/>
        <item m="1" x="746"/>
        <item m="1" x="98"/>
        <item m="1" x="684"/>
        <item m="1" x="374"/>
        <item m="1" x="720"/>
        <item m="1" x="415"/>
        <item m="1" x="411"/>
        <item m="1" x="239"/>
        <item m="1" x="161"/>
        <item m="1" x="538"/>
        <item m="1" x="357"/>
        <item m="1" x="68"/>
        <item m="1" x="122"/>
        <item m="1" x="837"/>
        <item m="1" x="789"/>
        <item m="1" x="502"/>
        <item m="1" x="142"/>
        <item m="1" x="624"/>
        <item m="1" x="149"/>
        <item m="1" x="229"/>
        <item m="1" x="259"/>
        <item m="1" x="315"/>
        <item m="1" x="72"/>
        <item m="1" x="536"/>
        <item m="1" x="37"/>
        <item m="1" x="594"/>
        <item m="1" x="46"/>
        <item m="1" x="485"/>
        <item m="1" x="678"/>
        <item m="1" x="166"/>
        <item m="1" x="9"/>
        <item m="1" x="686"/>
        <item m="1" x="286"/>
        <item m="1" x="537"/>
        <item m="1" x="278"/>
        <item m="1" x="595"/>
        <item m="1" x="683"/>
        <item m="1" x="694"/>
        <item m="1" x="633"/>
        <item m="1" x="838"/>
        <item m="1" x="19"/>
        <item m="1" x="353"/>
        <item m="1" x="131"/>
        <item m="1" x="535"/>
        <item m="1" x="214"/>
        <item m="1" x="215"/>
        <item m="1" x="379"/>
        <item m="1" x="467"/>
        <item m="1" x="636"/>
        <item m="1" x="449"/>
        <item m="1" x="335"/>
        <item m="1" x="51"/>
        <item m="1" x="143"/>
        <item m="1" x="364"/>
        <item m="1" x="554"/>
        <item m="1" x="179"/>
        <item m="1" x="483"/>
        <item m="1" x="461"/>
        <item m="1" x="209"/>
        <item m="1" x="704"/>
        <item m="1" x="158"/>
        <item m="1" x="418"/>
        <item m="1" x="496"/>
        <item m="1" x="417"/>
        <item m="1" x="495"/>
        <item m="1" x="368"/>
        <item m="1" x="530"/>
        <item m="1" x="715"/>
        <item m="1" x="310"/>
        <item m="1" x="688"/>
        <item m="1" x="281"/>
        <item m="1" x="479"/>
        <item m="1" x="552"/>
        <item m="1" x="263"/>
        <item m="1" x="262"/>
        <item m="1" x="525"/>
        <item m="1" x="740"/>
        <item m="1" x="669"/>
        <item m="1" x="722"/>
        <item m="1" x="74"/>
        <item m="1" x="599"/>
        <item m="1" x="723"/>
        <item m="1" x="493"/>
        <item m="1" x="492"/>
        <item m="1" x="619"/>
        <item m="1" x="705"/>
        <item m="1" x="317"/>
        <item m="1" x="818"/>
        <item m="1" x="23"/>
        <item m="1" x="764"/>
        <item m="1" x="47"/>
        <item m="1" x="792"/>
        <item m="1" x="157"/>
        <item m="1" x="88"/>
        <item m="1" x="826"/>
        <item m="1" x="138"/>
        <item m="1" x="302"/>
        <item m="1" x="815"/>
        <item m="1" x="689"/>
        <item m="1" x="193"/>
        <item m="1" x="445"/>
        <item m="1" x="27"/>
        <item m="1" x="532"/>
        <item m="1" x="251"/>
        <item m="1" x="634"/>
        <item m="1" x="410"/>
        <item m="1" x="268"/>
        <item m="1" x="560"/>
        <item m="1" x="139"/>
        <item m="1" x="422"/>
        <item m="1" x="793"/>
        <item m="1" x="25"/>
        <item m="1" x="373"/>
        <item m="1" x="796"/>
        <item m="1" x="602"/>
        <item m="1" x="356"/>
        <item m="1" x="520"/>
        <item m="1" x="717"/>
        <item m="1" x="120"/>
        <item m="1" x="416"/>
        <item m="1" x="311"/>
        <item m="1" x="84"/>
        <item m="1" x="635"/>
        <item m="1" x="62"/>
        <item m="1" x="386"/>
        <item m="1" x="655"/>
        <item m="1" x="201"/>
        <item m="1" x="437"/>
        <item m="1" x="785"/>
        <item m="1" x="67"/>
        <item m="1" x="30"/>
        <item m="1" x="327"/>
        <item m="1" x="637"/>
        <item m="1" x="185"/>
        <item m="1" x="36"/>
        <item m="1" x="639"/>
        <item m="1" x="790"/>
        <item m="1" x="587"/>
        <item m="1" x="562"/>
        <item m="1" x="777"/>
        <item m="1" x="801"/>
        <item m="1" x="127"/>
        <item m="1" x="743"/>
        <item m="1" x="788"/>
        <item m="1" x="55"/>
        <item m="1" x="725"/>
        <item m="1" x="589"/>
        <item m="1" x="474"/>
        <item m="1" x="32"/>
        <item m="1" x="825"/>
        <item m="1" x="620"/>
        <item m="1" x="174"/>
        <item m="1" x="776"/>
        <item m="1" x="465"/>
        <item m="1" x="617"/>
        <item m="1" x="134"/>
        <item m="1" x="649"/>
        <item m="1" x="69"/>
        <item m="1" x="236"/>
        <item m="1" x="336"/>
        <item m="1" x="628"/>
        <item m="1" x="597"/>
        <item m="1" x="301"/>
        <item m="1" x="576"/>
        <item m="1" x="701"/>
        <item m="1" x="238"/>
        <item m="1" x="471"/>
        <item m="1" x="432"/>
        <item m="1" x="405"/>
        <item m="1" x="736"/>
        <item m="1" x="105"/>
        <item m="1" x="359"/>
        <item m="1" x="44"/>
        <item m="1" x="681"/>
        <item m="1" x="273"/>
        <item m="1" x="710"/>
        <item m="1" x="673"/>
        <item m="1" x="564"/>
        <item m="1" x="762"/>
        <item m="1" x="563"/>
        <item x="0"/>
        <item x="1"/>
        <item x="3"/>
        <item x="4"/>
        <item x="5"/>
        <item x="6"/>
      </items>
    </pivotField>
    <pivotField compact="0" outline="0" showAll="0"/>
    <pivotField compact="0" outline="0" showAll="0" defaultSubtotal="0">
      <items count="733">
        <item m="1" x="239"/>
        <item m="1" x="382"/>
        <item m="1" x="412"/>
        <item m="1" x="153"/>
        <item m="1" x="571"/>
        <item m="1" x="355"/>
        <item m="1" x="80"/>
        <item m="1" x="586"/>
        <item m="1" x="547"/>
        <item m="1" x="113"/>
        <item m="1" x="453"/>
        <item m="1" x="329"/>
        <item m="1" x="582"/>
        <item m="1" x="719"/>
        <item m="1" x="63"/>
        <item m="1" x="606"/>
        <item m="1" x="159"/>
        <item m="1" x="506"/>
        <item m="1" x="583"/>
        <item m="1" x="61"/>
        <item m="1" x="303"/>
        <item m="1" x="353"/>
        <item m="1" x="633"/>
        <item m="1" x="189"/>
        <item m="1" x="457"/>
        <item m="1" x="294"/>
        <item m="1" x="566"/>
        <item m="1" x="671"/>
        <item m="1" x="572"/>
        <item m="1" x="309"/>
        <item m="1" x="139"/>
        <item m="1" x="511"/>
        <item m="1" x="526"/>
        <item m="1" x="708"/>
        <item m="1" x="649"/>
        <item m="1" x="282"/>
        <item m="1" x="192"/>
        <item m="1" x="391"/>
        <item m="1" x="65"/>
        <item m="1" x="88"/>
        <item m="1" x="89"/>
        <item m="1" x="87"/>
        <item m="1" x="90"/>
        <item m="1" x="461"/>
        <item m="1" x="656"/>
        <item m="1" x="188"/>
        <item m="1" x="463"/>
        <item m="1" x="253"/>
        <item m="1" x="352"/>
        <item m="1" x="56"/>
        <item m="1" x="101"/>
        <item m="1" x="307"/>
        <item m="1" x="42"/>
        <item m="1" x="588"/>
        <item m="1" x="150"/>
        <item m="1" x="617"/>
        <item m="1" x="125"/>
        <item m="1" x="603"/>
        <item m="1" x="173"/>
        <item m="1" x="168"/>
        <item m="1" x="99"/>
        <item m="1" x="102"/>
        <item m="1" x="179"/>
        <item m="1" x="427"/>
        <item m="1" x="240"/>
        <item m="1" x="503"/>
        <item m="1" x="723"/>
        <item m="1" x="256"/>
        <item m="1" x="23"/>
        <item m="1" x="404"/>
        <item m="1" x="676"/>
        <item m="1" x="40"/>
        <item m="1" x="413"/>
        <item m="1" x="362"/>
        <item m="1" x="78"/>
        <item m="1" x="597"/>
        <item m="1" x="612"/>
        <item m="1" x="24"/>
        <item m="1" x="512"/>
        <item m="1" x="421"/>
        <item m="1" x="330"/>
        <item m="1" x="347"/>
        <item m="1" x="705"/>
        <item m="1" x="580"/>
        <item m="1" x="165"/>
        <item m="1" x="536"/>
        <item m="1" x="269"/>
        <item m="1" x="690"/>
        <item m="1" x="140"/>
        <item m="1" x="718"/>
        <item m="1" x="468"/>
        <item m="1" x="94"/>
        <item m="1" x="440"/>
        <item m="1" x="156"/>
        <item m="1" x="300"/>
        <item m="1" x="183"/>
        <item m="1" x="659"/>
        <item m="1" x="213"/>
        <item m="1" x="111"/>
        <item m="1" x="548"/>
        <item m="1" x="448"/>
        <item m="1" x="372"/>
        <item m="1" x="39"/>
        <item m="1" x="366"/>
        <item m="1" x="596"/>
        <item m="1" x="129"/>
        <item m="1" x="533"/>
        <item m="1" x="721"/>
        <item m="1" x="514"/>
        <item m="1" x="315"/>
        <item m="1" x="265"/>
        <item m="1" x="263"/>
        <item m="1" x="399"/>
        <item m="1" x="53"/>
        <item m="1" x="206"/>
        <item m="1" x="509"/>
        <item m="1" x="75"/>
        <item m="1" x="147"/>
        <item m="1" x="704"/>
        <item m="1" x="389"/>
        <item m="1" x="444"/>
        <item m="1" x="175"/>
        <item m="1" x="231"/>
        <item m="1" x="18"/>
        <item m="1" x="563"/>
        <item m="1" x="271"/>
        <item m="1" x="369"/>
        <item m="1" x="66"/>
        <item m="1" x="117"/>
        <item m="1" x="570"/>
        <item m="1" x="522"/>
        <item m="1" x="650"/>
        <item m="1" x="713"/>
        <item m="1" x="311"/>
        <item m="1" x="552"/>
        <item m="1" x="426"/>
        <item m="1" x="406"/>
        <item m="1" x="359"/>
        <item m="1" x="250"/>
        <item m="1" x="136"/>
        <item m="1" x="277"/>
        <item m="1" x="45"/>
        <item m="1" x="430"/>
        <item m="1" x="296"/>
        <item m="1" x="199"/>
        <item m="1" x="249"/>
        <item m="1" x="464"/>
        <item m="1" x="201"/>
        <item m="1" x="542"/>
        <item m="1" x="641"/>
        <item m="1" x="681"/>
        <item m="1" x="266"/>
        <item m="1" x="709"/>
        <item m="1" x="727"/>
        <item m="1" x="377"/>
        <item m="1" x="268"/>
        <item m="1" x="29"/>
        <item m="1" x="163"/>
        <item m="1" x="318"/>
        <item m="1" x="675"/>
        <item m="1" x="493"/>
        <item m="1" x="210"/>
        <item m="1" x="345"/>
        <item m="1" x="247"/>
        <item m="1" x="610"/>
        <item m="1" x="60"/>
        <item m="1" x="81"/>
        <item m="1" x="492"/>
        <item m="1" x="510"/>
        <item m="1" x="48"/>
        <item m="1" x="348"/>
        <item x="8"/>
        <item m="1" x="197"/>
        <item x="9"/>
        <item m="1" x="553"/>
        <item m="1" x="222"/>
        <item m="1" x="284"/>
        <item m="1" x="258"/>
        <item m="1" x="635"/>
        <item m="1" x="730"/>
        <item m="1" x="220"/>
        <item m="1" x="274"/>
        <item m="1" x="214"/>
        <item m="1" x="531"/>
        <item m="1" x="403"/>
        <item m="1" x="602"/>
        <item m="1" x="575"/>
        <item m="1" x="46"/>
        <item m="1" x="579"/>
        <item m="1" x="335"/>
        <item m="1" x="432"/>
        <item m="1" x="257"/>
        <item m="1" x="85"/>
        <item m="1" x="458"/>
        <item m="1" x="655"/>
        <item m="1" x="535"/>
        <item m="1" x="679"/>
        <item m="1" x="245"/>
        <item m="1" x="172"/>
        <item m="1" x="647"/>
        <item m="1" x="328"/>
        <item m="1" x="651"/>
        <item m="1" x="405"/>
        <item m="1" x="255"/>
        <item m="1" x="576"/>
        <item m="1" x="334"/>
        <item m="1" x="524"/>
        <item m="1" x="145"/>
        <item m="1" x="595"/>
        <item m="1" x="54"/>
        <item m="1" x="351"/>
        <item m="1" x="128"/>
        <item m="1" x="494"/>
        <item m="1" x="439"/>
        <item m="1" x="402"/>
        <item m="1" x="97"/>
        <item m="1" x="627"/>
        <item m="1" x="126"/>
        <item m="1" x="715"/>
        <item m="1" x="445"/>
        <item m="1" x="229"/>
        <item m="1" x="486"/>
        <item m="1" x="20"/>
        <item m="1" x="203"/>
        <item m="1" x="710"/>
        <item m="1" x="243"/>
        <item m="1" x="416"/>
        <item m="1" x="707"/>
        <item m="1" x="532"/>
        <item m="1" x="149"/>
        <item m="1" x="534"/>
        <item m="1" x="187"/>
        <item m="1" x="568"/>
        <item m="1" x="449"/>
        <item m="1" x="592"/>
        <item m="1" x="361"/>
        <item m="1" x="507"/>
        <item m="1" x="594"/>
        <item m="1" x="685"/>
        <item m="1" x="578"/>
        <item m="1" x="644"/>
        <item m="1" x="528"/>
        <item m="1" x="115"/>
        <item m="1" x="223"/>
        <item m="1" x="397"/>
        <item m="1" x="62"/>
        <item m="1" x="132"/>
        <item m="1" x="51"/>
        <item m="1" x="242"/>
        <item m="1" x="212"/>
        <item m="1" x="554"/>
        <item m="1" x="674"/>
        <item m="1" x="551"/>
        <item m="1" x="465"/>
        <item m="1" x="629"/>
        <item m="1" x="34"/>
        <item m="1" x="697"/>
        <item m="1" x="262"/>
        <item m="1" x="304"/>
        <item m="1" x="324"/>
        <item m="1" x="396"/>
        <item m="1" x="505"/>
        <item m="1" x="483"/>
        <item m="1" x="141"/>
        <item m="1" x="209"/>
        <item m="1" x="354"/>
        <item m="1" x="696"/>
        <item m="1" x="658"/>
        <item m="1" x="100"/>
        <item m="1" x="561"/>
        <item m="1" x="110"/>
        <item m="1" x="248"/>
        <item m="1" x="237"/>
        <item m="1" x="302"/>
        <item m="1" x="714"/>
        <item m="1" x="600"/>
        <item m="1" x="195"/>
        <item m="1" x="116"/>
        <item m="1" x="322"/>
        <item m="1" x="538"/>
        <item m="1" x="728"/>
        <item m="1" x="653"/>
        <item m="1" x="540"/>
        <item m="1" x="193"/>
        <item m="1" x="152"/>
        <item m="1" x="333"/>
        <item m="1" x="398"/>
        <item m="1" x="454"/>
        <item m="1" x="185"/>
        <item m="1" x="545"/>
        <item m="1" x="569"/>
        <item m="1" x="451"/>
        <item m="1" x="637"/>
        <item m="1" x="241"/>
        <item m="1" x="513"/>
        <item m="1" x="33"/>
        <item m="1" x="539"/>
        <item m="1" x="68"/>
        <item m="1" x="543"/>
        <item m="1" x="22"/>
        <item m="1" x="336"/>
        <item m="1" x="700"/>
        <item m="1" x="401"/>
        <item m="1" x="695"/>
        <item m="1" x="394"/>
        <item m="1" x="49"/>
        <item m="1" x="472"/>
        <item m="1" x="91"/>
        <item m="1" x="434"/>
        <item m="1" x="16"/>
        <item m="1" x="98"/>
        <item m="1" x="254"/>
        <item m="1" x="652"/>
        <item m="1" x="79"/>
        <item m="1" x="25"/>
        <item m="1" x="567"/>
        <item m="1" x="724"/>
        <item m="1" x="470"/>
        <item m="1" x="146"/>
        <item m="1" x="559"/>
        <item m="1" x="287"/>
        <item m="1" x="370"/>
        <item m="1" x="601"/>
        <item m="1" x="682"/>
        <item m="1" x="477"/>
        <item m="1" x="251"/>
        <item m="1" x="460"/>
        <item m="1" x="380"/>
        <item m="1" x="37"/>
        <item m="1" x="521"/>
        <item m="1" x="433"/>
        <item m="1" x="499"/>
        <item m="1" x="669"/>
        <item m="1" x="537"/>
        <item m="1" x="488"/>
        <item m="1" x="160"/>
        <item m="1" x="169"/>
        <item m="1" x="124"/>
        <item m="1" x="549"/>
        <item m="1" x="436"/>
        <item m="1" x="71"/>
        <item m="1" x="350"/>
        <item m="1" x="301"/>
        <item m="1" x="615"/>
        <item m="1" x="598"/>
        <item m="1" x="148"/>
        <item m="1" x="73"/>
        <item m="1" x="479"/>
        <item m="1" x="414"/>
        <item m="1" x="349"/>
        <item m="1" x="623"/>
        <item m="1" x="367"/>
        <item m="1" x="155"/>
        <item m="1" x="93"/>
        <item m="1" x="331"/>
        <item m="1" x="523"/>
        <item m="1" x="517"/>
        <item m="1" x="273"/>
        <item m="1" x="390"/>
        <item m="1" x="636"/>
        <item m="1" x="616"/>
        <item m="1" x="701"/>
        <item m="1" x="712"/>
        <item m="1" x="717"/>
        <item m="1" x="657"/>
        <item m="1" x="338"/>
        <item m="1" x="562"/>
        <item m="1" x="293"/>
        <item m="1" x="438"/>
        <item m="1" x="621"/>
        <item m="1" x="107"/>
        <item m="1" x="702"/>
        <item m="1" x="491"/>
        <item m="1" x="428"/>
        <item m="1" x="585"/>
        <item m="1" x="84"/>
        <item m="1" x="591"/>
        <item m="1" x="646"/>
        <item m="1" x="452"/>
        <item m="1" x="371"/>
        <item m="1" x="332"/>
        <item m="1" x="260"/>
        <item m="1" x="290"/>
        <item m="1" x="358"/>
        <item m="1" x="480"/>
        <item m="1" x="664"/>
        <item m="1" x="687"/>
        <item m="1" x="305"/>
        <item m="1" x="574"/>
        <item m="1" x="720"/>
        <item m="1" x="154"/>
        <item m="1" x="31"/>
        <item m="1" x="252"/>
        <item m="1" x="387"/>
        <item m="1" x="619"/>
        <item m="1" x="660"/>
        <item m="1" x="134"/>
        <item m="1" x="450"/>
        <item m="1" x="17"/>
        <item m="1" x="383"/>
        <item m="1" x="541"/>
        <item m="1" x="280"/>
        <item m="1" x="363"/>
        <item m="1" x="691"/>
        <item m="1" x="609"/>
        <item m="1" x="482"/>
        <item m="1" x="219"/>
        <item m="1" x="286"/>
        <item m="1" x="138"/>
        <item m="1" x="28"/>
        <item m="1" x="497"/>
        <item m="1" x="196"/>
        <item m="1" x="698"/>
        <item m="1" x="120"/>
        <item m="1" x="550"/>
        <item m="1" x="410"/>
        <item m="1" x="299"/>
        <item m="1" x="235"/>
        <item m="1" x="648"/>
        <item m="1" x="325"/>
        <item m="1" x="261"/>
        <item m="1" x="244"/>
        <item m="1" x="642"/>
        <item m="1" x="429"/>
        <item m="1" x="86"/>
        <item m="1" x="557"/>
        <item m="1" x="732"/>
        <item m="1" x="270"/>
        <item m="1" x="292"/>
        <item m="1" x="409"/>
        <item m="1" x="581"/>
        <item m="1" x="74"/>
        <item m="1" x="55"/>
        <item m="1" x="608"/>
        <item m="1" x="663"/>
        <item m="1" x="423"/>
        <item m="1" x="211"/>
        <item m="1" x="77"/>
        <item m="1" x="558"/>
        <item m="1" x="171"/>
        <item m="1" x="484"/>
        <item m="1" x="123"/>
        <item m="1" x="604"/>
        <item m="1" x="722"/>
        <item m="1" x="191"/>
        <item m="1" x="275"/>
        <item m="1" x="103"/>
        <item m="1" x="221"/>
        <item m="1" x="622"/>
        <item m="1" x="59"/>
        <item m="1" x="411"/>
        <item m="1" x="306"/>
        <item m="1" x="127"/>
        <item m="1" x="15"/>
        <item m="1" x="425"/>
        <item m="1" x="473"/>
        <item m="1" x="225"/>
        <item m="1" x="418"/>
        <item m="1" x="283"/>
        <item m="1" x="599"/>
        <item m="1" x="530"/>
        <item m="1" x="204"/>
        <item m="1" x="624"/>
        <item m="1" x="142"/>
        <item m="1" x="340"/>
        <item m="1" x="64"/>
        <item m="1" x="392"/>
        <item m="1" x="314"/>
        <item m="1" x="589"/>
        <item m="1" x="181"/>
        <item m="1" x="310"/>
        <item x="7"/>
        <item m="1" x="233"/>
        <item m="1" x="343"/>
        <item m="1" x="625"/>
        <item m="1" x="342"/>
        <item m="1" x="92"/>
        <item m="1" x="130"/>
        <item m="1" x="218"/>
        <item m="1" x="105"/>
        <item m="1" x="420"/>
        <item m="1" x="166"/>
        <item m="1" x="441"/>
        <item m="1" x="319"/>
        <item m="1" x="162"/>
        <item m="1" x="52"/>
        <item m="1" x="158"/>
        <item m="1" x="285"/>
        <item m="1" x="224"/>
        <item m="1" x="422"/>
        <item m="1" x="711"/>
        <item m="1" x="279"/>
        <item m="1" x="475"/>
        <item m="1" x="323"/>
        <item m="1" x="357"/>
        <item m="1" x="680"/>
        <item m="1" x="462"/>
        <item m="1" x="699"/>
        <item m="1" x="417"/>
        <item m="1" x="360"/>
        <item m="1" x="157"/>
        <item m="1" x="344"/>
        <item m="1" x="683"/>
        <item m="1" x="230"/>
        <item m="1" x="502"/>
        <item m="1" x="665"/>
        <item m="1" x="227"/>
        <item m="1" x="35"/>
        <item m="1" x="716"/>
        <item m="1" x="202"/>
        <item m="1" x="278"/>
        <item m="1" x="631"/>
        <item m="1" x="706"/>
        <item m="1" x="118"/>
        <item m="1" x="628"/>
        <item m="1" x="297"/>
        <item m="1" x="686"/>
        <item m="1" x="565"/>
        <item m="1" x="228"/>
        <item m="1" x="485"/>
        <item m="1" x="415"/>
        <item m="1" x="178"/>
        <item m="1" x="515"/>
        <item m="1" x="83"/>
        <item m="1" x="729"/>
        <item m="1" x="186"/>
        <item m="1" x="424"/>
        <item m="1" x="693"/>
        <item m="1" x="182"/>
        <item m="1" x="226"/>
        <item m="1" x="611"/>
        <item m="1" x="638"/>
        <item m="1" x="308"/>
        <item m="1" x="276"/>
        <item m="1" x="326"/>
        <item m="1" x="556"/>
        <item m="1" x="121"/>
        <item m="1" x="384"/>
        <item m="1" x="194"/>
        <item m="1" x="207"/>
        <item m="1" x="476"/>
        <item m="1" x="69"/>
        <item m="1" x="564"/>
        <item m="1" x="587"/>
        <item m="1" x="198"/>
        <item m="1" x="133"/>
        <item m="1" x="143"/>
        <item m="1" x="375"/>
        <item m="1" x="381"/>
        <item m="1" x="167"/>
        <item m="1" x="590"/>
        <item m="1" x="57"/>
        <item m="1" x="109"/>
        <item m="1" x="13"/>
        <item m="1" x="217"/>
        <item m="1" x="670"/>
        <item m="1" x="618"/>
        <item m="1" x="122"/>
        <item m="1" x="626"/>
        <item m="1" x="327"/>
        <item m="1" x="573"/>
        <item m="1" x="180"/>
        <item m="1" x="614"/>
        <item m="1" x="272"/>
        <item m="1" x="378"/>
        <item m="1" x="11"/>
        <item m="1" x="667"/>
        <item m="1" x="376"/>
        <item m="1" x="400"/>
        <item m="1" x="267"/>
        <item m="1" x="368"/>
        <item m="1" x="321"/>
        <item m="1" x="43"/>
        <item m="1" x="337"/>
        <item m="1" x="76"/>
        <item m="1" x="634"/>
        <item m="1" x="408"/>
        <item m="1" x="498"/>
        <item m="1" x="544"/>
        <item m="1" x="419"/>
        <item m="1" x="495"/>
        <item m="1" x="205"/>
        <item m="1" x="50"/>
        <item m="1" x="447"/>
        <item m="1" x="151"/>
        <item m="1" x="21"/>
        <item m="1" x="446"/>
        <item m="1" x="208"/>
        <item m="1" x="373"/>
        <item m="1" x="527"/>
        <item m="1" x="673"/>
        <item m="1" x="481"/>
        <item m="1" x="459"/>
        <item m="1" x="190"/>
        <item m="1" x="246"/>
        <item m="1" x="466"/>
        <item m="1" x="72"/>
        <item m="1" x="684"/>
        <item m="1" x="170"/>
        <item m="1" x="14"/>
        <item m="1" x="639"/>
        <item m="1" x="320"/>
        <item m="1" x="161"/>
        <item m="1" x="456"/>
        <item m="1" x="643"/>
        <item m="1" x="339"/>
        <item m="1" x="478"/>
        <item m="1" x="666"/>
        <item m="1" x="10"/>
        <item m="1" x="672"/>
        <item m="1" x="32"/>
        <item m="1" x="519"/>
        <item m="1" x="516"/>
        <item m="1" x="312"/>
        <item m="1" x="108"/>
        <item m="1" x="504"/>
        <item m="1" x="137"/>
        <item m="1" x="38"/>
        <item m="1" x="607"/>
        <item m="1" x="238"/>
        <item m="1" x="677"/>
        <item m="1" x="259"/>
        <item m="1" x="19"/>
        <item m="1" x="317"/>
        <item m="1" x="184"/>
        <item m="1" x="174"/>
        <item m="1" x="688"/>
        <item m="1" x="469"/>
        <item m="1" x="407"/>
        <item m="1" x="313"/>
        <item m="1" x="298"/>
        <item m="1" x="689"/>
        <item m="1" x="678"/>
        <item m="1" x="106"/>
        <item m="1" x="144"/>
        <item m="1" x="435"/>
        <item m="1" x="654"/>
        <item m="1" x="694"/>
        <item m="1" x="104"/>
        <item m="1" x="364"/>
        <item m="1" x="281"/>
        <item m="1" x="365"/>
        <item m="1" x="234"/>
        <item m="1" x="264"/>
        <item m="1" x="41"/>
        <item m="1" x="645"/>
        <item m="1" x="379"/>
        <item m="1" x="431"/>
        <item m="1" x="471"/>
        <item m="1" x="725"/>
        <item m="1" x="489"/>
        <item m="1" x="703"/>
        <item m="1" x="490"/>
        <item m="1" x="555"/>
        <item m="1" x="58"/>
        <item m="1" x="374"/>
        <item m="1" x="546"/>
        <item m="1" x="119"/>
        <item m="1" x="508"/>
        <item m="1" x="215"/>
        <item m="1" x="662"/>
        <item m="1" x="30"/>
        <item m="1" x="731"/>
        <item m="1" x="525"/>
        <item m="1" x="70"/>
        <item m="1" x="291"/>
        <item m="1" x="395"/>
        <item m="1" x="692"/>
        <item m="1" x="437"/>
        <item m="1" x="388"/>
        <item m="1" x="47"/>
        <item m="1" x="200"/>
        <item m="1" x="96"/>
        <item m="1" x="529"/>
        <item m="1" x="726"/>
        <item m="1" x="640"/>
        <item m="1" x="560"/>
        <item m="1" x="26"/>
        <item m="1" x="500"/>
        <item m="1" x="661"/>
        <item m="1" x="114"/>
        <item m="1" x="216"/>
        <item m="1" x="44"/>
        <item m="1" x="356"/>
        <item m="1" x="112"/>
        <item m="1" x="288"/>
        <item m="1" x="341"/>
        <item m="1" x="316"/>
        <item m="1" x="27"/>
        <item m="1" x="584"/>
        <item m="1" x="620"/>
        <item m="1" x="496"/>
        <item m="1" x="455"/>
        <item m="1" x="443"/>
        <item m="1" x="295"/>
        <item m="1" x="518"/>
        <item m="1" x="95"/>
        <item m="1" x="176"/>
        <item m="1" x="164"/>
        <item m="1" x="632"/>
        <item m="1" x="630"/>
        <item m="1" x="442"/>
        <item m="1" x="385"/>
        <item m="1" x="67"/>
        <item m="1" x="386"/>
        <item m="1" x="177"/>
        <item m="1" x="135"/>
        <item m="1" x="36"/>
        <item m="1" x="82"/>
        <item m="1" x="12"/>
        <item m="1" x="668"/>
        <item m="1" x="613"/>
        <item m="1" x="232"/>
        <item m="1" x="346"/>
        <item m="1" x="131"/>
        <item m="1" x="577"/>
        <item m="1" x="520"/>
        <item m="1" x="236"/>
        <item m="1" x="593"/>
        <item m="1" x="605"/>
        <item m="1" x="501"/>
        <item m="1" x="487"/>
        <item m="1" x="474"/>
        <item m="1" x="289"/>
        <item m="1" x="467"/>
        <item m="1" x="393"/>
        <item x="0"/>
        <item x="1"/>
        <item x="2"/>
        <item x="3"/>
        <item x="4"/>
        <item x="5"/>
        <item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dataField="1" compact="0" outline="0" showAll="0"/>
    <pivotField axis="axisRow" compact="0" outline="0" showAll="0">
      <items count="3">
        <item x="0"/>
        <item m="1" x="1"/>
        <item t="default"/>
      </items>
    </pivotField>
  </pivotFields>
  <rowFields count="1">
    <field x="143"/>
  </rowFields>
  <rowItems count="1">
    <i>
      <x/>
    </i>
  </rowItems>
  <colItems count="1">
    <i/>
  </colItems>
  <pageFields count="4">
    <pageField fld="119" item="0" hier="-1"/>
    <pageField fld="120" item="0" hier="-1"/>
    <pageField fld="124" hier="-1"/>
    <pageField fld="125" hier="-1"/>
  </pageFields>
  <dataFields count="1">
    <dataField name="計數 - lenTerms" fld="142" subtotal="count" baseField="0" baseItem="0"/>
  </dataFields>
  <formats count="18">
    <format dxfId="251">
      <pivotArea type="all" dataOnly="0" outline="0" fieldPosition="0"/>
    </format>
    <format dxfId="250">
      <pivotArea field="2" type="button" dataOnly="0" labelOnly="1" outline="0"/>
    </format>
    <format dxfId="249">
      <pivotArea field="3" type="button" dataOnly="0" labelOnly="1" outline="0"/>
    </format>
    <format dxfId="248">
      <pivotArea field="4" type="button" dataOnly="0" labelOnly="1" outline="0"/>
    </format>
    <format dxfId="247">
      <pivotArea field="6" type="button" dataOnly="0" labelOnly="1" outline="0"/>
    </format>
    <format dxfId="246">
      <pivotArea field="16" type="button" dataOnly="0" labelOnly="1" outline="0"/>
    </format>
    <format dxfId="245">
      <pivotArea type="all" dataOnly="0" outline="0" fieldPosition="0"/>
    </format>
    <format dxfId="244">
      <pivotArea field="2" type="button" dataOnly="0" labelOnly="1" outline="0"/>
    </format>
    <format dxfId="243">
      <pivotArea field="3" type="button" dataOnly="0" labelOnly="1" outline="0"/>
    </format>
    <format dxfId="242">
      <pivotArea field="4" type="button" dataOnly="0" labelOnly="1" outline="0"/>
    </format>
    <format dxfId="241">
      <pivotArea field="6" type="button" dataOnly="0" labelOnly="1" outline="0"/>
    </format>
    <format dxfId="240">
      <pivotArea field="16" type="button" dataOnly="0" labelOnly="1" outline="0"/>
    </format>
    <format dxfId="239">
      <pivotArea type="all" dataOnly="0" outline="0" fieldPosition="0"/>
    </format>
    <format dxfId="238">
      <pivotArea field="2" type="button" dataOnly="0" labelOnly="1" outline="0"/>
    </format>
    <format dxfId="237">
      <pivotArea field="3" type="button" dataOnly="0" labelOnly="1" outline="0"/>
    </format>
    <format dxfId="236">
      <pivotArea field="4" type="button" dataOnly="0" labelOnly="1" outline="0"/>
    </format>
    <format dxfId="235">
      <pivotArea field="6" type="button" dataOnly="0" labelOnly="1" outline="0"/>
    </format>
    <format dxfId="234">
      <pivotArea field="16" type="button" dataOnly="0" labelOnly="1" outline="0"/>
    </format>
  </formats>
  <chartFormats count="4">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143" count="1" selected="0">
            <x v="0"/>
          </reference>
        </references>
      </pivotArea>
    </chartFormat>
    <chartFormat chart="19" format="2">
      <pivotArea type="data" outline="0" fieldPosition="0">
        <references count="2">
          <reference field="4294967294" count="1" selected="0">
            <x v="0"/>
          </reference>
          <reference field="143" count="1" selected="0">
            <x v="1"/>
          </reference>
        </references>
      </pivotArea>
    </chartFormat>
    <chartFormat chart="19" format="4">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樞紐分析表4"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AP8:AU17" firstHeaderRow="1" firstDataRow="1" firstDataCol="6" rowPageCount="4" colPageCount="1"/>
  <pivotFields count="144">
    <pivotField compact="0" outline="0" showAll="0"/>
    <pivotField compact="0" outline="0" showAll="0"/>
    <pivotField axis="axisRow"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axis="axisRow" compact="0" outline="0" showAll="0" defaultSubtotal="0">
      <items count="679">
        <item m="1" x="193"/>
        <item m="1" x="120"/>
        <item m="1" x="542"/>
        <item m="1" x="418"/>
        <item m="1" x="303"/>
        <item m="1" x="617"/>
        <item m="1" x="554"/>
        <item m="1" x="225"/>
        <item m="1" x="669"/>
        <item m="1" x="52"/>
        <item m="1" x="316"/>
        <item m="1" x="573"/>
        <item m="1" x="344"/>
        <item m="1" x="354"/>
        <item m="1" x="555"/>
        <item m="1" x="50"/>
        <item m="1" x="274"/>
        <item m="1" x="546"/>
        <item m="1" x="290"/>
        <item m="1" x="594"/>
        <item m="1" x="552"/>
        <item m="1" x="400"/>
        <item m="1" x="104"/>
        <item m="1" x="420"/>
        <item m="1" x="355"/>
        <item m="1" x="266"/>
        <item m="1" x="41"/>
        <item m="1" x="538"/>
        <item m="1" x="117"/>
        <item m="1" x="620"/>
        <item m="1" x="294"/>
        <item m="1" x="543"/>
        <item m="1" x="493"/>
        <item m="1" x="174"/>
        <item m="1" x="280"/>
        <item m="1" x="296"/>
        <item m="1" x="19"/>
        <item m="1" x="109"/>
        <item m="1" x="475"/>
        <item m="1" x="495"/>
        <item m="1" x="661"/>
        <item m="1" x="68"/>
        <item m="1" x="604"/>
        <item m="1" x="252"/>
        <item m="1" x="162"/>
        <item m="1" x="352"/>
        <item m="1" x="327"/>
        <item m="1" x="454"/>
        <item m="1" x="631"/>
        <item m="1" x="165"/>
        <item m="1" x="54"/>
        <item m="1" x="431"/>
        <item m="1" x="158"/>
        <item m="1" x="434"/>
        <item m="1" x="227"/>
        <item m="1" x="450"/>
        <item m="1" x="34"/>
        <item m="1" x="560"/>
        <item m="1" x="76"/>
        <item m="1" x="471"/>
        <item m="1" x="675"/>
        <item m="1" x="317"/>
        <item m="1" x="328"/>
        <item m="1" x="584"/>
        <item m="1" x="101"/>
        <item m="1" x="98"/>
        <item m="1" x="82"/>
        <item m="1" x="84"/>
        <item m="1" x="468"/>
        <item m="1" x="672"/>
        <item m="1" x="232"/>
        <item m="1" x="17"/>
        <item m="1" x="369"/>
        <item m="1" x="383"/>
        <item m="1" x="66"/>
        <item m="1" x="566"/>
        <item m="1" x="581"/>
        <item m="1" x="477"/>
        <item m="1" x="382"/>
        <item m="1" x="304"/>
        <item m="1" x="315"/>
        <item m="1" x="655"/>
        <item m="1" x="551"/>
        <item m="1" x="505"/>
        <item m="1" x="13"/>
        <item m="1" x="443"/>
        <item m="1" x="150"/>
        <item m="1" x="110"/>
        <item m="1" x="170"/>
        <item m="1" x="651"/>
        <item m="1" x="356"/>
        <item m="1" x="404"/>
        <item m="1" x="124"/>
        <item m="1" x="642"/>
        <item m="1" x="521"/>
        <item m="1" x="414"/>
        <item m="1" x="338"/>
        <item m="1" x="33"/>
        <item m="1" x="331"/>
        <item m="1" x="466"/>
        <item m="1" x="363"/>
        <item m="1" x="43"/>
        <item m="1" x="178"/>
        <item m="1" x="473"/>
        <item m="1" x="64"/>
        <item m="1" x="116"/>
        <item m="1" x="654"/>
        <item m="1" x="350"/>
        <item m="1" x="411"/>
        <item m="1" x="145"/>
        <item m="1" x="204"/>
        <item m="1" x="14"/>
        <item m="1" x="535"/>
        <item m="1" x="244"/>
        <item m="1" x="335"/>
        <item m="1" x="55"/>
        <item m="1" x="93"/>
        <item m="1" x="541"/>
        <item m="1" x="489"/>
        <item m="1" x="605"/>
        <item m="1" x="665"/>
        <item m="1" x="282"/>
        <item m="1" x="312"/>
        <item m="1" x="87"/>
        <item m="1" x="18"/>
        <item m="1" x="223"/>
        <item m="1" x="106"/>
        <item m="1" x="248"/>
        <item m="1" x="36"/>
        <item m="1" x="392"/>
        <item m="1" x="564"/>
        <item m="1" x="613"/>
        <item m="1" x="579"/>
        <item m="1" x="171"/>
        <item m="1" x="222"/>
        <item m="1" x="435"/>
        <item m="1" x="476"/>
        <item m="1" x="35"/>
        <item m="1" x="49"/>
        <item m="1" x="172"/>
        <item m="1" x="512"/>
        <item m="1" x="673"/>
        <item m="1" x="599"/>
        <item m="1" x="325"/>
        <item m="1" x="628"/>
        <item m="1" x="163"/>
        <item m="1" x="309"/>
        <item m="1" x="657"/>
        <item m="1" x="239"/>
        <item m="1" x="662"/>
        <item m="1" x="258"/>
        <item m="1" x="490"/>
        <item m="1" x="486"/>
        <item m="1" x="340"/>
        <item m="1" x="242"/>
        <item m="1" x="25"/>
        <item m="1" x="132"/>
        <item m="1" x="287"/>
        <item m="1" x="624"/>
        <item m="1" x="459"/>
        <item m="1" x="181"/>
        <item m="1" x="314"/>
        <item m="1" x="220"/>
        <item m="1" x="577"/>
        <item m="1" x="48"/>
        <item m="1" x="67"/>
        <item m="1" x="458"/>
        <item m="1" x="474"/>
        <item x="2"/>
        <item m="1" x="168"/>
        <item x="8"/>
        <item m="1" x="526"/>
        <item m="1" x="254"/>
        <item m="1" x="235"/>
        <item m="1" x="211"/>
        <item m="1" x="360"/>
        <item m="1" x="273"/>
        <item m="1" x="370"/>
        <item m="1" x="186"/>
        <item m="1" x="500"/>
        <item m="1" x="368"/>
        <item m="1" x="568"/>
        <item m="1" x="547"/>
        <item m="1" x="38"/>
        <item m="1" x="342"/>
        <item m="1" x="550"/>
        <item m="1" x="260"/>
        <item m="1" x="210"/>
        <item m="1" x="393"/>
        <item m="1" x="233"/>
        <item m="1" x="71"/>
        <item m="1" x="426"/>
        <item m="1" x="608"/>
        <item m="1" x="504"/>
        <item m="1" x="626"/>
        <item m="1" x="218"/>
        <item m="1" x="140"/>
        <item m="1" x="557"/>
        <item m="1" x="302"/>
        <item m="1" x="606"/>
        <item m="1" x="482"/>
        <item m="1" x="229"/>
        <item m="1" x="548"/>
        <item m="1" x="72"/>
        <item m="1" x="492"/>
        <item m="1" x="115"/>
        <item m="1" x="253"/>
        <item m="1" x="44"/>
        <item m="1" x="319"/>
        <item m="1" x="142"/>
        <item m="1" x="558"/>
        <item m="1" x="570"/>
        <item m="1" x="403"/>
        <item m="1" x="367"/>
        <item m="1" x="80"/>
        <item m="1" x="591"/>
        <item m="1" x="146"/>
        <item m="1" x="677"/>
        <item m="1" x="118"/>
        <item m="1" x="111"/>
        <item m="1" x="595"/>
        <item m="1" x="578"/>
        <item m="1" x="79"/>
        <item m="1" x="412"/>
        <item m="1" x="202"/>
        <item m="1" x="455"/>
        <item m="1" x="413"/>
        <item m="1" x="15"/>
        <item m="1" x="175"/>
        <item m="1" x="663"/>
        <item m="1" x="569"/>
        <item m="1" x="185"/>
        <item m="1" x="660"/>
        <item m="1" x="134"/>
        <item m="1" x="24"/>
        <item m="1" x="501"/>
        <item m="1" x="119"/>
        <item m="1" x="503"/>
        <item m="1" x="157"/>
        <item m="1" x="539"/>
        <item m="1" x="415"/>
        <item m="1" x="562"/>
        <item m="1" x="297"/>
        <item m="1" x="472"/>
        <item m="1" x="565"/>
        <item m="1" x="635"/>
        <item m="1" x="78"/>
        <item m="1" x="375"/>
        <item m="1" x="479"/>
        <item m="1" x="29"/>
        <item m="1" x="516"/>
        <item m="1" x="496"/>
        <item m="1" x="619"/>
        <item m="1" x="498"/>
        <item m="1" x="320"/>
        <item m="1" x="91"/>
        <item m="1" x="196"/>
        <item m="1" x="40"/>
        <item m="1" x="214"/>
        <item m="1" x="183"/>
        <item m="1" x="527"/>
        <item m="1" x="623"/>
        <item m="1" x="525"/>
        <item m="1" x="234"/>
        <item m="1" x="519"/>
        <item m="1" x="30"/>
        <item m="1" x="647"/>
        <item m="1" x="275"/>
        <item m="1" x="299"/>
        <item m="1" x="361"/>
        <item m="1" x="524"/>
        <item m="1" x="652"/>
        <item m="1" x="321"/>
        <item m="1" x="609"/>
        <item m="1" x="83"/>
        <item m="1" x="534"/>
        <item m="1" x="89"/>
        <item m="1" x="674"/>
        <item m="1" x="430"/>
        <item m="1" x="567"/>
        <item m="1" x="166"/>
        <item m="1" x="92"/>
        <item m="1" x="629"/>
        <item m="1" x="358"/>
        <item m="1" x="429"/>
        <item m="1" x="292"/>
        <item m="1" x="441"/>
        <item m="1" x="184"/>
        <item m="1" x="508"/>
        <item m="1" x="510"/>
        <item m="1" x="362"/>
        <item m="1" x="422"/>
        <item m="1" x="155"/>
        <item m="1" x="517"/>
        <item m="1" x="540"/>
        <item m="1" x="365"/>
        <item m="1" x="571"/>
        <item m="1" x="596"/>
        <item m="1" x="213"/>
        <item m="1" x="478"/>
        <item m="1" x="28"/>
        <item m="1" x="509"/>
        <item m="1" x="58"/>
        <item m="1" x="513"/>
        <item m="1" x="16"/>
        <item m="1" x="308"/>
        <item m="1" x="650"/>
        <item m="1" x="366"/>
        <item m="1" x="646"/>
        <item m="1" x="359"/>
        <item m="1" x="39"/>
        <item m="1" x="439"/>
        <item m="1" x="77"/>
        <item m="1" x="396"/>
        <item m="1" x="11"/>
        <item m="1" x="81"/>
        <item m="1" x="228"/>
        <item m="1" x="497"/>
        <item m="1" x="533"/>
        <item m="1" x="257"/>
        <item m="1" x="336"/>
        <item m="1" x="630"/>
        <item m="1" x="51"/>
        <item m="1" x="632"/>
        <item m="1" x="446"/>
        <item m="1" x="224"/>
        <item m="1" x="428"/>
        <item m="1" x="341"/>
        <item m="1" x="32"/>
        <item m="1" x="488"/>
        <item m="1" x="395"/>
        <item m="1" x="463"/>
        <item m="1" x="618"/>
        <item m="1" x="456"/>
        <item m="1" x="129"/>
        <item m="1" x="137"/>
        <item m="1" x="100"/>
        <item m="1" x="522"/>
        <item m="1" x="399"/>
        <item m="1" x="61"/>
        <item m="1" x="148"/>
        <item m="1" x="318"/>
        <item m="1" x="272"/>
        <item m="1" x="448"/>
        <item m="1" x="376"/>
        <item m="1" x="485"/>
        <item m="1" x="514"/>
        <item m="1" x="587"/>
        <item m="1" x="332"/>
        <item m="1" x="122"/>
        <item m="1" x="305"/>
        <item m="1" x="491"/>
        <item m="1" x="351"/>
        <item m="1" x="53"/>
        <item m="1" x="668"/>
        <item m="1" x="108"/>
        <item m="1" x="112"/>
        <item m="1" x="364"/>
        <item m="1" x="277"/>
        <item m="1" x="390"/>
        <item m="1" x="298"/>
        <item m="1" x="70"/>
        <item m="1" x="561"/>
        <item m="1" x="602"/>
        <item m="1" x="417"/>
        <item m="1" x="337"/>
        <item m="1" x="307"/>
        <item m="1" x="237"/>
        <item m="1" x="262"/>
        <item m="1" x="324"/>
        <item m="1" x="449"/>
        <item m="1" x="614"/>
        <item m="1" x="637"/>
        <item m="1" x="276"/>
        <item m="1" x="544"/>
        <item m="1" x="670"/>
        <item m="1" x="121"/>
        <item m="1" x="26"/>
        <item m="1" x="226"/>
        <item m="1" x="348"/>
        <item m="1" x="585"/>
        <item m="1" x="610"/>
        <item m="1" x="127"/>
        <item m="1" x="12"/>
        <item m="1" x="416"/>
        <item m="1" x="345"/>
        <item m="1" x="511"/>
        <item m="1" x="251"/>
        <item m="1" x="329"/>
        <item m="1" x="640"/>
        <item m="1" x="576"/>
        <item m="1" x="452"/>
        <item m="1" x="192"/>
        <item m="1" x="256"/>
        <item m="1" x="107"/>
        <item m="1" x="23"/>
        <item m="1" x="462"/>
        <item m="1" x="167"/>
        <item m="1" x="648"/>
        <item m="1" x="96"/>
        <item m="1" x="523"/>
        <item m="1" x="373"/>
        <item m="1" x="271"/>
        <item m="1" x="208"/>
        <item m="1" x="603"/>
        <item m="1" x="300"/>
        <item m="1" x="238"/>
        <item m="1" x="216"/>
        <item m="1" x="600"/>
        <item m="1" x="391"/>
        <item m="1" x="74"/>
        <item m="1" x="528"/>
        <item m="1" x="678"/>
        <item m="1" x="243"/>
        <item m="1" x="263"/>
        <item m="1" x="520"/>
        <item m="1" x="63"/>
        <item m="1" x="45"/>
        <item m="1" x="575"/>
        <item m="1" x="612"/>
        <item m="1" x="386"/>
        <item m="1" x="182"/>
        <item m="1" x="65"/>
        <item m="1" x="531"/>
        <item m="1" x="453"/>
        <item m="1" x="99"/>
        <item m="1" x="572"/>
        <item m="1" x="671"/>
        <item m="1" x="377"/>
        <item m="1" x="205"/>
        <item m="1" x="47"/>
        <item m="1" x="374"/>
        <item m="1" x="278"/>
        <item m="1" x="10"/>
        <item m="1" x="198"/>
        <item m="1" x="57"/>
        <item m="1" x="589"/>
        <item m="1" x="143"/>
        <item m="1" x="353"/>
        <item m="1" x="95"/>
        <item m="1" x="152"/>
        <item m="1" x="151"/>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axis="axisRow" compact="0" outline="0" showAll="0" defaultSubtotal="0">
      <items count="839">
        <item m="1" x="603"/>
        <item m="1" x="216"/>
        <item m="1" x="112"/>
        <item m="1" x="102"/>
        <item m="1" x="446"/>
        <item m="1" x="337"/>
        <item m="1" x="702"/>
        <item m="1" x="73"/>
        <item m="1" x="600"/>
        <item m="1" x="612"/>
        <item m="1" x="243"/>
        <item m="1" x="269"/>
        <item m="1" x="347"/>
        <item m="1" x="407"/>
        <item m="1" x="706"/>
        <item m="1" x="282"/>
        <item m="1" x="97"/>
        <item m="1" x="323"/>
        <item m="1" x="687"/>
        <item m="1" x="643"/>
        <item m="1" x="64"/>
        <item m="1" x="609"/>
        <item m="1" x="361"/>
        <item m="1" x="421"/>
        <item m="1" x="484"/>
        <item m="1" x="325"/>
        <item m="1" x="623"/>
        <item m="1" x="285"/>
        <item m="1" x="662"/>
        <item m="1" x="265"/>
        <item m="1" x="778"/>
        <item m="1" x="52"/>
        <item m="1" x="797"/>
        <item m="1" x="11"/>
        <item m="1" x="814"/>
        <item m="1" x="367"/>
        <item m="1" x="168"/>
        <item m="1" x="784"/>
        <item m="1" x="821"/>
        <item x="8"/>
        <item m="1" x="412"/>
        <item x="2"/>
        <item x="7"/>
        <item m="1" x="664"/>
        <item m="1" x="456"/>
        <item m="1" x="464"/>
        <item m="1" x="468"/>
        <item m="1" x="754"/>
        <item m="1" x="145"/>
        <item m="1" x="80"/>
        <item m="1" x="141"/>
        <item m="1" x="447"/>
        <item m="1" x="453"/>
        <item m="1" x="81"/>
        <item m="1" x="457"/>
        <item m="1" x="220"/>
        <item m="1" x="395"/>
        <item m="1" x="57"/>
        <item m="1" x="304"/>
        <item m="1" x="831"/>
        <item m="1" x="217"/>
        <item m="1" x="653"/>
        <item m="1" x="616"/>
        <item m="1" x="60"/>
        <item m="1" x="752"/>
        <item m="1" x="680"/>
        <item m="1" x="391"/>
        <item m="1" x="28"/>
        <item m="1" x="377"/>
        <item m="1" x="561"/>
        <item m="1" x="665"/>
        <item m="1" x="544"/>
        <item m="1" x="155"/>
        <item m="1" x="809"/>
        <item m="1" x="500"/>
        <item m="1" x="596"/>
        <item m="1" x="833"/>
        <item m="1" x="45"/>
        <item m="1" x="428"/>
        <item m="1" x="650"/>
        <item m="1" x="398"/>
        <item m="1" x="593"/>
        <item m="1" x="631"/>
        <item m="1" x="24"/>
        <item m="1" x="675"/>
        <item m="1" x="403"/>
        <item m="1" x="199"/>
        <item m="1" x="253"/>
        <item m="1" x="709"/>
        <item m="1" x="526"/>
        <item m="1" x="627"/>
        <item m="1" x="270"/>
        <item m="1" x="439"/>
        <item m="1" x="541"/>
        <item m="1" x="382"/>
        <item m="1" x="83"/>
        <item m="1" x="481"/>
        <item m="1" x="178"/>
        <item m="1" x="93"/>
        <item m="1" x="499"/>
        <item m="1" x="423"/>
        <item m="1" x="800"/>
        <item m="1" x="387"/>
        <item m="1" x="739"/>
        <item m="1" x="429"/>
        <item m="1" x="26"/>
        <item m="1" x="629"/>
        <item m="1" x="448"/>
        <item m="1" x="512"/>
        <item m="1" x="734"/>
        <item m="1" x="116"/>
        <item m="1" x="732"/>
        <item m="1" x="519"/>
        <item m="1" x="771"/>
        <item m="1" x="510"/>
        <item m="1" x="320"/>
        <item m="1" x="352"/>
        <item m="1" x="466"/>
        <item m="1" x="381"/>
        <item m="1" x="397"/>
        <item m="1" x="92"/>
        <item m="1" x="504"/>
        <item m="1" x="542"/>
        <item m="1" x="741"/>
        <item m="1" x="248"/>
        <item m="1" x="459"/>
        <item m="1" x="13"/>
        <item m="1" x="87"/>
        <item m="1" x="232"/>
        <item m="1" x="399"/>
        <item m="1" x="420"/>
        <item m="1" x="511"/>
        <item m="1" x="835"/>
        <item m="1" x="804"/>
        <item m="1" x="256"/>
        <item m="1" x="402"/>
        <item m="1" x="56"/>
        <item m="1" x="550"/>
        <item m="1" x="527"/>
        <item m="1" x="570"/>
        <item m="1" x="817"/>
        <item m="1" x="463"/>
        <item m="1" x="380"/>
        <item m="1" x="832"/>
        <item m="1" x="718"/>
        <item m="1" x="489"/>
        <item m="1" x="719"/>
        <item m="1" x="15"/>
        <item m="1" x="48"/>
        <item m="1" x="261"/>
        <item m="1" x="378"/>
        <item m="1" x="782"/>
        <item m="1" x="308"/>
        <item m="1" x="401"/>
        <item m="1" x="670"/>
        <item m="1" x="279"/>
        <item m="1" x="128"/>
        <item m="1" x="707"/>
        <item m="1" x="250"/>
        <item m="1" x="708"/>
        <item m="1" x="514"/>
        <item m="1" x="82"/>
        <item m="1" x="608"/>
        <item m="1" x="175"/>
        <item m="1" x="228"/>
        <item m="1" x="711"/>
        <item m="1" x="787"/>
        <item m="1" x="295"/>
        <item m="1" x="529"/>
        <item m="1" x="34"/>
        <item m="1" x="153"/>
        <item m="1" x="63"/>
        <item m="1" x="545"/>
        <item m="1" x="10"/>
        <item m="1" x="724"/>
        <item m="1" x="312"/>
        <item m="1" x="29"/>
        <item m="1" x="822"/>
        <item m="1" x="190"/>
        <item m="1" x="414"/>
        <item m="1" x="521"/>
        <item m="1" x="729"/>
        <item m="1" x="728"/>
        <item m="1" x="424"/>
        <item m="1" x="478"/>
        <item m="1" x="249"/>
        <item m="1" x="413"/>
        <item m="1" x="827"/>
        <item m="1" x="326"/>
        <item m="1" x="147"/>
        <item m="1" x="241"/>
        <item m="1" x="118"/>
        <item m="1" x="70"/>
        <item m="1" x="198"/>
        <item m="1" x="75"/>
        <item m="1" x="721"/>
        <item m="1" x="829"/>
        <item m="1" x="130"/>
        <item m="1" x="230"/>
        <item m="1" x="497"/>
        <item m="1" x="473"/>
        <item m="1" x="159"/>
        <item m="1" x="426"/>
        <item m="1" x="192"/>
        <item m="1" x="763"/>
        <item m="1" x="518"/>
        <item m="1" x="756"/>
        <item m="1" x="540"/>
        <item m="1" x="18"/>
        <item m="1" x="820"/>
        <item m="1" x="12"/>
        <item m="1" x="123"/>
        <item m="1" x="578"/>
        <item m="1" x="334"/>
        <item m="1" x="351"/>
        <item m="1" x="676"/>
        <item m="1" x="584"/>
        <item m="1" x="523"/>
        <item m="1" x="819"/>
        <item m="1" x="685"/>
        <item m="1" x="124"/>
        <item m="1" x="146"/>
        <item m="1" x="742"/>
        <item m="1" x="389"/>
        <item m="1" x="610"/>
        <item m="1" x="20"/>
        <item m="1" x="213"/>
        <item m="1" x="343"/>
        <item m="1" x="618"/>
        <item m="1" x="95"/>
        <item m="1" x="136"/>
        <item m="1" x="191"/>
        <item m="1" x="834"/>
        <item m="1" x="747"/>
        <item m="1" x="148"/>
        <item m="1" x="698"/>
        <item m="1" x="786"/>
        <item m="1" x="765"/>
        <item m="1" x="316"/>
        <item m="1" x="571"/>
        <item m="1" x="644"/>
        <item m="1" x="384"/>
        <item m="1" x="388"/>
        <item m="1" x="58"/>
        <item m="1" x="730"/>
        <item m="1" x="53"/>
        <item m="1" x="129"/>
        <item m="1" x="226"/>
        <item m="1" x="107"/>
        <item m="1" x="114"/>
        <item m="1" x="767"/>
        <item m="1" x="674"/>
        <item m="1" x="140"/>
        <item m="1" x="187"/>
        <item m="1" x="22"/>
        <item m="1" x="300"/>
        <item m="1" x="235"/>
        <item m="1" x="266"/>
        <item m="1" x="38"/>
        <item m="1" x="726"/>
        <item m="1" x="319"/>
        <item m="1" x="716"/>
        <item m="1" x="679"/>
        <item m="1" x="160"/>
        <item m="1" x="605"/>
        <item m="1" x="156"/>
        <item m="1" x="522"/>
        <item m="1" x="823"/>
        <item m="1" x="135"/>
        <item m="1" x="748"/>
        <item m="1" x="14"/>
        <item m="1" x="757"/>
        <item m="1" x="360"/>
        <item m="1" x="16"/>
        <item m="1" x="299"/>
        <item m="1" x="806"/>
        <item m="1" x="604"/>
        <item m="1" x="657"/>
        <item m="1" x="254"/>
        <item m="1" x="661"/>
        <item m="1" x="642"/>
        <item m="1" x="260"/>
        <item m="1" x="766"/>
        <item m="1" x="242"/>
        <item m="1" x="121"/>
        <item m="1" x="375"/>
        <item m="1" x="362"/>
        <item m="1" x="363"/>
        <item m="1" x="528"/>
        <item m="1" x="419"/>
        <item m="1" x="607"/>
        <item m="1" x="546"/>
        <item m="1" x="482"/>
        <item m="1" x="195"/>
        <item m="1" x="577"/>
        <item m="1" x="257"/>
        <item m="1" x="331"/>
        <item m="1" x="108"/>
        <item m="1" x="452"/>
        <item m="1" x="811"/>
        <item m="1" x="516"/>
        <item m="1" x="338"/>
        <item m="1" x="462"/>
        <item m="1" x="354"/>
        <item m="1" x="611"/>
        <item m="1" x="184"/>
        <item m="1" x="533"/>
        <item m="1" x="203"/>
        <item m="1" x="652"/>
        <item m="1" x="434"/>
        <item m="1" x="348"/>
        <item m="1" x="773"/>
        <item m="1" x="258"/>
        <item m="1" x="625"/>
        <item m="1" x="385"/>
        <item m="1" x="645"/>
        <item m="1" x="180"/>
        <item m="1" x="783"/>
        <item m="1" x="222"/>
        <item m="1" x="488"/>
        <item m="1" x="125"/>
        <item m="1" x="61"/>
        <item m="1" x="290"/>
        <item m="1" x="501"/>
        <item m="1" x="556"/>
        <item m="1" x="366"/>
        <item m="1" x="358"/>
        <item m="1" x="206"/>
        <item m="1" x="406"/>
        <item m="1" x="330"/>
        <item m="1" x="189"/>
        <item m="1" x="394"/>
        <item m="1" x="292"/>
        <item m="1" x="306"/>
        <item m="1" x="480"/>
        <item m="1" x="305"/>
        <item m="1" x="451"/>
        <item m="1" x="460"/>
        <item m="1" x="355"/>
        <item m="1" x="342"/>
        <item m="1" x="524"/>
        <item m="1" x="167"/>
        <item m="1" x="433"/>
        <item m="1" x="534"/>
        <item m="1" x="690"/>
        <item m="1" x="477"/>
        <item m="1" x="632"/>
        <item m="1" x="349"/>
        <item m="1" x="227"/>
        <item m="1" x="668"/>
        <item m="1" x="555"/>
        <item m="1" x="246"/>
        <item m="1" x="671"/>
        <item m="1" x="802"/>
        <item m="1" x="574"/>
        <item m="1" x="509"/>
        <item m="1" x="654"/>
        <item m="1" x="768"/>
        <item m="1" x="65"/>
        <item m="1" x="695"/>
        <item m="1" x="582"/>
        <item m="1" x="42"/>
        <item m="1" x="442"/>
        <item m="1" x="307"/>
        <item m="1" x="779"/>
        <item m="1" x="508"/>
        <item m="1" x="17"/>
        <item m="1" x="78"/>
        <item m="1" x="50"/>
        <item m="1" x="188"/>
        <item m="1" x="31"/>
        <item m="1" x="340"/>
        <item m="1" x="592"/>
        <item m="1" x="393"/>
        <item m="1" x="288"/>
        <item m="1" x="738"/>
        <item m="1" x="795"/>
        <item m="1" x="339"/>
        <item m="1" x="591"/>
        <item m="1" x="470"/>
        <item m="1" x="287"/>
        <item m="1" x="737"/>
        <item m="1" x="640"/>
        <item m="1" x="761"/>
        <item m="1" x="372"/>
        <item m="1" x="396"/>
        <item m="1" x="132"/>
        <item m="1" x="376"/>
        <item m="1" x="221"/>
        <item m="1" x="810"/>
        <item m="1" x="660"/>
        <item m="1" x="775"/>
        <item m="1" x="808"/>
        <item m="1" x="425"/>
        <item m="1" x="454"/>
        <item m="1" x="585"/>
        <item m="1" x="54"/>
        <item m="1" x="458"/>
        <item m="1" x="40"/>
        <item m="1" x="666"/>
        <item m="1" x="667"/>
        <item m="1" x="39"/>
        <item m="1" x="830"/>
        <item m="1" x="435"/>
        <item m="1" x="244"/>
        <item m="1" x="659"/>
        <item m="1" x="151"/>
        <item m="1" x="196"/>
        <item m="1" x="96"/>
        <item m="1" x="21"/>
        <item m="1" x="59"/>
        <item m="1" x="169"/>
        <item m="1" x="553"/>
        <item m="1" x="714"/>
        <item m="1" x="491"/>
        <item m="1" x="91"/>
        <item m="1" x="700"/>
        <item m="1" x="274"/>
        <item m="1" x="498"/>
        <item m="1" x="803"/>
        <item m="1" x="154"/>
        <item m="1" x="656"/>
        <item m="1" x="469"/>
        <item m="1" x="557"/>
        <item m="1" x="503"/>
        <item m="1" x="90"/>
        <item m="1" x="517"/>
        <item m="1" x="182"/>
        <item m="1" x="691"/>
        <item m="1" x="513"/>
        <item m="1" x="580"/>
        <item m="1" x="539"/>
        <item m="1" x="126"/>
        <item m="1" x="547"/>
        <item m="1" x="252"/>
        <item m="1" x="745"/>
        <item m="1" x="572"/>
        <item m="1" x="630"/>
        <item m="1" x="586"/>
        <item m="1" x="186"/>
        <item m="1" x="598"/>
        <item m="1" x="313"/>
        <item m="1" x="750"/>
        <item m="1" x="751"/>
        <item m="1" x="341"/>
        <item m="1" x="85"/>
        <item m="1" x="165"/>
        <item m="1" x="807"/>
        <item m="1" x="202"/>
        <item m="1" x="303"/>
        <item m="1" x="224"/>
        <item m="1" x="507"/>
        <item m="1" x="255"/>
        <item m="1" x="172"/>
        <item m="1" x="651"/>
        <item m="1" x="682"/>
        <item m="1" x="476"/>
        <item m="1" x="663"/>
        <item m="1" x="297"/>
        <item m="1" x="94"/>
        <item m="1" x="677"/>
        <item m="1" x="430"/>
        <item m="1" x="280"/>
        <item m="1" x="225"/>
        <item m="1" x="712"/>
        <item m="1" x="672"/>
        <item m="1" x="455"/>
        <item m="1" x="749"/>
        <item m="1" x="321"/>
        <item m="1" x="472"/>
        <item m="1" x="271"/>
        <item m="1" x="144"/>
        <item m="1" x="197"/>
        <item m="1" x="370"/>
        <item m="1" x="245"/>
        <item m="1" x="181"/>
        <item m="1" x="284"/>
        <item m="1" x="234"/>
        <item m="1" x="770"/>
        <item m="1" x="218"/>
        <item m="1" x="240"/>
        <item m="1" x="111"/>
        <item m="1" x="436"/>
        <item m="1" x="365"/>
        <item m="1" x="231"/>
        <item m="1" x="170"/>
        <item m="1" x="49"/>
        <item m="1" x="207"/>
        <item m="1" x="289"/>
        <item m="1" x="115"/>
        <item m="1" x="588"/>
        <item m="1" x="565"/>
        <item m="1" x="106"/>
        <item m="1" x="119"/>
        <item m="1" x="43"/>
        <item m="1" x="117"/>
        <item m="1" x="613"/>
        <item m="1" x="298"/>
        <item m="1" x="548"/>
        <item m="1" x="475"/>
        <item m="1" x="71"/>
        <item m="1" x="350"/>
        <item m="1" x="35"/>
        <item m="1" x="162"/>
        <item m="1" x="566"/>
        <item m="1" x="444"/>
        <item m="1" x="76"/>
        <item m="1" x="267"/>
        <item m="1" x="333"/>
        <item m="1" x="152"/>
        <item m="1" x="89"/>
        <item m="1" x="490"/>
        <item m="1" x="531"/>
        <item m="1" x="173"/>
        <item m="1" x="615"/>
        <item m="1" x="99"/>
        <item m="1" x="622"/>
        <item m="1" x="176"/>
        <item m="1" x="581"/>
        <item m="1" x="163"/>
        <item m="1" x="329"/>
        <item m="1" x="558"/>
        <item m="1" x="780"/>
        <item m="1" x="86"/>
        <item m="1" x="208"/>
        <item m="1" x="696"/>
        <item m="1" x="392"/>
        <item m="1" x="294"/>
        <item m="1" x="567"/>
        <item m="1" x="658"/>
        <item m="1" x="409"/>
        <item m="1" x="733"/>
        <item m="1" x="713"/>
        <item m="1" x="791"/>
        <item m="1" x="515"/>
        <item m="1" x="328"/>
        <item m="1" x="296"/>
        <item m="1" x="177"/>
        <item m="1" x="759"/>
        <item m="1" x="760"/>
        <item m="1" x="164"/>
        <item m="1" x="769"/>
        <item m="1" x="794"/>
        <item m="1" x="648"/>
        <item m="1" x="647"/>
        <item m="1" x="506"/>
        <item m="1" x="813"/>
        <item m="1" x="559"/>
        <item m="1" x="781"/>
        <item m="1" x="332"/>
        <item m="1" x="568"/>
        <item m="1" x="408"/>
        <item m="1" x="150"/>
        <item m="1" x="824"/>
        <item m="1" x="318"/>
        <item m="1" x="641"/>
        <item m="1" x="400"/>
        <item m="1" x="438"/>
        <item m="1" x="219"/>
        <item m="1" x="697"/>
        <item m="1" x="621"/>
        <item m="1" x="345"/>
        <item m="1" x="798"/>
        <item m="1" x="101"/>
        <item m="1" x="264"/>
        <item m="1" x="626"/>
        <item m="1" x="799"/>
        <item m="1" x="758"/>
        <item m="1" x="113"/>
        <item m="1" x="390"/>
        <item m="1" x="404"/>
        <item m="1" x="805"/>
        <item m="1" x="755"/>
        <item m="1" x="109"/>
        <item m="1" x="283"/>
        <item m="1" x="41"/>
        <item m="1" x="573"/>
        <item m="1" x="291"/>
        <item m="1" x="233"/>
        <item m="1" x="692"/>
        <item m="1" x="772"/>
        <item m="1" x="440"/>
        <item m="1" x="276"/>
        <item m="1" x="703"/>
        <item m="1" x="110"/>
        <item m="1" x="606"/>
        <item m="1" x="205"/>
        <item m="1" x="171"/>
        <item m="1" x="638"/>
        <item m="1" x="33"/>
        <item m="1" x="133"/>
        <item m="1" x="247"/>
        <item m="1" x="293"/>
        <item m="1" x="693"/>
        <item m="1" x="744"/>
        <item m="1" x="200"/>
        <item m="1" x="735"/>
        <item m="1" x="443"/>
        <item m="1" x="194"/>
        <item m="1" x="431"/>
        <item m="1" x="727"/>
        <item m="1" x="486"/>
        <item m="1" x="210"/>
        <item m="1" x="211"/>
        <item m="1" x="237"/>
        <item m="1" x="344"/>
        <item m="1" x="275"/>
        <item m="1" x="579"/>
        <item m="1" x="450"/>
        <item m="1" x="427"/>
        <item m="1" x="322"/>
        <item m="1" x="346"/>
        <item m="1" x="569"/>
        <item m="1" x="204"/>
        <item m="1" x="601"/>
        <item m="1" x="369"/>
        <item m="1" x="212"/>
        <item m="1" x="575"/>
        <item m="1" x="309"/>
        <item m="1" x="836"/>
        <item m="1" x="66"/>
        <item m="1" x="699"/>
        <item m="1" x="272"/>
        <item m="1" x="543"/>
        <item m="1" x="223"/>
        <item m="1" x="505"/>
        <item m="1" x="441"/>
        <item m="1" x="812"/>
        <item m="1" x="731"/>
        <item m="1" x="753"/>
        <item m="1" x="77"/>
        <item m="1" x="183"/>
        <item m="1" x="277"/>
        <item m="1" x="614"/>
        <item m="1" x="583"/>
        <item m="1" x="549"/>
        <item m="1" x="646"/>
        <item m="1" x="100"/>
        <item m="1" x="487"/>
        <item m="1" x="774"/>
        <item m="1" x="103"/>
        <item m="1" x="551"/>
        <item m="1" x="314"/>
        <item m="1" x="79"/>
        <item m="1" x="324"/>
        <item m="1" x="590"/>
        <item m="1" x="816"/>
        <item m="1" x="494"/>
        <item m="1" x="383"/>
        <item m="1" x="828"/>
        <item m="1" x="371"/>
        <item m="1" x="104"/>
        <item m="1" x="137"/>
        <item m="1" x="746"/>
        <item m="1" x="98"/>
        <item m="1" x="684"/>
        <item m="1" x="374"/>
        <item m="1" x="720"/>
        <item m="1" x="415"/>
        <item m="1" x="411"/>
        <item m="1" x="239"/>
        <item m="1" x="161"/>
        <item m="1" x="538"/>
        <item m="1" x="357"/>
        <item m="1" x="68"/>
        <item m="1" x="122"/>
        <item m="1" x="837"/>
        <item m="1" x="789"/>
        <item m="1" x="502"/>
        <item m="1" x="142"/>
        <item m="1" x="624"/>
        <item m="1" x="149"/>
        <item m="1" x="229"/>
        <item m="1" x="259"/>
        <item m="1" x="315"/>
        <item m="1" x="72"/>
        <item m="1" x="536"/>
        <item m="1" x="37"/>
        <item m="1" x="594"/>
        <item m="1" x="46"/>
        <item m="1" x="485"/>
        <item m="1" x="678"/>
        <item m="1" x="166"/>
        <item m="1" x="9"/>
        <item m="1" x="686"/>
        <item m="1" x="286"/>
        <item m="1" x="537"/>
        <item m="1" x="278"/>
        <item m="1" x="595"/>
        <item m="1" x="683"/>
        <item m="1" x="694"/>
        <item m="1" x="633"/>
        <item m="1" x="838"/>
        <item m="1" x="19"/>
        <item m="1" x="353"/>
        <item m="1" x="131"/>
        <item m="1" x="535"/>
        <item m="1" x="214"/>
        <item m="1" x="215"/>
        <item m="1" x="379"/>
        <item m="1" x="467"/>
        <item m="1" x="636"/>
        <item m="1" x="449"/>
        <item m="1" x="335"/>
        <item m="1" x="51"/>
        <item m="1" x="143"/>
        <item m="1" x="364"/>
        <item m="1" x="554"/>
        <item m="1" x="179"/>
        <item m="1" x="483"/>
        <item m="1" x="461"/>
        <item m="1" x="209"/>
        <item m="1" x="704"/>
        <item m="1" x="158"/>
        <item m="1" x="418"/>
        <item m="1" x="496"/>
        <item m="1" x="417"/>
        <item m="1" x="495"/>
        <item m="1" x="368"/>
        <item m="1" x="530"/>
        <item m="1" x="715"/>
        <item m="1" x="310"/>
        <item m="1" x="688"/>
        <item m="1" x="281"/>
        <item m="1" x="479"/>
        <item m="1" x="552"/>
        <item m="1" x="263"/>
        <item m="1" x="262"/>
        <item m="1" x="525"/>
        <item m="1" x="740"/>
        <item m="1" x="669"/>
        <item m="1" x="722"/>
        <item m="1" x="74"/>
        <item m="1" x="599"/>
        <item m="1" x="723"/>
        <item m="1" x="493"/>
        <item m="1" x="492"/>
        <item m="1" x="619"/>
        <item m="1" x="705"/>
        <item m="1" x="317"/>
        <item m="1" x="818"/>
        <item m="1" x="23"/>
        <item m="1" x="764"/>
        <item m="1" x="47"/>
        <item m="1" x="792"/>
        <item m="1" x="157"/>
        <item m="1" x="88"/>
        <item m="1" x="826"/>
        <item m="1" x="138"/>
        <item m="1" x="302"/>
        <item m="1" x="815"/>
        <item m="1" x="689"/>
        <item m="1" x="193"/>
        <item m="1" x="445"/>
        <item m="1" x="27"/>
        <item m="1" x="532"/>
        <item m="1" x="251"/>
        <item m="1" x="634"/>
        <item m="1" x="410"/>
        <item m="1" x="268"/>
        <item m="1" x="560"/>
        <item m="1" x="139"/>
        <item m="1" x="422"/>
        <item m="1" x="793"/>
        <item m="1" x="25"/>
        <item m="1" x="373"/>
        <item m="1" x="796"/>
        <item m="1" x="602"/>
        <item m="1" x="356"/>
        <item m="1" x="520"/>
        <item m="1" x="717"/>
        <item m="1" x="120"/>
        <item m="1" x="416"/>
        <item m="1" x="311"/>
        <item m="1" x="84"/>
        <item m="1" x="635"/>
        <item m="1" x="62"/>
        <item m="1" x="386"/>
        <item m="1" x="655"/>
        <item m="1" x="201"/>
        <item m="1" x="437"/>
        <item m="1" x="785"/>
        <item m="1" x="67"/>
        <item m="1" x="30"/>
        <item m="1" x="327"/>
        <item m="1" x="637"/>
        <item m="1" x="185"/>
        <item m="1" x="36"/>
        <item m="1" x="639"/>
        <item m="1" x="790"/>
        <item m="1" x="587"/>
        <item m="1" x="562"/>
        <item m="1" x="777"/>
        <item m="1" x="801"/>
        <item m="1" x="127"/>
        <item m="1" x="743"/>
        <item m="1" x="788"/>
        <item m="1" x="55"/>
        <item m="1" x="725"/>
        <item m="1" x="589"/>
        <item m="1" x="474"/>
        <item m="1" x="32"/>
        <item m="1" x="825"/>
        <item m="1" x="620"/>
        <item m="1" x="174"/>
        <item m="1" x="776"/>
        <item m="1" x="465"/>
        <item m="1" x="617"/>
        <item m="1" x="134"/>
        <item m="1" x="649"/>
        <item m="1" x="69"/>
        <item m="1" x="236"/>
        <item m="1" x="336"/>
        <item m="1" x="628"/>
        <item m="1" x="597"/>
        <item m="1" x="301"/>
        <item m="1" x="576"/>
        <item m="1" x="701"/>
        <item m="1" x="238"/>
        <item m="1" x="471"/>
        <item m="1" x="432"/>
        <item m="1" x="405"/>
        <item m="1" x="736"/>
        <item m="1" x="105"/>
        <item m="1" x="359"/>
        <item m="1" x="44"/>
        <item m="1" x="681"/>
        <item m="1" x="273"/>
        <item m="1" x="710"/>
        <item m="1" x="673"/>
        <item m="1" x="564"/>
        <item m="1" x="762"/>
        <item m="1" x="563"/>
        <item x="0"/>
        <item x="1"/>
        <item x="3"/>
        <item x="4"/>
        <item x="5"/>
        <item x="6"/>
      </items>
    </pivotField>
    <pivotField compact="0" outline="0" showAll="0"/>
    <pivotField axis="axisRow" compact="0" outline="0" showAll="0" defaultSubtotal="0">
      <items count="733">
        <item m="1" x="239"/>
        <item m="1" x="382"/>
        <item m="1" x="412"/>
        <item m="1" x="153"/>
        <item m="1" x="571"/>
        <item m="1" x="355"/>
        <item m="1" x="80"/>
        <item m="1" x="586"/>
        <item m="1" x="547"/>
        <item m="1" x="113"/>
        <item m="1" x="453"/>
        <item m="1" x="329"/>
        <item m="1" x="582"/>
        <item m="1" x="719"/>
        <item m="1" x="63"/>
        <item m="1" x="606"/>
        <item m="1" x="159"/>
        <item m="1" x="506"/>
        <item m="1" x="583"/>
        <item m="1" x="61"/>
        <item m="1" x="303"/>
        <item m="1" x="353"/>
        <item m="1" x="633"/>
        <item m="1" x="189"/>
        <item m="1" x="457"/>
        <item m="1" x="294"/>
        <item m="1" x="566"/>
        <item m="1" x="671"/>
        <item m="1" x="572"/>
        <item m="1" x="309"/>
        <item m="1" x="139"/>
        <item m="1" x="511"/>
        <item m="1" x="526"/>
        <item m="1" x="708"/>
        <item m="1" x="649"/>
        <item m="1" x="282"/>
        <item m="1" x="192"/>
        <item m="1" x="391"/>
        <item m="1" x="65"/>
        <item m="1" x="88"/>
        <item m="1" x="89"/>
        <item m="1" x="87"/>
        <item m="1" x="90"/>
        <item m="1" x="461"/>
        <item m="1" x="656"/>
        <item m="1" x="188"/>
        <item m="1" x="463"/>
        <item m="1" x="253"/>
        <item m="1" x="352"/>
        <item m="1" x="56"/>
        <item m="1" x="101"/>
        <item m="1" x="307"/>
        <item m="1" x="42"/>
        <item m="1" x="588"/>
        <item m="1" x="150"/>
        <item m="1" x="617"/>
        <item m="1" x="125"/>
        <item m="1" x="603"/>
        <item m="1" x="173"/>
        <item m="1" x="168"/>
        <item m="1" x="99"/>
        <item m="1" x="102"/>
        <item m="1" x="179"/>
        <item m="1" x="427"/>
        <item m="1" x="240"/>
        <item m="1" x="503"/>
        <item m="1" x="723"/>
        <item m="1" x="256"/>
        <item m="1" x="23"/>
        <item m="1" x="404"/>
        <item m="1" x="676"/>
        <item m="1" x="40"/>
        <item m="1" x="413"/>
        <item m="1" x="362"/>
        <item m="1" x="78"/>
        <item m="1" x="597"/>
        <item m="1" x="612"/>
        <item m="1" x="24"/>
        <item m="1" x="512"/>
        <item m="1" x="421"/>
        <item m="1" x="330"/>
        <item m="1" x="347"/>
        <item m="1" x="705"/>
        <item m="1" x="580"/>
        <item m="1" x="165"/>
        <item m="1" x="536"/>
        <item m="1" x="269"/>
        <item m="1" x="690"/>
        <item m="1" x="140"/>
        <item m="1" x="718"/>
        <item m="1" x="468"/>
        <item m="1" x="94"/>
        <item m="1" x="440"/>
        <item m="1" x="156"/>
        <item m="1" x="300"/>
        <item m="1" x="183"/>
        <item m="1" x="659"/>
        <item m="1" x="213"/>
        <item m="1" x="111"/>
        <item m="1" x="548"/>
        <item m="1" x="448"/>
        <item m="1" x="372"/>
        <item m="1" x="39"/>
        <item m="1" x="366"/>
        <item m="1" x="596"/>
        <item m="1" x="129"/>
        <item m="1" x="533"/>
        <item m="1" x="721"/>
        <item m="1" x="514"/>
        <item m="1" x="315"/>
        <item m="1" x="265"/>
        <item m="1" x="263"/>
        <item m="1" x="399"/>
        <item m="1" x="53"/>
        <item m="1" x="206"/>
        <item m="1" x="509"/>
        <item m="1" x="75"/>
        <item m="1" x="147"/>
        <item m="1" x="704"/>
        <item m="1" x="389"/>
        <item m="1" x="444"/>
        <item m="1" x="175"/>
        <item m="1" x="231"/>
        <item m="1" x="18"/>
        <item m="1" x="563"/>
        <item m="1" x="271"/>
        <item m="1" x="369"/>
        <item m="1" x="66"/>
        <item m="1" x="117"/>
        <item m="1" x="570"/>
        <item m="1" x="522"/>
        <item m="1" x="650"/>
        <item m="1" x="713"/>
        <item m="1" x="311"/>
        <item m="1" x="552"/>
        <item m="1" x="426"/>
        <item m="1" x="406"/>
        <item m="1" x="359"/>
        <item m="1" x="250"/>
        <item m="1" x="136"/>
        <item m="1" x="277"/>
        <item m="1" x="45"/>
        <item m="1" x="430"/>
        <item m="1" x="296"/>
        <item m="1" x="199"/>
        <item m="1" x="249"/>
        <item m="1" x="464"/>
        <item m="1" x="201"/>
        <item m="1" x="542"/>
        <item m="1" x="641"/>
        <item m="1" x="681"/>
        <item m="1" x="266"/>
        <item m="1" x="709"/>
        <item m="1" x="727"/>
        <item m="1" x="377"/>
        <item m="1" x="268"/>
        <item m="1" x="29"/>
        <item m="1" x="163"/>
        <item m="1" x="318"/>
        <item m="1" x="675"/>
        <item m="1" x="493"/>
        <item m="1" x="210"/>
        <item m="1" x="345"/>
        <item m="1" x="247"/>
        <item m="1" x="610"/>
        <item m="1" x="60"/>
        <item m="1" x="81"/>
        <item m="1" x="492"/>
        <item m="1" x="510"/>
        <item m="1" x="48"/>
        <item m="1" x="348"/>
        <item x="8"/>
        <item m="1" x="197"/>
        <item x="9"/>
        <item m="1" x="553"/>
        <item m="1" x="222"/>
        <item m="1" x="284"/>
        <item m="1" x="258"/>
        <item m="1" x="635"/>
        <item m="1" x="730"/>
        <item m="1" x="220"/>
        <item m="1" x="274"/>
        <item m="1" x="214"/>
        <item m="1" x="531"/>
        <item m="1" x="403"/>
        <item m="1" x="602"/>
        <item m="1" x="575"/>
        <item m="1" x="46"/>
        <item m="1" x="579"/>
        <item m="1" x="335"/>
        <item m="1" x="432"/>
        <item m="1" x="257"/>
        <item m="1" x="85"/>
        <item m="1" x="458"/>
        <item m="1" x="655"/>
        <item m="1" x="535"/>
        <item m="1" x="679"/>
        <item m="1" x="245"/>
        <item m="1" x="172"/>
        <item m="1" x="647"/>
        <item m="1" x="328"/>
        <item m="1" x="651"/>
        <item m="1" x="405"/>
        <item m="1" x="255"/>
        <item m="1" x="576"/>
        <item m="1" x="334"/>
        <item m="1" x="524"/>
        <item m="1" x="145"/>
        <item m="1" x="595"/>
        <item m="1" x="54"/>
        <item m="1" x="351"/>
        <item m="1" x="128"/>
        <item m="1" x="494"/>
        <item m="1" x="439"/>
        <item m="1" x="402"/>
        <item m="1" x="97"/>
        <item m="1" x="627"/>
        <item m="1" x="126"/>
        <item m="1" x="715"/>
        <item m="1" x="445"/>
        <item m="1" x="229"/>
        <item m="1" x="486"/>
        <item m="1" x="20"/>
        <item m="1" x="203"/>
        <item m="1" x="710"/>
        <item m="1" x="243"/>
        <item m="1" x="416"/>
        <item m="1" x="707"/>
        <item m="1" x="532"/>
        <item m="1" x="149"/>
        <item m="1" x="534"/>
        <item m="1" x="187"/>
        <item m="1" x="568"/>
        <item m="1" x="449"/>
        <item m="1" x="592"/>
        <item m="1" x="361"/>
        <item m="1" x="507"/>
        <item m="1" x="594"/>
        <item m="1" x="685"/>
        <item m="1" x="578"/>
        <item m="1" x="644"/>
        <item m="1" x="528"/>
        <item m="1" x="115"/>
        <item m="1" x="223"/>
        <item m="1" x="397"/>
        <item m="1" x="62"/>
        <item m="1" x="132"/>
        <item m="1" x="51"/>
        <item m="1" x="242"/>
        <item m="1" x="212"/>
        <item m="1" x="554"/>
        <item m="1" x="674"/>
        <item m="1" x="551"/>
        <item m="1" x="465"/>
        <item m="1" x="629"/>
        <item m="1" x="34"/>
        <item m="1" x="697"/>
        <item m="1" x="262"/>
        <item m="1" x="304"/>
        <item m="1" x="324"/>
        <item m="1" x="396"/>
        <item m="1" x="505"/>
        <item m="1" x="483"/>
        <item m="1" x="141"/>
        <item m="1" x="209"/>
        <item m="1" x="354"/>
        <item m="1" x="696"/>
        <item m="1" x="658"/>
        <item m="1" x="100"/>
        <item m="1" x="561"/>
        <item m="1" x="110"/>
        <item m="1" x="248"/>
        <item m="1" x="237"/>
        <item m="1" x="302"/>
        <item m="1" x="714"/>
        <item m="1" x="600"/>
        <item m="1" x="195"/>
        <item m="1" x="116"/>
        <item m="1" x="322"/>
        <item m="1" x="538"/>
        <item m="1" x="728"/>
        <item m="1" x="653"/>
        <item m="1" x="540"/>
        <item m="1" x="193"/>
        <item m="1" x="152"/>
        <item m="1" x="333"/>
        <item m="1" x="398"/>
        <item m="1" x="454"/>
        <item m="1" x="185"/>
        <item m="1" x="545"/>
        <item m="1" x="569"/>
        <item m="1" x="451"/>
        <item m="1" x="637"/>
        <item m="1" x="241"/>
        <item m="1" x="513"/>
        <item m="1" x="33"/>
        <item m="1" x="539"/>
        <item m="1" x="68"/>
        <item m="1" x="543"/>
        <item m="1" x="22"/>
        <item m="1" x="336"/>
        <item m="1" x="700"/>
        <item m="1" x="401"/>
        <item m="1" x="695"/>
        <item m="1" x="394"/>
        <item m="1" x="49"/>
        <item m="1" x="472"/>
        <item m="1" x="91"/>
        <item m="1" x="434"/>
        <item m="1" x="16"/>
        <item m="1" x="98"/>
        <item m="1" x="254"/>
        <item m="1" x="652"/>
        <item m="1" x="79"/>
        <item m="1" x="25"/>
        <item m="1" x="567"/>
        <item m="1" x="724"/>
        <item m="1" x="470"/>
        <item m="1" x="146"/>
        <item m="1" x="559"/>
        <item m="1" x="287"/>
        <item m="1" x="370"/>
        <item m="1" x="601"/>
        <item m="1" x="682"/>
        <item m="1" x="477"/>
        <item m="1" x="251"/>
        <item m="1" x="460"/>
        <item m="1" x="380"/>
        <item m="1" x="37"/>
        <item m="1" x="521"/>
        <item m="1" x="433"/>
        <item m="1" x="499"/>
        <item m="1" x="669"/>
        <item m="1" x="537"/>
        <item m="1" x="488"/>
        <item m="1" x="160"/>
        <item m="1" x="169"/>
        <item m="1" x="124"/>
        <item m="1" x="549"/>
        <item m="1" x="436"/>
        <item m="1" x="71"/>
        <item m="1" x="350"/>
        <item m="1" x="301"/>
        <item m="1" x="615"/>
        <item m="1" x="598"/>
        <item m="1" x="148"/>
        <item m="1" x="73"/>
        <item m="1" x="479"/>
        <item m="1" x="414"/>
        <item m="1" x="349"/>
        <item m="1" x="623"/>
        <item m="1" x="367"/>
        <item m="1" x="155"/>
        <item m="1" x="93"/>
        <item m="1" x="331"/>
        <item m="1" x="523"/>
        <item m="1" x="517"/>
        <item m="1" x="273"/>
        <item m="1" x="390"/>
        <item m="1" x="636"/>
        <item m="1" x="616"/>
        <item m="1" x="701"/>
        <item m="1" x="712"/>
        <item m="1" x="717"/>
        <item m="1" x="657"/>
        <item m="1" x="338"/>
        <item m="1" x="562"/>
        <item m="1" x="293"/>
        <item m="1" x="438"/>
        <item m="1" x="621"/>
        <item m="1" x="107"/>
        <item m="1" x="702"/>
        <item m="1" x="491"/>
        <item m="1" x="428"/>
        <item m="1" x="585"/>
        <item m="1" x="84"/>
        <item m="1" x="591"/>
        <item m="1" x="646"/>
        <item m="1" x="452"/>
        <item m="1" x="371"/>
        <item m="1" x="332"/>
        <item m="1" x="260"/>
        <item m="1" x="290"/>
        <item m="1" x="358"/>
        <item m="1" x="480"/>
        <item m="1" x="664"/>
        <item m="1" x="687"/>
        <item m="1" x="305"/>
        <item m="1" x="574"/>
        <item m="1" x="720"/>
        <item m="1" x="154"/>
        <item m="1" x="31"/>
        <item m="1" x="252"/>
        <item m="1" x="387"/>
        <item m="1" x="619"/>
        <item m="1" x="660"/>
        <item m="1" x="134"/>
        <item m="1" x="450"/>
        <item m="1" x="17"/>
        <item m="1" x="383"/>
        <item m="1" x="541"/>
        <item m="1" x="280"/>
        <item m="1" x="363"/>
        <item m="1" x="691"/>
        <item m="1" x="609"/>
        <item m="1" x="482"/>
        <item m="1" x="219"/>
        <item m="1" x="286"/>
        <item m="1" x="138"/>
        <item m="1" x="28"/>
        <item m="1" x="497"/>
        <item m="1" x="196"/>
        <item m="1" x="698"/>
        <item m="1" x="120"/>
        <item m="1" x="550"/>
        <item m="1" x="410"/>
        <item m="1" x="299"/>
        <item m="1" x="235"/>
        <item m="1" x="648"/>
        <item m="1" x="325"/>
        <item m="1" x="261"/>
        <item m="1" x="244"/>
        <item m="1" x="642"/>
        <item m="1" x="429"/>
        <item m="1" x="86"/>
        <item m="1" x="557"/>
        <item m="1" x="732"/>
        <item m="1" x="270"/>
        <item m="1" x="292"/>
        <item m="1" x="409"/>
        <item m="1" x="581"/>
        <item m="1" x="74"/>
        <item m="1" x="55"/>
        <item m="1" x="608"/>
        <item m="1" x="663"/>
        <item m="1" x="423"/>
        <item m="1" x="211"/>
        <item m="1" x="77"/>
        <item m="1" x="558"/>
        <item m="1" x="171"/>
        <item m="1" x="484"/>
        <item m="1" x="123"/>
        <item m="1" x="604"/>
        <item m="1" x="722"/>
        <item m="1" x="191"/>
        <item m="1" x="275"/>
        <item m="1" x="103"/>
        <item m="1" x="221"/>
        <item m="1" x="622"/>
        <item m="1" x="59"/>
        <item m="1" x="411"/>
        <item m="1" x="306"/>
        <item m="1" x="127"/>
        <item m="1" x="15"/>
        <item m="1" x="425"/>
        <item m="1" x="473"/>
        <item m="1" x="225"/>
        <item m="1" x="418"/>
        <item m="1" x="283"/>
        <item m="1" x="599"/>
        <item m="1" x="530"/>
        <item m="1" x="204"/>
        <item m="1" x="624"/>
        <item m="1" x="142"/>
        <item m="1" x="340"/>
        <item m="1" x="64"/>
        <item m="1" x="392"/>
        <item m="1" x="314"/>
        <item m="1" x="589"/>
        <item m="1" x="181"/>
        <item m="1" x="310"/>
        <item x="7"/>
        <item m="1" x="233"/>
        <item m="1" x="343"/>
        <item m="1" x="625"/>
        <item m="1" x="342"/>
        <item m="1" x="92"/>
        <item m="1" x="130"/>
        <item m="1" x="218"/>
        <item m="1" x="105"/>
        <item m="1" x="420"/>
        <item m="1" x="166"/>
        <item m="1" x="441"/>
        <item m="1" x="319"/>
        <item m="1" x="162"/>
        <item m="1" x="52"/>
        <item m="1" x="158"/>
        <item m="1" x="285"/>
        <item m="1" x="224"/>
        <item m="1" x="422"/>
        <item m="1" x="711"/>
        <item m="1" x="279"/>
        <item m="1" x="475"/>
        <item m="1" x="323"/>
        <item m="1" x="357"/>
        <item m="1" x="680"/>
        <item m="1" x="462"/>
        <item m="1" x="699"/>
        <item m="1" x="417"/>
        <item m="1" x="360"/>
        <item m="1" x="157"/>
        <item m="1" x="344"/>
        <item m="1" x="683"/>
        <item m="1" x="230"/>
        <item m="1" x="502"/>
        <item m="1" x="665"/>
        <item m="1" x="227"/>
        <item m="1" x="35"/>
        <item m="1" x="716"/>
        <item m="1" x="202"/>
        <item m="1" x="278"/>
        <item m="1" x="631"/>
        <item m="1" x="706"/>
        <item m="1" x="118"/>
        <item m="1" x="628"/>
        <item m="1" x="297"/>
        <item m="1" x="686"/>
        <item m="1" x="565"/>
        <item m="1" x="228"/>
        <item m="1" x="485"/>
        <item m="1" x="415"/>
        <item m="1" x="178"/>
        <item m="1" x="515"/>
        <item m="1" x="83"/>
        <item m="1" x="729"/>
        <item m="1" x="186"/>
        <item m="1" x="424"/>
        <item m="1" x="693"/>
        <item m="1" x="182"/>
        <item m="1" x="226"/>
        <item m="1" x="611"/>
        <item m="1" x="638"/>
        <item m="1" x="308"/>
        <item m="1" x="276"/>
        <item m="1" x="326"/>
        <item m="1" x="556"/>
        <item m="1" x="121"/>
        <item m="1" x="384"/>
        <item m="1" x="194"/>
        <item m="1" x="207"/>
        <item m="1" x="476"/>
        <item m="1" x="69"/>
        <item m="1" x="564"/>
        <item m="1" x="587"/>
        <item m="1" x="198"/>
        <item m="1" x="133"/>
        <item m="1" x="143"/>
        <item m="1" x="375"/>
        <item m="1" x="381"/>
        <item m="1" x="167"/>
        <item m="1" x="590"/>
        <item m="1" x="57"/>
        <item m="1" x="109"/>
        <item m="1" x="13"/>
        <item m="1" x="217"/>
        <item m="1" x="670"/>
        <item m="1" x="618"/>
        <item m="1" x="122"/>
        <item m="1" x="626"/>
        <item m="1" x="327"/>
        <item m="1" x="573"/>
        <item m="1" x="180"/>
        <item m="1" x="614"/>
        <item m="1" x="272"/>
        <item m="1" x="378"/>
        <item m="1" x="11"/>
        <item m="1" x="667"/>
        <item m="1" x="376"/>
        <item m="1" x="400"/>
        <item m="1" x="267"/>
        <item m="1" x="368"/>
        <item m="1" x="321"/>
        <item m="1" x="43"/>
        <item m="1" x="337"/>
        <item m="1" x="76"/>
        <item m="1" x="634"/>
        <item m="1" x="408"/>
        <item m="1" x="498"/>
        <item m="1" x="544"/>
        <item m="1" x="419"/>
        <item m="1" x="495"/>
        <item m="1" x="205"/>
        <item m="1" x="50"/>
        <item m="1" x="447"/>
        <item m="1" x="151"/>
        <item m="1" x="21"/>
        <item m="1" x="446"/>
        <item m="1" x="208"/>
        <item m="1" x="373"/>
        <item m="1" x="527"/>
        <item m="1" x="673"/>
        <item m="1" x="481"/>
        <item m="1" x="459"/>
        <item m="1" x="190"/>
        <item m="1" x="246"/>
        <item m="1" x="466"/>
        <item m="1" x="72"/>
        <item m="1" x="684"/>
        <item m="1" x="170"/>
        <item m="1" x="14"/>
        <item m="1" x="639"/>
        <item m="1" x="320"/>
        <item m="1" x="161"/>
        <item m="1" x="456"/>
        <item m="1" x="643"/>
        <item m="1" x="339"/>
        <item m="1" x="478"/>
        <item m="1" x="666"/>
        <item m="1" x="10"/>
        <item m="1" x="672"/>
        <item m="1" x="32"/>
        <item m="1" x="519"/>
        <item m="1" x="516"/>
        <item m="1" x="312"/>
        <item m="1" x="108"/>
        <item m="1" x="504"/>
        <item m="1" x="137"/>
        <item m="1" x="38"/>
        <item m="1" x="607"/>
        <item m="1" x="238"/>
        <item m="1" x="677"/>
        <item m="1" x="259"/>
        <item m="1" x="19"/>
        <item m="1" x="317"/>
        <item m="1" x="184"/>
        <item m="1" x="174"/>
        <item m="1" x="688"/>
        <item m="1" x="469"/>
        <item m="1" x="407"/>
        <item m="1" x="313"/>
        <item m="1" x="298"/>
        <item m="1" x="689"/>
        <item m="1" x="678"/>
        <item m="1" x="106"/>
        <item m="1" x="144"/>
        <item m="1" x="435"/>
        <item m="1" x="654"/>
        <item m="1" x="694"/>
        <item m="1" x="104"/>
        <item m="1" x="364"/>
        <item m="1" x="281"/>
        <item m="1" x="365"/>
        <item m="1" x="234"/>
        <item m="1" x="264"/>
        <item m="1" x="41"/>
        <item m="1" x="645"/>
        <item m="1" x="379"/>
        <item m="1" x="431"/>
        <item m="1" x="471"/>
        <item m="1" x="725"/>
        <item m="1" x="489"/>
        <item m="1" x="703"/>
        <item m="1" x="490"/>
        <item m="1" x="555"/>
        <item m="1" x="58"/>
        <item m="1" x="374"/>
        <item m="1" x="546"/>
        <item m="1" x="119"/>
        <item m="1" x="508"/>
        <item m="1" x="215"/>
        <item m="1" x="662"/>
        <item m="1" x="30"/>
        <item m="1" x="731"/>
        <item m="1" x="525"/>
        <item m="1" x="70"/>
        <item m="1" x="291"/>
        <item m="1" x="395"/>
        <item m="1" x="692"/>
        <item m="1" x="437"/>
        <item m="1" x="388"/>
        <item m="1" x="47"/>
        <item m="1" x="200"/>
        <item m="1" x="96"/>
        <item m="1" x="529"/>
        <item m="1" x="726"/>
        <item m="1" x="640"/>
        <item m="1" x="560"/>
        <item m="1" x="26"/>
        <item m="1" x="500"/>
        <item m="1" x="661"/>
        <item m="1" x="114"/>
        <item m="1" x="216"/>
        <item m="1" x="44"/>
        <item m="1" x="356"/>
        <item m="1" x="112"/>
        <item m="1" x="288"/>
        <item m="1" x="341"/>
        <item m="1" x="316"/>
        <item m="1" x="27"/>
        <item m="1" x="584"/>
        <item m="1" x="620"/>
        <item m="1" x="496"/>
        <item m="1" x="455"/>
        <item m="1" x="443"/>
        <item m="1" x="295"/>
        <item m="1" x="518"/>
        <item m="1" x="95"/>
        <item m="1" x="176"/>
        <item m="1" x="164"/>
        <item m="1" x="632"/>
        <item m="1" x="630"/>
        <item m="1" x="442"/>
        <item m="1" x="385"/>
        <item m="1" x="67"/>
        <item m="1" x="386"/>
        <item m="1" x="177"/>
        <item m="1" x="135"/>
        <item m="1" x="36"/>
        <item m="1" x="82"/>
        <item m="1" x="12"/>
        <item m="1" x="668"/>
        <item m="1" x="613"/>
        <item m="1" x="232"/>
        <item m="1" x="346"/>
        <item m="1" x="131"/>
        <item m="1" x="577"/>
        <item m="1" x="520"/>
        <item m="1" x="236"/>
        <item m="1" x="593"/>
        <item m="1" x="605"/>
        <item m="1" x="501"/>
        <item m="1" x="487"/>
        <item m="1" x="474"/>
        <item m="1" x="289"/>
        <item m="1" x="467"/>
        <item m="1" x="393"/>
        <item x="0"/>
        <item x="1"/>
        <item x="2"/>
        <item x="3"/>
        <item x="4"/>
        <item x="5"/>
        <item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axis="axisRow" outline="0" showAll="0" defaultSubtotal="0">
      <items count="248">
        <item x="0"/>
        <item x="1"/>
        <item x="2"/>
        <item x="3"/>
        <item x="4"/>
        <item x="5"/>
        <item x="6"/>
        <item x="7"/>
        <item x="8"/>
        <item x="9"/>
        <item m="1" x="224"/>
        <item m="1" x="200"/>
        <item m="1" x="177"/>
        <item m="1" x="153"/>
        <item m="1" x="130"/>
        <item m="1" x="106"/>
        <item m="1" x="82"/>
        <item m="1" x="60"/>
        <item m="1" x="37"/>
        <item m="1" x="17"/>
        <item m="1" x="232"/>
        <item m="1" x="208"/>
        <item m="1" x="185"/>
        <item m="1" x="161"/>
        <item m="1" x="138"/>
        <item m="1" x="114"/>
        <item m="1" x="90"/>
        <item m="1" x="68"/>
        <item m="1" x="45"/>
        <item m="1" x="25"/>
        <item m="1" x="240"/>
        <item m="1" x="216"/>
        <item m="1" x="193"/>
        <item m="1" x="169"/>
        <item m="1" x="146"/>
        <item m="1" x="122"/>
        <item m="1" x="98"/>
        <item m="1" x="74"/>
        <item m="1" x="51"/>
        <item m="1" x="31"/>
        <item m="1" x="246"/>
        <item m="1" x="222"/>
        <item m="1" x="198"/>
        <item m="1" x="174"/>
        <item m="1" x="151"/>
        <item m="1" x="127"/>
        <item m="1" x="103"/>
        <item m="1" x="79"/>
        <item m="1" x="56"/>
        <item m="1" x="38"/>
        <item m="1" x="14"/>
        <item m="1" x="229"/>
        <item m="1" x="205"/>
        <item m="1" x="181"/>
        <item m="1" x="158"/>
        <item m="1" x="134"/>
        <item m="1" x="110"/>
        <item m="1" x="86"/>
        <item m="1" x="63"/>
        <item m="1" x="46"/>
        <item m="1" x="22"/>
        <item m="1" x="237"/>
        <item m="1" x="213"/>
        <item m="1" x="189"/>
        <item m="1" x="166"/>
        <item m="1" x="142"/>
        <item m="1" x="118"/>
        <item m="1" x="94"/>
        <item m="1" x="70"/>
        <item m="1" x="52"/>
        <item m="1" x="28"/>
        <item m="1" x="243"/>
        <item m="1" x="219"/>
        <item m="1" x="195"/>
        <item m="1" x="172"/>
        <item m="1" x="148"/>
        <item m="1" x="124"/>
        <item m="1" x="100"/>
        <item m="1" x="76"/>
        <item m="1" x="57"/>
        <item m="1" x="33"/>
        <item m="1" x="10"/>
        <item m="1" x="225"/>
        <item m="1" x="201"/>
        <item m="1" x="178"/>
        <item m="1" x="154"/>
        <item m="1" x="131"/>
        <item m="1" x="107"/>
        <item m="1" x="83"/>
        <item m="1" x="64"/>
        <item m="1" x="40"/>
        <item m="1" x="18"/>
        <item m="1" x="233"/>
        <item m="1" x="209"/>
        <item m="1" x="186"/>
        <item m="1" x="162"/>
        <item m="1" x="139"/>
        <item m="1" x="115"/>
        <item m="1" x="91"/>
        <item m="1" x="128"/>
        <item m="1" x="104"/>
        <item m="1" x="80"/>
        <item m="1" x="58"/>
        <item m="1" x="34"/>
        <item m="1" x="11"/>
        <item m="1" x="226"/>
        <item m="1" x="202"/>
        <item m="1" x="179"/>
        <item m="1" x="155"/>
        <item m="1" x="135"/>
        <item m="1" x="111"/>
        <item m="1" x="87"/>
        <item m="1" x="65"/>
        <item m="1" x="41"/>
        <item m="1" x="19"/>
        <item m="1" x="234"/>
        <item m="1" x="210"/>
        <item m="1" x="187"/>
        <item m="1" x="163"/>
        <item m="1" x="143"/>
        <item m="1" x="119"/>
        <item m="1" x="95"/>
        <item m="1" x="71"/>
        <item m="1" x="48"/>
        <item m="1" x="26"/>
        <item m="1" x="241"/>
        <item m="1" x="217"/>
        <item m="1" x="194"/>
        <item m="1" x="170"/>
        <item m="1" x="149"/>
        <item m="1" x="125"/>
        <item m="1" x="101"/>
        <item m="1" x="77"/>
        <item m="1" x="54"/>
        <item m="1" x="32"/>
        <item m="1" x="247"/>
        <item m="1" x="223"/>
        <item m="1" x="199"/>
        <item m="1" x="175"/>
        <item m="1" x="156"/>
        <item m="1" x="132"/>
        <item m="1" x="108"/>
        <item m="1" x="84"/>
        <item m="1" x="61"/>
        <item m="1" x="39"/>
        <item m="1" x="15"/>
        <item m="1" x="230"/>
        <item m="1" x="206"/>
        <item m="1" x="182"/>
        <item m="1" x="164"/>
        <item m="1" x="140"/>
        <item m="1" x="116"/>
        <item m="1" x="92"/>
        <item m="1" x="69"/>
        <item m="1" x="47"/>
        <item m="1" x="23"/>
        <item m="1" x="238"/>
        <item m="1" x="214"/>
        <item m="1" x="190"/>
        <item m="1" x="171"/>
        <item m="1" x="147"/>
        <item m="1" x="123"/>
        <item m="1" x="99"/>
        <item m="1" x="75"/>
        <item m="1" x="53"/>
        <item m="1" x="29"/>
        <item m="1" x="244"/>
        <item m="1" x="220"/>
        <item m="1" x="196"/>
        <item m="1" x="176"/>
        <item m="1" x="152"/>
        <item m="1" x="129"/>
        <item m="1" x="105"/>
        <item m="1" x="81"/>
        <item m="1" x="59"/>
        <item m="1" x="35"/>
        <item m="1" x="12"/>
        <item m="1" x="227"/>
        <item m="1" x="203"/>
        <item m="1" x="183"/>
        <item m="1" x="159"/>
        <item m="1" x="136"/>
        <item m="1" x="112"/>
        <item m="1" x="88"/>
        <item m="1" x="66"/>
        <item m="1" x="42"/>
        <item m="1" x="20"/>
        <item m="1" x="235"/>
        <item m="1" x="211"/>
        <item m="1" x="191"/>
        <item m="1" x="167"/>
        <item m="1" x="144"/>
        <item m="1" x="120"/>
        <item m="1" x="96"/>
        <item m="1" x="72"/>
        <item m="1" x="49"/>
        <item m="1" x="27"/>
        <item m="1" x="242"/>
        <item m="1" x="218"/>
        <item m="1" x="16"/>
        <item m="1" x="231"/>
        <item m="1" x="207"/>
        <item m="1" x="184"/>
        <item m="1" x="160"/>
        <item m="1" x="137"/>
        <item m="1" x="113"/>
        <item m="1" x="89"/>
        <item m="1" x="67"/>
        <item m="1" x="43"/>
        <item m="1" x="24"/>
        <item m="1" x="239"/>
        <item m="1" x="215"/>
        <item m="1" x="192"/>
        <item m="1" x="168"/>
        <item m="1" x="145"/>
        <item m="1" x="121"/>
        <item m="1" x="97"/>
        <item m="1" x="73"/>
        <item m="1" x="50"/>
        <item m="1" x="30"/>
        <item m="1" x="245"/>
        <item m="1" x="221"/>
        <item m="1" x="197"/>
        <item m="1" x="173"/>
        <item m="1" x="150"/>
        <item m="1" x="126"/>
        <item m="1" x="102"/>
        <item m="1" x="78"/>
        <item m="1" x="55"/>
        <item m="1" x="36"/>
        <item m="1" x="13"/>
        <item m="1" x="228"/>
        <item m="1" x="204"/>
        <item m="1" x="180"/>
        <item m="1" x="157"/>
        <item m="1" x="133"/>
        <item m="1" x="109"/>
        <item m="1" x="85"/>
        <item m="1" x="62"/>
        <item m="1" x="44"/>
        <item m="1" x="21"/>
        <item m="1" x="236"/>
        <item m="1" x="212"/>
        <item m="1" x="188"/>
        <item m="1" x="165"/>
        <item m="1" x="141"/>
        <item m="1" x="117"/>
        <item m="1" x="9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6">
    <field x="2"/>
    <field x="71"/>
    <field x="3"/>
    <field x="4"/>
    <field x="6"/>
    <field x="16"/>
  </rowFields>
  <rowItems count="9">
    <i>
      <x/>
      <x v="1"/>
      <x v="674"/>
      <x v="834"/>
      <x v="727"/>
      <x v="4"/>
    </i>
    <i r="1">
      <x v="2"/>
      <x v="168"/>
      <x v="41"/>
      <x v="728"/>
      <x v="4"/>
    </i>
    <i r="1">
      <x v="3"/>
      <x v="675"/>
      <x v="835"/>
      <x v="729"/>
      <x v="4"/>
    </i>
    <i r="1">
      <x v="4"/>
      <x v="676"/>
      <x v="836"/>
      <x v="730"/>
      <x v="4"/>
    </i>
    <i r="1">
      <x v="5"/>
      <x v="677"/>
      <x v="837"/>
      <x v="731"/>
      <x v="4"/>
    </i>
    <i r="1">
      <x v="7"/>
      <x v="444"/>
      <x v="42"/>
      <x v="471"/>
      <x v="4"/>
    </i>
    <i r="1">
      <x v="8"/>
      <x v="168"/>
      <x v="41"/>
      <x v="171"/>
      <x v="4"/>
    </i>
    <i r="1">
      <x v="9"/>
      <x v="170"/>
      <x v="39"/>
      <x v="173"/>
      <x v="4"/>
    </i>
    <i t="default">
      <x/>
    </i>
  </rowItems>
  <colItems count="1">
    <i/>
  </colItems>
  <pageFields count="4">
    <pageField fld="119" item="0" hier="-1"/>
    <pageField fld="120" item="0" hier="-1"/>
    <pageField fld="124" item="1" hier="-1"/>
    <pageField fld="125" item="0" hier="-1"/>
  </pageFields>
  <formats count="25">
    <format dxfId="276">
      <pivotArea type="all" dataOnly="0" outline="0" fieldPosition="0"/>
    </format>
    <format dxfId="275">
      <pivotArea field="2" type="button" dataOnly="0" labelOnly="1" outline="0" axis="axisRow" fieldPosition="0"/>
    </format>
    <format dxfId="274">
      <pivotArea field="3" type="button" dataOnly="0" labelOnly="1" outline="0" axis="axisRow" fieldPosition="3"/>
    </format>
    <format dxfId="273">
      <pivotArea field="4" type="button" dataOnly="0" labelOnly="1" outline="0" axis="axisRow" fieldPosition="4"/>
    </format>
    <format dxfId="272">
      <pivotArea field="6" type="button" dataOnly="0" labelOnly="1" outline="0" axis="axisRow" fieldPosition="5"/>
    </format>
    <format dxfId="271">
      <pivotArea field="16" type="button" dataOnly="0" labelOnly="1" outline="0" axis="axisRow" fieldPosition="6"/>
    </format>
    <format dxfId="270">
      <pivotArea dataOnly="0" labelOnly="1" outline="0" fieldPosition="0">
        <references count="1">
          <reference field="2" count="1">
            <x v="15"/>
          </reference>
        </references>
      </pivotArea>
    </format>
    <format dxfId="269">
      <pivotArea dataOnly="0" labelOnly="1" outline="0" fieldPosition="0">
        <references count="1">
          <reference field="2" count="1" defaultSubtotal="1">
            <x v="15"/>
          </reference>
        </references>
      </pivotArea>
    </format>
    <format dxfId="268">
      <pivotArea type="all" dataOnly="0" outline="0" fieldPosition="0"/>
    </format>
    <format dxfId="267">
      <pivotArea field="2" type="button" dataOnly="0" labelOnly="1" outline="0" axis="axisRow" fieldPosition="0"/>
    </format>
    <format dxfId="266">
      <pivotArea field="3" type="button" dataOnly="0" labelOnly="1" outline="0" axis="axisRow" fieldPosition="3"/>
    </format>
    <format dxfId="265">
      <pivotArea field="4" type="button" dataOnly="0" labelOnly="1" outline="0" axis="axisRow" fieldPosition="4"/>
    </format>
    <format dxfId="264">
      <pivotArea field="6" type="button" dataOnly="0" labelOnly="1" outline="0" axis="axisRow" fieldPosition="5"/>
    </format>
    <format dxfId="263">
      <pivotArea field="16" type="button" dataOnly="0" labelOnly="1" outline="0" axis="axisRow" fieldPosition="6"/>
    </format>
    <format dxfId="262">
      <pivotArea dataOnly="0" labelOnly="1" outline="0" fieldPosition="0">
        <references count="1">
          <reference field="2" count="1">
            <x v="15"/>
          </reference>
        </references>
      </pivotArea>
    </format>
    <format dxfId="261">
      <pivotArea dataOnly="0" labelOnly="1" outline="0" fieldPosition="0">
        <references count="1">
          <reference field="2" count="1" defaultSubtotal="1">
            <x v="15"/>
          </reference>
        </references>
      </pivotArea>
    </format>
    <format dxfId="260">
      <pivotArea dataOnly="0" labelOnly="1" fieldPosition="0">
        <references count="1">
          <reference field="71" count="0"/>
        </references>
      </pivotArea>
    </format>
    <format dxfId="259">
      <pivotArea type="all" dataOnly="0" outline="0" fieldPosition="0"/>
    </format>
    <format dxfId="258">
      <pivotArea field="2" type="button" dataOnly="0" labelOnly="1" outline="0" axis="axisRow" fieldPosition="0"/>
    </format>
    <format dxfId="257">
      <pivotArea field="3" type="button" dataOnly="0" labelOnly="1" outline="0" axis="axisRow" fieldPosition="3"/>
    </format>
    <format dxfId="256">
      <pivotArea field="4" type="button" dataOnly="0" labelOnly="1" outline="0" axis="axisRow" fieldPosition="4"/>
    </format>
    <format dxfId="255">
      <pivotArea field="6" type="button" dataOnly="0" labelOnly="1" outline="0" axis="axisRow" fieldPosition="5"/>
    </format>
    <format dxfId="254">
      <pivotArea field="16" type="button" dataOnly="0" labelOnly="1" outline="0" axis="axisRow" fieldPosition="6"/>
    </format>
    <format dxfId="253">
      <pivotArea dataOnly="0" labelOnly="1" outline="0" fieldPosition="0">
        <references count="1">
          <reference field="2" count="1">
            <x v="14"/>
          </reference>
        </references>
      </pivotArea>
    </format>
    <format dxfId="252">
      <pivotArea dataOnly="0" labelOnly="1" outline="0" fieldPosition="0">
        <references count="1">
          <reference field="2" count="1" defaultSubtotal="1">
            <x v="14"/>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樞紐分析表3" cacheId="3" applyNumberFormats="0" applyBorderFormats="0" applyFontFormats="0" applyPatternFormats="0" applyAlignmentFormats="0" applyWidthHeightFormats="1" dataCaption="數值" updatedVersion="8" minRefreshableVersion="3" useAutoFormatting="1" itemPrintTitles="1" createdVersion="5" indent="0" outline="1" outlineData="1" multipleFieldFilters="0" chartFormat="45">
  <location ref="P6:R47" firstHeaderRow="0" firstDataRow="1" firstDataCol="1"/>
  <pivotFields count="5">
    <pivotField axis="axisRow" numFmtId="171"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showAll="0"/>
    <pivotField showAll="0"/>
    <pivotField dataField="1" showAll="0"/>
    <pivotField dataField="1" showAll="0"/>
  </pivotFields>
  <rowFields count="1">
    <field x="0"/>
  </rowFields>
  <rowItems count="41">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2"/>
  </colFields>
  <colItems count="2">
    <i>
      <x/>
    </i>
    <i i="1">
      <x v="1"/>
    </i>
  </colItems>
  <dataFields count="2">
    <dataField name="加總 - 資料項" fld="4" baseField="0" baseItem="0"/>
    <dataField name="加總 - 資料表" fld="3" baseField="0" baseItem="0"/>
  </dataFields>
  <formats count="7">
    <format dxfId="283">
      <pivotArea type="all" dataOnly="0" outline="0" fieldPosition="0"/>
    </format>
    <format dxfId="282">
      <pivotArea outline="0" collapsedLevelsAreSubtotals="1" fieldPosition="0"/>
    </format>
    <format dxfId="281">
      <pivotArea field="0" type="button" dataOnly="0" labelOnly="1" outline="0" axis="axisRow" fieldPosition="0"/>
    </format>
    <format dxfId="280">
      <pivotArea dataOnly="0" labelOnly="1" fieldPosition="0">
        <references count="1">
          <reference field="0" count="0"/>
        </references>
      </pivotArea>
    </format>
    <format dxfId="279">
      <pivotArea dataOnly="0" labelOnly="1" grandRow="1" outline="0" fieldPosition="0"/>
    </format>
    <format dxfId="278">
      <pivotArea dataOnly="0" labelOnly="1" outline="0" fieldPosition="0">
        <references count="1">
          <reference field="4294967294" count="2">
            <x v="0"/>
            <x v="1"/>
          </reference>
        </references>
      </pivotArea>
    </format>
    <format dxfId="277">
      <pivotArea dataOnly="0" labelOnly="1" fieldPosition="0">
        <references count="1">
          <reference field="0" count="0"/>
        </references>
      </pivotArea>
    </format>
  </formats>
  <chartFormats count="22">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1"/>
          </reference>
        </references>
      </pivotArea>
    </chartFormat>
    <chartFormat chart="29" format="3"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1"/>
          </reference>
        </references>
      </pivotArea>
    </chartFormat>
    <chartFormat chart="30" format="5" series="1">
      <pivotArea type="data" outline="0" fieldPosition="0">
        <references count="1">
          <reference field="4294967294" count="1" selected="0">
            <x v="0"/>
          </reference>
        </references>
      </pivotArea>
    </chartFormat>
    <chartFormat chart="41" format="2" series="1">
      <pivotArea type="data" outline="0" fieldPosition="0">
        <references count="1">
          <reference field="4294967294" count="1" selected="0">
            <x v="1"/>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0"/>
          </reference>
        </references>
      </pivotArea>
    </chartFormat>
    <chartFormat chart="43" format="2" series="1">
      <pivotArea type="data" outline="0" fieldPosition="0">
        <references count="1">
          <reference field="4294967294" count="1" selected="0">
            <x v="1"/>
          </reference>
        </references>
      </pivotArea>
    </chartFormat>
    <chartFormat chart="43" format="3" series="1">
      <pivotArea type="data" outline="0" fieldPosition="0">
        <references count="1">
          <reference field="4294967294" count="1" selected="0">
            <x v="0"/>
          </reference>
        </references>
      </pivotArea>
    </chartFormat>
    <chartFormat chart="44" format="4" series="1">
      <pivotArea type="data" outline="0" fieldPosition="0">
        <references count="1">
          <reference field="4294967294" count="1" selected="0">
            <x v="1"/>
          </reference>
        </references>
      </pivotArea>
    </chartFormat>
    <chartFormat chart="4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樞紐分析表6" cacheId="3" applyNumberFormats="0" applyBorderFormats="0" applyFontFormats="0" applyPatternFormats="0" applyAlignmentFormats="0" applyWidthHeightFormats="1" dataCaption="值" updatedVersion="8" minRefreshableVersion="3" useAutoFormatting="1" rowGrandTotals="0" itemPrintTitles="1" createdVersion="5" indent="0" outline="1" outlineData="1" multipleFieldFilters="0" chartFormat="9">
  <location ref="F43:N84" firstHeaderRow="1" firstDataRow="2" firstDataCol="1"/>
  <pivotFields count="5">
    <pivotField axis="axisRow" numFmtId="14" showAll="0">
      <items count="42">
        <item x="0"/>
        <item x="1"/>
        <item m="1" x="4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xis="axisCol" showAll="0">
      <items count="9">
        <item m="1" x="7"/>
        <item x="5"/>
        <item x="3"/>
        <item x="6"/>
        <item x="2"/>
        <item x="0"/>
        <item x="4"/>
        <item x="1"/>
        <item t="default"/>
      </items>
    </pivotField>
    <pivotField showAll="0"/>
    <pivotField showAll="0"/>
    <pivotField dataField="1" showAll="0"/>
  </pivotFields>
  <rowFields count="1">
    <field x="0"/>
  </rowFields>
  <rowItems count="40">
    <i>
      <x/>
    </i>
    <i>
      <x v="1"/>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rowItems>
  <colFields count="1">
    <field x="1"/>
  </colFields>
  <colItems count="8">
    <i>
      <x v="1"/>
    </i>
    <i>
      <x v="2"/>
    </i>
    <i>
      <x v="3"/>
    </i>
    <i>
      <x v="4"/>
    </i>
    <i>
      <x v="5"/>
    </i>
    <i>
      <x v="6"/>
    </i>
    <i>
      <x v="7"/>
    </i>
    <i t="grand">
      <x/>
    </i>
  </colItems>
  <dataFields count="1">
    <dataField name="加總 - 資料項" fld="4" baseField="0" baseItem="0"/>
  </dataFields>
  <chartFormats count="8">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2">
          <reference field="4294967294" count="1" selected="0">
            <x v="0"/>
          </reference>
          <reference field="1" count="1" selected="0">
            <x v="1"/>
          </reference>
        </references>
      </pivotArea>
    </chartFormat>
    <chartFormat chart="4" format="2" series="1">
      <pivotArea type="data" outline="0" fieldPosition="0">
        <references count="2">
          <reference field="4294967294" count="1" selected="0">
            <x v="0"/>
          </reference>
          <reference field="1" count="1" selected="0">
            <x v="2"/>
          </reference>
        </references>
      </pivotArea>
    </chartFormat>
    <chartFormat chart="4" format="3" series="1">
      <pivotArea type="data" outline="0" fieldPosition="0">
        <references count="2">
          <reference field="4294967294" count="1" selected="0">
            <x v="0"/>
          </reference>
          <reference field="1" count="1" selected="0">
            <x v="3"/>
          </reference>
        </references>
      </pivotArea>
    </chartFormat>
    <chartFormat chart="4" format="4" series="1">
      <pivotArea type="data" outline="0" fieldPosition="0">
        <references count="2">
          <reference field="4294967294" count="1" selected="0">
            <x v="0"/>
          </reference>
          <reference field="1" count="1" selected="0">
            <x v="4"/>
          </reference>
        </references>
      </pivotArea>
    </chartFormat>
    <chartFormat chart="4" format="5" series="1">
      <pivotArea type="data" outline="0" fieldPosition="0">
        <references count="2">
          <reference field="4294967294" count="1" selected="0">
            <x v="0"/>
          </reference>
          <reference field="1" count="1" selected="0">
            <x v="5"/>
          </reference>
        </references>
      </pivotArea>
    </chartFormat>
    <chartFormat chart="4" format="6" series="1">
      <pivotArea type="data" outline="0" fieldPosition="0">
        <references count="2">
          <reference field="4294967294" count="1" selected="0">
            <x v="0"/>
          </reference>
          <reference field="1" count="1" selected="0">
            <x v="6"/>
          </reference>
        </references>
      </pivotArea>
    </chartFormat>
    <chartFormat chart="4" format="7"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樞紐分析表10"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chartFormat="22">
  <location ref="BT8:BU17" firstHeaderRow="1" firstDataRow="1" firstDataCol="2" rowPageCount="5" colPageCount="1"/>
  <pivotFields count="144">
    <pivotField compact="0" outline="0" showAll="0"/>
    <pivotField compact="0" outline="0" showAll="0"/>
    <pivotField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axis="axisRow" compact="0" outline="0" showAll="0" defaultSubtotal="0">
      <items count="679">
        <item m="1" x="193"/>
        <item m="1" x="120"/>
        <item m="1" x="542"/>
        <item m="1" x="418"/>
        <item m="1" x="303"/>
        <item m="1" x="617"/>
        <item m="1" x="554"/>
        <item m="1" x="225"/>
        <item m="1" x="669"/>
        <item m="1" x="52"/>
        <item m="1" x="316"/>
        <item m="1" x="573"/>
        <item m="1" x="344"/>
        <item m="1" x="354"/>
        <item m="1" x="555"/>
        <item m="1" x="50"/>
        <item m="1" x="274"/>
        <item m="1" x="546"/>
        <item m="1" x="290"/>
        <item m="1" x="594"/>
        <item m="1" x="552"/>
        <item m="1" x="400"/>
        <item m="1" x="104"/>
        <item m="1" x="420"/>
        <item m="1" x="355"/>
        <item m="1" x="266"/>
        <item m="1" x="41"/>
        <item m="1" x="538"/>
        <item m="1" x="117"/>
        <item m="1" x="620"/>
        <item m="1" x="294"/>
        <item m="1" x="543"/>
        <item m="1" x="493"/>
        <item m="1" x="174"/>
        <item m="1" x="280"/>
        <item m="1" x="296"/>
        <item m="1" x="19"/>
        <item m="1" x="109"/>
        <item m="1" x="475"/>
        <item m="1" x="495"/>
        <item m="1" x="661"/>
        <item m="1" x="68"/>
        <item m="1" x="604"/>
        <item m="1" x="252"/>
        <item m="1" x="162"/>
        <item m="1" x="352"/>
        <item m="1" x="327"/>
        <item m="1" x="454"/>
        <item m="1" x="631"/>
        <item m="1" x="165"/>
        <item m="1" x="54"/>
        <item m="1" x="431"/>
        <item m="1" x="158"/>
        <item m="1" x="434"/>
        <item m="1" x="227"/>
        <item m="1" x="450"/>
        <item m="1" x="34"/>
        <item m="1" x="560"/>
        <item m="1" x="76"/>
        <item m="1" x="471"/>
        <item m="1" x="675"/>
        <item m="1" x="317"/>
        <item m="1" x="328"/>
        <item m="1" x="584"/>
        <item m="1" x="101"/>
        <item m="1" x="98"/>
        <item m="1" x="82"/>
        <item m="1" x="84"/>
        <item m="1" x="468"/>
        <item m="1" x="672"/>
        <item m="1" x="232"/>
        <item m="1" x="17"/>
        <item m="1" x="369"/>
        <item m="1" x="383"/>
        <item m="1" x="66"/>
        <item m="1" x="566"/>
        <item m="1" x="581"/>
        <item m="1" x="477"/>
        <item m="1" x="382"/>
        <item m="1" x="304"/>
        <item m="1" x="315"/>
        <item m="1" x="655"/>
        <item m="1" x="551"/>
        <item m="1" x="505"/>
        <item m="1" x="13"/>
        <item m="1" x="443"/>
        <item m="1" x="150"/>
        <item m="1" x="110"/>
        <item m="1" x="170"/>
        <item m="1" x="651"/>
        <item m="1" x="356"/>
        <item m="1" x="404"/>
        <item m="1" x="124"/>
        <item m="1" x="642"/>
        <item m="1" x="521"/>
        <item m="1" x="414"/>
        <item m="1" x="338"/>
        <item m="1" x="33"/>
        <item m="1" x="331"/>
        <item m="1" x="466"/>
        <item m="1" x="363"/>
        <item m="1" x="43"/>
        <item m="1" x="178"/>
        <item m="1" x="473"/>
        <item m="1" x="64"/>
        <item m="1" x="116"/>
        <item m="1" x="654"/>
        <item m="1" x="350"/>
        <item m="1" x="411"/>
        <item m="1" x="145"/>
        <item m="1" x="204"/>
        <item m="1" x="14"/>
        <item m="1" x="535"/>
        <item m="1" x="244"/>
        <item m="1" x="335"/>
        <item m="1" x="55"/>
        <item m="1" x="93"/>
        <item m="1" x="541"/>
        <item m="1" x="489"/>
        <item m="1" x="605"/>
        <item m="1" x="665"/>
        <item m="1" x="282"/>
        <item m="1" x="312"/>
        <item m="1" x="87"/>
        <item m="1" x="18"/>
        <item m="1" x="223"/>
        <item m="1" x="106"/>
        <item m="1" x="248"/>
        <item m="1" x="36"/>
        <item m="1" x="392"/>
        <item m="1" x="564"/>
        <item m="1" x="613"/>
        <item m="1" x="579"/>
        <item m="1" x="171"/>
        <item m="1" x="222"/>
        <item m="1" x="435"/>
        <item m="1" x="476"/>
        <item m="1" x="35"/>
        <item m="1" x="49"/>
        <item m="1" x="172"/>
        <item m="1" x="512"/>
        <item m="1" x="673"/>
        <item m="1" x="599"/>
        <item m="1" x="325"/>
        <item m="1" x="628"/>
        <item m="1" x="163"/>
        <item m="1" x="309"/>
        <item m="1" x="657"/>
        <item m="1" x="239"/>
        <item m="1" x="662"/>
        <item m="1" x="258"/>
        <item m="1" x="490"/>
        <item m="1" x="486"/>
        <item m="1" x="340"/>
        <item m="1" x="242"/>
        <item m="1" x="25"/>
        <item m="1" x="132"/>
        <item m="1" x="287"/>
        <item m="1" x="624"/>
        <item m="1" x="459"/>
        <item m="1" x="181"/>
        <item m="1" x="314"/>
        <item m="1" x="220"/>
        <item m="1" x="577"/>
        <item m="1" x="48"/>
        <item m="1" x="67"/>
        <item m="1" x="458"/>
        <item m="1" x="474"/>
        <item x="2"/>
        <item m="1" x="168"/>
        <item x="8"/>
        <item m="1" x="526"/>
        <item m="1" x="254"/>
        <item m="1" x="235"/>
        <item m="1" x="211"/>
        <item m="1" x="360"/>
        <item m="1" x="273"/>
        <item m="1" x="370"/>
        <item m="1" x="186"/>
        <item m="1" x="500"/>
        <item m="1" x="368"/>
        <item m="1" x="568"/>
        <item m="1" x="547"/>
        <item m="1" x="38"/>
        <item m="1" x="342"/>
        <item m="1" x="550"/>
        <item m="1" x="260"/>
        <item m="1" x="210"/>
        <item m="1" x="393"/>
        <item m="1" x="233"/>
        <item m="1" x="71"/>
        <item m="1" x="426"/>
        <item m="1" x="608"/>
        <item m="1" x="504"/>
        <item m="1" x="626"/>
        <item m="1" x="218"/>
        <item m="1" x="140"/>
        <item m="1" x="557"/>
        <item m="1" x="302"/>
        <item m="1" x="606"/>
        <item m="1" x="482"/>
        <item m="1" x="229"/>
        <item m="1" x="548"/>
        <item m="1" x="72"/>
        <item m="1" x="492"/>
        <item m="1" x="115"/>
        <item m="1" x="253"/>
        <item m="1" x="44"/>
        <item m="1" x="319"/>
        <item m="1" x="142"/>
        <item m="1" x="558"/>
        <item m="1" x="570"/>
        <item m="1" x="403"/>
        <item m="1" x="367"/>
        <item m="1" x="80"/>
        <item m="1" x="591"/>
        <item m="1" x="146"/>
        <item m="1" x="677"/>
        <item m="1" x="118"/>
        <item m="1" x="111"/>
        <item m="1" x="595"/>
        <item m="1" x="578"/>
        <item m="1" x="79"/>
        <item m="1" x="412"/>
        <item m="1" x="202"/>
        <item m="1" x="455"/>
        <item m="1" x="413"/>
        <item m="1" x="15"/>
        <item m="1" x="175"/>
        <item m="1" x="663"/>
        <item m="1" x="569"/>
        <item m="1" x="185"/>
        <item m="1" x="660"/>
        <item m="1" x="134"/>
        <item m="1" x="24"/>
        <item m="1" x="501"/>
        <item m="1" x="119"/>
        <item m="1" x="503"/>
        <item m="1" x="157"/>
        <item m="1" x="539"/>
        <item m="1" x="415"/>
        <item m="1" x="562"/>
        <item m="1" x="297"/>
        <item m="1" x="472"/>
        <item m="1" x="565"/>
        <item m="1" x="635"/>
        <item m="1" x="78"/>
        <item m="1" x="375"/>
        <item m="1" x="479"/>
        <item m="1" x="29"/>
        <item m="1" x="516"/>
        <item m="1" x="496"/>
        <item m="1" x="619"/>
        <item m="1" x="498"/>
        <item m="1" x="320"/>
        <item m="1" x="91"/>
        <item m="1" x="196"/>
        <item m="1" x="40"/>
        <item m="1" x="214"/>
        <item m="1" x="183"/>
        <item m="1" x="527"/>
        <item m="1" x="623"/>
        <item m="1" x="525"/>
        <item m="1" x="234"/>
        <item m="1" x="519"/>
        <item m="1" x="30"/>
        <item m="1" x="647"/>
        <item m="1" x="275"/>
        <item m="1" x="299"/>
        <item m="1" x="361"/>
        <item m="1" x="524"/>
        <item m="1" x="652"/>
        <item m="1" x="321"/>
        <item m="1" x="609"/>
        <item m="1" x="83"/>
        <item m="1" x="534"/>
        <item m="1" x="89"/>
        <item m="1" x="674"/>
        <item m="1" x="430"/>
        <item m="1" x="567"/>
        <item m="1" x="166"/>
        <item m="1" x="92"/>
        <item m="1" x="629"/>
        <item m="1" x="358"/>
        <item m="1" x="429"/>
        <item m="1" x="292"/>
        <item m="1" x="441"/>
        <item m="1" x="184"/>
        <item m="1" x="508"/>
        <item m="1" x="510"/>
        <item m="1" x="362"/>
        <item m="1" x="422"/>
        <item m="1" x="155"/>
        <item m="1" x="517"/>
        <item m="1" x="540"/>
        <item m="1" x="365"/>
        <item m="1" x="571"/>
        <item m="1" x="596"/>
        <item m="1" x="213"/>
        <item m="1" x="478"/>
        <item m="1" x="28"/>
        <item m="1" x="509"/>
        <item m="1" x="58"/>
        <item m="1" x="513"/>
        <item m="1" x="16"/>
        <item m="1" x="308"/>
        <item m="1" x="650"/>
        <item m="1" x="366"/>
        <item m="1" x="646"/>
        <item m="1" x="359"/>
        <item m="1" x="39"/>
        <item m="1" x="439"/>
        <item m="1" x="77"/>
        <item m="1" x="396"/>
        <item m="1" x="11"/>
        <item m="1" x="81"/>
        <item m="1" x="228"/>
        <item m="1" x="497"/>
        <item m="1" x="533"/>
        <item m="1" x="257"/>
        <item m="1" x="336"/>
        <item m="1" x="630"/>
        <item m="1" x="51"/>
        <item m="1" x="632"/>
        <item m="1" x="446"/>
        <item m="1" x="224"/>
        <item m="1" x="428"/>
        <item m="1" x="341"/>
        <item m="1" x="32"/>
        <item m="1" x="488"/>
        <item m="1" x="395"/>
        <item m="1" x="463"/>
        <item m="1" x="618"/>
        <item m="1" x="456"/>
        <item m="1" x="129"/>
        <item m="1" x="137"/>
        <item m="1" x="100"/>
        <item m="1" x="522"/>
        <item m="1" x="399"/>
        <item m="1" x="61"/>
        <item m="1" x="148"/>
        <item m="1" x="318"/>
        <item m="1" x="272"/>
        <item m="1" x="448"/>
        <item m="1" x="376"/>
        <item m="1" x="485"/>
        <item m="1" x="514"/>
        <item m="1" x="587"/>
        <item m="1" x="332"/>
        <item m="1" x="122"/>
        <item m="1" x="305"/>
        <item m="1" x="491"/>
        <item m="1" x="351"/>
        <item m="1" x="53"/>
        <item m="1" x="668"/>
        <item m="1" x="108"/>
        <item m="1" x="112"/>
        <item m="1" x="364"/>
        <item m="1" x="277"/>
        <item m="1" x="390"/>
        <item m="1" x="298"/>
        <item m="1" x="70"/>
        <item m="1" x="561"/>
        <item m="1" x="602"/>
        <item m="1" x="417"/>
        <item m="1" x="337"/>
        <item m="1" x="307"/>
        <item m="1" x="237"/>
        <item m="1" x="262"/>
        <item m="1" x="324"/>
        <item m="1" x="449"/>
        <item m="1" x="614"/>
        <item m="1" x="637"/>
        <item m="1" x="276"/>
        <item m="1" x="544"/>
        <item m="1" x="670"/>
        <item m="1" x="121"/>
        <item m="1" x="26"/>
        <item m="1" x="226"/>
        <item m="1" x="348"/>
        <item m="1" x="585"/>
        <item m="1" x="610"/>
        <item m="1" x="127"/>
        <item m="1" x="12"/>
        <item m="1" x="416"/>
        <item m="1" x="345"/>
        <item m="1" x="511"/>
        <item m="1" x="251"/>
        <item m="1" x="329"/>
        <item m="1" x="640"/>
        <item m="1" x="576"/>
        <item m="1" x="452"/>
        <item m="1" x="192"/>
        <item m="1" x="256"/>
        <item m="1" x="107"/>
        <item m="1" x="23"/>
        <item m="1" x="462"/>
        <item m="1" x="167"/>
        <item m="1" x="648"/>
        <item m="1" x="96"/>
        <item m="1" x="523"/>
        <item m="1" x="373"/>
        <item m="1" x="271"/>
        <item m="1" x="208"/>
        <item m="1" x="603"/>
        <item m="1" x="300"/>
        <item m="1" x="238"/>
        <item m="1" x="216"/>
        <item m="1" x="600"/>
        <item m="1" x="391"/>
        <item m="1" x="74"/>
        <item m="1" x="528"/>
        <item m="1" x="678"/>
        <item m="1" x="243"/>
        <item m="1" x="263"/>
        <item m="1" x="520"/>
        <item m="1" x="63"/>
        <item m="1" x="45"/>
        <item m="1" x="575"/>
        <item m="1" x="612"/>
        <item m="1" x="386"/>
        <item m="1" x="182"/>
        <item m="1" x="65"/>
        <item m="1" x="531"/>
        <item m="1" x="453"/>
        <item m="1" x="99"/>
        <item m="1" x="572"/>
        <item m="1" x="671"/>
        <item m="1" x="377"/>
        <item m="1" x="205"/>
        <item m="1" x="47"/>
        <item m="1" x="374"/>
        <item m="1" x="278"/>
        <item m="1" x="10"/>
        <item m="1" x="198"/>
        <item m="1" x="57"/>
        <item m="1" x="589"/>
        <item m="1" x="143"/>
        <item m="1" x="353"/>
        <item m="1" x="95"/>
        <item m="1" x="152"/>
        <item m="1" x="151"/>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axis="axisRow" compact="0" outline="0" showAll="0" defaultSubtotal="0">
      <items count="839">
        <item m="1" x="603"/>
        <item m="1" x="216"/>
        <item m="1" x="112"/>
        <item m="1" x="102"/>
        <item m="1" x="446"/>
        <item m="1" x="337"/>
        <item m="1" x="702"/>
        <item m="1" x="73"/>
        <item m="1" x="600"/>
        <item m="1" x="612"/>
        <item m="1" x="243"/>
        <item m="1" x="269"/>
        <item m="1" x="347"/>
        <item m="1" x="407"/>
        <item m="1" x="706"/>
        <item m="1" x="282"/>
        <item m="1" x="97"/>
        <item m="1" x="323"/>
        <item m="1" x="687"/>
        <item m="1" x="643"/>
        <item m="1" x="64"/>
        <item m="1" x="609"/>
        <item m="1" x="361"/>
        <item m="1" x="421"/>
        <item m="1" x="484"/>
        <item m="1" x="325"/>
        <item m="1" x="623"/>
        <item m="1" x="285"/>
        <item m="1" x="662"/>
        <item m="1" x="265"/>
        <item m="1" x="778"/>
        <item m="1" x="52"/>
        <item m="1" x="797"/>
        <item m="1" x="11"/>
        <item m="1" x="814"/>
        <item m="1" x="367"/>
        <item m="1" x="168"/>
        <item m="1" x="784"/>
        <item m="1" x="821"/>
        <item x="8"/>
        <item m="1" x="412"/>
        <item x="2"/>
        <item x="7"/>
        <item m="1" x="664"/>
        <item m="1" x="456"/>
        <item m="1" x="464"/>
        <item m="1" x="468"/>
        <item m="1" x="754"/>
        <item m="1" x="145"/>
        <item m="1" x="80"/>
        <item m="1" x="141"/>
        <item m="1" x="447"/>
        <item m="1" x="453"/>
        <item m="1" x="81"/>
        <item m="1" x="457"/>
        <item m="1" x="220"/>
        <item m="1" x="395"/>
        <item m="1" x="57"/>
        <item m="1" x="304"/>
        <item m="1" x="831"/>
        <item m="1" x="217"/>
        <item m="1" x="653"/>
        <item m="1" x="616"/>
        <item m="1" x="60"/>
        <item m="1" x="752"/>
        <item m="1" x="680"/>
        <item m="1" x="391"/>
        <item m="1" x="28"/>
        <item m="1" x="377"/>
        <item m="1" x="561"/>
        <item m="1" x="665"/>
        <item m="1" x="544"/>
        <item m="1" x="155"/>
        <item m="1" x="809"/>
        <item m="1" x="500"/>
        <item m="1" x="596"/>
        <item m="1" x="833"/>
        <item m="1" x="45"/>
        <item m="1" x="428"/>
        <item m="1" x="650"/>
        <item m="1" x="398"/>
        <item m="1" x="593"/>
        <item m="1" x="631"/>
        <item m="1" x="24"/>
        <item m="1" x="675"/>
        <item m="1" x="403"/>
        <item m="1" x="199"/>
        <item m="1" x="253"/>
        <item m="1" x="709"/>
        <item m="1" x="526"/>
        <item m="1" x="627"/>
        <item m="1" x="270"/>
        <item m="1" x="439"/>
        <item m="1" x="541"/>
        <item m="1" x="382"/>
        <item m="1" x="83"/>
        <item m="1" x="481"/>
        <item m="1" x="178"/>
        <item m="1" x="93"/>
        <item m="1" x="499"/>
        <item m="1" x="423"/>
        <item m="1" x="800"/>
        <item m="1" x="387"/>
        <item m="1" x="739"/>
        <item m="1" x="429"/>
        <item m="1" x="26"/>
        <item m="1" x="629"/>
        <item m="1" x="448"/>
        <item m="1" x="512"/>
        <item m="1" x="734"/>
        <item m="1" x="116"/>
        <item m="1" x="732"/>
        <item m="1" x="519"/>
        <item m="1" x="771"/>
        <item m="1" x="510"/>
        <item m="1" x="320"/>
        <item m="1" x="352"/>
        <item m="1" x="466"/>
        <item m="1" x="381"/>
        <item m="1" x="397"/>
        <item m="1" x="92"/>
        <item m="1" x="504"/>
        <item m="1" x="542"/>
        <item m="1" x="741"/>
        <item m="1" x="248"/>
        <item m="1" x="459"/>
        <item m="1" x="13"/>
        <item m="1" x="87"/>
        <item m="1" x="232"/>
        <item m="1" x="399"/>
        <item m="1" x="420"/>
        <item m="1" x="511"/>
        <item m="1" x="835"/>
        <item m="1" x="804"/>
        <item m="1" x="256"/>
        <item m="1" x="402"/>
        <item m="1" x="56"/>
        <item m="1" x="550"/>
        <item m="1" x="527"/>
        <item m="1" x="570"/>
        <item m="1" x="817"/>
        <item m="1" x="463"/>
        <item m="1" x="380"/>
        <item m="1" x="832"/>
        <item m="1" x="718"/>
        <item m="1" x="489"/>
        <item m="1" x="719"/>
        <item m="1" x="15"/>
        <item m="1" x="48"/>
        <item m="1" x="261"/>
        <item m="1" x="378"/>
        <item m="1" x="782"/>
        <item m="1" x="308"/>
        <item m="1" x="401"/>
        <item m="1" x="670"/>
        <item m="1" x="279"/>
        <item m="1" x="128"/>
        <item m="1" x="707"/>
        <item m="1" x="250"/>
        <item m="1" x="708"/>
        <item m="1" x="514"/>
        <item m="1" x="82"/>
        <item m="1" x="608"/>
        <item m="1" x="175"/>
        <item m="1" x="228"/>
        <item m="1" x="711"/>
        <item m="1" x="787"/>
        <item m="1" x="295"/>
        <item m="1" x="529"/>
        <item m="1" x="34"/>
        <item m="1" x="153"/>
        <item m="1" x="63"/>
        <item m="1" x="545"/>
        <item m="1" x="10"/>
        <item m="1" x="724"/>
        <item m="1" x="312"/>
        <item m="1" x="29"/>
        <item m="1" x="822"/>
        <item m="1" x="190"/>
        <item m="1" x="414"/>
        <item m="1" x="521"/>
        <item m="1" x="729"/>
        <item m="1" x="728"/>
        <item m="1" x="424"/>
        <item m="1" x="478"/>
        <item m="1" x="249"/>
        <item m="1" x="413"/>
        <item m="1" x="827"/>
        <item m="1" x="326"/>
        <item m="1" x="147"/>
        <item m="1" x="241"/>
        <item m="1" x="118"/>
        <item m="1" x="70"/>
        <item m="1" x="198"/>
        <item m="1" x="75"/>
        <item m="1" x="721"/>
        <item m="1" x="829"/>
        <item m="1" x="130"/>
        <item m="1" x="230"/>
        <item m="1" x="497"/>
        <item m="1" x="473"/>
        <item m="1" x="159"/>
        <item m="1" x="426"/>
        <item m="1" x="192"/>
        <item m="1" x="763"/>
        <item m="1" x="518"/>
        <item m="1" x="756"/>
        <item m="1" x="540"/>
        <item m="1" x="18"/>
        <item m="1" x="820"/>
        <item m="1" x="12"/>
        <item m="1" x="123"/>
        <item m="1" x="578"/>
        <item m="1" x="334"/>
        <item m="1" x="351"/>
        <item m="1" x="676"/>
        <item m="1" x="584"/>
        <item m="1" x="523"/>
        <item m="1" x="819"/>
        <item m="1" x="685"/>
        <item m="1" x="124"/>
        <item m="1" x="146"/>
        <item m="1" x="742"/>
        <item m="1" x="389"/>
        <item m="1" x="610"/>
        <item m="1" x="20"/>
        <item m="1" x="213"/>
        <item m="1" x="343"/>
        <item m="1" x="618"/>
        <item m="1" x="95"/>
        <item m="1" x="136"/>
        <item m="1" x="191"/>
        <item m="1" x="834"/>
        <item m="1" x="747"/>
        <item m="1" x="148"/>
        <item m="1" x="698"/>
        <item m="1" x="786"/>
        <item m="1" x="765"/>
        <item m="1" x="316"/>
        <item m="1" x="571"/>
        <item m="1" x="644"/>
        <item m="1" x="384"/>
        <item m="1" x="388"/>
        <item m="1" x="58"/>
        <item m="1" x="730"/>
        <item m="1" x="53"/>
        <item m="1" x="129"/>
        <item m="1" x="226"/>
        <item m="1" x="107"/>
        <item m="1" x="114"/>
        <item m="1" x="767"/>
        <item m="1" x="674"/>
        <item m="1" x="140"/>
        <item m="1" x="187"/>
        <item m="1" x="22"/>
        <item m="1" x="300"/>
        <item m="1" x="235"/>
        <item m="1" x="266"/>
        <item m="1" x="38"/>
        <item m="1" x="726"/>
        <item m="1" x="319"/>
        <item m="1" x="716"/>
        <item m="1" x="679"/>
        <item m="1" x="160"/>
        <item m="1" x="605"/>
        <item m="1" x="156"/>
        <item m="1" x="522"/>
        <item m="1" x="823"/>
        <item m="1" x="135"/>
        <item m="1" x="748"/>
        <item m="1" x="14"/>
        <item m="1" x="757"/>
        <item m="1" x="360"/>
        <item m="1" x="16"/>
        <item m="1" x="299"/>
        <item m="1" x="806"/>
        <item m="1" x="604"/>
        <item m="1" x="657"/>
        <item m="1" x="254"/>
        <item m="1" x="661"/>
        <item m="1" x="642"/>
        <item m="1" x="260"/>
        <item m="1" x="766"/>
        <item m="1" x="242"/>
        <item m="1" x="121"/>
        <item m="1" x="375"/>
        <item m="1" x="362"/>
        <item m="1" x="363"/>
        <item m="1" x="528"/>
        <item m="1" x="419"/>
        <item m="1" x="607"/>
        <item m="1" x="546"/>
        <item m="1" x="482"/>
        <item m="1" x="195"/>
        <item m="1" x="577"/>
        <item m="1" x="257"/>
        <item m="1" x="331"/>
        <item m="1" x="108"/>
        <item m="1" x="452"/>
        <item m="1" x="811"/>
        <item m="1" x="516"/>
        <item m="1" x="338"/>
        <item m="1" x="462"/>
        <item m="1" x="354"/>
        <item m="1" x="611"/>
        <item m="1" x="184"/>
        <item m="1" x="533"/>
        <item m="1" x="203"/>
        <item m="1" x="652"/>
        <item m="1" x="434"/>
        <item m="1" x="348"/>
        <item m="1" x="773"/>
        <item m="1" x="258"/>
        <item m="1" x="625"/>
        <item m="1" x="385"/>
        <item m="1" x="645"/>
        <item m="1" x="180"/>
        <item m="1" x="783"/>
        <item m="1" x="222"/>
        <item m="1" x="488"/>
        <item m="1" x="125"/>
        <item m="1" x="61"/>
        <item m="1" x="290"/>
        <item m="1" x="501"/>
        <item m="1" x="556"/>
        <item m="1" x="366"/>
        <item m="1" x="358"/>
        <item m="1" x="206"/>
        <item m="1" x="406"/>
        <item m="1" x="330"/>
        <item m="1" x="189"/>
        <item m="1" x="394"/>
        <item m="1" x="292"/>
        <item m="1" x="306"/>
        <item m="1" x="480"/>
        <item m="1" x="305"/>
        <item m="1" x="451"/>
        <item m="1" x="460"/>
        <item m="1" x="355"/>
        <item m="1" x="342"/>
        <item m="1" x="524"/>
        <item m="1" x="167"/>
        <item m="1" x="433"/>
        <item m="1" x="534"/>
        <item m="1" x="690"/>
        <item m="1" x="477"/>
        <item m="1" x="632"/>
        <item m="1" x="349"/>
        <item m="1" x="227"/>
        <item m="1" x="668"/>
        <item m="1" x="555"/>
        <item m="1" x="246"/>
        <item m="1" x="671"/>
        <item m="1" x="802"/>
        <item m="1" x="574"/>
        <item m="1" x="509"/>
        <item m="1" x="654"/>
        <item m="1" x="768"/>
        <item m="1" x="65"/>
        <item m="1" x="695"/>
        <item m="1" x="582"/>
        <item m="1" x="42"/>
        <item m="1" x="442"/>
        <item m="1" x="307"/>
        <item m="1" x="779"/>
        <item m="1" x="508"/>
        <item m="1" x="17"/>
        <item m="1" x="78"/>
        <item m="1" x="50"/>
        <item m="1" x="188"/>
        <item m="1" x="31"/>
        <item m="1" x="340"/>
        <item m="1" x="592"/>
        <item m="1" x="393"/>
        <item m="1" x="288"/>
        <item m="1" x="738"/>
        <item m="1" x="795"/>
        <item m="1" x="339"/>
        <item m="1" x="591"/>
        <item m="1" x="470"/>
        <item m="1" x="287"/>
        <item m="1" x="737"/>
        <item m="1" x="640"/>
        <item m="1" x="761"/>
        <item m="1" x="372"/>
        <item m="1" x="396"/>
        <item m="1" x="132"/>
        <item m="1" x="376"/>
        <item m="1" x="221"/>
        <item m="1" x="810"/>
        <item m="1" x="660"/>
        <item m="1" x="775"/>
        <item m="1" x="808"/>
        <item m="1" x="425"/>
        <item m="1" x="454"/>
        <item m="1" x="585"/>
        <item m="1" x="54"/>
        <item m="1" x="458"/>
        <item m="1" x="40"/>
        <item m="1" x="666"/>
        <item m="1" x="667"/>
        <item m="1" x="39"/>
        <item m="1" x="830"/>
        <item m="1" x="435"/>
        <item m="1" x="244"/>
        <item m="1" x="659"/>
        <item m="1" x="151"/>
        <item m="1" x="196"/>
        <item m="1" x="96"/>
        <item m="1" x="21"/>
        <item m="1" x="59"/>
        <item m="1" x="169"/>
        <item m="1" x="553"/>
        <item m="1" x="714"/>
        <item m="1" x="491"/>
        <item m="1" x="91"/>
        <item m="1" x="700"/>
        <item m="1" x="274"/>
        <item m="1" x="498"/>
        <item m="1" x="803"/>
        <item m="1" x="154"/>
        <item m="1" x="656"/>
        <item m="1" x="469"/>
        <item m="1" x="557"/>
        <item m="1" x="503"/>
        <item m="1" x="90"/>
        <item m="1" x="517"/>
        <item m="1" x="182"/>
        <item m="1" x="691"/>
        <item m="1" x="513"/>
        <item m="1" x="580"/>
        <item m="1" x="539"/>
        <item m="1" x="126"/>
        <item m="1" x="547"/>
        <item m="1" x="252"/>
        <item m="1" x="745"/>
        <item m="1" x="572"/>
        <item m="1" x="630"/>
        <item m="1" x="586"/>
        <item m="1" x="186"/>
        <item m="1" x="598"/>
        <item m="1" x="313"/>
        <item m="1" x="750"/>
        <item m="1" x="751"/>
        <item m="1" x="341"/>
        <item m="1" x="85"/>
        <item m="1" x="165"/>
        <item m="1" x="807"/>
        <item m="1" x="202"/>
        <item m="1" x="303"/>
        <item m="1" x="224"/>
        <item m="1" x="507"/>
        <item m="1" x="255"/>
        <item m="1" x="172"/>
        <item m="1" x="651"/>
        <item m="1" x="682"/>
        <item m="1" x="476"/>
        <item m="1" x="663"/>
        <item m="1" x="297"/>
        <item m="1" x="94"/>
        <item m="1" x="677"/>
        <item m="1" x="430"/>
        <item m="1" x="280"/>
        <item m="1" x="225"/>
        <item m="1" x="712"/>
        <item m="1" x="672"/>
        <item m="1" x="455"/>
        <item m="1" x="749"/>
        <item m="1" x="321"/>
        <item m="1" x="472"/>
        <item m="1" x="271"/>
        <item m="1" x="144"/>
        <item m="1" x="197"/>
        <item m="1" x="370"/>
        <item m="1" x="245"/>
        <item m="1" x="181"/>
        <item m="1" x="284"/>
        <item m="1" x="234"/>
        <item m="1" x="770"/>
        <item m="1" x="218"/>
        <item m="1" x="240"/>
        <item m="1" x="111"/>
        <item m="1" x="436"/>
        <item m="1" x="365"/>
        <item m="1" x="231"/>
        <item m="1" x="170"/>
        <item m="1" x="49"/>
        <item m="1" x="207"/>
        <item m="1" x="289"/>
        <item m="1" x="115"/>
        <item m="1" x="588"/>
        <item m="1" x="565"/>
        <item m="1" x="106"/>
        <item m="1" x="119"/>
        <item m="1" x="43"/>
        <item m="1" x="117"/>
        <item m="1" x="613"/>
        <item m="1" x="298"/>
        <item m="1" x="548"/>
        <item m="1" x="475"/>
        <item m="1" x="71"/>
        <item m="1" x="350"/>
        <item m="1" x="35"/>
        <item m="1" x="162"/>
        <item m="1" x="566"/>
        <item m="1" x="444"/>
        <item m="1" x="76"/>
        <item m="1" x="267"/>
        <item m="1" x="333"/>
        <item m="1" x="152"/>
        <item m="1" x="89"/>
        <item m="1" x="490"/>
        <item m="1" x="531"/>
        <item m="1" x="173"/>
        <item m="1" x="615"/>
        <item m="1" x="99"/>
        <item m="1" x="622"/>
        <item m="1" x="176"/>
        <item m="1" x="581"/>
        <item m="1" x="163"/>
        <item m="1" x="329"/>
        <item m="1" x="558"/>
        <item m="1" x="780"/>
        <item m="1" x="86"/>
        <item m="1" x="208"/>
        <item m="1" x="696"/>
        <item m="1" x="392"/>
        <item m="1" x="294"/>
        <item m="1" x="567"/>
        <item m="1" x="658"/>
        <item m="1" x="409"/>
        <item m="1" x="733"/>
        <item m="1" x="713"/>
        <item m="1" x="791"/>
        <item m="1" x="515"/>
        <item m="1" x="328"/>
        <item m="1" x="296"/>
        <item m="1" x="177"/>
        <item m="1" x="759"/>
        <item m="1" x="760"/>
        <item m="1" x="164"/>
        <item m="1" x="769"/>
        <item m="1" x="794"/>
        <item m="1" x="648"/>
        <item m="1" x="647"/>
        <item m="1" x="506"/>
        <item m="1" x="813"/>
        <item m="1" x="559"/>
        <item m="1" x="781"/>
        <item m="1" x="332"/>
        <item m="1" x="568"/>
        <item m="1" x="408"/>
        <item m="1" x="150"/>
        <item m="1" x="824"/>
        <item m="1" x="318"/>
        <item m="1" x="641"/>
        <item m="1" x="400"/>
        <item m="1" x="438"/>
        <item m="1" x="219"/>
        <item m="1" x="697"/>
        <item m="1" x="621"/>
        <item m="1" x="345"/>
        <item m="1" x="798"/>
        <item m="1" x="101"/>
        <item m="1" x="264"/>
        <item m="1" x="626"/>
        <item m="1" x="799"/>
        <item m="1" x="758"/>
        <item m="1" x="113"/>
        <item m="1" x="390"/>
        <item m="1" x="404"/>
        <item m="1" x="805"/>
        <item m="1" x="755"/>
        <item m="1" x="109"/>
        <item m="1" x="283"/>
        <item m="1" x="41"/>
        <item m="1" x="573"/>
        <item m="1" x="291"/>
        <item m="1" x="233"/>
        <item m="1" x="692"/>
        <item m="1" x="772"/>
        <item m="1" x="440"/>
        <item m="1" x="276"/>
        <item m="1" x="703"/>
        <item m="1" x="110"/>
        <item m="1" x="606"/>
        <item m="1" x="205"/>
        <item m="1" x="171"/>
        <item m="1" x="638"/>
        <item m="1" x="33"/>
        <item m="1" x="133"/>
        <item m="1" x="247"/>
        <item m="1" x="293"/>
        <item m="1" x="693"/>
        <item m="1" x="744"/>
        <item m="1" x="200"/>
        <item m="1" x="735"/>
        <item m="1" x="443"/>
        <item m="1" x="194"/>
        <item m="1" x="431"/>
        <item m="1" x="727"/>
        <item m="1" x="486"/>
        <item m="1" x="210"/>
        <item m="1" x="211"/>
        <item m="1" x="237"/>
        <item m="1" x="344"/>
        <item m="1" x="275"/>
        <item m="1" x="579"/>
        <item m="1" x="450"/>
        <item m="1" x="427"/>
        <item m="1" x="322"/>
        <item m="1" x="346"/>
        <item m="1" x="569"/>
        <item m="1" x="204"/>
        <item m="1" x="601"/>
        <item m="1" x="369"/>
        <item m="1" x="212"/>
        <item m="1" x="575"/>
        <item m="1" x="309"/>
        <item m="1" x="836"/>
        <item m="1" x="66"/>
        <item m="1" x="699"/>
        <item m="1" x="272"/>
        <item m="1" x="543"/>
        <item m="1" x="223"/>
        <item m="1" x="505"/>
        <item m="1" x="441"/>
        <item m="1" x="812"/>
        <item m="1" x="731"/>
        <item m="1" x="753"/>
        <item m="1" x="77"/>
        <item m="1" x="183"/>
        <item m="1" x="277"/>
        <item m="1" x="614"/>
        <item m="1" x="583"/>
        <item m="1" x="549"/>
        <item m="1" x="646"/>
        <item m="1" x="100"/>
        <item m="1" x="487"/>
        <item m="1" x="774"/>
        <item m="1" x="103"/>
        <item m="1" x="551"/>
        <item m="1" x="314"/>
        <item m="1" x="79"/>
        <item m="1" x="324"/>
        <item m="1" x="590"/>
        <item m="1" x="816"/>
        <item m="1" x="494"/>
        <item m="1" x="383"/>
        <item m="1" x="828"/>
        <item m="1" x="371"/>
        <item m="1" x="104"/>
        <item m="1" x="137"/>
        <item m="1" x="746"/>
        <item m="1" x="98"/>
        <item m="1" x="684"/>
        <item m="1" x="374"/>
        <item m="1" x="720"/>
        <item m="1" x="415"/>
        <item m="1" x="411"/>
        <item m="1" x="239"/>
        <item m="1" x="161"/>
        <item m="1" x="538"/>
        <item m="1" x="357"/>
        <item m="1" x="68"/>
        <item m="1" x="122"/>
        <item m="1" x="837"/>
        <item m="1" x="789"/>
        <item m="1" x="502"/>
        <item m="1" x="142"/>
        <item m="1" x="624"/>
        <item m="1" x="149"/>
        <item m="1" x="229"/>
        <item m="1" x="259"/>
        <item m="1" x="315"/>
        <item m="1" x="72"/>
        <item m="1" x="536"/>
        <item m="1" x="37"/>
        <item m="1" x="594"/>
        <item m="1" x="46"/>
        <item m="1" x="485"/>
        <item m="1" x="678"/>
        <item m="1" x="166"/>
        <item m="1" x="9"/>
        <item m="1" x="686"/>
        <item m="1" x="286"/>
        <item m="1" x="537"/>
        <item m="1" x="278"/>
        <item m="1" x="595"/>
        <item m="1" x="683"/>
        <item m="1" x="694"/>
        <item m="1" x="633"/>
        <item m="1" x="838"/>
        <item m="1" x="19"/>
        <item m="1" x="353"/>
        <item m="1" x="131"/>
        <item m="1" x="535"/>
        <item m="1" x="214"/>
        <item m="1" x="215"/>
        <item m="1" x="379"/>
        <item m="1" x="467"/>
        <item m="1" x="636"/>
        <item m="1" x="449"/>
        <item m="1" x="335"/>
        <item m="1" x="51"/>
        <item m="1" x="143"/>
        <item m="1" x="364"/>
        <item m="1" x="554"/>
        <item m="1" x="179"/>
        <item m="1" x="483"/>
        <item m="1" x="461"/>
        <item m="1" x="209"/>
        <item m="1" x="704"/>
        <item m="1" x="158"/>
        <item m="1" x="418"/>
        <item m="1" x="496"/>
        <item m="1" x="417"/>
        <item m="1" x="495"/>
        <item m="1" x="368"/>
        <item m="1" x="530"/>
        <item m="1" x="715"/>
        <item m="1" x="310"/>
        <item m="1" x="688"/>
        <item m="1" x="281"/>
        <item m="1" x="479"/>
        <item m="1" x="552"/>
        <item m="1" x="263"/>
        <item m="1" x="262"/>
        <item m="1" x="525"/>
        <item m="1" x="740"/>
        <item m="1" x="669"/>
        <item m="1" x="722"/>
        <item m="1" x="74"/>
        <item m="1" x="599"/>
        <item m="1" x="723"/>
        <item m="1" x="493"/>
        <item m="1" x="492"/>
        <item m="1" x="619"/>
        <item m="1" x="705"/>
        <item m="1" x="317"/>
        <item m="1" x="818"/>
        <item m="1" x="23"/>
        <item m="1" x="764"/>
        <item m="1" x="47"/>
        <item m="1" x="792"/>
        <item m="1" x="157"/>
        <item m="1" x="88"/>
        <item m="1" x="826"/>
        <item m="1" x="138"/>
        <item m="1" x="302"/>
        <item m="1" x="815"/>
        <item m="1" x="689"/>
        <item m="1" x="193"/>
        <item m="1" x="445"/>
        <item m="1" x="27"/>
        <item m="1" x="532"/>
        <item m="1" x="251"/>
        <item m="1" x="634"/>
        <item m="1" x="410"/>
        <item m="1" x="268"/>
        <item m="1" x="560"/>
        <item m="1" x="139"/>
        <item m="1" x="422"/>
        <item m="1" x="793"/>
        <item m="1" x="25"/>
        <item m="1" x="373"/>
        <item m="1" x="796"/>
        <item m="1" x="602"/>
        <item m="1" x="356"/>
        <item m="1" x="520"/>
        <item m="1" x="717"/>
        <item m="1" x="120"/>
        <item m="1" x="416"/>
        <item m="1" x="311"/>
        <item m="1" x="84"/>
        <item m="1" x="635"/>
        <item m="1" x="62"/>
        <item m="1" x="386"/>
        <item m="1" x="655"/>
        <item m="1" x="201"/>
        <item m="1" x="437"/>
        <item m="1" x="785"/>
        <item m="1" x="67"/>
        <item m="1" x="30"/>
        <item m="1" x="327"/>
        <item m="1" x="637"/>
        <item m="1" x="185"/>
        <item m="1" x="36"/>
        <item m="1" x="639"/>
        <item m="1" x="790"/>
        <item m="1" x="587"/>
        <item m="1" x="562"/>
        <item m="1" x="777"/>
        <item m="1" x="801"/>
        <item m="1" x="127"/>
        <item m="1" x="743"/>
        <item m="1" x="788"/>
        <item m="1" x="55"/>
        <item m="1" x="725"/>
        <item m="1" x="589"/>
        <item m="1" x="474"/>
        <item m="1" x="32"/>
        <item m="1" x="825"/>
        <item m="1" x="620"/>
        <item m="1" x="174"/>
        <item m="1" x="776"/>
        <item m="1" x="465"/>
        <item m="1" x="617"/>
        <item m="1" x="134"/>
        <item m="1" x="649"/>
        <item m="1" x="69"/>
        <item m="1" x="236"/>
        <item m="1" x="336"/>
        <item m="1" x="628"/>
        <item m="1" x="597"/>
        <item m="1" x="301"/>
        <item m="1" x="576"/>
        <item m="1" x="701"/>
        <item m="1" x="238"/>
        <item m="1" x="471"/>
        <item m="1" x="432"/>
        <item m="1" x="405"/>
        <item m="1" x="736"/>
        <item m="1" x="105"/>
        <item m="1" x="359"/>
        <item m="1" x="44"/>
        <item m="1" x="681"/>
        <item m="1" x="273"/>
        <item m="1" x="710"/>
        <item m="1" x="673"/>
        <item m="1" x="564"/>
        <item m="1" x="762"/>
        <item m="1" x="563"/>
        <item x="0"/>
        <item x="1"/>
        <item x="3"/>
        <item x="4"/>
        <item x="5"/>
        <item x="6"/>
      </items>
    </pivotField>
    <pivotField compact="0" outline="0" showAll="0"/>
    <pivotField compact="0" outline="0" showAll="0" defaultSubtotal="0">
      <items count="733">
        <item m="1" x="239"/>
        <item m="1" x="382"/>
        <item m="1" x="412"/>
        <item m="1" x="153"/>
        <item m="1" x="571"/>
        <item m="1" x="355"/>
        <item m="1" x="80"/>
        <item m="1" x="586"/>
        <item m="1" x="547"/>
        <item m="1" x="113"/>
        <item m="1" x="453"/>
        <item m="1" x="329"/>
        <item m="1" x="582"/>
        <item m="1" x="719"/>
        <item m="1" x="63"/>
        <item m="1" x="606"/>
        <item m="1" x="159"/>
        <item m="1" x="506"/>
        <item m="1" x="583"/>
        <item m="1" x="61"/>
        <item m="1" x="303"/>
        <item m="1" x="353"/>
        <item m="1" x="633"/>
        <item m="1" x="189"/>
        <item m="1" x="457"/>
        <item m="1" x="294"/>
        <item m="1" x="566"/>
        <item m="1" x="671"/>
        <item m="1" x="572"/>
        <item m="1" x="309"/>
        <item m="1" x="139"/>
        <item m="1" x="511"/>
        <item m="1" x="526"/>
        <item m="1" x="708"/>
        <item m="1" x="649"/>
        <item m="1" x="282"/>
        <item m="1" x="192"/>
        <item m="1" x="391"/>
        <item m="1" x="65"/>
        <item m="1" x="88"/>
        <item m="1" x="89"/>
        <item m="1" x="87"/>
        <item m="1" x="90"/>
        <item m="1" x="461"/>
        <item m="1" x="656"/>
        <item m="1" x="188"/>
        <item m="1" x="463"/>
        <item m="1" x="253"/>
        <item m="1" x="352"/>
        <item m="1" x="56"/>
        <item m="1" x="101"/>
        <item m="1" x="307"/>
        <item m="1" x="42"/>
        <item m="1" x="588"/>
        <item m="1" x="150"/>
        <item m="1" x="617"/>
        <item m="1" x="125"/>
        <item m="1" x="603"/>
        <item m="1" x="173"/>
        <item m="1" x="168"/>
        <item m="1" x="99"/>
        <item m="1" x="102"/>
        <item m="1" x="179"/>
        <item m="1" x="427"/>
        <item m="1" x="240"/>
        <item m="1" x="503"/>
        <item m="1" x="723"/>
        <item m="1" x="256"/>
        <item m="1" x="23"/>
        <item m="1" x="404"/>
        <item m="1" x="676"/>
        <item m="1" x="40"/>
        <item m="1" x="413"/>
        <item m="1" x="362"/>
        <item m="1" x="78"/>
        <item m="1" x="597"/>
        <item m="1" x="612"/>
        <item m="1" x="24"/>
        <item m="1" x="512"/>
        <item m="1" x="421"/>
        <item m="1" x="330"/>
        <item m="1" x="347"/>
        <item m="1" x="705"/>
        <item m="1" x="580"/>
        <item m="1" x="165"/>
        <item m="1" x="536"/>
        <item m="1" x="269"/>
        <item m="1" x="690"/>
        <item m="1" x="140"/>
        <item m="1" x="718"/>
        <item m="1" x="468"/>
        <item m="1" x="94"/>
        <item m="1" x="440"/>
        <item m="1" x="156"/>
        <item m="1" x="300"/>
        <item m="1" x="183"/>
        <item m="1" x="659"/>
        <item m="1" x="213"/>
        <item m="1" x="111"/>
        <item m="1" x="548"/>
        <item m="1" x="448"/>
        <item m="1" x="372"/>
        <item m="1" x="39"/>
        <item m="1" x="366"/>
        <item m="1" x="596"/>
        <item m="1" x="129"/>
        <item m="1" x="533"/>
        <item m="1" x="721"/>
        <item m="1" x="514"/>
        <item m="1" x="315"/>
        <item m="1" x="265"/>
        <item m="1" x="263"/>
        <item m="1" x="399"/>
        <item m="1" x="53"/>
        <item m="1" x="206"/>
        <item m="1" x="509"/>
        <item m="1" x="75"/>
        <item m="1" x="147"/>
        <item m="1" x="704"/>
        <item m="1" x="389"/>
        <item m="1" x="444"/>
        <item m="1" x="175"/>
        <item m="1" x="231"/>
        <item m="1" x="18"/>
        <item m="1" x="563"/>
        <item m="1" x="271"/>
        <item m="1" x="369"/>
        <item m="1" x="66"/>
        <item m="1" x="117"/>
        <item m="1" x="570"/>
        <item m="1" x="522"/>
        <item m="1" x="650"/>
        <item m="1" x="713"/>
        <item m="1" x="311"/>
        <item m="1" x="552"/>
        <item m="1" x="426"/>
        <item m="1" x="406"/>
        <item m="1" x="359"/>
        <item m="1" x="250"/>
        <item m="1" x="136"/>
        <item m="1" x="277"/>
        <item m="1" x="45"/>
        <item m="1" x="430"/>
        <item m="1" x="296"/>
        <item m="1" x="199"/>
        <item m="1" x="249"/>
        <item m="1" x="464"/>
        <item m="1" x="201"/>
        <item m="1" x="542"/>
        <item m="1" x="641"/>
        <item m="1" x="681"/>
        <item m="1" x="266"/>
        <item m="1" x="709"/>
        <item m="1" x="727"/>
        <item m="1" x="377"/>
        <item m="1" x="268"/>
        <item m="1" x="29"/>
        <item m="1" x="163"/>
        <item m="1" x="318"/>
        <item m="1" x="675"/>
        <item m="1" x="493"/>
        <item m="1" x="210"/>
        <item m="1" x="345"/>
        <item m="1" x="247"/>
        <item m="1" x="610"/>
        <item m="1" x="60"/>
        <item m="1" x="81"/>
        <item m="1" x="492"/>
        <item m="1" x="510"/>
        <item m="1" x="48"/>
        <item m="1" x="348"/>
        <item x="8"/>
        <item m="1" x="197"/>
        <item x="9"/>
        <item m="1" x="553"/>
        <item m="1" x="222"/>
        <item m="1" x="284"/>
        <item m="1" x="258"/>
        <item m="1" x="635"/>
        <item m="1" x="730"/>
        <item m="1" x="220"/>
        <item m="1" x="274"/>
        <item m="1" x="214"/>
        <item m="1" x="531"/>
        <item m="1" x="403"/>
        <item m="1" x="602"/>
        <item m="1" x="575"/>
        <item m="1" x="46"/>
        <item m="1" x="579"/>
        <item m="1" x="335"/>
        <item m="1" x="432"/>
        <item m="1" x="257"/>
        <item m="1" x="85"/>
        <item m="1" x="458"/>
        <item m="1" x="655"/>
        <item m="1" x="535"/>
        <item m="1" x="679"/>
        <item m="1" x="245"/>
        <item m="1" x="172"/>
        <item m="1" x="647"/>
        <item m="1" x="328"/>
        <item m="1" x="651"/>
        <item m="1" x="405"/>
        <item m="1" x="255"/>
        <item m="1" x="576"/>
        <item m="1" x="334"/>
        <item m="1" x="524"/>
        <item m="1" x="145"/>
        <item m="1" x="595"/>
        <item m="1" x="54"/>
        <item m="1" x="351"/>
        <item m="1" x="128"/>
        <item m="1" x="494"/>
        <item m="1" x="439"/>
        <item m="1" x="402"/>
        <item m="1" x="97"/>
        <item m="1" x="627"/>
        <item m="1" x="126"/>
        <item m="1" x="715"/>
        <item m="1" x="445"/>
        <item m="1" x="229"/>
        <item m="1" x="486"/>
        <item m="1" x="20"/>
        <item m="1" x="203"/>
        <item m="1" x="710"/>
        <item m="1" x="243"/>
        <item m="1" x="416"/>
        <item m="1" x="707"/>
        <item m="1" x="532"/>
        <item m="1" x="149"/>
        <item m="1" x="534"/>
        <item m="1" x="187"/>
        <item m="1" x="568"/>
        <item m="1" x="449"/>
        <item m="1" x="592"/>
        <item m="1" x="361"/>
        <item m="1" x="507"/>
        <item m="1" x="594"/>
        <item m="1" x="685"/>
        <item m="1" x="578"/>
        <item m="1" x="644"/>
        <item m="1" x="528"/>
        <item m="1" x="115"/>
        <item m="1" x="223"/>
        <item m="1" x="397"/>
        <item m="1" x="62"/>
        <item m="1" x="132"/>
        <item m="1" x="51"/>
        <item m="1" x="242"/>
        <item m="1" x="212"/>
        <item m="1" x="554"/>
        <item m="1" x="674"/>
        <item m="1" x="551"/>
        <item m="1" x="465"/>
        <item m="1" x="629"/>
        <item m="1" x="34"/>
        <item m="1" x="697"/>
        <item m="1" x="262"/>
        <item m="1" x="304"/>
        <item m="1" x="324"/>
        <item m="1" x="396"/>
        <item m="1" x="505"/>
        <item m="1" x="483"/>
        <item m="1" x="141"/>
        <item m="1" x="209"/>
        <item m="1" x="354"/>
        <item m="1" x="696"/>
        <item m="1" x="658"/>
        <item m="1" x="100"/>
        <item m="1" x="561"/>
        <item m="1" x="110"/>
        <item m="1" x="248"/>
        <item m="1" x="237"/>
        <item m="1" x="302"/>
        <item m="1" x="714"/>
        <item m="1" x="600"/>
        <item m="1" x="195"/>
        <item m="1" x="116"/>
        <item m="1" x="322"/>
        <item m="1" x="538"/>
        <item m="1" x="728"/>
        <item m="1" x="653"/>
        <item m="1" x="540"/>
        <item m="1" x="193"/>
        <item m="1" x="152"/>
        <item m="1" x="333"/>
        <item m="1" x="398"/>
        <item m="1" x="454"/>
        <item m="1" x="185"/>
        <item m="1" x="545"/>
        <item m="1" x="569"/>
        <item m="1" x="451"/>
        <item m="1" x="637"/>
        <item m="1" x="241"/>
        <item m="1" x="513"/>
        <item m="1" x="33"/>
        <item m="1" x="539"/>
        <item m="1" x="68"/>
        <item m="1" x="543"/>
        <item m="1" x="22"/>
        <item m="1" x="336"/>
        <item m="1" x="700"/>
        <item m="1" x="401"/>
        <item m="1" x="695"/>
        <item m="1" x="394"/>
        <item m="1" x="49"/>
        <item m="1" x="472"/>
        <item m="1" x="91"/>
        <item m="1" x="434"/>
        <item m="1" x="16"/>
        <item m="1" x="98"/>
        <item m="1" x="254"/>
        <item m="1" x="652"/>
        <item m="1" x="79"/>
        <item m="1" x="25"/>
        <item m="1" x="567"/>
        <item m="1" x="724"/>
        <item m="1" x="470"/>
        <item m="1" x="146"/>
        <item m="1" x="559"/>
        <item m="1" x="287"/>
        <item m="1" x="370"/>
        <item m="1" x="601"/>
        <item m="1" x="682"/>
        <item m="1" x="477"/>
        <item m="1" x="251"/>
        <item m="1" x="460"/>
        <item m="1" x="380"/>
        <item m="1" x="37"/>
        <item m="1" x="521"/>
        <item m="1" x="433"/>
        <item m="1" x="499"/>
        <item m="1" x="669"/>
        <item m="1" x="537"/>
        <item m="1" x="488"/>
        <item m="1" x="160"/>
        <item m="1" x="169"/>
        <item m="1" x="124"/>
        <item m="1" x="549"/>
        <item m="1" x="436"/>
        <item m="1" x="71"/>
        <item m="1" x="350"/>
        <item m="1" x="301"/>
        <item m="1" x="615"/>
        <item m="1" x="598"/>
        <item m="1" x="148"/>
        <item m="1" x="73"/>
        <item m="1" x="479"/>
        <item m="1" x="414"/>
        <item m="1" x="349"/>
        <item m="1" x="623"/>
        <item m="1" x="367"/>
        <item m="1" x="155"/>
        <item m="1" x="93"/>
        <item m="1" x="331"/>
        <item m="1" x="523"/>
        <item m="1" x="517"/>
        <item m="1" x="273"/>
        <item m="1" x="390"/>
        <item m="1" x="636"/>
        <item m="1" x="616"/>
        <item m="1" x="701"/>
        <item m="1" x="712"/>
        <item m="1" x="717"/>
        <item m="1" x="657"/>
        <item m="1" x="338"/>
        <item m="1" x="562"/>
        <item m="1" x="293"/>
        <item m="1" x="438"/>
        <item m="1" x="621"/>
        <item m="1" x="107"/>
        <item m="1" x="702"/>
        <item m="1" x="491"/>
        <item m="1" x="428"/>
        <item m="1" x="585"/>
        <item m="1" x="84"/>
        <item m="1" x="591"/>
        <item m="1" x="646"/>
        <item m="1" x="452"/>
        <item m="1" x="371"/>
        <item m="1" x="332"/>
        <item m="1" x="260"/>
        <item m="1" x="290"/>
        <item m="1" x="358"/>
        <item m="1" x="480"/>
        <item m="1" x="664"/>
        <item m="1" x="687"/>
        <item m="1" x="305"/>
        <item m="1" x="574"/>
        <item m="1" x="720"/>
        <item m="1" x="154"/>
        <item m="1" x="31"/>
        <item m="1" x="252"/>
        <item m="1" x="387"/>
        <item m="1" x="619"/>
        <item m="1" x="660"/>
        <item m="1" x="134"/>
        <item m="1" x="450"/>
        <item m="1" x="17"/>
        <item m="1" x="383"/>
        <item m="1" x="541"/>
        <item m="1" x="280"/>
        <item m="1" x="363"/>
        <item m="1" x="691"/>
        <item m="1" x="609"/>
        <item m="1" x="482"/>
        <item m="1" x="219"/>
        <item m="1" x="286"/>
        <item m="1" x="138"/>
        <item m="1" x="28"/>
        <item m="1" x="497"/>
        <item m="1" x="196"/>
        <item m="1" x="698"/>
        <item m="1" x="120"/>
        <item m="1" x="550"/>
        <item m="1" x="410"/>
        <item m="1" x="299"/>
        <item m="1" x="235"/>
        <item m="1" x="648"/>
        <item m="1" x="325"/>
        <item m="1" x="261"/>
        <item m="1" x="244"/>
        <item m="1" x="642"/>
        <item m="1" x="429"/>
        <item m="1" x="86"/>
        <item m="1" x="557"/>
        <item m="1" x="732"/>
        <item m="1" x="270"/>
        <item m="1" x="292"/>
        <item m="1" x="409"/>
        <item m="1" x="581"/>
        <item m="1" x="74"/>
        <item m="1" x="55"/>
        <item m="1" x="608"/>
        <item m="1" x="663"/>
        <item m="1" x="423"/>
        <item m="1" x="211"/>
        <item m="1" x="77"/>
        <item m="1" x="558"/>
        <item m="1" x="171"/>
        <item m="1" x="484"/>
        <item m="1" x="123"/>
        <item m="1" x="604"/>
        <item m="1" x="722"/>
        <item m="1" x="191"/>
        <item m="1" x="275"/>
        <item m="1" x="103"/>
        <item m="1" x="221"/>
        <item m="1" x="622"/>
        <item m="1" x="59"/>
        <item m="1" x="411"/>
        <item m="1" x="306"/>
        <item m="1" x="127"/>
        <item m="1" x="15"/>
        <item m="1" x="425"/>
        <item m="1" x="473"/>
        <item m="1" x="225"/>
        <item m="1" x="418"/>
        <item m="1" x="283"/>
        <item m="1" x="599"/>
        <item m="1" x="530"/>
        <item m="1" x="204"/>
        <item m="1" x="624"/>
        <item m="1" x="142"/>
        <item m="1" x="340"/>
        <item m="1" x="64"/>
        <item m="1" x="392"/>
        <item m="1" x="314"/>
        <item m="1" x="589"/>
        <item m="1" x="181"/>
        <item m="1" x="310"/>
        <item x="7"/>
        <item m="1" x="233"/>
        <item m="1" x="343"/>
        <item m="1" x="625"/>
        <item m="1" x="342"/>
        <item m="1" x="92"/>
        <item m="1" x="130"/>
        <item m="1" x="218"/>
        <item m="1" x="105"/>
        <item m="1" x="420"/>
        <item m="1" x="166"/>
        <item m="1" x="441"/>
        <item m="1" x="319"/>
        <item m="1" x="162"/>
        <item m="1" x="52"/>
        <item m="1" x="158"/>
        <item m="1" x="285"/>
        <item m="1" x="224"/>
        <item m="1" x="422"/>
        <item m="1" x="711"/>
        <item m="1" x="279"/>
        <item m="1" x="475"/>
        <item m="1" x="323"/>
        <item m="1" x="357"/>
        <item m="1" x="680"/>
        <item m="1" x="462"/>
        <item m="1" x="699"/>
        <item m="1" x="417"/>
        <item m="1" x="360"/>
        <item m="1" x="157"/>
        <item m="1" x="344"/>
        <item m="1" x="683"/>
        <item m="1" x="230"/>
        <item m="1" x="502"/>
        <item m="1" x="665"/>
        <item m="1" x="227"/>
        <item m="1" x="35"/>
        <item m="1" x="716"/>
        <item m="1" x="202"/>
        <item m="1" x="278"/>
        <item m="1" x="631"/>
        <item m="1" x="706"/>
        <item m="1" x="118"/>
        <item m="1" x="628"/>
        <item m="1" x="297"/>
        <item m="1" x="686"/>
        <item m="1" x="565"/>
        <item m="1" x="228"/>
        <item m="1" x="485"/>
        <item m="1" x="415"/>
        <item m="1" x="178"/>
        <item m="1" x="515"/>
        <item m="1" x="83"/>
        <item m="1" x="729"/>
        <item m="1" x="186"/>
        <item m="1" x="424"/>
        <item m="1" x="693"/>
        <item m="1" x="182"/>
        <item m="1" x="226"/>
        <item m="1" x="611"/>
        <item m="1" x="638"/>
        <item m="1" x="308"/>
        <item m="1" x="276"/>
        <item m="1" x="326"/>
        <item m="1" x="556"/>
        <item m="1" x="121"/>
        <item m="1" x="384"/>
        <item m="1" x="194"/>
        <item m="1" x="207"/>
        <item m="1" x="476"/>
        <item m="1" x="69"/>
        <item m="1" x="564"/>
        <item m="1" x="587"/>
        <item m="1" x="198"/>
        <item m="1" x="133"/>
        <item m="1" x="143"/>
        <item m="1" x="375"/>
        <item m="1" x="381"/>
        <item m="1" x="167"/>
        <item m="1" x="590"/>
        <item m="1" x="57"/>
        <item m="1" x="109"/>
        <item m="1" x="13"/>
        <item m="1" x="217"/>
        <item m="1" x="670"/>
        <item m="1" x="618"/>
        <item m="1" x="122"/>
        <item m="1" x="626"/>
        <item m="1" x="327"/>
        <item m="1" x="573"/>
        <item m="1" x="180"/>
        <item m="1" x="614"/>
        <item m="1" x="272"/>
        <item m="1" x="378"/>
        <item m="1" x="11"/>
        <item m="1" x="667"/>
        <item m="1" x="376"/>
        <item m="1" x="400"/>
        <item m="1" x="267"/>
        <item m="1" x="368"/>
        <item m="1" x="321"/>
        <item m="1" x="43"/>
        <item m="1" x="337"/>
        <item m="1" x="76"/>
        <item m="1" x="634"/>
        <item m="1" x="408"/>
        <item m="1" x="498"/>
        <item m="1" x="544"/>
        <item m="1" x="419"/>
        <item m="1" x="495"/>
        <item m="1" x="205"/>
        <item m="1" x="50"/>
        <item m="1" x="447"/>
        <item m="1" x="151"/>
        <item m="1" x="21"/>
        <item m="1" x="446"/>
        <item m="1" x="208"/>
        <item m="1" x="373"/>
        <item m="1" x="527"/>
        <item m="1" x="673"/>
        <item m="1" x="481"/>
        <item m="1" x="459"/>
        <item m="1" x="190"/>
        <item m="1" x="246"/>
        <item m="1" x="466"/>
        <item m="1" x="72"/>
        <item m="1" x="684"/>
        <item m="1" x="170"/>
        <item m="1" x="14"/>
        <item m="1" x="639"/>
        <item m="1" x="320"/>
        <item m="1" x="161"/>
        <item m="1" x="456"/>
        <item m="1" x="643"/>
        <item m="1" x="339"/>
        <item m="1" x="478"/>
        <item m="1" x="666"/>
        <item m="1" x="10"/>
        <item m="1" x="672"/>
        <item m="1" x="32"/>
        <item m="1" x="519"/>
        <item m="1" x="516"/>
        <item m="1" x="312"/>
        <item m="1" x="108"/>
        <item m="1" x="504"/>
        <item m="1" x="137"/>
        <item m="1" x="38"/>
        <item m="1" x="607"/>
        <item m="1" x="238"/>
        <item m="1" x="677"/>
        <item m="1" x="259"/>
        <item m="1" x="19"/>
        <item m="1" x="317"/>
        <item m="1" x="184"/>
        <item m="1" x="174"/>
        <item m="1" x="688"/>
        <item m="1" x="469"/>
        <item m="1" x="407"/>
        <item m="1" x="313"/>
        <item m="1" x="298"/>
        <item m="1" x="689"/>
        <item m="1" x="678"/>
        <item m="1" x="106"/>
        <item m="1" x="144"/>
        <item m="1" x="435"/>
        <item m="1" x="654"/>
        <item m="1" x="694"/>
        <item m="1" x="104"/>
        <item m="1" x="364"/>
        <item m="1" x="281"/>
        <item m="1" x="365"/>
        <item m="1" x="234"/>
        <item m="1" x="264"/>
        <item m="1" x="41"/>
        <item m="1" x="645"/>
        <item m="1" x="379"/>
        <item m="1" x="431"/>
        <item m="1" x="471"/>
        <item m="1" x="725"/>
        <item m="1" x="489"/>
        <item m="1" x="703"/>
        <item m="1" x="490"/>
        <item m="1" x="555"/>
        <item m="1" x="58"/>
        <item m="1" x="374"/>
        <item m="1" x="546"/>
        <item m="1" x="119"/>
        <item m="1" x="508"/>
        <item m="1" x="215"/>
        <item m="1" x="662"/>
        <item m="1" x="30"/>
        <item m="1" x="731"/>
        <item m="1" x="525"/>
        <item m="1" x="70"/>
        <item m="1" x="291"/>
        <item m="1" x="395"/>
        <item m="1" x="692"/>
        <item m="1" x="437"/>
        <item m="1" x="388"/>
        <item m="1" x="47"/>
        <item m="1" x="200"/>
        <item m="1" x="96"/>
        <item m="1" x="529"/>
        <item m="1" x="726"/>
        <item m="1" x="640"/>
        <item m="1" x="560"/>
        <item m="1" x="26"/>
        <item m="1" x="500"/>
        <item m="1" x="661"/>
        <item m="1" x="114"/>
        <item m="1" x="216"/>
        <item m="1" x="44"/>
        <item m="1" x="356"/>
        <item m="1" x="112"/>
        <item m="1" x="288"/>
        <item m="1" x="341"/>
        <item m="1" x="316"/>
        <item m="1" x="27"/>
        <item m="1" x="584"/>
        <item m="1" x="620"/>
        <item m="1" x="496"/>
        <item m="1" x="455"/>
        <item m="1" x="443"/>
        <item m="1" x="295"/>
        <item m="1" x="518"/>
        <item m="1" x="95"/>
        <item m="1" x="176"/>
        <item m="1" x="164"/>
        <item m="1" x="632"/>
        <item m="1" x="630"/>
        <item m="1" x="442"/>
        <item m="1" x="385"/>
        <item m="1" x="67"/>
        <item m="1" x="386"/>
        <item m="1" x="177"/>
        <item m="1" x="135"/>
        <item m="1" x="36"/>
        <item m="1" x="82"/>
        <item m="1" x="12"/>
        <item m="1" x="668"/>
        <item m="1" x="613"/>
        <item m="1" x="232"/>
        <item m="1" x="346"/>
        <item m="1" x="131"/>
        <item m="1" x="577"/>
        <item m="1" x="520"/>
        <item m="1" x="236"/>
        <item m="1" x="593"/>
        <item m="1" x="605"/>
        <item m="1" x="501"/>
        <item m="1" x="487"/>
        <item m="1" x="474"/>
        <item m="1" x="289"/>
        <item m="1" x="467"/>
        <item m="1" x="393"/>
        <item x="0"/>
        <item x="1"/>
        <item x="2"/>
        <item x="3"/>
        <item x="4"/>
        <item x="5"/>
        <item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axis="axisPage" compact="0" outline="0" showAll="0">
      <items count="3">
        <item x="0"/>
        <item m="1" x="1"/>
        <item t="default"/>
      </items>
    </pivotField>
  </pivotFields>
  <rowFields count="2">
    <field x="3"/>
    <field x="4"/>
  </rowFields>
  <rowItems count="9">
    <i>
      <x v="168"/>
      <x v="41"/>
    </i>
    <i>
      <x v="170"/>
      <x v="39"/>
    </i>
    <i>
      <x v="444"/>
      <x v="42"/>
    </i>
    <i>
      <x v="673"/>
      <x v="833"/>
    </i>
    <i>
      <x v="674"/>
      <x v="834"/>
    </i>
    <i>
      <x v="675"/>
      <x v="835"/>
    </i>
    <i>
      <x v="676"/>
      <x v="836"/>
    </i>
    <i>
      <x v="677"/>
      <x v="837"/>
    </i>
    <i>
      <x v="678"/>
      <x v="838"/>
    </i>
  </rowItems>
  <colItems count="1">
    <i/>
  </colItems>
  <pageFields count="5">
    <pageField fld="119" item="0" hier="-1"/>
    <pageField fld="120" item="0" hier="-1"/>
    <pageField fld="124" hier="-1"/>
    <pageField fld="125" hier="-1"/>
    <pageField fld="143" item="0" hier="-1"/>
  </pageFields>
  <formats count="18">
    <format dxfId="301">
      <pivotArea type="all" dataOnly="0" outline="0" fieldPosition="0"/>
    </format>
    <format dxfId="300">
      <pivotArea field="2" type="button" dataOnly="0" labelOnly="1" outline="0"/>
    </format>
    <format dxfId="299">
      <pivotArea field="3" type="button" dataOnly="0" labelOnly="1" outline="0" axis="axisRow" fieldPosition="1"/>
    </format>
    <format dxfId="298">
      <pivotArea field="4" type="button" dataOnly="0" labelOnly="1" outline="0" axis="axisRow" fieldPosition="2"/>
    </format>
    <format dxfId="297">
      <pivotArea field="6" type="button" dataOnly="0" labelOnly="1" outline="0"/>
    </format>
    <format dxfId="296">
      <pivotArea field="16" type="button" dataOnly="0" labelOnly="1" outline="0"/>
    </format>
    <format dxfId="295">
      <pivotArea type="all" dataOnly="0" outline="0" fieldPosition="0"/>
    </format>
    <format dxfId="294">
      <pivotArea field="2" type="button" dataOnly="0" labelOnly="1" outline="0"/>
    </format>
    <format dxfId="293">
      <pivotArea field="3" type="button" dataOnly="0" labelOnly="1" outline="0" axis="axisRow" fieldPosition="1"/>
    </format>
    <format dxfId="292">
      <pivotArea field="4" type="button" dataOnly="0" labelOnly="1" outline="0" axis="axisRow" fieldPosition="2"/>
    </format>
    <format dxfId="291">
      <pivotArea field="6" type="button" dataOnly="0" labelOnly="1" outline="0"/>
    </format>
    <format dxfId="290">
      <pivotArea field="16" type="button" dataOnly="0" labelOnly="1" outline="0"/>
    </format>
    <format dxfId="289">
      <pivotArea type="all" dataOnly="0" outline="0" fieldPosition="0"/>
    </format>
    <format dxfId="288">
      <pivotArea field="2" type="button" dataOnly="0" labelOnly="1" outline="0"/>
    </format>
    <format dxfId="287">
      <pivotArea field="3" type="button" dataOnly="0" labelOnly="1" outline="0" axis="axisRow" fieldPosition="1"/>
    </format>
    <format dxfId="286">
      <pivotArea field="4" type="button" dataOnly="0" labelOnly="1" outline="0" axis="axisRow" fieldPosition="2"/>
    </format>
    <format dxfId="285">
      <pivotArea field="6" type="button" dataOnly="0" labelOnly="1" outline="0"/>
    </format>
    <format dxfId="284">
      <pivotArea field="16" type="button" dataOnly="0" labelOnly="1" outline="0"/>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樞紐分析表1" cacheId="589" applyNumberFormats="0" applyBorderFormats="0" applyFontFormats="0" applyPatternFormats="0" applyAlignmentFormats="0" applyWidthHeightFormats="1" dataCaption="值" updatedVersion="8" minRefreshableVersion="3" showDrill="0" useAutoFormatting="1" itemPrintTitles="1" createdVersion="6" indent="0" compact="0" compactData="0" multipleFieldFilters="0">
  <location ref="AE6:AJ10" firstHeaderRow="1" firstDataRow="2" firstDataCol="2" rowPageCount="3" colPageCount="1"/>
  <pivotFields count="144">
    <pivotField compact="0" outline="0" showAll="0"/>
    <pivotField compact="0" outline="0" showAll="0"/>
    <pivotField axis="axisRow" compact="0" outline="0" showAll="0">
      <items count="22">
        <item x="0"/>
        <item m="1" x="10"/>
        <item m="1" x="20"/>
        <item m="1" x="12"/>
        <item m="1" x="18"/>
        <item m="1" x="16"/>
        <item m="1" x="14"/>
        <item m="1" x="3"/>
        <item m="1" x="19"/>
        <item m="1" x="8"/>
        <item m="1" x="17"/>
        <item m="1" x="7"/>
        <item m="1" x="5"/>
        <item m="1" x="9"/>
        <item m="1" x="6"/>
        <item m="1" x="13"/>
        <item m="1" x="11"/>
        <item m="1" x="15"/>
        <item m="1" x="1"/>
        <item m="1" x="2"/>
        <item m="1" x="4"/>
        <item t="default"/>
      </items>
    </pivotField>
    <pivotField compact="0" outline="0" showAll="0"/>
    <pivotField compact="0" outline="0" showAll="0" defaultSubtotal="0"/>
    <pivotField compact="0" outline="0" showAll="0"/>
    <pivotField compact="0" outline="0" showAll="0"/>
    <pivotField compact="0" outline="0" showAll="0"/>
    <pivotField axis="axisCol" compact="0" outline="0" showAll="0">
      <items count="6">
        <item x="0"/>
        <item m="1" x="3"/>
        <item m="1" x="4"/>
        <item x="1"/>
        <item x="2"/>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2">
        <item x="0"/>
        <item m="1" x="9"/>
        <item m="1" x="7"/>
        <item m="1" x="2"/>
        <item m="1" x="10"/>
        <item m="1" x="6"/>
        <item m="1" x="5"/>
        <item m="1" x="4"/>
        <item m="1" x="8"/>
        <item m="1" x="1"/>
        <item m="1" x="3"/>
        <item t="default"/>
      </items>
    </pivotField>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118"/>
    <field x="2"/>
  </rowFields>
  <rowItems count="3">
    <i>
      <x/>
      <x/>
    </i>
    <i t="default">
      <x/>
    </i>
    <i t="grand">
      <x/>
    </i>
  </rowItems>
  <colFields count="1">
    <field x="8"/>
  </colFields>
  <colItems count="4">
    <i>
      <x/>
    </i>
    <i>
      <x v="3"/>
    </i>
    <i>
      <x v="4"/>
    </i>
    <i t="grand">
      <x/>
    </i>
  </colItems>
  <pageFields count="3">
    <pageField fld="119" item="0" hier="-1"/>
    <pageField fld="120" item="0" hier="-1"/>
    <pageField fld="97" hier="-1"/>
  </pageFields>
  <formats count="25">
    <format dxfId="326">
      <pivotArea dataOnly="0" labelOnly="1" outline="0" fieldPosition="0">
        <references count="1">
          <reference field="118" count="1" defaultSubtotal="1">
            <x v="0"/>
          </reference>
        </references>
      </pivotArea>
    </format>
    <format dxfId="325">
      <pivotArea dataOnly="0" labelOnly="1" outline="0" fieldPosition="0">
        <references count="1">
          <reference field="118" count="1" defaultSubtotal="1">
            <x v="1"/>
          </reference>
        </references>
      </pivotArea>
    </format>
    <format dxfId="324">
      <pivotArea dataOnly="0" labelOnly="1" outline="0" fieldPosition="0">
        <references count="1">
          <reference field="118" count="1" defaultSubtotal="1">
            <x v="2"/>
          </reference>
        </references>
      </pivotArea>
    </format>
    <format dxfId="323">
      <pivotArea dataOnly="0" labelOnly="1" outline="0" fieldPosition="0">
        <references count="1">
          <reference field="118" count="1" defaultSubtotal="1">
            <x v="3"/>
          </reference>
        </references>
      </pivotArea>
    </format>
    <format dxfId="322">
      <pivotArea dataOnly="0" labelOnly="1" outline="0" fieldPosition="0">
        <references count="1">
          <reference field="118" count="1" defaultSubtotal="1">
            <x v="4"/>
          </reference>
        </references>
      </pivotArea>
    </format>
    <format dxfId="321">
      <pivotArea dataOnly="0" labelOnly="1" outline="0" fieldPosition="0">
        <references count="1">
          <reference field="118" count="1" defaultSubtotal="1">
            <x v="5"/>
          </reference>
        </references>
      </pivotArea>
    </format>
    <format dxfId="320">
      <pivotArea dataOnly="0" labelOnly="1" outline="0" fieldPosition="0">
        <references count="1">
          <reference field="118" count="1" defaultSubtotal="1">
            <x v="6"/>
          </reference>
        </references>
      </pivotArea>
    </format>
    <format dxfId="319">
      <pivotArea dataOnly="0" labelOnly="1" outline="0" fieldPosition="0">
        <references count="1">
          <reference field="118" count="1" defaultSubtotal="1">
            <x v="7"/>
          </reference>
        </references>
      </pivotArea>
    </format>
    <format dxfId="318">
      <pivotArea type="all" dataOnly="0" outline="0" fieldPosition="0"/>
    </format>
    <format dxfId="317">
      <pivotArea outline="0" collapsedLevelsAreSubtotals="1" fieldPosition="0"/>
    </format>
    <format dxfId="316">
      <pivotArea type="origin" dataOnly="0" labelOnly="1" outline="0" fieldPosition="0"/>
    </format>
    <format dxfId="315">
      <pivotArea field="8" type="button" dataOnly="0" labelOnly="1" outline="0" axis="axisCol" fieldPosition="0"/>
    </format>
    <format dxfId="314">
      <pivotArea type="topRight" dataOnly="0" labelOnly="1" outline="0" fieldPosition="0"/>
    </format>
    <format dxfId="313">
      <pivotArea field="118" type="button" dataOnly="0" labelOnly="1" outline="0" axis="axisRow" fieldPosition="0"/>
    </format>
    <format dxfId="312">
      <pivotArea field="2" type="button" dataOnly="0" labelOnly="1" outline="0" axis="axisRow" fieldPosition="1"/>
    </format>
    <format dxfId="311">
      <pivotArea dataOnly="0" labelOnly="1" outline="0" fieldPosition="0">
        <references count="1">
          <reference field="118" count="6">
            <x v="2"/>
            <x v="3"/>
            <x v="5"/>
            <x v="6"/>
            <x v="7"/>
            <x v="8"/>
          </reference>
        </references>
      </pivotArea>
    </format>
    <format dxfId="310">
      <pivotArea dataOnly="0" labelOnly="1" outline="0" fieldPosition="0">
        <references count="1">
          <reference field="118" count="6" defaultSubtotal="1">
            <x v="2"/>
            <x v="3"/>
            <x v="5"/>
            <x v="6"/>
            <x v="7"/>
            <x v="8"/>
          </reference>
        </references>
      </pivotArea>
    </format>
    <format dxfId="309">
      <pivotArea dataOnly="0" labelOnly="1" grandRow="1" outline="0" fieldPosition="0"/>
    </format>
    <format dxfId="308">
      <pivotArea dataOnly="0" labelOnly="1" outline="0" fieldPosition="0">
        <references count="2">
          <reference field="2" count="1">
            <x v="6"/>
          </reference>
          <reference field="118" count="1" selected="0">
            <x v="2"/>
          </reference>
        </references>
      </pivotArea>
    </format>
    <format dxfId="307">
      <pivotArea dataOnly="0" labelOnly="1" outline="0" fieldPosition="0">
        <references count="2">
          <reference field="2" count="2">
            <x v="7"/>
            <x v="10"/>
          </reference>
          <reference field="118" count="1" selected="0">
            <x v="3"/>
          </reference>
        </references>
      </pivotArea>
    </format>
    <format dxfId="306">
      <pivotArea dataOnly="0" labelOnly="1" outline="0" fieldPosition="0">
        <references count="2">
          <reference field="2" count="2">
            <x v="9"/>
            <x v="16"/>
          </reference>
          <reference field="118" count="1" selected="0">
            <x v="5"/>
          </reference>
        </references>
      </pivotArea>
    </format>
    <format dxfId="305">
      <pivotArea dataOnly="0" labelOnly="1" outline="0" fieldPosition="0">
        <references count="2">
          <reference field="2" count="3">
            <x v="11"/>
            <x v="12"/>
            <x v="13"/>
          </reference>
          <reference field="118" count="1" selected="0">
            <x v="6"/>
          </reference>
        </references>
      </pivotArea>
    </format>
    <format dxfId="304">
      <pivotArea dataOnly="0" labelOnly="1" outline="0" fieldPosition="0">
        <references count="2">
          <reference field="2" count="2">
            <x v="14"/>
            <x v="15"/>
          </reference>
          <reference field="118" count="1" selected="0">
            <x v="7"/>
          </reference>
        </references>
      </pivotArea>
    </format>
    <format dxfId="303">
      <pivotArea dataOnly="0" labelOnly="1" outline="0" fieldPosition="0">
        <references count="2">
          <reference field="2" count="1">
            <x v="17"/>
          </reference>
          <reference field="118" count="1" selected="0">
            <x v="8"/>
          </reference>
        </references>
      </pivotArea>
    </format>
    <format dxfId="302">
      <pivotArea dataOnly="0" labelOnly="1" outline="0" fieldPosition="0">
        <references count="1">
          <reference field="8" count="0"/>
        </references>
      </pivotArea>
    </format>
  </formats>
  <pivotTableStyleInfo name="PivotStyleMedium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樞紐分析表5"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K8:M17" firstHeaderRow="1" firstDataRow="2" firstDataCol="2" rowPageCount="4" colPageCount="1"/>
  <pivotFields count="144">
    <pivotField compact="0" outline="0" showAll="0"/>
    <pivotField compact="0" outline="0" showAll="0"/>
    <pivotField axis="axisCol" compact="0" outline="0" showAll="0" defaultSubtotal="0">
      <items count="21">
        <item x="0"/>
        <item m="1" x="10"/>
        <item m="1" x="20"/>
        <item m="1" x="12"/>
        <item m="1" x="18"/>
        <item m="1" x="16"/>
        <item m="1" x="14"/>
        <item m="1" x="3"/>
        <item m="1" x="19"/>
        <item m="1" x="8"/>
        <item m="1" x="17"/>
        <item m="1" x="7"/>
        <item m="1" x="5"/>
        <item m="1" x="9"/>
        <item m="1" x="6"/>
        <item m="1" x="13"/>
        <item m="1" x="11"/>
        <item m="1" x="15"/>
        <item m="1" x="1"/>
        <item m="1" x="2"/>
        <item m="1" x="4"/>
      </items>
    </pivotField>
    <pivotField axis="axisRow" compact="0" outline="0" showAll="0" defaultSubtotal="0">
      <items count="679">
        <item m="1" x="193"/>
        <item m="1" x="120"/>
        <item m="1" x="542"/>
        <item m="1" x="418"/>
        <item m="1" x="303"/>
        <item m="1" x="617"/>
        <item m="1" x="554"/>
        <item m="1" x="225"/>
        <item m="1" x="669"/>
        <item m="1" x="52"/>
        <item m="1" x="316"/>
        <item m="1" x="573"/>
        <item m="1" x="344"/>
        <item m="1" x="354"/>
        <item m="1" x="555"/>
        <item m="1" x="50"/>
        <item m="1" x="274"/>
        <item m="1" x="546"/>
        <item m="1" x="290"/>
        <item m="1" x="594"/>
        <item m="1" x="552"/>
        <item m="1" x="400"/>
        <item m="1" x="104"/>
        <item m="1" x="420"/>
        <item m="1" x="355"/>
        <item m="1" x="266"/>
        <item m="1" x="41"/>
        <item m="1" x="538"/>
        <item m="1" x="117"/>
        <item m="1" x="620"/>
        <item m="1" x="294"/>
        <item m="1" x="543"/>
        <item m="1" x="493"/>
        <item m="1" x="174"/>
        <item m="1" x="280"/>
        <item m="1" x="296"/>
        <item m="1" x="19"/>
        <item m="1" x="109"/>
        <item m="1" x="475"/>
        <item m="1" x="495"/>
        <item m="1" x="661"/>
        <item m="1" x="68"/>
        <item m="1" x="604"/>
        <item m="1" x="252"/>
        <item m="1" x="162"/>
        <item m="1" x="352"/>
        <item m="1" x="327"/>
        <item m="1" x="454"/>
        <item m="1" x="631"/>
        <item m="1" x="165"/>
        <item m="1" x="54"/>
        <item m="1" x="431"/>
        <item m="1" x="158"/>
        <item m="1" x="434"/>
        <item m="1" x="227"/>
        <item m="1" x="450"/>
        <item m="1" x="34"/>
        <item m="1" x="560"/>
        <item m="1" x="76"/>
        <item m="1" x="471"/>
        <item m="1" x="675"/>
        <item m="1" x="317"/>
        <item m="1" x="328"/>
        <item m="1" x="584"/>
        <item m="1" x="101"/>
        <item m="1" x="98"/>
        <item m="1" x="82"/>
        <item m="1" x="84"/>
        <item m="1" x="468"/>
        <item m="1" x="672"/>
        <item m="1" x="232"/>
        <item m="1" x="17"/>
        <item m="1" x="369"/>
        <item m="1" x="383"/>
        <item m="1" x="66"/>
        <item m="1" x="566"/>
        <item m="1" x="581"/>
        <item m="1" x="477"/>
        <item m="1" x="382"/>
        <item m="1" x="304"/>
        <item m="1" x="315"/>
        <item m="1" x="655"/>
        <item m="1" x="551"/>
        <item m="1" x="505"/>
        <item m="1" x="13"/>
        <item m="1" x="443"/>
        <item m="1" x="150"/>
        <item m="1" x="110"/>
        <item m="1" x="170"/>
        <item m="1" x="651"/>
        <item m="1" x="356"/>
        <item m="1" x="404"/>
        <item m="1" x="124"/>
        <item m="1" x="642"/>
        <item m="1" x="521"/>
        <item m="1" x="414"/>
        <item m="1" x="338"/>
        <item m="1" x="33"/>
        <item m="1" x="331"/>
        <item m="1" x="466"/>
        <item m="1" x="363"/>
        <item m="1" x="43"/>
        <item m="1" x="178"/>
        <item m="1" x="473"/>
        <item m="1" x="64"/>
        <item m="1" x="116"/>
        <item m="1" x="654"/>
        <item m="1" x="350"/>
        <item m="1" x="411"/>
        <item m="1" x="145"/>
        <item m="1" x="204"/>
        <item m="1" x="14"/>
        <item m="1" x="535"/>
        <item m="1" x="244"/>
        <item m="1" x="335"/>
        <item m="1" x="55"/>
        <item m="1" x="93"/>
        <item m="1" x="541"/>
        <item m="1" x="489"/>
        <item m="1" x="605"/>
        <item m="1" x="665"/>
        <item m="1" x="282"/>
        <item m="1" x="312"/>
        <item m="1" x="87"/>
        <item m="1" x="18"/>
        <item m="1" x="223"/>
        <item m="1" x="106"/>
        <item m="1" x="248"/>
        <item m="1" x="36"/>
        <item m="1" x="392"/>
        <item m="1" x="564"/>
        <item m="1" x="613"/>
        <item m="1" x="579"/>
        <item m="1" x="171"/>
        <item m="1" x="222"/>
        <item m="1" x="435"/>
        <item m="1" x="476"/>
        <item m="1" x="35"/>
        <item m="1" x="49"/>
        <item m="1" x="172"/>
        <item m="1" x="512"/>
        <item m="1" x="673"/>
        <item m="1" x="599"/>
        <item m="1" x="325"/>
        <item m="1" x="628"/>
        <item m="1" x="163"/>
        <item m="1" x="309"/>
        <item m="1" x="657"/>
        <item m="1" x="239"/>
        <item m="1" x="662"/>
        <item m="1" x="258"/>
        <item m="1" x="490"/>
        <item m="1" x="486"/>
        <item m="1" x="340"/>
        <item m="1" x="242"/>
        <item m="1" x="25"/>
        <item m="1" x="132"/>
        <item m="1" x="287"/>
        <item m="1" x="624"/>
        <item m="1" x="459"/>
        <item m="1" x="181"/>
        <item m="1" x="314"/>
        <item m="1" x="220"/>
        <item m="1" x="577"/>
        <item m="1" x="48"/>
        <item m="1" x="67"/>
        <item m="1" x="458"/>
        <item m="1" x="474"/>
        <item x="2"/>
        <item m="1" x="168"/>
        <item x="8"/>
        <item m="1" x="526"/>
        <item m="1" x="254"/>
        <item m="1" x="235"/>
        <item m="1" x="211"/>
        <item m="1" x="360"/>
        <item m="1" x="273"/>
        <item m="1" x="370"/>
        <item m="1" x="186"/>
        <item m="1" x="500"/>
        <item m="1" x="368"/>
        <item m="1" x="568"/>
        <item m="1" x="547"/>
        <item m="1" x="38"/>
        <item m="1" x="342"/>
        <item m="1" x="550"/>
        <item m="1" x="260"/>
        <item m="1" x="210"/>
        <item m="1" x="393"/>
        <item m="1" x="233"/>
        <item m="1" x="71"/>
        <item m="1" x="426"/>
        <item m="1" x="608"/>
        <item m="1" x="504"/>
        <item m="1" x="626"/>
        <item m="1" x="218"/>
        <item m="1" x="140"/>
        <item m="1" x="557"/>
        <item m="1" x="302"/>
        <item m="1" x="606"/>
        <item m="1" x="482"/>
        <item m="1" x="229"/>
        <item m="1" x="548"/>
        <item m="1" x="72"/>
        <item m="1" x="492"/>
        <item m="1" x="115"/>
        <item m="1" x="253"/>
        <item m="1" x="44"/>
        <item m="1" x="319"/>
        <item m="1" x="142"/>
        <item m="1" x="558"/>
        <item m="1" x="570"/>
        <item m="1" x="403"/>
        <item m="1" x="367"/>
        <item m="1" x="80"/>
        <item m="1" x="591"/>
        <item m="1" x="146"/>
        <item m="1" x="677"/>
        <item m="1" x="118"/>
        <item m="1" x="111"/>
        <item m="1" x="595"/>
        <item m="1" x="578"/>
        <item m="1" x="79"/>
        <item m="1" x="412"/>
        <item m="1" x="202"/>
        <item m="1" x="455"/>
        <item m="1" x="413"/>
        <item m="1" x="15"/>
        <item m="1" x="175"/>
        <item m="1" x="663"/>
        <item m="1" x="569"/>
        <item m="1" x="185"/>
        <item m="1" x="660"/>
        <item m="1" x="134"/>
        <item m="1" x="24"/>
        <item m="1" x="501"/>
        <item m="1" x="119"/>
        <item m="1" x="503"/>
        <item m="1" x="157"/>
        <item m="1" x="539"/>
        <item m="1" x="415"/>
        <item m="1" x="562"/>
        <item m="1" x="297"/>
        <item m="1" x="472"/>
        <item m="1" x="565"/>
        <item m="1" x="635"/>
        <item m="1" x="78"/>
        <item m="1" x="375"/>
        <item m="1" x="479"/>
        <item m="1" x="29"/>
        <item m="1" x="516"/>
        <item m="1" x="496"/>
        <item m="1" x="619"/>
        <item m="1" x="498"/>
        <item m="1" x="320"/>
        <item m="1" x="91"/>
        <item m="1" x="196"/>
        <item m="1" x="40"/>
        <item m="1" x="214"/>
        <item m="1" x="183"/>
        <item m="1" x="527"/>
        <item m="1" x="623"/>
        <item m="1" x="525"/>
        <item m="1" x="234"/>
        <item m="1" x="519"/>
        <item m="1" x="30"/>
        <item m="1" x="647"/>
        <item m="1" x="275"/>
        <item m="1" x="299"/>
        <item m="1" x="361"/>
        <item m="1" x="524"/>
        <item m="1" x="652"/>
        <item m="1" x="321"/>
        <item m="1" x="609"/>
        <item m="1" x="83"/>
        <item m="1" x="534"/>
        <item m="1" x="89"/>
        <item m="1" x="674"/>
        <item m="1" x="430"/>
        <item m="1" x="567"/>
        <item m="1" x="166"/>
        <item m="1" x="92"/>
        <item m="1" x="629"/>
        <item m="1" x="358"/>
        <item m="1" x="429"/>
        <item m="1" x="292"/>
        <item m="1" x="441"/>
        <item m="1" x="184"/>
        <item m="1" x="508"/>
        <item m="1" x="510"/>
        <item m="1" x="362"/>
        <item m="1" x="422"/>
        <item m="1" x="155"/>
        <item m="1" x="517"/>
        <item m="1" x="540"/>
        <item m="1" x="365"/>
        <item m="1" x="571"/>
        <item m="1" x="596"/>
        <item m="1" x="213"/>
        <item m="1" x="478"/>
        <item m="1" x="28"/>
        <item m="1" x="509"/>
        <item m="1" x="58"/>
        <item m="1" x="513"/>
        <item m="1" x="16"/>
        <item m="1" x="308"/>
        <item m="1" x="650"/>
        <item m="1" x="366"/>
        <item m="1" x="646"/>
        <item m="1" x="359"/>
        <item m="1" x="39"/>
        <item m="1" x="439"/>
        <item m="1" x="77"/>
        <item m="1" x="396"/>
        <item m="1" x="11"/>
        <item m="1" x="81"/>
        <item m="1" x="228"/>
        <item m="1" x="497"/>
        <item m="1" x="533"/>
        <item m="1" x="257"/>
        <item m="1" x="336"/>
        <item m="1" x="630"/>
        <item m="1" x="51"/>
        <item m="1" x="632"/>
        <item m="1" x="446"/>
        <item m="1" x="224"/>
        <item m="1" x="428"/>
        <item m="1" x="341"/>
        <item m="1" x="32"/>
        <item m="1" x="488"/>
        <item m="1" x="395"/>
        <item m="1" x="463"/>
        <item m="1" x="618"/>
        <item m="1" x="456"/>
        <item m="1" x="129"/>
        <item m="1" x="137"/>
        <item m="1" x="100"/>
        <item m="1" x="522"/>
        <item m="1" x="399"/>
        <item m="1" x="61"/>
        <item m="1" x="148"/>
        <item m="1" x="318"/>
        <item m="1" x="272"/>
        <item m="1" x="448"/>
        <item m="1" x="376"/>
        <item m="1" x="485"/>
        <item m="1" x="514"/>
        <item m="1" x="587"/>
        <item m="1" x="332"/>
        <item m="1" x="122"/>
        <item m="1" x="305"/>
        <item m="1" x="491"/>
        <item m="1" x="351"/>
        <item m="1" x="53"/>
        <item m="1" x="668"/>
        <item m="1" x="108"/>
        <item m="1" x="112"/>
        <item m="1" x="364"/>
        <item m="1" x="277"/>
        <item m="1" x="390"/>
        <item m="1" x="298"/>
        <item m="1" x="70"/>
        <item m="1" x="561"/>
        <item m="1" x="602"/>
        <item m="1" x="417"/>
        <item m="1" x="337"/>
        <item m="1" x="307"/>
        <item m="1" x="237"/>
        <item m="1" x="262"/>
        <item m="1" x="324"/>
        <item m="1" x="449"/>
        <item m="1" x="614"/>
        <item m="1" x="637"/>
        <item m="1" x="276"/>
        <item m="1" x="544"/>
        <item m="1" x="670"/>
        <item m="1" x="121"/>
        <item m="1" x="26"/>
        <item m="1" x="226"/>
        <item m="1" x="348"/>
        <item m="1" x="585"/>
        <item m="1" x="610"/>
        <item m="1" x="127"/>
        <item m="1" x="12"/>
        <item m="1" x="416"/>
        <item m="1" x="345"/>
        <item m="1" x="511"/>
        <item m="1" x="251"/>
        <item m="1" x="329"/>
        <item m="1" x="640"/>
        <item m="1" x="576"/>
        <item m="1" x="452"/>
        <item m="1" x="192"/>
        <item m="1" x="256"/>
        <item m="1" x="107"/>
        <item m="1" x="23"/>
        <item m="1" x="462"/>
        <item m="1" x="167"/>
        <item m="1" x="648"/>
        <item m="1" x="96"/>
        <item m="1" x="523"/>
        <item m="1" x="373"/>
        <item m="1" x="271"/>
        <item m="1" x="208"/>
        <item m="1" x="603"/>
        <item m="1" x="300"/>
        <item m="1" x="238"/>
        <item m="1" x="216"/>
        <item m="1" x="600"/>
        <item m="1" x="391"/>
        <item m="1" x="74"/>
        <item m="1" x="528"/>
        <item m="1" x="678"/>
        <item m="1" x="243"/>
        <item m="1" x="263"/>
        <item m="1" x="520"/>
        <item m="1" x="63"/>
        <item m="1" x="45"/>
        <item m="1" x="575"/>
        <item m="1" x="612"/>
        <item m="1" x="386"/>
        <item m="1" x="182"/>
        <item m="1" x="65"/>
        <item m="1" x="531"/>
        <item m="1" x="453"/>
        <item m="1" x="99"/>
        <item m="1" x="572"/>
        <item m="1" x="671"/>
        <item m="1" x="377"/>
        <item m="1" x="205"/>
        <item m="1" x="47"/>
        <item m="1" x="374"/>
        <item m="1" x="278"/>
        <item m="1" x="10"/>
        <item m="1" x="198"/>
        <item m="1" x="57"/>
        <item m="1" x="589"/>
        <item m="1" x="143"/>
        <item m="1" x="353"/>
        <item m="1" x="95"/>
        <item m="1" x="152"/>
        <item m="1" x="151"/>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compact="0" outline="0" showAll="0" defaultSubtotal="0">
      <items count="839">
        <item m="1" x="603"/>
        <item m="1" x="216"/>
        <item m="1" x="112"/>
        <item m="1" x="102"/>
        <item m="1" x="446"/>
        <item m="1" x="337"/>
        <item m="1" x="702"/>
        <item m="1" x="73"/>
        <item m="1" x="600"/>
        <item m="1" x="612"/>
        <item m="1" x="243"/>
        <item m="1" x="269"/>
        <item m="1" x="347"/>
        <item m="1" x="407"/>
        <item m="1" x="706"/>
        <item m="1" x="282"/>
        <item m="1" x="97"/>
        <item m="1" x="323"/>
        <item m="1" x="687"/>
        <item m="1" x="643"/>
        <item m="1" x="64"/>
        <item m="1" x="609"/>
        <item m="1" x="361"/>
        <item m="1" x="421"/>
        <item m="1" x="484"/>
        <item m="1" x="325"/>
        <item m="1" x="623"/>
        <item m="1" x="285"/>
        <item m="1" x="662"/>
        <item m="1" x="265"/>
        <item m="1" x="778"/>
        <item m="1" x="52"/>
        <item m="1" x="797"/>
        <item m="1" x="11"/>
        <item m="1" x="814"/>
        <item m="1" x="367"/>
        <item m="1" x="168"/>
        <item m="1" x="784"/>
        <item m="1" x="821"/>
        <item x="8"/>
        <item m="1" x="412"/>
        <item x="2"/>
        <item x="7"/>
        <item m="1" x="664"/>
        <item m="1" x="456"/>
        <item m="1" x="464"/>
        <item m="1" x="468"/>
        <item m="1" x="754"/>
        <item m="1" x="145"/>
        <item m="1" x="80"/>
        <item m="1" x="141"/>
        <item m="1" x="447"/>
        <item m="1" x="453"/>
        <item m="1" x="81"/>
        <item m="1" x="457"/>
        <item m="1" x="220"/>
        <item m="1" x="395"/>
        <item m="1" x="57"/>
        <item m="1" x="304"/>
        <item m="1" x="831"/>
        <item m="1" x="217"/>
        <item m="1" x="653"/>
        <item m="1" x="616"/>
        <item m="1" x="60"/>
        <item m="1" x="752"/>
        <item m="1" x="680"/>
        <item m="1" x="391"/>
        <item m="1" x="28"/>
        <item m="1" x="377"/>
        <item m="1" x="561"/>
        <item m="1" x="665"/>
        <item m="1" x="544"/>
        <item m="1" x="155"/>
        <item m="1" x="809"/>
        <item m="1" x="500"/>
        <item m="1" x="596"/>
        <item m="1" x="833"/>
        <item m="1" x="45"/>
        <item m="1" x="428"/>
        <item m="1" x="650"/>
        <item m="1" x="398"/>
        <item m="1" x="593"/>
        <item m="1" x="631"/>
        <item m="1" x="24"/>
        <item m="1" x="675"/>
        <item m="1" x="403"/>
        <item m="1" x="199"/>
        <item m="1" x="253"/>
        <item m="1" x="709"/>
        <item m="1" x="526"/>
        <item m="1" x="627"/>
        <item m="1" x="270"/>
        <item m="1" x="439"/>
        <item m="1" x="541"/>
        <item m="1" x="382"/>
        <item m="1" x="83"/>
        <item m="1" x="481"/>
        <item m="1" x="178"/>
        <item m="1" x="93"/>
        <item m="1" x="499"/>
        <item m="1" x="423"/>
        <item m="1" x="800"/>
        <item m="1" x="387"/>
        <item m="1" x="739"/>
        <item m="1" x="429"/>
        <item m="1" x="26"/>
        <item m="1" x="629"/>
        <item m="1" x="448"/>
        <item m="1" x="512"/>
        <item m="1" x="734"/>
        <item m="1" x="116"/>
        <item m="1" x="732"/>
        <item m="1" x="519"/>
        <item m="1" x="771"/>
        <item m="1" x="510"/>
        <item m="1" x="320"/>
        <item m="1" x="352"/>
        <item m="1" x="466"/>
        <item m="1" x="381"/>
        <item m="1" x="397"/>
        <item m="1" x="92"/>
        <item m="1" x="504"/>
        <item m="1" x="542"/>
        <item m="1" x="741"/>
        <item m="1" x="248"/>
        <item m="1" x="459"/>
        <item m="1" x="13"/>
        <item m="1" x="87"/>
        <item m="1" x="232"/>
        <item m="1" x="399"/>
        <item m="1" x="420"/>
        <item m="1" x="511"/>
        <item m="1" x="835"/>
        <item m="1" x="804"/>
        <item m="1" x="256"/>
        <item m="1" x="402"/>
        <item m="1" x="56"/>
        <item m="1" x="550"/>
        <item m="1" x="527"/>
        <item m="1" x="570"/>
        <item m="1" x="817"/>
        <item m="1" x="463"/>
        <item m="1" x="380"/>
        <item m="1" x="832"/>
        <item m="1" x="718"/>
        <item m="1" x="489"/>
        <item m="1" x="719"/>
        <item m="1" x="15"/>
        <item m="1" x="48"/>
        <item m="1" x="261"/>
        <item m="1" x="378"/>
        <item m="1" x="782"/>
        <item m="1" x="308"/>
        <item m="1" x="401"/>
        <item m="1" x="670"/>
        <item m="1" x="279"/>
        <item m="1" x="128"/>
        <item m="1" x="707"/>
        <item m="1" x="250"/>
        <item m="1" x="708"/>
        <item m="1" x="514"/>
        <item m="1" x="82"/>
        <item m="1" x="608"/>
        <item m="1" x="175"/>
        <item m="1" x="228"/>
        <item m="1" x="711"/>
        <item m="1" x="787"/>
        <item m="1" x="295"/>
        <item m="1" x="529"/>
        <item m="1" x="34"/>
        <item m="1" x="153"/>
        <item m="1" x="63"/>
        <item m="1" x="545"/>
        <item m="1" x="10"/>
        <item m="1" x="724"/>
        <item m="1" x="312"/>
        <item m="1" x="29"/>
        <item m="1" x="822"/>
        <item m="1" x="190"/>
        <item m="1" x="414"/>
        <item m="1" x="521"/>
        <item m="1" x="729"/>
        <item m="1" x="728"/>
        <item m="1" x="424"/>
        <item m="1" x="478"/>
        <item m="1" x="249"/>
        <item m="1" x="413"/>
        <item m="1" x="827"/>
        <item m="1" x="326"/>
        <item m="1" x="147"/>
        <item m="1" x="241"/>
        <item m="1" x="118"/>
        <item m="1" x="70"/>
        <item m="1" x="198"/>
        <item m="1" x="75"/>
        <item m="1" x="721"/>
        <item m="1" x="829"/>
        <item m="1" x="130"/>
        <item m="1" x="230"/>
        <item m="1" x="497"/>
        <item m="1" x="473"/>
        <item m="1" x="159"/>
        <item m="1" x="426"/>
        <item m="1" x="192"/>
        <item m="1" x="763"/>
        <item m="1" x="518"/>
        <item m="1" x="756"/>
        <item m="1" x="540"/>
        <item m="1" x="18"/>
        <item m="1" x="820"/>
        <item m="1" x="12"/>
        <item m="1" x="123"/>
        <item m="1" x="578"/>
        <item m="1" x="334"/>
        <item m="1" x="351"/>
        <item m="1" x="676"/>
        <item m="1" x="584"/>
        <item m="1" x="523"/>
        <item m="1" x="819"/>
        <item m="1" x="685"/>
        <item m="1" x="124"/>
        <item m="1" x="146"/>
        <item m="1" x="742"/>
        <item m="1" x="389"/>
        <item m="1" x="610"/>
        <item m="1" x="20"/>
        <item m="1" x="213"/>
        <item m="1" x="343"/>
        <item m="1" x="618"/>
        <item m="1" x="95"/>
        <item m="1" x="136"/>
        <item m="1" x="191"/>
        <item m="1" x="834"/>
        <item m="1" x="747"/>
        <item m="1" x="148"/>
        <item m="1" x="698"/>
        <item m="1" x="786"/>
        <item m="1" x="765"/>
        <item m="1" x="316"/>
        <item m="1" x="571"/>
        <item m="1" x="644"/>
        <item m="1" x="384"/>
        <item m="1" x="388"/>
        <item m="1" x="58"/>
        <item m="1" x="730"/>
        <item m="1" x="53"/>
        <item m="1" x="129"/>
        <item m="1" x="226"/>
        <item m="1" x="107"/>
        <item m="1" x="114"/>
        <item m="1" x="767"/>
        <item m="1" x="674"/>
        <item m="1" x="140"/>
        <item m="1" x="187"/>
        <item m="1" x="22"/>
        <item m="1" x="300"/>
        <item m="1" x="235"/>
        <item m="1" x="266"/>
        <item m="1" x="38"/>
        <item m="1" x="726"/>
        <item m="1" x="319"/>
        <item m="1" x="716"/>
        <item m="1" x="679"/>
        <item m="1" x="160"/>
        <item m="1" x="605"/>
        <item m="1" x="156"/>
        <item m="1" x="522"/>
        <item m="1" x="823"/>
        <item m="1" x="135"/>
        <item m="1" x="748"/>
        <item m="1" x="14"/>
        <item m="1" x="757"/>
        <item m="1" x="360"/>
        <item m="1" x="16"/>
        <item m="1" x="299"/>
        <item m="1" x="806"/>
        <item m="1" x="604"/>
        <item m="1" x="657"/>
        <item m="1" x="254"/>
        <item m="1" x="661"/>
        <item m="1" x="642"/>
        <item m="1" x="260"/>
        <item m="1" x="766"/>
        <item m="1" x="242"/>
        <item m="1" x="121"/>
        <item m="1" x="375"/>
        <item m="1" x="362"/>
        <item m="1" x="363"/>
        <item m="1" x="528"/>
        <item m="1" x="419"/>
        <item m="1" x="607"/>
        <item m="1" x="546"/>
        <item m="1" x="482"/>
        <item m="1" x="195"/>
        <item m="1" x="577"/>
        <item m="1" x="257"/>
        <item m="1" x="331"/>
        <item m="1" x="108"/>
        <item m="1" x="452"/>
        <item m="1" x="811"/>
        <item m="1" x="516"/>
        <item m="1" x="338"/>
        <item m="1" x="462"/>
        <item m="1" x="354"/>
        <item m="1" x="611"/>
        <item m="1" x="184"/>
        <item m="1" x="533"/>
        <item m="1" x="203"/>
        <item m="1" x="652"/>
        <item m="1" x="434"/>
        <item m="1" x="348"/>
        <item m="1" x="773"/>
        <item m="1" x="258"/>
        <item m="1" x="625"/>
        <item m="1" x="385"/>
        <item m="1" x="645"/>
        <item m="1" x="180"/>
        <item m="1" x="783"/>
        <item m="1" x="222"/>
        <item m="1" x="488"/>
        <item m="1" x="125"/>
        <item m="1" x="61"/>
        <item m="1" x="290"/>
        <item m="1" x="501"/>
        <item m="1" x="556"/>
        <item m="1" x="366"/>
        <item m="1" x="358"/>
        <item m="1" x="206"/>
        <item m="1" x="406"/>
        <item m="1" x="330"/>
        <item m="1" x="189"/>
        <item m="1" x="394"/>
        <item m="1" x="292"/>
        <item m="1" x="306"/>
        <item m="1" x="480"/>
        <item m="1" x="305"/>
        <item m="1" x="451"/>
        <item m="1" x="460"/>
        <item m="1" x="355"/>
        <item m="1" x="342"/>
        <item m="1" x="524"/>
        <item m="1" x="167"/>
        <item m="1" x="433"/>
        <item m="1" x="534"/>
        <item m="1" x="690"/>
        <item m="1" x="477"/>
        <item m="1" x="632"/>
        <item m="1" x="349"/>
        <item m="1" x="227"/>
        <item m="1" x="668"/>
        <item m="1" x="555"/>
        <item m="1" x="246"/>
        <item m="1" x="671"/>
        <item m="1" x="802"/>
        <item m="1" x="574"/>
        <item m="1" x="509"/>
        <item m="1" x="654"/>
        <item m="1" x="768"/>
        <item m="1" x="65"/>
        <item m="1" x="695"/>
        <item m="1" x="582"/>
        <item m="1" x="42"/>
        <item m="1" x="442"/>
        <item m="1" x="307"/>
        <item m="1" x="779"/>
        <item m="1" x="508"/>
        <item m="1" x="17"/>
        <item m="1" x="78"/>
        <item m="1" x="50"/>
        <item m="1" x="188"/>
        <item m="1" x="31"/>
        <item m="1" x="340"/>
        <item m="1" x="592"/>
        <item m="1" x="393"/>
        <item m="1" x="288"/>
        <item m="1" x="738"/>
        <item m="1" x="795"/>
        <item m="1" x="339"/>
        <item m="1" x="591"/>
        <item m="1" x="470"/>
        <item m="1" x="287"/>
        <item m="1" x="737"/>
        <item m="1" x="640"/>
        <item m="1" x="761"/>
        <item m="1" x="372"/>
        <item m="1" x="396"/>
        <item m="1" x="132"/>
        <item m="1" x="376"/>
        <item m="1" x="221"/>
        <item m="1" x="810"/>
        <item m="1" x="660"/>
        <item m="1" x="775"/>
        <item m="1" x="808"/>
        <item m="1" x="425"/>
        <item m="1" x="454"/>
        <item m="1" x="585"/>
        <item m="1" x="54"/>
        <item m="1" x="458"/>
        <item m="1" x="40"/>
        <item m="1" x="666"/>
        <item m="1" x="667"/>
        <item m="1" x="39"/>
        <item m="1" x="830"/>
        <item m="1" x="435"/>
        <item m="1" x="244"/>
        <item m="1" x="659"/>
        <item m="1" x="151"/>
        <item m="1" x="196"/>
        <item m="1" x="96"/>
        <item m="1" x="21"/>
        <item m="1" x="59"/>
        <item m="1" x="169"/>
        <item m="1" x="553"/>
        <item m="1" x="714"/>
        <item m="1" x="491"/>
        <item m="1" x="91"/>
        <item m="1" x="700"/>
        <item m="1" x="274"/>
        <item m="1" x="498"/>
        <item m="1" x="803"/>
        <item m="1" x="154"/>
        <item m="1" x="656"/>
        <item m="1" x="469"/>
        <item m="1" x="557"/>
        <item m="1" x="503"/>
        <item m="1" x="90"/>
        <item m="1" x="517"/>
        <item m="1" x="182"/>
        <item m="1" x="691"/>
        <item m="1" x="513"/>
        <item m="1" x="580"/>
        <item m="1" x="539"/>
        <item m="1" x="126"/>
        <item m="1" x="547"/>
        <item m="1" x="252"/>
        <item m="1" x="745"/>
        <item m="1" x="572"/>
        <item m="1" x="630"/>
        <item m="1" x="586"/>
        <item m="1" x="186"/>
        <item m="1" x="598"/>
        <item m="1" x="313"/>
        <item m="1" x="750"/>
        <item m="1" x="751"/>
        <item m="1" x="341"/>
        <item m="1" x="85"/>
        <item m="1" x="165"/>
        <item m="1" x="807"/>
        <item m="1" x="202"/>
        <item m="1" x="303"/>
        <item m="1" x="224"/>
        <item m="1" x="507"/>
        <item m="1" x="255"/>
        <item m="1" x="172"/>
        <item m="1" x="651"/>
        <item m="1" x="682"/>
        <item m="1" x="476"/>
        <item m="1" x="663"/>
        <item m="1" x="297"/>
        <item m="1" x="94"/>
        <item m="1" x="677"/>
        <item m="1" x="430"/>
        <item m="1" x="280"/>
        <item m="1" x="225"/>
        <item m="1" x="712"/>
        <item m="1" x="672"/>
        <item m="1" x="455"/>
        <item m="1" x="749"/>
        <item m="1" x="321"/>
        <item m="1" x="472"/>
        <item m="1" x="271"/>
        <item m="1" x="144"/>
        <item m="1" x="197"/>
        <item m="1" x="370"/>
        <item m="1" x="245"/>
        <item m="1" x="181"/>
        <item m="1" x="284"/>
        <item m="1" x="234"/>
        <item m="1" x="770"/>
        <item m="1" x="218"/>
        <item m="1" x="240"/>
        <item m="1" x="111"/>
        <item m="1" x="436"/>
        <item m="1" x="365"/>
        <item m="1" x="231"/>
        <item m="1" x="170"/>
        <item m="1" x="49"/>
        <item m="1" x="207"/>
        <item m="1" x="289"/>
        <item m="1" x="115"/>
        <item m="1" x="588"/>
        <item m="1" x="565"/>
        <item m="1" x="106"/>
        <item m="1" x="119"/>
        <item m="1" x="43"/>
        <item m="1" x="117"/>
        <item m="1" x="613"/>
        <item m="1" x="298"/>
        <item m="1" x="548"/>
        <item m="1" x="475"/>
        <item m="1" x="71"/>
        <item m="1" x="350"/>
        <item m="1" x="35"/>
        <item m="1" x="162"/>
        <item m="1" x="566"/>
        <item m="1" x="444"/>
        <item m="1" x="76"/>
        <item m="1" x="267"/>
        <item m="1" x="333"/>
        <item m="1" x="152"/>
        <item m="1" x="89"/>
        <item m="1" x="490"/>
        <item m="1" x="531"/>
        <item m="1" x="173"/>
        <item m="1" x="615"/>
        <item m="1" x="99"/>
        <item m="1" x="622"/>
        <item m="1" x="176"/>
        <item m="1" x="581"/>
        <item m="1" x="163"/>
        <item m="1" x="329"/>
        <item m="1" x="558"/>
        <item m="1" x="780"/>
        <item m="1" x="86"/>
        <item m="1" x="208"/>
        <item m="1" x="696"/>
        <item m="1" x="392"/>
        <item m="1" x="294"/>
        <item m="1" x="567"/>
        <item m="1" x="658"/>
        <item m="1" x="409"/>
        <item m="1" x="733"/>
        <item m="1" x="713"/>
        <item m="1" x="791"/>
        <item m="1" x="515"/>
        <item m="1" x="328"/>
        <item m="1" x="296"/>
        <item m="1" x="177"/>
        <item m="1" x="759"/>
        <item m="1" x="760"/>
        <item m="1" x="164"/>
        <item m="1" x="769"/>
        <item m="1" x="794"/>
        <item m="1" x="648"/>
        <item m="1" x="647"/>
        <item m="1" x="506"/>
        <item m="1" x="813"/>
        <item m="1" x="559"/>
        <item m="1" x="781"/>
        <item m="1" x="332"/>
        <item m="1" x="568"/>
        <item m="1" x="408"/>
        <item m="1" x="150"/>
        <item m="1" x="824"/>
        <item m="1" x="318"/>
        <item m="1" x="641"/>
        <item m="1" x="400"/>
        <item m="1" x="438"/>
        <item m="1" x="219"/>
        <item m="1" x="697"/>
        <item m="1" x="621"/>
        <item m="1" x="345"/>
        <item m="1" x="798"/>
        <item m="1" x="101"/>
        <item m="1" x="264"/>
        <item m="1" x="626"/>
        <item m="1" x="799"/>
        <item m="1" x="758"/>
        <item m="1" x="113"/>
        <item m="1" x="390"/>
        <item m="1" x="404"/>
        <item m="1" x="805"/>
        <item m="1" x="755"/>
        <item m="1" x="109"/>
        <item m="1" x="283"/>
        <item m="1" x="41"/>
        <item m="1" x="573"/>
        <item m="1" x="291"/>
        <item m="1" x="233"/>
        <item m="1" x="692"/>
        <item m="1" x="772"/>
        <item m="1" x="440"/>
        <item m="1" x="276"/>
        <item m="1" x="703"/>
        <item m="1" x="110"/>
        <item m="1" x="606"/>
        <item m="1" x="205"/>
        <item m="1" x="171"/>
        <item m="1" x="638"/>
        <item m="1" x="33"/>
        <item m="1" x="133"/>
        <item m="1" x="247"/>
        <item m="1" x="293"/>
        <item m="1" x="693"/>
        <item m="1" x="744"/>
        <item m="1" x="200"/>
        <item m="1" x="735"/>
        <item m="1" x="443"/>
        <item m="1" x="194"/>
        <item m="1" x="431"/>
        <item m="1" x="727"/>
        <item m="1" x="486"/>
        <item m="1" x="210"/>
        <item m="1" x="211"/>
        <item m="1" x="237"/>
        <item m="1" x="344"/>
        <item m="1" x="275"/>
        <item m="1" x="579"/>
        <item m="1" x="450"/>
        <item m="1" x="427"/>
        <item m="1" x="322"/>
        <item m="1" x="346"/>
        <item m="1" x="569"/>
        <item m="1" x="204"/>
        <item m="1" x="601"/>
        <item m="1" x="369"/>
        <item m="1" x="212"/>
        <item m="1" x="575"/>
        <item m="1" x="309"/>
        <item m="1" x="836"/>
        <item m="1" x="66"/>
        <item m="1" x="699"/>
        <item m="1" x="272"/>
        <item m="1" x="543"/>
        <item m="1" x="223"/>
        <item m="1" x="505"/>
        <item m="1" x="441"/>
        <item m="1" x="812"/>
        <item m="1" x="731"/>
        <item m="1" x="753"/>
        <item m="1" x="77"/>
        <item m="1" x="183"/>
        <item m="1" x="277"/>
        <item m="1" x="614"/>
        <item m="1" x="583"/>
        <item m="1" x="549"/>
        <item m="1" x="646"/>
        <item m="1" x="100"/>
        <item m="1" x="487"/>
        <item m="1" x="774"/>
        <item m="1" x="103"/>
        <item m="1" x="551"/>
        <item m="1" x="314"/>
        <item m="1" x="79"/>
        <item m="1" x="324"/>
        <item m="1" x="590"/>
        <item m="1" x="816"/>
        <item m="1" x="494"/>
        <item m="1" x="383"/>
        <item m="1" x="828"/>
        <item m="1" x="371"/>
        <item m="1" x="104"/>
        <item m="1" x="137"/>
        <item m="1" x="746"/>
        <item m="1" x="98"/>
        <item m="1" x="684"/>
        <item m="1" x="374"/>
        <item m="1" x="720"/>
        <item m="1" x="415"/>
        <item m="1" x="411"/>
        <item m="1" x="239"/>
        <item m="1" x="161"/>
        <item m="1" x="538"/>
        <item m="1" x="357"/>
        <item m="1" x="68"/>
        <item m="1" x="122"/>
        <item m="1" x="837"/>
        <item m="1" x="789"/>
        <item m="1" x="502"/>
        <item m="1" x="142"/>
        <item m="1" x="624"/>
        <item m="1" x="149"/>
        <item m="1" x="229"/>
        <item m="1" x="259"/>
        <item m="1" x="315"/>
        <item m="1" x="72"/>
        <item m="1" x="536"/>
        <item m="1" x="37"/>
        <item m="1" x="594"/>
        <item m="1" x="46"/>
        <item m="1" x="485"/>
        <item m="1" x="678"/>
        <item m="1" x="166"/>
        <item m="1" x="9"/>
        <item m="1" x="686"/>
        <item m="1" x="286"/>
        <item m="1" x="537"/>
        <item m="1" x="278"/>
        <item m="1" x="595"/>
        <item m="1" x="683"/>
        <item m="1" x="694"/>
        <item m="1" x="633"/>
        <item m="1" x="838"/>
        <item m="1" x="19"/>
        <item m="1" x="353"/>
        <item m="1" x="131"/>
        <item m="1" x="535"/>
        <item m="1" x="214"/>
        <item m="1" x="215"/>
        <item m="1" x="379"/>
        <item m="1" x="467"/>
        <item m="1" x="636"/>
        <item m="1" x="449"/>
        <item m="1" x="335"/>
        <item m="1" x="51"/>
        <item m="1" x="143"/>
        <item m="1" x="364"/>
        <item m="1" x="554"/>
        <item m="1" x="179"/>
        <item m="1" x="483"/>
        <item m="1" x="461"/>
        <item m="1" x="209"/>
        <item m="1" x="704"/>
        <item m="1" x="158"/>
        <item m="1" x="418"/>
        <item m="1" x="496"/>
        <item m="1" x="417"/>
        <item m="1" x="495"/>
        <item m="1" x="368"/>
        <item m="1" x="530"/>
        <item m="1" x="715"/>
        <item m="1" x="310"/>
        <item m="1" x="688"/>
        <item m="1" x="281"/>
        <item m="1" x="479"/>
        <item m="1" x="552"/>
        <item m="1" x="263"/>
        <item m="1" x="262"/>
        <item m="1" x="525"/>
        <item m="1" x="740"/>
        <item m="1" x="669"/>
        <item m="1" x="722"/>
        <item m="1" x="74"/>
        <item m="1" x="599"/>
        <item m="1" x="723"/>
        <item m="1" x="493"/>
        <item m="1" x="492"/>
        <item m="1" x="619"/>
        <item m="1" x="705"/>
        <item m="1" x="317"/>
        <item m="1" x="818"/>
        <item m="1" x="23"/>
        <item m="1" x="764"/>
        <item m="1" x="47"/>
        <item m="1" x="792"/>
        <item m="1" x="157"/>
        <item m="1" x="88"/>
        <item m="1" x="826"/>
        <item m="1" x="138"/>
        <item m="1" x="302"/>
        <item m="1" x="815"/>
        <item m="1" x="689"/>
        <item m="1" x="193"/>
        <item m="1" x="445"/>
        <item m="1" x="27"/>
        <item m="1" x="532"/>
        <item m="1" x="251"/>
        <item m="1" x="634"/>
        <item m="1" x="410"/>
        <item m="1" x="268"/>
        <item m="1" x="560"/>
        <item m="1" x="139"/>
        <item m="1" x="422"/>
        <item m="1" x="793"/>
        <item m="1" x="25"/>
        <item m="1" x="373"/>
        <item m="1" x="796"/>
        <item m="1" x="602"/>
        <item m="1" x="356"/>
        <item m="1" x="520"/>
        <item m="1" x="717"/>
        <item m="1" x="120"/>
        <item m="1" x="416"/>
        <item m="1" x="311"/>
        <item m="1" x="84"/>
        <item m="1" x="635"/>
        <item m="1" x="62"/>
        <item m="1" x="386"/>
        <item m="1" x="655"/>
        <item m="1" x="201"/>
        <item m="1" x="437"/>
        <item m="1" x="785"/>
        <item m="1" x="67"/>
        <item m="1" x="30"/>
        <item m="1" x="327"/>
        <item m="1" x="637"/>
        <item m="1" x="185"/>
        <item m="1" x="36"/>
        <item m="1" x="639"/>
        <item m="1" x="790"/>
        <item m="1" x="587"/>
        <item m="1" x="562"/>
        <item m="1" x="777"/>
        <item m="1" x="801"/>
        <item m="1" x="127"/>
        <item m="1" x="743"/>
        <item m="1" x="788"/>
        <item m="1" x="55"/>
        <item m="1" x="725"/>
        <item m="1" x="589"/>
        <item m="1" x="474"/>
        <item m="1" x="32"/>
        <item m="1" x="825"/>
        <item m="1" x="620"/>
        <item m="1" x="174"/>
        <item m="1" x="776"/>
        <item m="1" x="465"/>
        <item m="1" x="617"/>
        <item m="1" x="134"/>
        <item m="1" x="649"/>
        <item m="1" x="69"/>
        <item m="1" x="236"/>
        <item m="1" x="336"/>
        <item m="1" x="628"/>
        <item m="1" x="597"/>
        <item m="1" x="301"/>
        <item m="1" x="576"/>
        <item m="1" x="701"/>
        <item m="1" x="238"/>
        <item m="1" x="471"/>
        <item m="1" x="432"/>
        <item m="1" x="405"/>
        <item m="1" x="736"/>
        <item m="1" x="105"/>
        <item m="1" x="359"/>
        <item m="1" x="44"/>
        <item m="1" x="681"/>
        <item m="1" x="273"/>
        <item m="1" x="710"/>
        <item m="1" x="673"/>
        <item m="1" x="564"/>
        <item m="1" x="762"/>
        <item m="1" x="563"/>
        <item x="0"/>
        <item x="1"/>
        <item x="3"/>
        <item x="4"/>
        <item x="5"/>
        <item x="6"/>
      </items>
    </pivotField>
    <pivotField compact="0" outline="0" showAll="0"/>
    <pivotField compact="0" outline="0" showAll="0" defaultSubtotal="0">
      <items count="733">
        <item m="1" x="239"/>
        <item m="1" x="382"/>
        <item m="1" x="412"/>
        <item m="1" x="153"/>
        <item m="1" x="571"/>
        <item m="1" x="355"/>
        <item m="1" x="80"/>
        <item m="1" x="586"/>
        <item m="1" x="547"/>
        <item m="1" x="113"/>
        <item m="1" x="453"/>
        <item m="1" x="329"/>
        <item m="1" x="582"/>
        <item m="1" x="719"/>
        <item m="1" x="63"/>
        <item m="1" x="606"/>
        <item m="1" x="159"/>
        <item m="1" x="506"/>
        <item m="1" x="583"/>
        <item m="1" x="61"/>
        <item m="1" x="303"/>
        <item m="1" x="353"/>
        <item m="1" x="633"/>
        <item m="1" x="189"/>
        <item m="1" x="457"/>
        <item m="1" x="294"/>
        <item m="1" x="566"/>
        <item m="1" x="671"/>
        <item m="1" x="572"/>
        <item m="1" x="309"/>
        <item m="1" x="139"/>
        <item m="1" x="511"/>
        <item m="1" x="526"/>
        <item m="1" x="708"/>
        <item m="1" x="649"/>
        <item m="1" x="282"/>
        <item m="1" x="192"/>
        <item m="1" x="391"/>
        <item m="1" x="65"/>
        <item m="1" x="88"/>
        <item m="1" x="89"/>
        <item m="1" x="87"/>
        <item m="1" x="90"/>
        <item m="1" x="461"/>
        <item m="1" x="656"/>
        <item m="1" x="188"/>
        <item m="1" x="463"/>
        <item m="1" x="253"/>
        <item m="1" x="352"/>
        <item m="1" x="56"/>
        <item m="1" x="101"/>
        <item m="1" x="307"/>
        <item m="1" x="42"/>
        <item m="1" x="588"/>
        <item m="1" x="150"/>
        <item m="1" x="617"/>
        <item m="1" x="125"/>
        <item m="1" x="603"/>
        <item m="1" x="173"/>
        <item m="1" x="168"/>
        <item m="1" x="99"/>
        <item m="1" x="102"/>
        <item m="1" x="179"/>
        <item m="1" x="427"/>
        <item m="1" x="240"/>
        <item m="1" x="503"/>
        <item m="1" x="723"/>
        <item m="1" x="256"/>
        <item m="1" x="23"/>
        <item m="1" x="404"/>
        <item m="1" x="676"/>
        <item m="1" x="40"/>
        <item m="1" x="413"/>
        <item m="1" x="362"/>
        <item m="1" x="78"/>
        <item m="1" x="597"/>
        <item m="1" x="612"/>
        <item m="1" x="24"/>
        <item m="1" x="512"/>
        <item m="1" x="421"/>
        <item m="1" x="330"/>
        <item m="1" x="347"/>
        <item m="1" x="705"/>
        <item m="1" x="580"/>
        <item m="1" x="165"/>
        <item m="1" x="536"/>
        <item m="1" x="269"/>
        <item m="1" x="690"/>
        <item m="1" x="140"/>
        <item m="1" x="718"/>
        <item m="1" x="468"/>
        <item m="1" x="94"/>
        <item m="1" x="440"/>
        <item m="1" x="156"/>
        <item m="1" x="300"/>
        <item m="1" x="183"/>
        <item m="1" x="659"/>
        <item m="1" x="213"/>
        <item m="1" x="111"/>
        <item m="1" x="548"/>
        <item m="1" x="448"/>
        <item m="1" x="372"/>
        <item m="1" x="39"/>
        <item m="1" x="366"/>
        <item m="1" x="596"/>
        <item m="1" x="129"/>
        <item m="1" x="533"/>
        <item m="1" x="721"/>
        <item m="1" x="514"/>
        <item m="1" x="315"/>
        <item m="1" x="265"/>
        <item m="1" x="263"/>
        <item m="1" x="399"/>
        <item m="1" x="53"/>
        <item m="1" x="206"/>
        <item m="1" x="509"/>
        <item m="1" x="75"/>
        <item m="1" x="147"/>
        <item m="1" x="704"/>
        <item m="1" x="389"/>
        <item m="1" x="444"/>
        <item m="1" x="175"/>
        <item m="1" x="231"/>
        <item m="1" x="18"/>
        <item m="1" x="563"/>
        <item m="1" x="271"/>
        <item m="1" x="369"/>
        <item m="1" x="66"/>
        <item m="1" x="117"/>
        <item m="1" x="570"/>
        <item m="1" x="522"/>
        <item m="1" x="650"/>
        <item m="1" x="713"/>
        <item m="1" x="311"/>
        <item m="1" x="552"/>
        <item m="1" x="426"/>
        <item m="1" x="406"/>
        <item m="1" x="359"/>
        <item m="1" x="250"/>
        <item m="1" x="136"/>
        <item m="1" x="277"/>
        <item m="1" x="45"/>
        <item m="1" x="430"/>
        <item m="1" x="296"/>
        <item m="1" x="199"/>
        <item m="1" x="249"/>
        <item m="1" x="464"/>
        <item m="1" x="201"/>
        <item m="1" x="542"/>
        <item m="1" x="641"/>
        <item m="1" x="681"/>
        <item m="1" x="266"/>
        <item m="1" x="709"/>
        <item m="1" x="727"/>
        <item m="1" x="377"/>
        <item m="1" x="268"/>
        <item m="1" x="29"/>
        <item m="1" x="163"/>
        <item m="1" x="318"/>
        <item m="1" x="675"/>
        <item m="1" x="493"/>
        <item m="1" x="210"/>
        <item m="1" x="345"/>
        <item m="1" x="247"/>
        <item m="1" x="610"/>
        <item m="1" x="60"/>
        <item m="1" x="81"/>
        <item m="1" x="492"/>
        <item m="1" x="510"/>
        <item m="1" x="48"/>
        <item m="1" x="348"/>
        <item x="8"/>
        <item m="1" x="197"/>
        <item x="9"/>
        <item m="1" x="553"/>
        <item m="1" x="222"/>
        <item m="1" x="284"/>
        <item m="1" x="258"/>
        <item m="1" x="635"/>
        <item m="1" x="730"/>
        <item m="1" x="220"/>
        <item m="1" x="274"/>
        <item m="1" x="214"/>
        <item m="1" x="531"/>
        <item m="1" x="403"/>
        <item m="1" x="602"/>
        <item m="1" x="575"/>
        <item m="1" x="46"/>
        <item m="1" x="579"/>
        <item m="1" x="335"/>
        <item m="1" x="432"/>
        <item m="1" x="257"/>
        <item m="1" x="85"/>
        <item m="1" x="458"/>
        <item m="1" x="655"/>
        <item m="1" x="535"/>
        <item m="1" x="679"/>
        <item m="1" x="245"/>
        <item m="1" x="172"/>
        <item m="1" x="647"/>
        <item m="1" x="328"/>
        <item m="1" x="651"/>
        <item m="1" x="405"/>
        <item m="1" x="255"/>
        <item m="1" x="576"/>
        <item m="1" x="334"/>
        <item m="1" x="524"/>
        <item m="1" x="145"/>
        <item m="1" x="595"/>
        <item m="1" x="54"/>
        <item m="1" x="351"/>
        <item m="1" x="128"/>
        <item m="1" x="494"/>
        <item m="1" x="439"/>
        <item m="1" x="402"/>
        <item m="1" x="97"/>
        <item m="1" x="627"/>
        <item m="1" x="126"/>
        <item m="1" x="715"/>
        <item m="1" x="445"/>
        <item m="1" x="229"/>
        <item m="1" x="486"/>
        <item m="1" x="20"/>
        <item m="1" x="203"/>
        <item m="1" x="710"/>
        <item m="1" x="243"/>
        <item m="1" x="416"/>
        <item m="1" x="707"/>
        <item m="1" x="532"/>
        <item m="1" x="149"/>
        <item m="1" x="534"/>
        <item m="1" x="187"/>
        <item m="1" x="568"/>
        <item m="1" x="449"/>
        <item m="1" x="592"/>
        <item m="1" x="361"/>
        <item m="1" x="507"/>
        <item m="1" x="594"/>
        <item m="1" x="685"/>
        <item m="1" x="578"/>
        <item m="1" x="644"/>
        <item m="1" x="528"/>
        <item m="1" x="115"/>
        <item m="1" x="223"/>
        <item m="1" x="397"/>
        <item m="1" x="62"/>
        <item m="1" x="132"/>
        <item m="1" x="51"/>
        <item m="1" x="242"/>
        <item m="1" x="212"/>
        <item m="1" x="554"/>
        <item m="1" x="674"/>
        <item m="1" x="551"/>
        <item m="1" x="465"/>
        <item m="1" x="629"/>
        <item m="1" x="34"/>
        <item m="1" x="697"/>
        <item m="1" x="262"/>
        <item m="1" x="304"/>
        <item m="1" x="324"/>
        <item m="1" x="396"/>
        <item m="1" x="505"/>
        <item m="1" x="483"/>
        <item m="1" x="141"/>
        <item m="1" x="209"/>
        <item m="1" x="354"/>
        <item m="1" x="696"/>
        <item m="1" x="658"/>
        <item m="1" x="100"/>
        <item m="1" x="561"/>
        <item m="1" x="110"/>
        <item m="1" x="248"/>
        <item m="1" x="237"/>
        <item m="1" x="302"/>
        <item m="1" x="714"/>
        <item m="1" x="600"/>
        <item m="1" x="195"/>
        <item m="1" x="116"/>
        <item m="1" x="322"/>
        <item m="1" x="538"/>
        <item m="1" x="728"/>
        <item m="1" x="653"/>
        <item m="1" x="540"/>
        <item m="1" x="193"/>
        <item m="1" x="152"/>
        <item m="1" x="333"/>
        <item m="1" x="398"/>
        <item m="1" x="454"/>
        <item m="1" x="185"/>
        <item m="1" x="545"/>
        <item m="1" x="569"/>
        <item m="1" x="451"/>
        <item m="1" x="637"/>
        <item m="1" x="241"/>
        <item m="1" x="513"/>
        <item m="1" x="33"/>
        <item m="1" x="539"/>
        <item m="1" x="68"/>
        <item m="1" x="543"/>
        <item m="1" x="22"/>
        <item m="1" x="336"/>
        <item m="1" x="700"/>
        <item m="1" x="401"/>
        <item m="1" x="695"/>
        <item m="1" x="394"/>
        <item m="1" x="49"/>
        <item m="1" x="472"/>
        <item m="1" x="91"/>
        <item m="1" x="434"/>
        <item m="1" x="16"/>
        <item m="1" x="98"/>
        <item m="1" x="254"/>
        <item m="1" x="652"/>
        <item m="1" x="79"/>
        <item m="1" x="25"/>
        <item m="1" x="567"/>
        <item m="1" x="724"/>
        <item m="1" x="470"/>
        <item m="1" x="146"/>
        <item m="1" x="559"/>
        <item m="1" x="287"/>
        <item m="1" x="370"/>
        <item m="1" x="601"/>
        <item m="1" x="682"/>
        <item m="1" x="477"/>
        <item m="1" x="251"/>
        <item m="1" x="460"/>
        <item m="1" x="380"/>
        <item m="1" x="37"/>
        <item m="1" x="521"/>
        <item m="1" x="433"/>
        <item m="1" x="499"/>
        <item m="1" x="669"/>
        <item m="1" x="537"/>
        <item m="1" x="488"/>
        <item m="1" x="160"/>
        <item m="1" x="169"/>
        <item m="1" x="124"/>
        <item m="1" x="549"/>
        <item m="1" x="436"/>
        <item m="1" x="71"/>
        <item m="1" x="350"/>
        <item m="1" x="301"/>
        <item m="1" x="615"/>
        <item m="1" x="598"/>
        <item m="1" x="148"/>
        <item m="1" x="73"/>
        <item m="1" x="479"/>
        <item m="1" x="414"/>
        <item m="1" x="349"/>
        <item m="1" x="623"/>
        <item m="1" x="367"/>
        <item m="1" x="155"/>
        <item m="1" x="93"/>
        <item m="1" x="331"/>
        <item m="1" x="523"/>
        <item m="1" x="517"/>
        <item m="1" x="273"/>
        <item m="1" x="390"/>
        <item m="1" x="636"/>
        <item m="1" x="616"/>
        <item m="1" x="701"/>
        <item m="1" x="712"/>
        <item m="1" x="717"/>
        <item m="1" x="657"/>
        <item m="1" x="338"/>
        <item m="1" x="562"/>
        <item m="1" x="293"/>
        <item m="1" x="438"/>
        <item m="1" x="621"/>
        <item m="1" x="107"/>
        <item m="1" x="702"/>
        <item m="1" x="491"/>
        <item m="1" x="428"/>
        <item m="1" x="585"/>
        <item m="1" x="84"/>
        <item m="1" x="591"/>
        <item m="1" x="646"/>
        <item m="1" x="452"/>
        <item m="1" x="371"/>
        <item m="1" x="332"/>
        <item m="1" x="260"/>
        <item m="1" x="290"/>
        <item m="1" x="358"/>
        <item m="1" x="480"/>
        <item m="1" x="664"/>
        <item m="1" x="687"/>
        <item m="1" x="305"/>
        <item m="1" x="574"/>
        <item m="1" x="720"/>
        <item m="1" x="154"/>
        <item m="1" x="31"/>
        <item m="1" x="252"/>
        <item m="1" x="387"/>
        <item m="1" x="619"/>
        <item m="1" x="660"/>
        <item m="1" x="134"/>
        <item m="1" x="450"/>
        <item m="1" x="17"/>
        <item m="1" x="383"/>
        <item m="1" x="541"/>
        <item m="1" x="280"/>
        <item m="1" x="363"/>
        <item m="1" x="691"/>
        <item m="1" x="609"/>
        <item m="1" x="482"/>
        <item m="1" x="219"/>
        <item m="1" x="286"/>
        <item m="1" x="138"/>
        <item m="1" x="28"/>
        <item m="1" x="497"/>
        <item m="1" x="196"/>
        <item m="1" x="698"/>
        <item m="1" x="120"/>
        <item m="1" x="550"/>
        <item m="1" x="410"/>
        <item m="1" x="299"/>
        <item m="1" x="235"/>
        <item m="1" x="648"/>
        <item m="1" x="325"/>
        <item m="1" x="261"/>
        <item m="1" x="244"/>
        <item m="1" x="642"/>
        <item m="1" x="429"/>
        <item m="1" x="86"/>
        <item m="1" x="557"/>
        <item m="1" x="732"/>
        <item m="1" x="270"/>
        <item m="1" x="292"/>
        <item m="1" x="409"/>
        <item m="1" x="581"/>
        <item m="1" x="74"/>
        <item m="1" x="55"/>
        <item m="1" x="608"/>
        <item m="1" x="663"/>
        <item m="1" x="423"/>
        <item m="1" x="211"/>
        <item m="1" x="77"/>
        <item m="1" x="558"/>
        <item m="1" x="171"/>
        <item m="1" x="484"/>
        <item m="1" x="123"/>
        <item m="1" x="604"/>
        <item m="1" x="722"/>
        <item m="1" x="191"/>
        <item m="1" x="275"/>
        <item m="1" x="103"/>
        <item m="1" x="221"/>
        <item m="1" x="622"/>
        <item m="1" x="59"/>
        <item m="1" x="411"/>
        <item m="1" x="306"/>
        <item m="1" x="127"/>
        <item m="1" x="15"/>
        <item m="1" x="425"/>
        <item m="1" x="473"/>
        <item m="1" x="225"/>
        <item m="1" x="418"/>
        <item m="1" x="283"/>
        <item m="1" x="599"/>
        <item m="1" x="530"/>
        <item m="1" x="204"/>
        <item m="1" x="624"/>
        <item m="1" x="142"/>
        <item m="1" x="340"/>
        <item m="1" x="64"/>
        <item m="1" x="392"/>
        <item m="1" x="314"/>
        <item m="1" x="589"/>
        <item m="1" x="181"/>
        <item m="1" x="310"/>
        <item x="7"/>
        <item m="1" x="233"/>
        <item m="1" x="343"/>
        <item m="1" x="625"/>
        <item m="1" x="342"/>
        <item m="1" x="92"/>
        <item m="1" x="130"/>
        <item m="1" x="218"/>
        <item m="1" x="105"/>
        <item m="1" x="420"/>
        <item m="1" x="166"/>
        <item m="1" x="441"/>
        <item m="1" x="319"/>
        <item m="1" x="162"/>
        <item m="1" x="52"/>
        <item m="1" x="158"/>
        <item m="1" x="285"/>
        <item m="1" x="224"/>
        <item m="1" x="422"/>
        <item m="1" x="711"/>
        <item m="1" x="279"/>
        <item m="1" x="475"/>
        <item m="1" x="323"/>
        <item m="1" x="357"/>
        <item m="1" x="680"/>
        <item m="1" x="462"/>
        <item m="1" x="699"/>
        <item m="1" x="417"/>
        <item m="1" x="360"/>
        <item m="1" x="157"/>
        <item m="1" x="344"/>
        <item m="1" x="683"/>
        <item m="1" x="230"/>
        <item m="1" x="502"/>
        <item m="1" x="665"/>
        <item m="1" x="227"/>
        <item m="1" x="35"/>
        <item m="1" x="716"/>
        <item m="1" x="202"/>
        <item m="1" x="278"/>
        <item m="1" x="631"/>
        <item m="1" x="706"/>
        <item m="1" x="118"/>
        <item m="1" x="628"/>
        <item m="1" x="297"/>
        <item m="1" x="686"/>
        <item m="1" x="565"/>
        <item m="1" x="228"/>
        <item m="1" x="485"/>
        <item m="1" x="415"/>
        <item m="1" x="178"/>
        <item m="1" x="515"/>
        <item m="1" x="83"/>
        <item m="1" x="729"/>
        <item m="1" x="186"/>
        <item m="1" x="424"/>
        <item m="1" x="693"/>
        <item m="1" x="182"/>
        <item m="1" x="226"/>
        <item m="1" x="611"/>
        <item m="1" x="638"/>
        <item m="1" x="308"/>
        <item m="1" x="276"/>
        <item m="1" x="326"/>
        <item m="1" x="556"/>
        <item m="1" x="121"/>
        <item m="1" x="384"/>
        <item m="1" x="194"/>
        <item m="1" x="207"/>
        <item m="1" x="476"/>
        <item m="1" x="69"/>
        <item m="1" x="564"/>
        <item m="1" x="587"/>
        <item m="1" x="198"/>
        <item m="1" x="133"/>
        <item m="1" x="143"/>
        <item m="1" x="375"/>
        <item m="1" x="381"/>
        <item m="1" x="167"/>
        <item m="1" x="590"/>
        <item m="1" x="57"/>
        <item m="1" x="109"/>
        <item m="1" x="13"/>
        <item m="1" x="217"/>
        <item m="1" x="670"/>
        <item m="1" x="618"/>
        <item m="1" x="122"/>
        <item m="1" x="626"/>
        <item m="1" x="327"/>
        <item m="1" x="573"/>
        <item m="1" x="180"/>
        <item m="1" x="614"/>
        <item m="1" x="272"/>
        <item m="1" x="378"/>
        <item m="1" x="11"/>
        <item m="1" x="667"/>
        <item m="1" x="376"/>
        <item m="1" x="400"/>
        <item m="1" x="267"/>
        <item m="1" x="368"/>
        <item m="1" x="321"/>
        <item m="1" x="43"/>
        <item m="1" x="337"/>
        <item m="1" x="76"/>
        <item m="1" x="634"/>
        <item m="1" x="408"/>
        <item m="1" x="498"/>
        <item m="1" x="544"/>
        <item m="1" x="419"/>
        <item m="1" x="495"/>
        <item m="1" x="205"/>
        <item m="1" x="50"/>
        <item m="1" x="447"/>
        <item m="1" x="151"/>
        <item m="1" x="21"/>
        <item m="1" x="446"/>
        <item m="1" x="208"/>
        <item m="1" x="373"/>
        <item m="1" x="527"/>
        <item m="1" x="673"/>
        <item m="1" x="481"/>
        <item m="1" x="459"/>
        <item m="1" x="190"/>
        <item m="1" x="246"/>
        <item m="1" x="466"/>
        <item m="1" x="72"/>
        <item m="1" x="684"/>
        <item m="1" x="170"/>
        <item m="1" x="14"/>
        <item m="1" x="639"/>
        <item m="1" x="320"/>
        <item m="1" x="161"/>
        <item m="1" x="456"/>
        <item m="1" x="643"/>
        <item m="1" x="339"/>
        <item m="1" x="478"/>
        <item m="1" x="666"/>
        <item m="1" x="10"/>
        <item m="1" x="672"/>
        <item m="1" x="32"/>
        <item m="1" x="519"/>
        <item m="1" x="516"/>
        <item m="1" x="312"/>
        <item m="1" x="108"/>
        <item m="1" x="504"/>
        <item m="1" x="137"/>
        <item m="1" x="38"/>
        <item m="1" x="607"/>
        <item m="1" x="238"/>
        <item m="1" x="677"/>
        <item m="1" x="259"/>
        <item m="1" x="19"/>
        <item m="1" x="317"/>
        <item m="1" x="184"/>
        <item m="1" x="174"/>
        <item m="1" x="688"/>
        <item m="1" x="469"/>
        <item m="1" x="407"/>
        <item m="1" x="313"/>
        <item m="1" x="298"/>
        <item m="1" x="689"/>
        <item m="1" x="678"/>
        <item m="1" x="106"/>
        <item m="1" x="144"/>
        <item m="1" x="435"/>
        <item m="1" x="654"/>
        <item m="1" x="694"/>
        <item m="1" x="104"/>
        <item m="1" x="364"/>
        <item m="1" x="281"/>
        <item m="1" x="365"/>
        <item m="1" x="234"/>
        <item m="1" x="264"/>
        <item m="1" x="41"/>
        <item m="1" x="645"/>
        <item m="1" x="379"/>
        <item m="1" x="431"/>
        <item m="1" x="471"/>
        <item m="1" x="725"/>
        <item m="1" x="489"/>
        <item m="1" x="703"/>
        <item m="1" x="490"/>
        <item m="1" x="555"/>
        <item m="1" x="58"/>
        <item m="1" x="374"/>
        <item m="1" x="546"/>
        <item m="1" x="119"/>
        <item m="1" x="508"/>
        <item m="1" x="215"/>
        <item m="1" x="662"/>
        <item m="1" x="30"/>
        <item m="1" x="731"/>
        <item m="1" x="525"/>
        <item m="1" x="70"/>
        <item m="1" x="291"/>
        <item m="1" x="395"/>
        <item m="1" x="692"/>
        <item m="1" x="437"/>
        <item m="1" x="388"/>
        <item m="1" x="47"/>
        <item m="1" x="200"/>
        <item m="1" x="96"/>
        <item m="1" x="529"/>
        <item m="1" x="726"/>
        <item m="1" x="640"/>
        <item m="1" x="560"/>
        <item m="1" x="26"/>
        <item m="1" x="500"/>
        <item m="1" x="661"/>
        <item m="1" x="114"/>
        <item m="1" x="216"/>
        <item m="1" x="44"/>
        <item m="1" x="356"/>
        <item m="1" x="112"/>
        <item m="1" x="288"/>
        <item m="1" x="341"/>
        <item m="1" x="316"/>
        <item m="1" x="27"/>
        <item m="1" x="584"/>
        <item m="1" x="620"/>
        <item m="1" x="496"/>
        <item m="1" x="455"/>
        <item m="1" x="443"/>
        <item m="1" x="295"/>
        <item m="1" x="518"/>
        <item m="1" x="95"/>
        <item m="1" x="176"/>
        <item m="1" x="164"/>
        <item m="1" x="632"/>
        <item m="1" x="630"/>
        <item m="1" x="442"/>
        <item m="1" x="385"/>
        <item m="1" x="67"/>
        <item m="1" x="386"/>
        <item m="1" x="177"/>
        <item m="1" x="135"/>
        <item m="1" x="36"/>
        <item m="1" x="82"/>
        <item m="1" x="12"/>
        <item m="1" x="668"/>
        <item m="1" x="613"/>
        <item m="1" x="232"/>
        <item m="1" x="346"/>
        <item m="1" x="131"/>
        <item m="1" x="577"/>
        <item m="1" x="520"/>
        <item m="1" x="236"/>
        <item m="1" x="593"/>
        <item m="1" x="605"/>
        <item m="1" x="501"/>
        <item m="1" x="487"/>
        <item m="1" x="474"/>
        <item m="1" x="289"/>
        <item m="1" x="467"/>
        <item m="1" x="393"/>
        <item x="0"/>
        <item x="1"/>
        <item x="2"/>
        <item x="3"/>
        <item x="4"/>
        <item x="5"/>
        <item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items count="17">
        <item m="1" x="10"/>
        <item m="1" x="13"/>
        <item m="1" x="2"/>
        <item m="1" x="14"/>
        <item x="0"/>
        <item m="1" x="7"/>
        <item m="1" x="9"/>
        <item m="1" x="15"/>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defaultSubtotal="0"/>
    <pivotField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defaultSubtotal="0">
      <items count="5">
        <item x="0"/>
        <item m="1" x="3"/>
        <item m="1" x="4"/>
        <item x="1"/>
        <item x="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defaultSubtotal="0">
      <items count="1">
        <item x="0"/>
      </items>
    </pivotField>
    <pivotField axis="axisPage" compact="0" outline="0" showAll="0" defaultSubtotal="0">
      <items count="2">
        <item x="0"/>
        <item m="1" x="1"/>
      </items>
    </pivotField>
    <pivotField compact="0" outline="0" showAll="0"/>
    <pivotField compact="0" outline="0" showAll="0"/>
    <pivotField compact="0" outline="0" showAll="0"/>
    <pivotField axis="axisPage" compact="0" outline="0" showAll="0">
      <items count="3">
        <item m="1" x="1"/>
        <item x="0"/>
        <item t="default"/>
      </items>
    </pivotField>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multipleItemSelectionAllowed="1" showAll="0"/>
    <pivotField compact="0" outline="0" showAll="0" defaultSubtotal="0"/>
    <pivotField compact="0" outline="0" showAll="0" defaultSubtotal="0"/>
    <pivotField compact="0" outline="0" showAll="0"/>
    <pivotField compact="0" outline="0" showAll="0"/>
  </pivotFields>
  <rowFields count="2">
    <field x="85"/>
    <field x="3"/>
  </rowFields>
  <rowItems count="8">
    <i>
      <x v="3"/>
      <x v="168"/>
    </i>
    <i r="1">
      <x v="444"/>
    </i>
    <i r="1">
      <x v="674"/>
    </i>
    <i r="1">
      <x v="675"/>
    </i>
    <i r="1">
      <x v="676"/>
    </i>
    <i r="1">
      <x v="677"/>
    </i>
    <i>
      <x v="4"/>
      <x v="168"/>
    </i>
    <i r="1">
      <x v="170"/>
    </i>
  </rowItems>
  <colFields count="1">
    <field x="2"/>
  </colFields>
  <colItems count="1">
    <i>
      <x/>
    </i>
  </colItems>
  <pageFields count="4">
    <pageField fld="119" item="0" hier="-1"/>
    <pageField fld="120" item="0" hier="-1"/>
    <pageField fld="124" item="1" hier="-1"/>
    <pageField fld="125" item="0" hier="-1"/>
  </pageFields>
  <formats count="28">
    <format dxfId="161">
      <pivotArea type="all" dataOnly="0" outline="0" fieldPosition="0"/>
    </format>
    <format dxfId="160">
      <pivotArea field="2" type="button" dataOnly="0" labelOnly="1" outline="0" axis="axisCol" fieldPosition="0"/>
    </format>
    <format dxfId="159">
      <pivotArea field="3" type="button" dataOnly="0" labelOnly="1" outline="0" axis="axisRow" fieldPosition="1"/>
    </format>
    <format dxfId="158">
      <pivotArea field="4" type="button" dataOnly="0" labelOnly="1" outline="0"/>
    </format>
    <format dxfId="157">
      <pivotArea field="6" type="button" dataOnly="0" labelOnly="1" outline="0"/>
    </format>
    <format dxfId="156">
      <pivotArea field="16" type="button" dataOnly="0" labelOnly="1" outline="0"/>
    </format>
    <format dxfId="155">
      <pivotArea dataOnly="0" labelOnly="1" outline="0" fieldPosition="0">
        <references count="1">
          <reference field="2" count="1">
            <x v="15"/>
          </reference>
        </references>
      </pivotArea>
    </format>
    <format dxfId="154">
      <pivotArea dataOnly="0" labelOnly="1" outline="0" fieldPosition="0">
        <references count="1">
          <reference field="2" count="1" defaultSubtotal="1">
            <x v="15"/>
          </reference>
        </references>
      </pivotArea>
    </format>
    <format dxfId="153">
      <pivotArea type="all" dataOnly="0" outline="0" fieldPosition="0"/>
    </format>
    <format dxfId="152">
      <pivotArea field="2" type="button" dataOnly="0" labelOnly="1" outline="0" axis="axisCol" fieldPosition="0"/>
    </format>
    <format dxfId="151">
      <pivotArea field="3" type="button" dataOnly="0" labelOnly="1" outline="0" axis="axisRow" fieldPosition="1"/>
    </format>
    <format dxfId="150">
      <pivotArea field="4" type="button" dataOnly="0" labelOnly="1" outline="0"/>
    </format>
    <format dxfId="149">
      <pivotArea field="6" type="button" dataOnly="0" labelOnly="1" outline="0"/>
    </format>
    <format dxfId="148">
      <pivotArea field="16" type="button" dataOnly="0" labelOnly="1" outline="0"/>
    </format>
    <format dxfId="147">
      <pivotArea dataOnly="0" labelOnly="1" outline="0" fieldPosition="0">
        <references count="1">
          <reference field="2" count="1">
            <x v="15"/>
          </reference>
        </references>
      </pivotArea>
    </format>
    <format dxfId="146">
      <pivotArea dataOnly="0" labelOnly="1" outline="0" fieldPosition="0">
        <references count="1">
          <reference field="2" count="1" defaultSubtotal="1">
            <x v="15"/>
          </reference>
        </references>
      </pivotArea>
    </format>
    <format dxfId="145">
      <pivotArea outline="0" collapsedLevelsAreSubtotals="1" fieldPosition="0"/>
    </format>
    <format dxfId="144">
      <pivotArea type="all" dataOnly="0" outline="0" fieldPosition="0"/>
    </format>
    <format dxfId="143">
      <pivotArea outline="0" collapsedLevelsAreSubtotals="1" fieldPosition="0"/>
    </format>
    <format dxfId="142">
      <pivotArea type="origin" dataOnly="0" labelOnly="1" outline="0" fieldPosition="0"/>
    </format>
    <format dxfId="141">
      <pivotArea field="2" type="button" dataOnly="0" labelOnly="1" outline="0" axis="axisCol" fieldPosition="0"/>
    </format>
    <format dxfId="140">
      <pivotArea type="topRight" dataOnly="0" labelOnly="1" outline="0" fieldPosition="0"/>
    </format>
    <format dxfId="139">
      <pivotArea field="85" type="button" dataOnly="0" labelOnly="1" outline="0" axis="axisRow" fieldPosition="0"/>
    </format>
    <format dxfId="138">
      <pivotArea field="3" type="button" dataOnly="0" labelOnly="1" outline="0" axis="axisRow" fieldPosition="1"/>
    </format>
    <format dxfId="137">
      <pivotArea dataOnly="0" labelOnly="1" outline="0" fieldPosition="0">
        <references count="1">
          <reference field="85" count="2">
            <x v="1"/>
            <x v="2"/>
          </reference>
        </references>
      </pivotArea>
    </format>
    <format dxfId="136">
      <pivotArea dataOnly="0" labelOnly="1" outline="0" fieldPosition="0">
        <references count="2">
          <reference field="3" count="5">
            <x v="93"/>
            <x v="168"/>
            <x v="185"/>
            <x v="246"/>
            <x v="247"/>
          </reference>
          <reference field="85" count="1" selected="0">
            <x v="1"/>
          </reference>
        </references>
      </pivotArea>
    </format>
    <format dxfId="135">
      <pivotArea dataOnly="0" labelOnly="1" outline="0" fieldPosition="0">
        <references count="2">
          <reference field="3" count="6">
            <x v="220"/>
            <x v="221"/>
            <x v="222"/>
            <x v="242"/>
            <x v="243"/>
            <x v="248"/>
          </reference>
          <reference field="85" count="1" selected="0">
            <x v="2"/>
          </reference>
        </references>
      </pivotArea>
    </format>
    <format dxfId="134">
      <pivotArea dataOnly="0" labelOnly="1" outline="0" fieldPosition="0">
        <references count="1">
          <reference field="2" count="1">
            <x v="15"/>
          </reference>
        </references>
      </pivotArea>
    </format>
  </formats>
  <pivotTableStyleInfo name="PivotStyleMedium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vtTerms" cacheId="589" dataOnRows="1"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7:AG17" firstHeaderRow="1" firstDataRow="1" firstDataCol="31" rowPageCount="4" colPageCount="1"/>
  <pivotFields count="144">
    <pivotField compact="0" outline="0" showAll="0"/>
    <pivotField compact="0" outline="0" showAll="0"/>
    <pivotField compact="0" outline="0" showAll="0"/>
    <pivotField compact="0" outline="0" showAll="0" defaultSubtotal="0"/>
    <pivotField axis="axisRow" compact="0" outline="0" showAll="0" defaultSubtotal="0">
      <items count="839">
        <item m="1" x="145"/>
        <item m="1" x="412"/>
        <item x="7"/>
        <item m="1" x="719"/>
        <item m="1" x="48"/>
        <item m="1" x="15"/>
        <item m="1" x="261"/>
        <item m="1" x="806"/>
        <item m="1" x="604"/>
        <item m="1" x="657"/>
        <item m="1" x="128"/>
        <item m="1" x="192"/>
        <item m="1" x="518"/>
        <item m="1" x="670"/>
        <item m="1" x="763"/>
        <item m="1" x="304"/>
        <item m="1" x="521"/>
        <item m="1" x="337"/>
        <item m="1" x="600"/>
        <item m="1" x="24"/>
        <item m="1" x="662"/>
        <item m="1" x="265"/>
        <item m="1" x="453"/>
        <item m="1" x="114"/>
        <item m="1" x="107"/>
        <item m="1" x="269"/>
        <item m="1" x="391"/>
        <item m="1" x="414"/>
        <item m="1" x="447"/>
        <item m="1" x="73"/>
        <item m="1" x="124"/>
        <item m="1" x="22"/>
        <item m="1" x="446"/>
        <item m="1" x="721"/>
        <item m="1" x="814"/>
        <item m="1" x="343"/>
        <item m="1" x="642"/>
        <item m="1" x="81"/>
        <item m="1" x="395"/>
        <item m="1" x="661"/>
        <item m="1" x="644"/>
        <item m="1" x="616"/>
        <item m="1" x="28"/>
        <item m="1" x="545"/>
        <item m="1" x="299"/>
        <item m="1" x="609"/>
        <item m="1" x="778"/>
        <item m="1" x="10"/>
        <item m="1" x="254"/>
        <item m="1" x="361"/>
        <item m="1" x="198"/>
        <item m="1" x="118"/>
        <item m="1" x="754"/>
        <item m="1" x="241"/>
        <item m="1" x="147"/>
        <item m="1" x="664"/>
        <item m="1" x="413"/>
        <item m="1" x="484"/>
        <item m="1" x="325"/>
        <item m="1" x="623"/>
        <item m="1" x="827"/>
        <item m="1" x="216"/>
        <item m="1" x="603"/>
        <item m="1" x="829"/>
        <item m="1" x="729"/>
        <item m="1" x="653"/>
        <item m="1" x="605"/>
        <item m="1" x="319"/>
        <item m="1" x="156"/>
        <item m="1" x="716"/>
        <item m="1" x="424"/>
        <item m="1" x="456"/>
        <item m="1" x="468"/>
        <item m="1" x="464"/>
        <item m="1" x="728"/>
        <item m="1" x="249"/>
        <item m="1" x="478"/>
        <item m="1" x="285"/>
        <item m="1" x="421"/>
        <item m="1" x="489"/>
        <item m="1" x="540"/>
        <item m="1" x="756"/>
        <item m="1" x="18"/>
        <item m="1" x="135"/>
        <item m="1" x="522"/>
        <item m="1" x="679"/>
        <item m="1" x="38"/>
        <item m="1" x="748"/>
        <item m="1" x="726"/>
        <item m="1" x="326"/>
        <item m="1" x="823"/>
        <item m="1" x="160"/>
        <item x="8"/>
        <item m="1" x="112"/>
        <item m="1" x="618"/>
        <item m="1" x="612"/>
        <item m="1" x="360"/>
        <item m="1" x="16"/>
        <item m="1" x="767"/>
        <item m="1" x="243"/>
        <item m="1" x="822"/>
        <item m="1" x="141"/>
        <item m="1" x="702"/>
        <item m="1" x="685"/>
        <item m="1" x="187"/>
        <item m="1" x="102"/>
        <item m="1" x="75"/>
        <item m="1" x="11"/>
        <item m="1" x="168"/>
        <item m="1" x="367"/>
        <item n="BU Code" x="2"/>
        <item m="1" x="70"/>
        <item m="1" x="797"/>
        <item m="1" x="52"/>
        <item m="1" x="230"/>
        <item m="1" x="95"/>
        <item m="1" x="351"/>
        <item m="1" x="60"/>
        <item m="1" x="819"/>
        <item m="1" x="375"/>
        <item m="1" x="742"/>
        <item m="1" x="63"/>
        <item m="1" x="279"/>
        <item m="1" x="820"/>
        <item m="1" x="220"/>
        <item m="1" x="384"/>
        <item m="1" x="457"/>
        <item m="1" x="116"/>
        <item m="1" x="459"/>
        <item m="1" x="248"/>
        <item m="1" x="570"/>
        <item m="1" x="232"/>
        <item m="1" x="466"/>
        <item m="1" x="510"/>
        <item m="1" x="13"/>
        <item m="1" x="732"/>
        <item m="1" x="92"/>
        <item m="1" x="504"/>
        <item m="1" x="228"/>
        <item m="1" x="87"/>
        <item m="1" x="429"/>
        <item m="1" x="734"/>
        <item m="1" x="629"/>
        <item m="1" x="680"/>
        <item m="1" x="448"/>
        <item m="1" x="26"/>
        <item m="1" x="512"/>
        <item m="1" x="352"/>
        <item m="1" x="320"/>
        <item m="1" x="420"/>
        <item m="1" x="804"/>
        <item m="1" x="56"/>
        <item m="1" x="402"/>
        <item m="1" x="397"/>
        <item m="1" x="381"/>
        <item m="1" x="256"/>
        <item m="1" x="399"/>
        <item m="1" x="511"/>
        <item m="1" x="527"/>
        <item m="1" x="550"/>
        <item m="1" x="771"/>
        <item m="1" x="519"/>
        <item m="1" x="835"/>
        <item m="1" x="739"/>
        <item m="1" x="741"/>
        <item m="1" x="541"/>
        <item m="1" x="463"/>
        <item m="1" x="380"/>
        <item m="1" x="526"/>
        <item m="1" x="627"/>
        <item m="1" x="270"/>
        <item m="1" x="83"/>
        <item m="1" x="439"/>
        <item m="1" x="382"/>
        <item m="1" x="817"/>
        <item m="1" x="832"/>
        <item m="1" x="709"/>
        <item m="1" x="718"/>
        <item m="1" x="178"/>
        <item m="1" x="800"/>
        <item m="1" x="499"/>
        <item m="1" x="387"/>
        <item m="1" x="481"/>
        <item m="1" x="423"/>
        <item m="1" x="93"/>
        <item m="1" x="542"/>
        <item m="1" x="316"/>
        <item m="1" x="698"/>
        <item m="1" x="765"/>
        <item m="1" x="57"/>
        <item m="1" x="711"/>
        <item m="1" x="784"/>
        <item m="1" x="497"/>
        <item m="1" x="831"/>
        <item m="1" x="242"/>
        <item m="1" x="129"/>
        <item m="1" x="308"/>
        <item m="1" x="610"/>
        <item m="1" x="334"/>
        <item m="1" x="226"/>
        <item m="1" x="782"/>
        <item m="1" x="58"/>
        <item m="1" x="643"/>
        <item m="1" x="64"/>
        <item m="1" x="97"/>
        <item m="1" x="730"/>
        <item m="1" x="834"/>
        <item m="1" x="514"/>
        <item m="1" x="724"/>
        <item m="1" x="401"/>
        <item m="1" x="707"/>
        <item m="1" x="419"/>
        <item m="1" x="80"/>
        <item m="1" x="675"/>
        <item m="1" x="199"/>
        <item m="1" x="584"/>
        <item m="1" x="123"/>
        <item m="1" x="146"/>
        <item m="1" x="20"/>
        <item m="1" x="389"/>
        <item m="1" x="213"/>
        <item m="1" x="544"/>
        <item m="1" x="300"/>
        <item m="1" x="578"/>
        <item m="1" x="312"/>
        <item m="1" x="29"/>
        <item m="1" x="665"/>
        <item m="1" x="377"/>
        <item m="1" x="747"/>
        <item m="1" x="82"/>
        <item m="1" x="608"/>
        <item m="1" x="175"/>
        <item m="1" x="250"/>
        <item m="1" x="708"/>
        <item m="1" x="362"/>
        <item m="1" x="363"/>
        <item m="1" x="786"/>
        <item m="1" x="561"/>
        <item m="1" x="14"/>
        <item m="1" x="757"/>
        <item m="1" x="260"/>
        <item m="1" x="577"/>
        <item m="1" x="388"/>
        <item m="1" x="130"/>
        <item m="1" x="347"/>
        <item m="1" x="674"/>
        <item m="1" x="140"/>
        <item m="1" x="482"/>
        <item m="1" x="195"/>
        <item m="1" x="403"/>
        <item m="1" x="190"/>
        <item m="1" x="159"/>
        <item m="1" x="253"/>
        <item m="1" x="378"/>
        <item m="1" x="523"/>
        <item m="1" x="407"/>
        <item m="1" x="323"/>
        <item m="1" x="706"/>
        <item m="1" x="687"/>
        <item m="1" x="426"/>
        <item m="1" x="45"/>
        <item m="1" x="155"/>
        <item m="1" x="428"/>
        <item m="1" x="295"/>
        <item m="1" x="809"/>
        <item m="1" x="650"/>
        <item m="1" x="529"/>
        <item m="1" x="500"/>
        <item m="1" x="398"/>
        <item m="1" x="34"/>
        <item m="1" x="153"/>
        <item m="1" x="121"/>
        <item m="1" x="217"/>
        <item m="1" x="571"/>
        <item m="1" x="53"/>
        <item m="1" x="546"/>
        <item m="1" x="676"/>
        <item m="1" x="266"/>
        <item m="1" x="787"/>
        <item m="1" x="12"/>
        <item m="1" x="766"/>
        <item m="1" x="148"/>
        <item m="1" x="235"/>
        <item m="1" x="528"/>
        <item m="1" x="282"/>
        <item m="1" x="473"/>
        <item m="1" x="752"/>
        <item m="1" x="821"/>
        <item m="1" x="607"/>
        <item m="1" x="596"/>
        <item m="1" x="593"/>
        <item m="1" x="833"/>
        <item m="1" x="631"/>
        <item m="1" x="191"/>
        <item m="1" x="136"/>
        <item m="1" x="257"/>
        <item m="1" x="331"/>
        <item m="1" x="108"/>
        <item m="1" x="452"/>
        <item m="1" x="811"/>
        <item m="1" x="516"/>
        <item m="1" x="338"/>
        <item m="1" x="462"/>
        <item m="1" x="354"/>
        <item m="1" x="611"/>
        <item m="1" x="184"/>
        <item m="1" x="533"/>
        <item m="1" x="203"/>
        <item m="1" x="652"/>
        <item m="1" x="434"/>
        <item m="1" x="348"/>
        <item m="1" x="773"/>
        <item m="1" x="258"/>
        <item m="1" x="625"/>
        <item m="1" x="385"/>
        <item m="1" x="645"/>
        <item m="1" x="180"/>
        <item m="1" x="783"/>
        <item m="1" x="222"/>
        <item m="1" x="488"/>
        <item m="1" x="125"/>
        <item m="1" x="61"/>
        <item m="1" x="290"/>
        <item m="1" x="501"/>
        <item m="1" x="556"/>
        <item m="1" x="366"/>
        <item m="1" x="358"/>
        <item m="1" x="206"/>
        <item m="1" x="406"/>
        <item m="1" x="330"/>
        <item m="1" x="189"/>
        <item m="1" x="394"/>
        <item m="1" x="292"/>
        <item m="1" x="306"/>
        <item m="1" x="480"/>
        <item m="1" x="305"/>
        <item m="1" x="451"/>
        <item m="1" x="460"/>
        <item m="1" x="355"/>
        <item m="1" x="342"/>
        <item m="1" x="524"/>
        <item m="1" x="167"/>
        <item m="1" x="433"/>
        <item m="1" x="534"/>
        <item m="1" x="690"/>
        <item m="1" x="477"/>
        <item m="1" x="632"/>
        <item m="1" x="349"/>
        <item m="1" x="227"/>
        <item m="1" x="668"/>
        <item m="1" x="555"/>
        <item m="1" x="246"/>
        <item m="1" x="671"/>
        <item m="1" x="802"/>
        <item m="1" x="574"/>
        <item m="1" x="509"/>
        <item m="1" x="654"/>
        <item m="1" x="768"/>
        <item m="1" x="65"/>
        <item m="1" x="695"/>
        <item m="1" x="582"/>
        <item m="1" x="42"/>
        <item m="1" x="442"/>
        <item m="1" x="307"/>
        <item m="1" x="779"/>
        <item m="1" x="508"/>
        <item m="1" x="17"/>
        <item m="1" x="78"/>
        <item m="1" x="50"/>
        <item m="1" x="188"/>
        <item m="1" x="31"/>
        <item m="1" x="340"/>
        <item m="1" x="592"/>
        <item m="1" x="393"/>
        <item m="1" x="288"/>
        <item m="1" x="738"/>
        <item m="1" x="795"/>
        <item m="1" x="339"/>
        <item m="1" x="591"/>
        <item m="1" x="470"/>
        <item m="1" x="287"/>
        <item m="1" x="737"/>
        <item m="1" x="640"/>
        <item m="1" x="761"/>
        <item m="1" x="372"/>
        <item m="1" x="396"/>
        <item m="1" x="132"/>
        <item m="1" x="376"/>
        <item m="1" x="221"/>
        <item m="1" x="810"/>
        <item m="1" x="660"/>
        <item m="1" x="775"/>
        <item m="1" x="808"/>
        <item m="1" x="425"/>
        <item m="1" x="454"/>
        <item m="1" x="585"/>
        <item m="1" x="54"/>
        <item m="1" x="458"/>
        <item m="1" x="40"/>
        <item m="1" x="666"/>
        <item m="1" x="667"/>
        <item m="1" x="39"/>
        <item m="1" x="830"/>
        <item m="1" x="435"/>
        <item m="1" x="244"/>
        <item m="1" x="659"/>
        <item m="1" x="151"/>
        <item m="1" x="196"/>
        <item m="1" x="96"/>
        <item m="1" x="21"/>
        <item m="1" x="59"/>
        <item m="1" x="169"/>
        <item m="1" x="553"/>
        <item m="1" x="714"/>
        <item m="1" x="491"/>
        <item m="1" x="91"/>
        <item m="1" x="700"/>
        <item m="1" x="274"/>
        <item m="1" x="498"/>
        <item m="1" x="803"/>
        <item m="1" x="154"/>
        <item m="1" x="656"/>
        <item m="1" x="469"/>
        <item m="1" x="557"/>
        <item m="1" x="503"/>
        <item m="1" x="90"/>
        <item m="1" x="517"/>
        <item m="1" x="182"/>
        <item m="1" x="691"/>
        <item m="1" x="513"/>
        <item m="1" x="580"/>
        <item m="1" x="539"/>
        <item m="1" x="126"/>
        <item m="1" x="547"/>
        <item m="1" x="252"/>
        <item m="1" x="745"/>
        <item m="1" x="572"/>
        <item m="1" x="630"/>
        <item m="1" x="586"/>
        <item m="1" x="186"/>
        <item m="1" x="598"/>
        <item m="1" x="313"/>
        <item m="1" x="750"/>
        <item m="1" x="751"/>
        <item m="1" x="341"/>
        <item m="1" x="85"/>
        <item m="1" x="165"/>
        <item m="1" x="807"/>
        <item m="1" x="202"/>
        <item m="1" x="303"/>
        <item m="1" x="224"/>
        <item m="1" x="507"/>
        <item m="1" x="255"/>
        <item m="1" x="172"/>
        <item m="1" x="651"/>
        <item m="1" x="682"/>
        <item m="1" x="476"/>
        <item m="1" x="663"/>
        <item m="1" x="297"/>
        <item m="1" x="94"/>
        <item m="1" x="677"/>
        <item m="1" x="430"/>
        <item m="1" x="280"/>
        <item m="1" x="225"/>
        <item m="1" x="712"/>
        <item m="1" x="672"/>
        <item m="1" x="455"/>
        <item m="1" x="749"/>
        <item m="1" x="321"/>
        <item m="1" x="472"/>
        <item m="1" x="271"/>
        <item m="1" x="144"/>
        <item m="1" x="197"/>
        <item m="1" x="370"/>
        <item m="1" x="245"/>
        <item m="1" x="181"/>
        <item m="1" x="284"/>
        <item m="1" x="234"/>
        <item m="1" x="770"/>
        <item m="1" x="218"/>
        <item m="1" x="240"/>
        <item m="1" x="111"/>
        <item m="1" x="436"/>
        <item m="1" x="365"/>
        <item m="1" x="231"/>
        <item m="1" x="170"/>
        <item m="1" x="49"/>
        <item m="1" x="207"/>
        <item m="1" x="289"/>
        <item m="1" x="115"/>
        <item m="1" x="588"/>
        <item m="1" x="565"/>
        <item m="1" x="106"/>
        <item m="1" x="119"/>
        <item m="1" x="43"/>
        <item m="1" x="117"/>
        <item m="1" x="613"/>
        <item m="1" x="298"/>
        <item m="1" x="548"/>
        <item m="1" x="475"/>
        <item m="1" x="71"/>
        <item m="1" x="350"/>
        <item m="1" x="35"/>
        <item m="1" x="162"/>
        <item m="1" x="566"/>
        <item m="1" x="444"/>
        <item m="1" x="76"/>
        <item m="1" x="267"/>
        <item m="1" x="333"/>
        <item m="1" x="152"/>
        <item m="1" x="89"/>
        <item m="1" x="490"/>
        <item m="1" x="531"/>
        <item m="1" x="173"/>
        <item m="1" x="615"/>
        <item m="1" x="99"/>
        <item m="1" x="622"/>
        <item m="1" x="176"/>
        <item m="1" x="581"/>
        <item m="1" x="163"/>
        <item m="1" x="329"/>
        <item m="1" x="558"/>
        <item m="1" x="780"/>
        <item m="1" x="86"/>
        <item m="1" x="208"/>
        <item m="1" x="696"/>
        <item m="1" x="392"/>
        <item m="1" x="294"/>
        <item m="1" x="567"/>
        <item m="1" x="658"/>
        <item m="1" x="409"/>
        <item m="1" x="733"/>
        <item m="1" x="713"/>
        <item m="1" x="791"/>
        <item m="1" x="515"/>
        <item m="1" x="328"/>
        <item m="1" x="296"/>
        <item m="1" x="177"/>
        <item m="1" x="759"/>
        <item m="1" x="760"/>
        <item m="1" x="164"/>
        <item m="1" x="769"/>
        <item m="1" x="794"/>
        <item m="1" x="648"/>
        <item m="1" x="647"/>
        <item m="1" x="506"/>
        <item m="1" x="813"/>
        <item m="1" x="559"/>
        <item m="1" x="781"/>
        <item m="1" x="332"/>
        <item m="1" x="568"/>
        <item m="1" x="408"/>
        <item m="1" x="150"/>
        <item m="1" x="824"/>
        <item m="1" x="318"/>
        <item m="1" x="641"/>
        <item m="1" x="400"/>
        <item m="1" x="438"/>
        <item m="1" x="219"/>
        <item m="1" x="697"/>
        <item m="1" x="621"/>
        <item m="1" x="345"/>
        <item m="1" x="798"/>
        <item m="1" x="101"/>
        <item m="1" x="264"/>
        <item m="1" x="626"/>
        <item m="1" x="799"/>
        <item m="1" x="758"/>
        <item m="1" x="113"/>
        <item m="1" x="390"/>
        <item m="1" x="404"/>
        <item m="1" x="805"/>
        <item m="1" x="755"/>
        <item m="1" x="109"/>
        <item m="1" x="283"/>
        <item m="1" x="41"/>
        <item m="1" x="573"/>
        <item m="1" x="291"/>
        <item m="1" x="233"/>
        <item m="1" x="692"/>
        <item m="1" x="772"/>
        <item m="1" x="440"/>
        <item m="1" x="276"/>
        <item m="1" x="703"/>
        <item m="1" x="110"/>
        <item m="1" x="606"/>
        <item m="1" x="205"/>
        <item m="1" x="171"/>
        <item m="1" x="638"/>
        <item m="1" x="33"/>
        <item m="1" x="133"/>
        <item m="1" x="247"/>
        <item m="1" x="293"/>
        <item m="1" x="693"/>
        <item m="1" x="744"/>
        <item m="1" x="200"/>
        <item m="1" x="735"/>
        <item m="1" x="443"/>
        <item m="1" x="194"/>
        <item m="1" x="431"/>
        <item m="1" x="727"/>
        <item m="1" x="486"/>
        <item m="1" x="210"/>
        <item m="1" x="211"/>
        <item m="1" x="237"/>
        <item m="1" x="344"/>
        <item m="1" x="275"/>
        <item m="1" x="579"/>
        <item m="1" x="450"/>
        <item m="1" x="427"/>
        <item m="1" x="322"/>
        <item m="1" x="346"/>
        <item m="1" x="569"/>
        <item m="1" x="204"/>
        <item m="1" x="601"/>
        <item m="1" x="369"/>
        <item m="1" x="212"/>
        <item m="1" x="575"/>
        <item m="1" x="309"/>
        <item m="1" x="836"/>
        <item m="1" x="66"/>
        <item m="1" x="699"/>
        <item m="1" x="272"/>
        <item m="1" x="543"/>
        <item m="1" x="223"/>
        <item m="1" x="505"/>
        <item m="1" x="441"/>
        <item m="1" x="812"/>
        <item m="1" x="731"/>
        <item m="1" x="753"/>
        <item m="1" x="77"/>
        <item m="1" x="183"/>
        <item m="1" x="277"/>
        <item m="1" x="614"/>
        <item m="1" x="583"/>
        <item m="1" x="549"/>
        <item m="1" x="646"/>
        <item m="1" x="100"/>
        <item m="1" x="487"/>
        <item m="1" x="774"/>
        <item m="1" x="103"/>
        <item m="1" x="551"/>
        <item m="1" x="314"/>
        <item m="1" x="79"/>
        <item m="1" x="324"/>
        <item m="1" x="590"/>
        <item m="1" x="816"/>
        <item m="1" x="494"/>
        <item m="1" x="383"/>
        <item m="1" x="828"/>
        <item m="1" x="371"/>
        <item m="1" x="104"/>
        <item m="1" x="137"/>
        <item m="1" x="746"/>
        <item m="1" x="98"/>
        <item m="1" x="684"/>
        <item m="1" x="374"/>
        <item m="1" x="720"/>
        <item m="1" x="415"/>
        <item m="1" x="411"/>
        <item m="1" x="239"/>
        <item m="1" x="161"/>
        <item m="1" x="538"/>
        <item m="1" x="357"/>
        <item m="1" x="68"/>
        <item m="1" x="122"/>
        <item m="1" x="837"/>
        <item m="1" x="789"/>
        <item m="1" x="502"/>
        <item m="1" x="142"/>
        <item m="1" x="624"/>
        <item m="1" x="149"/>
        <item m="1" x="229"/>
        <item m="1" x="259"/>
        <item m="1" x="315"/>
        <item m="1" x="72"/>
        <item m="1" x="536"/>
        <item m="1" x="37"/>
        <item m="1" x="594"/>
        <item m="1" x="46"/>
        <item m="1" x="485"/>
        <item m="1" x="678"/>
        <item m="1" x="166"/>
        <item m="1" x="9"/>
        <item m="1" x="686"/>
        <item m="1" x="286"/>
        <item m="1" x="537"/>
        <item m="1" x="278"/>
        <item m="1" x="595"/>
        <item m="1" x="683"/>
        <item m="1" x="694"/>
        <item m="1" x="633"/>
        <item m="1" x="838"/>
        <item m="1" x="19"/>
        <item m="1" x="353"/>
        <item m="1" x="131"/>
        <item m="1" x="535"/>
        <item m="1" x="214"/>
        <item m="1" x="215"/>
        <item m="1" x="379"/>
        <item m="1" x="467"/>
        <item m="1" x="636"/>
        <item m="1" x="449"/>
        <item m="1" x="335"/>
        <item m="1" x="51"/>
        <item m="1" x="143"/>
        <item m="1" x="364"/>
        <item m="1" x="554"/>
        <item m="1" x="179"/>
        <item m="1" x="483"/>
        <item m="1" x="461"/>
        <item m="1" x="209"/>
        <item m="1" x="704"/>
        <item m="1" x="158"/>
        <item m="1" x="418"/>
        <item m="1" x="496"/>
        <item m="1" x="417"/>
        <item m="1" x="495"/>
        <item m="1" x="368"/>
        <item m="1" x="530"/>
        <item m="1" x="715"/>
        <item m="1" x="310"/>
        <item m="1" x="688"/>
        <item m="1" x="281"/>
        <item m="1" x="479"/>
        <item m="1" x="552"/>
        <item m="1" x="263"/>
        <item m="1" x="262"/>
        <item m="1" x="525"/>
        <item m="1" x="740"/>
        <item m="1" x="669"/>
        <item m="1" x="722"/>
        <item m="1" x="74"/>
        <item m="1" x="599"/>
        <item m="1" x="723"/>
        <item m="1" x="493"/>
        <item m="1" x="492"/>
        <item m="1" x="619"/>
        <item m="1" x="705"/>
        <item m="1" x="317"/>
        <item m="1" x="818"/>
        <item m="1" x="23"/>
        <item m="1" x="764"/>
        <item m="1" x="47"/>
        <item m="1" x="792"/>
        <item m="1" x="157"/>
        <item m="1" x="88"/>
        <item m="1" x="826"/>
        <item m="1" x="138"/>
        <item m="1" x="302"/>
        <item m="1" x="815"/>
        <item m="1" x="689"/>
        <item m="1" x="193"/>
        <item m="1" x="445"/>
        <item m="1" x="27"/>
        <item m="1" x="532"/>
        <item m="1" x="251"/>
        <item m="1" x="634"/>
        <item m="1" x="410"/>
        <item m="1" x="268"/>
        <item m="1" x="560"/>
        <item m="1" x="139"/>
        <item m="1" x="422"/>
        <item m="1" x="793"/>
        <item m="1" x="25"/>
        <item m="1" x="373"/>
        <item m="1" x="796"/>
        <item m="1" x="602"/>
        <item m="1" x="356"/>
        <item m="1" x="520"/>
        <item m="1" x="717"/>
        <item m="1" x="120"/>
        <item m="1" x="416"/>
        <item m="1" x="311"/>
        <item m="1" x="84"/>
        <item m="1" x="635"/>
        <item m="1" x="62"/>
        <item m="1" x="386"/>
        <item m="1" x="655"/>
        <item m="1" x="201"/>
        <item m="1" x="437"/>
        <item m="1" x="785"/>
        <item m="1" x="67"/>
        <item m="1" x="30"/>
        <item m="1" x="327"/>
        <item m="1" x="637"/>
        <item m="1" x="185"/>
        <item m="1" x="36"/>
        <item m="1" x="639"/>
        <item m="1" x="790"/>
        <item m="1" x="587"/>
        <item m="1" x="562"/>
        <item m="1" x="777"/>
        <item m="1" x="801"/>
        <item m="1" x="127"/>
        <item m="1" x="743"/>
        <item m="1" x="788"/>
        <item m="1" x="55"/>
        <item m="1" x="725"/>
        <item m="1" x="589"/>
        <item m="1" x="474"/>
        <item m="1" x="32"/>
        <item m="1" x="825"/>
        <item m="1" x="620"/>
        <item m="1" x="174"/>
        <item m="1" x="776"/>
        <item m="1" x="465"/>
        <item m="1" x="617"/>
        <item m="1" x="134"/>
        <item m="1" x="649"/>
        <item m="1" x="69"/>
        <item m="1" x="236"/>
        <item m="1" x="336"/>
        <item m="1" x="628"/>
        <item m="1" x="597"/>
        <item m="1" x="301"/>
        <item m="1" x="576"/>
        <item m="1" x="701"/>
        <item m="1" x="238"/>
        <item m="1" x="471"/>
        <item m="1" x="432"/>
        <item m="1" x="405"/>
        <item m="1" x="736"/>
        <item m="1" x="105"/>
        <item m="1" x="359"/>
        <item m="1" x="44"/>
        <item m="1" x="681"/>
        <item m="1" x="273"/>
        <item m="1" x="710"/>
        <item m="1" x="673"/>
        <item m="1" x="564"/>
        <item m="1" x="762"/>
        <item m="1" x="563"/>
        <item x="0"/>
        <item x="1"/>
        <item x="3"/>
        <item x="4"/>
        <item x="5"/>
        <item x="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UpdateSource" axis="axisRow" compact="0" outline="0" showAll="0" defaultSubtotal="0">
      <items count="35">
        <item m="1" x="11"/>
        <item m="1" x="32"/>
        <item m="1" x="31"/>
        <item m="1" x="24"/>
        <item m="1" x="23"/>
        <item m="1" x="2"/>
        <item m="1" x="12"/>
        <item m="1" x="3"/>
        <item m="1" x="9"/>
        <item m="1" x="6"/>
        <item m="1" x="29"/>
        <item m="1" x="14"/>
        <item m="1" x="10"/>
        <item m="1" x="8"/>
        <item m="1" x="5"/>
        <item m="1" x="7"/>
        <item m="1" x="26"/>
        <item m="1" x="4"/>
        <item m="1" x="22"/>
        <item m="1" x="18"/>
        <item m="1" x="17"/>
        <item m="1" x="20"/>
        <item m="1" x="21"/>
        <item m="1" x="1"/>
        <item m="1" x="25"/>
        <item m="1" x="34"/>
        <item m="1" x="16"/>
        <item m="1" x="27"/>
        <item m="1" x="28"/>
        <item m="1" x="33"/>
        <item m="1" x="19"/>
        <item m="1" x="30"/>
        <item m="1" x="15"/>
        <item m="1" x="13"/>
        <item x="0"/>
      </items>
    </pivotField>
    <pivotField compact="0" outline="0" showAll="0"/>
    <pivotField compact="0" outline="0" showAll="0" defaultSubtotal="0"/>
    <pivotField axis="axisRow" compact="0" outline="0" showAll="0" defaultSubtotal="0">
      <items count="21">
        <item m="1" x="16"/>
        <item m="1" x="19"/>
        <item m="1" x="3"/>
        <item m="1" x="14"/>
        <item x="0"/>
        <item m="1" x="12"/>
        <item m="1" x="18"/>
        <item m="1" x="20"/>
        <item m="1" x="10"/>
        <item m="1" x="8"/>
        <item m="1" x="17"/>
        <item m="1" x="7"/>
        <item m="1" x="5"/>
        <item m="1" x="9"/>
        <item m="1" x="6"/>
        <item m="1" x="13"/>
        <item m="1" x="11"/>
        <item m="1" x="15"/>
        <item m="1" x="1"/>
        <item m="1" x="2"/>
        <item m="1" x="4"/>
      </items>
    </pivotField>
    <pivotField compact="0" outline="0" showAll="0"/>
    <pivotField compact="0" outline="0" showAll="0" defaultSubtotal="0"/>
    <pivotField name="Name" axis="axisRow" compact="0" outline="0" showAll="0" sortType="ascending" defaultSubtotal="0">
      <items count="839">
        <item m="1" x="246"/>
        <item m="1" x="493"/>
        <item m="1" x="182"/>
        <item m="1" x="189"/>
        <item m="1" x="627"/>
        <item m="1" x="203"/>
        <item m="1" x="724"/>
        <item m="1" x="87"/>
        <item m="1" x="539"/>
        <item m="1" x="114"/>
        <item m="1" x="198"/>
        <item m="1" x="784"/>
        <item m="1" x="467"/>
        <item m="1" x="369"/>
        <item m="1" x="719"/>
        <item m="1" x="51"/>
        <item m="1" x="52"/>
        <item m="1" x="88"/>
        <item m="1" x="813"/>
        <item m="1" x="89"/>
        <item m="1" x="247"/>
        <item m="1" x="248"/>
        <item m="1" x="251"/>
        <item m="1" x="709"/>
        <item m="1" x="698"/>
        <item m="1" x="406"/>
        <item m="1" x="309"/>
        <item m="1" x="506"/>
        <item m="1" x="420"/>
        <item m="1" x="697"/>
        <item m="1" x="733"/>
        <item m="1" x="507"/>
        <item m="1" x="192"/>
        <item m="1" x="679"/>
        <item m="1" x="786"/>
        <item m="1" x="569"/>
        <item m="1" x="377"/>
        <item m="1" x="771"/>
        <item m="1" x="100"/>
        <item m="1" x="72"/>
        <item m="1" x="244"/>
        <item m="1" x="280"/>
        <item m="1" x="429"/>
        <item m="1" x="667"/>
        <item m="1" x="544"/>
        <item m="1" x="215"/>
        <item m="1" x="427"/>
        <item m="1" x="70"/>
        <item m="1" x="568"/>
        <item m="1" x="424"/>
        <item m="1" x="445"/>
        <item m="1" x="292"/>
        <item m="1" x="141"/>
        <item m="1" x="589"/>
        <item m="1" x="471"/>
        <item m="1" x="838"/>
        <item m="1" x="59"/>
        <item m="1" x="78"/>
        <item m="1" x="814"/>
        <item m="1" x="236"/>
        <item m="1" x="227"/>
        <item m="1" x="681"/>
        <item m="1" x="134"/>
        <item m="1" x="477"/>
        <item m="1" x="265"/>
        <item m="1" x="218"/>
        <item m="1" x="670"/>
        <item m="1" x="777"/>
        <item m="1" x="364"/>
        <item m="1" x="122"/>
        <item m="1" x="123"/>
        <item m="1" x="237"/>
        <item m="1" x="63"/>
        <item m="1" x="116"/>
        <item m="1" x="266"/>
        <item m="1" x="102"/>
        <item m="1" x="592"/>
        <item m="1" x="608"/>
        <item m="1" x="482"/>
        <item m="1" x="254"/>
        <item m="1" x="820"/>
        <item m="1" x="157"/>
        <item m="1" x="261"/>
        <item x="8"/>
        <item m="1" x="616"/>
        <item m="1" x="795"/>
        <item m="1" x="97"/>
        <item m="1" x="453"/>
        <item m="1" x="624"/>
        <item m="1" x="562"/>
        <item m="1" x="658"/>
        <item m="1" x="77"/>
        <item m="1" x="519"/>
        <item x="2"/>
        <item x="7"/>
        <item m="1" x="200"/>
        <item m="1" x="720"/>
        <item m="1" x="593"/>
        <item m="1" x="525"/>
        <item m="1" x="696"/>
        <item m="1" x="756"/>
        <item m="1" x="730"/>
        <item m="1" x="494"/>
        <item m="1" x="415"/>
        <item m="1" x="830"/>
        <item m="1" x="10"/>
        <item x="6"/>
        <item m="1" x="37"/>
        <item m="1" x="815"/>
        <item m="1" x="665"/>
        <item m="1" x="370"/>
        <item m="1" x="618"/>
        <item m="1" x="110"/>
        <item m="1" x="514"/>
        <item m="1" x="21"/>
        <item m="1" x="293"/>
        <item m="1" x="159"/>
        <item m="1" x="757"/>
        <item m="1" x="528"/>
        <item m="1" x="591"/>
        <item m="1" x="148"/>
        <item m="1" x="751"/>
        <item m="1" x="641"/>
        <item m="1" x="319"/>
        <item m="1" x="257"/>
        <item m="1" x="127"/>
        <item m="1" x="524"/>
        <item m="1" x="234"/>
        <item m="1" x="574"/>
        <item m="1" x="20"/>
        <item m="1" x="419"/>
        <item m="1" x="475"/>
        <item m="1" x="259"/>
        <item m="1" x="735"/>
        <item m="1" x="191"/>
        <item m="1" x="778"/>
        <item m="1" x="481"/>
        <item m="1" x="543"/>
        <item m="1" x="657"/>
        <item m="1" x="41"/>
        <item m="1" x="354"/>
        <item m="1" x="649"/>
        <item m="1" x="91"/>
        <item m="1" x="279"/>
        <item m="1" x="48"/>
        <item m="1" x="645"/>
        <item m="1" x="349"/>
        <item m="1" x="45"/>
        <item m="1" x="604"/>
        <item m="1" x="678"/>
        <item m="1" x="617"/>
        <item m="1" x="490"/>
        <item m="1" x="164"/>
        <item m="1" x="204"/>
        <item m="1" x="278"/>
        <item m="1" x="231"/>
        <item m="1" x="455"/>
        <item m="1" x="734"/>
        <item m="1" x="600"/>
        <item m="1" x="783"/>
        <item m="1" x="411"/>
        <item m="1" x="509"/>
        <item m="1" x="168"/>
        <item m="1" x="761"/>
        <item m="1" x="780"/>
        <item m="1" x="174"/>
        <item m="1" x="103"/>
        <item m="1" x="38"/>
        <item m="1" x="389"/>
        <item m="1" x="342"/>
        <item m="1" x="19"/>
        <item m="1" x="809"/>
        <item m="1" x="74"/>
        <item m="1" x="39"/>
        <item m="1" x="61"/>
        <item m="1" x="310"/>
        <item m="1" x="390"/>
        <item m="1" x="774"/>
        <item m="1" x="223"/>
        <item m="1" x="613"/>
        <item m="1" x="334"/>
        <item m="1" x="391"/>
        <item m="1" x="694"/>
        <item m="1" x="693"/>
        <item m="1" x="484"/>
        <item m="1" x="106"/>
        <item m="1" x="296"/>
        <item m="1" x="213"/>
        <item m="1" x="75"/>
        <item m="1" x="40"/>
        <item m="1" x="260"/>
        <item m="1" x="485"/>
        <item m="1" x="175"/>
        <item m="1" x="118"/>
        <item m="1" x="297"/>
        <item m="1" x="135"/>
        <item m="1" x="357"/>
        <item m="1" x="746"/>
        <item m="1" x="171"/>
        <item m="1" x="333"/>
        <item m="1" x="270"/>
        <item m="1" x="554"/>
        <item m="1" x="762"/>
        <item m="1" x="775"/>
        <item m="1" x="136"/>
        <item m="1" x="781"/>
        <item m="1" x="252"/>
        <item m="1" x="435"/>
        <item m="1" x="632"/>
        <item m="1" x="113"/>
        <item m="1" x="335"/>
        <item m="1" x="33"/>
        <item m="1" x="137"/>
        <item m="1" x="663"/>
        <item m="1" x="190"/>
        <item m="1" x="565"/>
        <item m="1" x="535"/>
        <item m="1" x="242"/>
        <item m="1" x="253"/>
        <item m="1" x="446"/>
        <item m="1" x="583"/>
        <item m="1" x="138"/>
        <item m="1" x="566"/>
        <item m="1" x="66"/>
        <item m="1" x="412"/>
        <item m="1" x="98"/>
        <item m="1" x="834"/>
        <item m="1" x="358"/>
        <item m="1" x="740"/>
        <item m="1" x="548"/>
        <item m="1" x="822"/>
        <item m="1" x="483"/>
        <item m="1" x="99"/>
        <item m="1" x="489"/>
        <item m="1" x="478"/>
        <item m="1" x="664"/>
        <item m="1" x="436"/>
        <item m="1" x="835"/>
        <item m="1" x="196"/>
        <item m="1" x="423"/>
        <item m="1" x="221"/>
        <item m="1" x="440"/>
        <item m="1" x="276"/>
        <item m="1" x="413"/>
        <item m="1" x="706"/>
        <item m="1" x="492"/>
        <item m="1" x="155"/>
        <item m="1" x="298"/>
        <item m="1" x="508"/>
        <item m="1" x="769"/>
        <item m="1" x="437"/>
        <item m="1" x="143"/>
        <item m="1" x="741"/>
        <item m="1" x="299"/>
        <item m="1" x="836"/>
        <item m="1" x="441"/>
        <item m="1" x="584"/>
        <item m="1" x="434"/>
        <item m="1" x="43"/>
        <item m="1" x="829"/>
        <item m="1" x="728"/>
        <item m="1" x="407"/>
        <item m="1" x="304"/>
        <item m="1" x="93"/>
        <item m="1" x="170"/>
        <item m="1" x="659"/>
        <item m="1" x="802"/>
        <item m="1" x="582"/>
        <item m="1" x="44"/>
        <item m="1" x="571"/>
        <item m="1" x="305"/>
        <item m="1" x="388"/>
        <item m="1" x="451"/>
        <item m="1" x="53"/>
        <item m="1" x="306"/>
        <item m="1" x="452"/>
        <item m="1" x="661"/>
        <item m="1" x="650"/>
        <item m="1" x="17"/>
        <item m="1" x="687"/>
        <item m="1" x="353"/>
        <item m="1" x="282"/>
        <item m="1" x="158"/>
        <item m="1" x="71"/>
        <item m="1" x="672"/>
        <item m="1" x="743"/>
        <item m="1" x="378"/>
        <item m="1" x="13"/>
        <item m="1" x="636"/>
        <item m="1" x="686"/>
        <item m="1" x="676"/>
        <item m="1" x="428"/>
        <item m="1" x="356"/>
        <item m="1" x="491"/>
        <item m="1" x="673"/>
        <item m="1" x="637"/>
        <item m="1" x="598"/>
        <item m="1" x="479"/>
        <item m="1" x="239"/>
        <item m="1" x="677"/>
        <item m="1" x="638"/>
        <item m="1" x="480"/>
        <item m="1" x="240"/>
        <item m="1" x="76"/>
        <item m="1" x="576"/>
        <item m="1" x="644"/>
        <item m="1" x="630"/>
        <item m="1" x="42"/>
        <item m="1" x="108"/>
        <item m="1" x="11"/>
        <item m="1" x="264"/>
        <item m="1" x="731"/>
        <item m="1" x="109"/>
        <item m="1" x="488"/>
        <item m="1" x="588"/>
        <item m="1" x="442"/>
        <item m="1" x="272"/>
        <item m="1" x="262"/>
        <item m="1" x="577"/>
        <item m="1" x="652"/>
        <item m="1" x="327"/>
        <item m="1" x="464"/>
        <item m="1" x="151"/>
        <item m="1" x="392"/>
        <item m="1" x="521"/>
        <item m="1" x="821"/>
        <item m="1" x="768"/>
        <item m="1" x="263"/>
        <item m="1" x="351"/>
        <item m="1" x="173"/>
        <item m="1" x="522"/>
        <item m="1" x="684"/>
        <item m="1" x="328"/>
        <item m="1" x="117"/>
        <item m="1" x="131"/>
        <item m="1" x="515"/>
        <item m="1" x="329"/>
        <item m="1" x="581"/>
        <item m="1" x="338"/>
        <item m="1" x="715"/>
        <item m="1" x="671"/>
        <item m="1" x="393"/>
        <item m="1" x="825"/>
        <item m="1" x="36"/>
        <item m="1" x="269"/>
        <item m="1" x="361"/>
        <item m="1" x="367"/>
        <item m="1" x="520"/>
        <item m="1" x="573"/>
        <item m="1" x="465"/>
        <item m="1" x="542"/>
        <item m="1" x="325"/>
        <item m="1" x="691"/>
        <item m="1" x="714"/>
        <item m="1" x="748"/>
        <item m="1" x="625"/>
        <item m="1" x="668"/>
        <item m="1" x="725"/>
        <item m="1" x="450"/>
        <item m="1" x="394"/>
        <item m="1" x="219"/>
        <item m="1" x="799"/>
        <item m="1" x="235"/>
        <item m="1" x="707"/>
        <item m="1" x="119"/>
        <item m="1" x="500"/>
        <item m="1" x="401"/>
        <item m="1" x="376"/>
        <item m="1" x="816"/>
        <item m="1" x="22"/>
        <item m="1" x="631"/>
        <item m="1" x="126"/>
        <item m="1" x="410"/>
        <item m="1" x="578"/>
        <item m="1" x="94"/>
        <item m="1" x="154"/>
        <item x="3"/>
        <item m="1" x="180"/>
        <item m="1" x="504"/>
        <item m="1" x="594"/>
        <item m="1" x="505"/>
        <item m="1" x="96"/>
        <item m="1" x="572"/>
        <item m="1" x="258"/>
        <item m="1" x="801"/>
        <item m="1" x="763"/>
        <item m="1" x="187"/>
        <item m="1" x="352"/>
        <item m="1" x="555"/>
        <item m="1" x="503"/>
        <item m="1" x="228"/>
        <item m="1" x="487"/>
        <item m="1" x="414"/>
        <item m="1" x="810"/>
        <item m="1" x="323"/>
        <item m="1" x="726"/>
        <item m="1" x="699"/>
        <item m="1" x="797"/>
        <item m="1" x="295"/>
        <item m="1" x="626"/>
        <item m="1" x="267"/>
        <item m="1" x="643"/>
        <item m="1" x="587"/>
        <item m="1" x="610"/>
        <item m="1" x="30"/>
        <item m="1" x="73"/>
        <item m="1" x="837"/>
        <item m="1" x="250"/>
        <item m="1" x="738"/>
        <item m="1" x="729"/>
        <item m="1" x="534"/>
        <item m="1" x="745"/>
        <item m="1" x="12"/>
        <item m="1" x="386"/>
        <item m="1" x="241"/>
        <item m="1" x="124"/>
        <item m="1" x="132"/>
        <item m="1" x="704"/>
        <item m="1" x="536"/>
        <item m="1" x="128"/>
        <item m="1" x="811"/>
        <item m="1" x="417"/>
        <item m="1" x="832"/>
        <item m="1" x="716"/>
        <item m="1" x="564"/>
        <item m="1" x="674"/>
        <item m="1" x="211"/>
        <item m="1" x="14"/>
        <item m="1" x="443"/>
        <item m="1" x="343"/>
        <item m="1" x="249"/>
        <item m="1" x="220"/>
        <item m="1" x="805"/>
        <item m="1" x="806"/>
        <item m="1" x="243"/>
        <item m="1" x="737"/>
        <item m="1" x="336"/>
        <item m="1" x="184"/>
        <item m="1" x="695"/>
        <item m="1" x="139"/>
        <item m="1" x="486"/>
        <item m="1" x="736"/>
        <item m="1" x="197"/>
        <item m="1" x="614"/>
        <item m="1" x="782"/>
        <item m="1" x="222"/>
        <item m="1" x="633"/>
        <item m="1" x="463"/>
        <item m="1" x="747"/>
        <item m="1" x="606"/>
        <item m="1" x="510"/>
        <item m="1" x="459"/>
        <item m="1" x="460"/>
        <item m="1" x="819"/>
        <item m="1" x="330"/>
        <item m="1" x="601"/>
        <item m="1" x="286"/>
        <item m="1" x="273"/>
        <item m="1" x="287"/>
        <item m="1" x="461"/>
        <item m="1" x="432"/>
        <item m="1" x="648"/>
        <item m="1" x="62"/>
        <item m="1" x="449"/>
        <item m="1" x="612"/>
        <item m="1" x="570"/>
        <item m="1" x="344"/>
        <item m="1" x="186"/>
        <item m="1" x="195"/>
        <item m="1" x="256"/>
        <item m="1" x="115"/>
        <item m="1" x="311"/>
        <item m="1" x="199"/>
        <item m="1" x="90"/>
        <item m="1" x="321"/>
        <item m="1" x="675"/>
        <item m="1" x="567"/>
        <item m="1" x="498"/>
        <item m="1" x="580"/>
        <item m="1" x="314"/>
        <item m="1" x="385"/>
        <item m="1" x="400"/>
        <item m="1" x="609"/>
        <item m="1" x="499"/>
        <item m="1" x="371"/>
        <item x="0"/>
        <item x="5"/>
        <item x="1"/>
        <item x="4"/>
        <item m="1" x="721"/>
        <item m="1" x="496"/>
        <item m="1" x="372"/>
        <item m="1" x="560"/>
        <item m="1" x="160"/>
        <item m="1" x="165"/>
        <item m="1" x="161"/>
        <item m="1" x="474"/>
        <item m="1" x="527"/>
        <item m="1" x="444"/>
        <item m="1" x="408"/>
        <item m="1" x="438"/>
        <item m="1" x="476"/>
        <item m="1" x="347"/>
        <item m="1" x="111"/>
        <item m="1" x="169"/>
        <item m="1" x="404"/>
        <item m="1" x="779"/>
        <item m="1" x="283"/>
        <item m="1" x="380"/>
        <item m="1" x="749"/>
        <item m="1" x="112"/>
        <item m="1" x="284"/>
        <item m="1" x="495"/>
        <item m="1" x="755"/>
        <item m="1" x="776"/>
        <item m="1" x="462"/>
        <item m="1" x="692"/>
        <item m="1" x="511"/>
        <item m="1" x="365"/>
        <item m="1" x="823"/>
        <item m="1" x="447"/>
        <item m="1" x="207"/>
        <item m="1" x="172"/>
        <item m="1" x="145"/>
        <item m="1" x="382"/>
        <item m="1" x="620"/>
        <item m="1" x="654"/>
        <item m="1" x="373"/>
        <item m="1" x="758"/>
        <item m="1" x="701"/>
        <item m="1" x="101"/>
        <item m="1" x="789"/>
        <item m="1" x="57"/>
        <item m="1" x="289"/>
        <item m="1" x="767"/>
        <item m="1" x="368"/>
        <item m="1" x="341"/>
        <item m="1" x="552"/>
        <item m="1" x="472"/>
        <item m="1" x="764"/>
        <item m="1" x="50"/>
        <item m="1" x="556"/>
        <item m="1" x="431"/>
        <item m="1" x="274"/>
        <item m="1" x="744"/>
        <item m="1" x="790"/>
        <item m="1" x="666"/>
        <item m="1" x="669"/>
        <item m="1" x="15"/>
        <item m="1" x="26"/>
        <item m="1" x="718"/>
        <item m="1" x="559"/>
        <item m="1" x="831"/>
        <item m="1" x="193"/>
        <item m="1" x="348"/>
        <item m="1" x="291"/>
        <item m="1" x="9"/>
        <item m="1" x="29"/>
        <item m="1" x="473"/>
        <item m="1" x="229"/>
        <item m="1" x="313"/>
        <item m="1" x="27"/>
        <item m="1" x="23"/>
        <item m="1" x="322"/>
        <item m="1" x="454"/>
        <item m="1" x="379"/>
        <item m="1" x="712"/>
        <item m="1" x="722"/>
        <item m="1" x="817"/>
        <item m="1" x="214"/>
        <item m="1" x="275"/>
        <item m="1" x="628"/>
        <item m="1" x="405"/>
        <item m="1" x="387"/>
        <item m="1" x="185"/>
        <item m="1" x="121"/>
        <item m="1" x="409"/>
        <item m="1" x="833"/>
        <item m="1" x="224"/>
        <item m="1" x="255"/>
        <item m="1" x="433"/>
        <item m="1" x="49"/>
        <item m="1" x="545"/>
        <item m="1" x="553"/>
        <item m="1" x="430"/>
        <item m="1" x="739"/>
        <item m="1" x="125"/>
        <item m="1" x="129"/>
        <item m="1" x="326"/>
        <item m="1" x="83"/>
        <item m="1" x="766"/>
        <item m="1" x="456"/>
        <item m="1" x="787"/>
        <item m="1" x="396"/>
        <item m="1" x="130"/>
        <item m="1" x="303"/>
        <item m="1" x="585"/>
        <item m="1" x="537"/>
        <item m="1" x="149"/>
        <item m="1" x="690"/>
        <item m="1" x="662"/>
        <item m="1" x="529"/>
        <item m="1" x="623"/>
        <item m="1" x="599"/>
        <item m="1" x="16"/>
        <item m="1" x="176"/>
        <item m="1" x="646"/>
        <item m="1" x="188"/>
        <item m="1" x="602"/>
        <item m="1" x="711"/>
        <item m="1" x="80"/>
        <item m="1" x="683"/>
        <item m="1" x="225"/>
        <item m="1" x="470"/>
        <item m="1" x="611"/>
        <item m="1" x="312"/>
        <item m="1" x="133"/>
        <item m="1" x="28"/>
        <item m="1" x="397"/>
        <item m="1" x="81"/>
        <item m="1" x="60"/>
        <item m="1" x="142"/>
        <item m="1" x="271"/>
        <item m="1" x="162"/>
        <item m="1" x="35"/>
        <item m="1" x="596"/>
        <item m="1" x="688"/>
        <item m="1" x="796"/>
        <item m="1" x="315"/>
        <item m="1" x="316"/>
        <item m="1" x="324"/>
        <item m="1" x="166"/>
        <item m="1" x="597"/>
        <item m="1" x="607"/>
        <item m="1" x="700"/>
        <item m="1" x="346"/>
        <item m="1" x="750"/>
        <item m="1" x="523"/>
        <item m="1" x="355"/>
        <item m="1" x="629"/>
        <item m="1" x="398"/>
        <item m="1" x="317"/>
        <item m="1" x="318"/>
        <item m="1" x="818"/>
        <item m="1" x="183"/>
        <item m="1" x="710"/>
        <item m="1" x="526"/>
        <item m="1" x="95"/>
        <item m="1" x="67"/>
        <item m="1" x="68"/>
        <item m="1" x="205"/>
        <item m="1" x="245"/>
        <item m="1" x="46"/>
        <item m="1" x="153"/>
        <item m="1" x="146"/>
        <item m="1" x="383"/>
        <item m="1" x="621"/>
        <item m="1" x="655"/>
        <item m="1" x="374"/>
        <item m="1" x="759"/>
        <item m="1" x="702"/>
        <item m="1" x="307"/>
        <item m="1" x="79"/>
        <item m="1" x="217"/>
        <item m="1" x="742"/>
        <item m="1" x="635"/>
        <item m="1" x="285"/>
        <item m="1" x="575"/>
        <item m="1" x="590"/>
        <item m="1" x="713"/>
        <item m="1" x="717"/>
        <item m="1" x="58"/>
        <item m="1" x="209"/>
        <item m="1" x="727"/>
        <item m="1" x="360"/>
        <item m="1" x="828"/>
        <item m="1" x="194"/>
        <item m="1" x="308"/>
        <item m="1" x="34"/>
        <item m="1" x="513"/>
        <item m="1" x="340"/>
        <item m="1" x="705"/>
        <item m="1" x="84"/>
        <item m="1" x="226"/>
        <item m="1" x="294"/>
        <item m="1" x="502"/>
        <item m="1" x="362"/>
        <item m="1" x="458"/>
        <item m="1" x="791"/>
        <item m="1" x="538"/>
        <item m="1" x="150"/>
        <item m="1" x="804"/>
        <item m="1" x="792"/>
        <item m="1" x="92"/>
        <item m="1" x="85"/>
        <item m="1" x="753"/>
        <item m="1" x="579"/>
        <item m="1" x="301"/>
        <item m="1" x="403"/>
        <item m="1" x="439"/>
        <item m="1" x="812"/>
        <item m="1" x="418"/>
        <item m="1" x="31"/>
        <item m="1" x="531"/>
        <item m="1" x="517"/>
        <item m="1" x="619"/>
        <item m="1" x="425"/>
        <item m="1" x="605"/>
        <item m="1" x="426"/>
        <item m="1" x="785"/>
        <item m="1" x="468"/>
        <item m="1" x="793"/>
        <item m="1" x="723"/>
        <item m="1" x="230"/>
        <item m="1" x="754"/>
        <item m="1" x="457"/>
        <item m="1" x="532"/>
        <item m="1" x="156"/>
        <item m="1" x="639"/>
        <item m="1" x="765"/>
        <item m="1" x="788"/>
        <item m="1" x="238"/>
        <item m="1" x="32"/>
        <item m="1" x="586"/>
        <item m="1" x="798"/>
        <item m="1" x="277"/>
        <item m="1" x="54"/>
        <item m="1" x="359"/>
        <item m="1" x="680"/>
        <item m="1" x="86"/>
        <item m="1" x="558"/>
        <item m="1" x="682"/>
        <item m="1" x="800"/>
        <item m="1" x="25"/>
        <item m="1" x="144"/>
        <item m="1" x="288"/>
        <item m="1" x="563"/>
        <item m="1" x="402"/>
        <item m="1" x="345"/>
        <item m="1" x="685"/>
        <item m="1" x="770"/>
        <item m="1" x="107"/>
        <item m="1" x="752"/>
        <item m="1" x="206"/>
        <item m="1" x="516"/>
        <item m="1" x="533"/>
        <item m="1" x="642"/>
        <item m="1" x="233"/>
        <item m="1" x="561"/>
        <item m="1" x="212"/>
        <item m="1" x="350"/>
        <item m="1" x="530"/>
        <item m="1" x="808"/>
        <item m="1" x="332"/>
        <item m="1" x="497"/>
        <item m="1" x="540"/>
        <item m="1" x="557"/>
        <item m="1" x="302"/>
        <item m="1" x="416"/>
        <item m="1" x="381"/>
        <item m="1" x="826"/>
        <item m="1" x="421"/>
        <item m="1" x="177"/>
        <item m="1" x="163"/>
        <item m="1" x="827"/>
        <item m="1" x="422"/>
        <item m="1" x="178"/>
        <item m="1" x="551"/>
        <item m="1" x="399"/>
        <item m="1" x="216"/>
        <item m="1" x="549"/>
        <item m="1" x="24"/>
        <item m="1" x="104"/>
        <item m="1" x="105"/>
        <item m="1" x="634"/>
        <item m="1" x="615"/>
        <item m="1" x="501"/>
        <item m="1" x="181"/>
        <item m="1" x="732"/>
        <item m="1" x="395"/>
        <item m="1" x="772"/>
        <item m="1" x="55"/>
        <item m="1" x="773"/>
        <item m="1" x="56"/>
        <item m="1" x="300"/>
        <item m="1" x="794"/>
        <item m="1" x="518"/>
        <item m="1" x="595"/>
        <item m="1" x="653"/>
        <item m="1" x="640"/>
        <item m="1" x="64"/>
        <item m="1" x="603"/>
        <item m="1" x="281"/>
        <item m="1" x="201"/>
        <item m="1" x="807"/>
        <item m="1" x="179"/>
        <item m="1" x="708"/>
        <item m="1" x="210"/>
        <item m="1" x="803"/>
        <item m="1" x="546"/>
        <item m="1" x="320"/>
        <item m="1" x="140"/>
        <item m="1" x="651"/>
        <item m="1" x="18"/>
        <item m="1" x="689"/>
        <item m="1" x="268"/>
        <item m="1" x="152"/>
        <item m="1" x="466"/>
        <item m="1" x="550"/>
        <item m="1" x="339"/>
        <item m="1" x="647"/>
        <item m="1" x="65"/>
        <item m="1" x="120"/>
        <item m="1" x="363"/>
        <item m="1" x="331"/>
        <item m="1" x="547"/>
        <item m="1" x="541"/>
        <item m="1" x="232"/>
        <item m="1" x="824"/>
        <item m="1" x="469"/>
        <item m="1" x="290"/>
        <item m="1" x="660"/>
        <item m="1" x="202"/>
        <item m="1" x="167"/>
        <item m="1" x="337"/>
        <item m="1" x="69"/>
        <item m="1" x="147"/>
        <item m="1" x="384"/>
        <item m="1" x="622"/>
        <item m="1" x="656"/>
        <item m="1" x="375"/>
        <item m="1" x="760"/>
        <item m="1" x="703"/>
        <item m="1" x="82"/>
        <item m="1" x="47"/>
        <item m="1" x="512"/>
        <item m="1" x="366"/>
        <item m="1" x="448"/>
        <item m="1" x="208"/>
      </items>
    </pivotField>
    <pivotField axis="axisRow" compact="0" outline="0" showAll="0" defaultSubtotal="0">
      <items count="322">
        <item x="1"/>
        <item m="1" x="220"/>
        <item x="2"/>
        <item m="1" x="21"/>
        <item m="1" x="81"/>
        <item m="1" x="248"/>
        <item m="1" x="86"/>
        <item m="1" x="18"/>
        <item m="1" x="19"/>
        <item m="1" x="124"/>
        <item m="1" x="154"/>
        <item m="1" x="217"/>
        <item m="1" x="293"/>
        <item m="1" x="310"/>
        <item m="1" x="273"/>
        <item m="1" x="194"/>
        <item m="1" x="251"/>
        <item m="1" x="292"/>
        <item m="1" x="250"/>
        <item m="1" x="233"/>
        <item m="1" x="291"/>
        <item m="1" x="223"/>
        <item m="1" x="62"/>
        <item m="1" x="309"/>
        <item m="1" x="229"/>
        <item m="1" x="27"/>
        <item m="1" x="91"/>
        <item m="1" x="219"/>
        <item m="1" x="184"/>
        <item m="1" x="294"/>
        <item m="1" x="193"/>
        <item m="1" x="63"/>
        <item m="1" x="264"/>
        <item m="1" x="199"/>
        <item m="1" x="31"/>
        <item m="1" x="260"/>
        <item m="1" x="51"/>
        <item m="1" x="25"/>
        <item m="1" x="203"/>
        <item m="1" x="93"/>
        <item m="1" x="128"/>
        <item m="1" x="305"/>
        <item m="1" x="172"/>
        <item m="1" x="96"/>
        <item m="1" x="153"/>
        <item m="1" x="74"/>
        <item m="1" x="216"/>
        <item m="1" x="263"/>
        <item m="1" x="149"/>
        <item m="1" x="85"/>
        <item m="1" x="307"/>
        <item m="1" x="49"/>
        <item m="1" x="95"/>
        <item m="1" x="297"/>
        <item m="1" x="67"/>
        <item m="1" x="183"/>
        <item m="1" x="304"/>
        <item m="1" x="15"/>
        <item m="1" x="143"/>
        <item m="1" x="269"/>
        <item m="1" x="30"/>
        <item m="1" x="50"/>
        <item m="1" x="276"/>
        <item m="1" x="121"/>
        <item m="1" x="319"/>
        <item m="1" x="275"/>
        <item m="1" x="245"/>
        <item m="1" x="125"/>
        <item m="1" x="84"/>
        <item m="1" x="58"/>
        <item m="1" x="61"/>
        <item m="1" x="123"/>
        <item m="1" x="206"/>
        <item m="1" x="156"/>
        <item m="1" x="257"/>
        <item m="1" x="315"/>
        <item m="1" x="243"/>
        <item m="1" x="242"/>
        <item m="1" x="192"/>
        <item m="1" x="59"/>
        <item m="1" x="101"/>
        <item m="1" x="234"/>
        <item m="1" x="268"/>
        <item m="1" x="312"/>
        <item m="1" x="231"/>
        <item m="1" x="69"/>
        <item m="1" x="26"/>
        <item m="1" x="228"/>
        <item m="1" x="165"/>
        <item m="1" x="162"/>
        <item m="1" x="57"/>
        <item m="1" x="113"/>
        <item m="1" x="64"/>
        <item m="1" x="244"/>
        <item m="1" x="78"/>
        <item m="1" x="274"/>
        <item m="1" x="133"/>
        <item m="1" x="14"/>
        <item m="1" x="241"/>
        <item m="1" x="80"/>
        <item m="1" x="65"/>
        <item m="1" x="33"/>
        <item m="1" x="296"/>
        <item m="1" x="130"/>
        <item m="1" x="221"/>
        <item m="1" x="171"/>
        <item m="1" x="3"/>
        <item m="1" x="303"/>
        <item m="1" x="284"/>
        <item m="1" x="222"/>
        <item m="1" x="131"/>
        <item m="1" x="150"/>
        <item m="1" x="87"/>
        <item m="1" x="170"/>
        <item m="1" x="155"/>
        <item m="1" x="126"/>
        <item m="1" x="70"/>
        <item m="1" x="132"/>
        <item m="1" x="311"/>
        <item m="1" x="262"/>
        <item m="1" x="246"/>
        <item m="1" x="32"/>
        <item m="1" x="230"/>
        <item m="1" x="68"/>
        <item m="1" x="258"/>
        <item m="1" x="79"/>
        <item m="1" x="289"/>
        <item m="1" x="45"/>
        <item m="1" x="320"/>
        <item m="1" x="189"/>
        <item m="1" x="247"/>
        <item m="1" x="122"/>
        <item m="1" x="139"/>
        <item m="1" x="195"/>
        <item m="1" x="163"/>
        <item m="1" x="164"/>
        <item m="1" x="288"/>
        <item m="1" x="214"/>
        <item m="1" x="295"/>
        <item m="1" x="100"/>
        <item m="1" x="152"/>
        <item m="1" x="60"/>
        <item m="1" x="287"/>
        <item m="1" x="215"/>
        <item m="1" x="200"/>
        <item m="1" x="207"/>
        <item m="1" x="208"/>
        <item m="1" x="168"/>
        <item m="1" x="259"/>
        <item m="1" x="158"/>
        <item m="1" x="88"/>
        <item m="1" x="191"/>
        <item m="1" x="20"/>
        <item m="1" x="138"/>
        <item m="1" x="102"/>
        <item m="1" x="73"/>
        <item m="1" x="265"/>
        <item m="1" x="83"/>
        <item m="1" x="190"/>
        <item m="1" x="224"/>
        <item m="1" x="9"/>
        <item m="1" x="40"/>
        <item m="1" x="270"/>
        <item m="1" x="5"/>
        <item m="1" x="37"/>
        <item m="1" x="271"/>
        <item m="1" x="10"/>
        <item m="1" x="42"/>
        <item m="1" x="6"/>
        <item m="1" x="82"/>
        <item m="1" x="4"/>
        <item m="1" x="36"/>
        <item m="1" x="7"/>
        <item m="1" x="185"/>
        <item m="1" x="98"/>
        <item m="1" x="38"/>
        <item m="1" x="205"/>
        <item m="1" x="56"/>
        <item m="1" x="285"/>
        <item m="1" x="302"/>
        <item m="1" x="218"/>
        <item m="1" x="29"/>
        <item m="1" x="104"/>
        <item m="1" x="108"/>
        <item m="1" x="8"/>
        <item m="1" x="39"/>
        <item m="1" x="300"/>
        <item m="1" x="75"/>
        <item m="1" x="252"/>
        <item m="1" x="237"/>
        <item m="1" x="146"/>
        <item m="1" x="254"/>
        <item m="1" x="301"/>
        <item m="1" x="76"/>
        <item m="1" x="253"/>
        <item m="1" x="147"/>
        <item m="1" x="255"/>
        <item m="1" x="187"/>
        <item m="1" x="277"/>
        <item m="1" x="202"/>
        <item m="1" x="23"/>
        <item m="1" x="41"/>
        <item m="1" x="94"/>
        <item m="1" x="313"/>
        <item m="1" x="66"/>
        <item m="1" x="135"/>
        <item m="1" x="197"/>
        <item m="1" x="52"/>
        <item m="1" x="196"/>
        <item m="1" x="267"/>
        <item m="1" x="53"/>
        <item m="1" x="16"/>
        <item m="1" x="188"/>
        <item m="1" x="278"/>
        <item m="1" x="11"/>
        <item m="1" x="43"/>
        <item m="1" x="24"/>
        <item m="1" x="314"/>
        <item m="1" x="261"/>
        <item m="1" x="136"/>
        <item m="1" x="198"/>
        <item m="1" x="54"/>
        <item m="1" x="12"/>
        <item m="1" x="44"/>
        <item m="1" x="137"/>
        <item m="1" x="256"/>
        <item m="1" x="55"/>
        <item m="1" x="17"/>
        <item m="1" x="134"/>
        <item m="1" x="99"/>
        <item m="1" x="77"/>
        <item m="1" x="272"/>
        <item m="1" x="239"/>
        <item m="1" x="281"/>
        <item m="1" x="89"/>
        <item m="1" x="169"/>
        <item m="1" x="173"/>
        <item m="1" x="22"/>
        <item m="1" x="238"/>
        <item m="1" x="151"/>
        <item m="1" x="306"/>
        <item m="1" x="226"/>
        <item m="1" x="141"/>
        <item m="1" x="72"/>
        <item m="1" x="225"/>
        <item m="1" x="140"/>
        <item m="1" x="186"/>
        <item m="1" x="110"/>
        <item m="1" x="179"/>
        <item m="1" x="105"/>
        <item m="1" x="103"/>
        <item m="1" x="174"/>
        <item m="1" x="106"/>
        <item m="1" x="175"/>
        <item m="1" x="142"/>
        <item m="1" x="159"/>
        <item m="1" x="46"/>
        <item m="1" x="209"/>
        <item m="1" x="144"/>
        <item m="1" x="166"/>
        <item m="1" x="211"/>
        <item m="1" x="160"/>
        <item m="1" x="47"/>
        <item m="1" x="210"/>
        <item m="1" x="145"/>
        <item m="1" x="167"/>
        <item m="1" x="212"/>
        <item m="1" x="213"/>
        <item m="1" x="161"/>
        <item m="1" x="48"/>
        <item m="1" x="148"/>
        <item m="1" x="249"/>
        <item m="1" x="107"/>
        <item m="1" x="176"/>
        <item m="1" x="127"/>
        <item m="1" x="298"/>
        <item m="1" x="34"/>
        <item m="1" x="177"/>
        <item m="1" x="109"/>
        <item m="1" x="178"/>
        <item m="1" x="235"/>
        <item m="1" x="316"/>
        <item m="1" x="279"/>
        <item m="1" x="116"/>
        <item m="1" x="114"/>
        <item m="1" x="308"/>
        <item m="1" x="280"/>
        <item m="1" x="117"/>
        <item m="1" x="129"/>
        <item m="1" x="299"/>
        <item m="1" x="111"/>
        <item m="1" x="180"/>
        <item m="1" x="35"/>
        <item m="1" x="181"/>
        <item m="1" x="115"/>
        <item m="1" x="317"/>
        <item m="1" x="282"/>
        <item m="1" x="118"/>
        <item m="1" x="112"/>
        <item m="1" x="182"/>
        <item m="1" x="236"/>
        <item m="1" x="318"/>
        <item m="1" x="283"/>
        <item m="1" x="119"/>
        <item m="1" x="290"/>
        <item m="1" x="227"/>
        <item m="1" x="28"/>
        <item m="1" x="97"/>
        <item m="1" x="92"/>
        <item m="1" x="321"/>
        <item m="1" x="204"/>
        <item m="1" x="120"/>
        <item m="1" x="240"/>
        <item m="1" x="71"/>
        <item m="1" x="286"/>
        <item m="1" x="157"/>
        <item m="1" x="232"/>
        <item m="1" x="90"/>
        <item m="1" x="266"/>
        <item m="1" x="201"/>
        <item m="1" x="13"/>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name="Description" axis="axisRow" compact="0" outline="0" showAll="0" defaultSubtotal="0">
      <items count="733">
        <item m="1" x="161"/>
        <item m="1" x="324"/>
        <item m="1" x="266"/>
        <item m="1" x="227"/>
        <item m="1" x="658"/>
        <item m="1" x="659"/>
        <item m="1" x="675"/>
        <item m="1" x="309"/>
        <item m="1" x="34"/>
        <item m="1" x="378"/>
        <item m="1" x="52"/>
        <item m="1" x="96"/>
        <item m="1" x="299"/>
        <item m="1" x="442"/>
        <item m="1" x="82"/>
        <item m="1" x="89"/>
        <item m="1" x="662"/>
        <item m="1" x="83"/>
        <item m="1" x="183"/>
        <item m="1" x="119"/>
        <item m="1" x="347"/>
        <item m="1" x="711"/>
        <item m="1" x="712"/>
        <item m="1" x="727"/>
        <item m="1" x="615"/>
        <item m="1" x="616"/>
        <item m="1" x="617"/>
        <item m="1" x="341"/>
        <item m="1" x="557"/>
        <item m="1" x="115"/>
        <item m="1" x="562"/>
        <item m="1" x="320"/>
        <item m="1" x="237"/>
        <item m="1" x="175"/>
        <item m="1" x="108"/>
        <item m="1" x="396"/>
        <item m="1" x="691"/>
        <item m="1" x="590"/>
        <item m="1" x="382"/>
        <item m="1" x="395"/>
        <item m="1" x="383"/>
        <item m="1" x="121"/>
        <item m="1" x="158"/>
        <item m="1" x="582"/>
        <item m="1" x="331"/>
        <item m="1" x="610"/>
        <item m="1" x="460"/>
        <item m="1" x="628"/>
        <item m="1" x="632"/>
        <item m="1" x="230"/>
        <item m="1" x="272"/>
        <item m="1" x="348"/>
        <item m="1" x="56"/>
        <item m="1" x="728"/>
        <item m="1" x="729"/>
        <item m="1" x="57"/>
        <item m="1" x="373"/>
        <item m="1" x="170"/>
        <item m="1" x="631"/>
        <item m="1" x="581"/>
        <item m="1" x="649"/>
        <item m="1" x="20"/>
        <item m="1" x="693"/>
        <item m="1" x="648"/>
        <item m="1" x="19"/>
        <item m="1" x="692"/>
        <item m="1" x="314"/>
        <item m="1" x="53"/>
        <item m="1" x="12"/>
        <item m="1" x="476"/>
        <item m="1" x="431"/>
        <item m="1" x="101"/>
        <item m="1" x="329"/>
        <item m="1" x="550"/>
        <item m="1" x="264"/>
        <item m="1" x="565"/>
        <item m="1" x="137"/>
        <item m="1" x="49"/>
        <item m="1" x="592"/>
        <item m="1" x="194"/>
        <item m="1" x="714"/>
        <item m="1" x="113"/>
        <item m="1" x="558"/>
        <item m="1" x="647"/>
        <item m="1" x="216"/>
        <item m="1" x="490"/>
        <item m="1" x="718"/>
        <item m="1" x="703"/>
        <item m="1" x="540"/>
        <item m="1" x="461"/>
        <item m="1" x="240"/>
        <item m="1" x="267"/>
        <item m="1" x="263"/>
        <item m="1" x="637"/>
        <item m="1" x="186"/>
        <item m="1" x="361"/>
        <item m="1" x="487"/>
        <item m="1" x="225"/>
        <item m="1" x="561"/>
        <item m="1" x="403"/>
        <item m="1" x="402"/>
        <item m="1" x="392"/>
        <item m="1" x="393"/>
        <item m="1" x="418"/>
        <item x="9"/>
        <item m="1" x="652"/>
        <item m="1" x="420"/>
        <item m="1" x="613"/>
        <item m="1" x="367"/>
        <item m="1" x="505"/>
        <item m="1" x="569"/>
        <item m="1" x="210"/>
        <item m="1" x="646"/>
        <item m="1" x="723"/>
        <item m="1" x="107"/>
        <item m="1" x="724"/>
        <item x="8"/>
        <item m="1" x="493"/>
        <item m="1" x="67"/>
        <item m="1" x="197"/>
        <item m="1" x="447"/>
        <item m="1" x="376"/>
        <item m="1" x="563"/>
        <item m="1" x="660"/>
        <item m="1" x="191"/>
        <item m="1" x="110"/>
        <item m="1" x="554"/>
        <item m="1" x="276"/>
        <item m="1" x="79"/>
        <item m="1" x="365"/>
        <item m="1" x="536"/>
        <item m="1" x="109"/>
        <item m="1" x="448"/>
        <item m="1" x="26"/>
        <item m="1" x="463"/>
        <item m="1" x="68"/>
        <item m="1" x="547"/>
        <item m="1" x="10"/>
        <item m="1" x="506"/>
        <item m="1" x="358"/>
        <item m="1" x="639"/>
        <item m="1" x="545"/>
        <item m="1" x="465"/>
        <item m="1" x="349"/>
        <item m="1" x="504"/>
        <item m="1" x="366"/>
        <item m="1" x="37"/>
        <item m="1" x="730"/>
        <item m="1" x="589"/>
        <item m="1" x="464"/>
        <item m="1" x="303"/>
        <item m="1" x="302"/>
        <item m="1" x="300"/>
        <item m="1" x="301"/>
        <item m="1" x="202"/>
        <item m="1" x="184"/>
        <item m="1" x="188"/>
        <item m="1" x="118"/>
        <item m="1" x="401"/>
        <item m="1" x="533"/>
        <item m="1" x="294"/>
        <item m="1" x="80"/>
        <item m="1" x="346"/>
        <item m="1" x="419"/>
        <item m="1" x="284"/>
        <item m="1" x="532"/>
        <item m="1" x="327"/>
        <item m="1" x="477"/>
        <item m="1" x="323"/>
        <item m="1" x="577"/>
        <item m="1" x="159"/>
        <item m="1" x="313"/>
        <item m="1" x="312"/>
        <item m="1" x="24"/>
        <item m="1" x="160"/>
        <item m="1" x="430"/>
        <item m="1" x="716"/>
        <item m="1" x="54"/>
        <item m="1" x="122"/>
        <item m="1" x="608"/>
        <item m="1" x="510"/>
        <item m="1" x="508"/>
        <item m="1" x="509"/>
        <item m="1" x="507"/>
        <item m="1" x="213"/>
        <item m="1" x="593"/>
        <item m="1" x="291"/>
        <item m="1" x="372"/>
        <item m="1" x="292"/>
        <item m="1" x="364"/>
        <item m="1" x="131"/>
        <item m="1" x="207"/>
        <item m="1" x="99"/>
        <item m="1" x="553"/>
        <item m="1" x="304"/>
        <item m="1" x="220"/>
        <item m="1" x="223"/>
        <item m="1" x="134"/>
        <item m="1" x="672"/>
        <item m="1" x="258"/>
        <item m="1" x="674"/>
        <item m="1" x="179"/>
        <item m="1" x="633"/>
        <item m="1" x="295"/>
        <item m="1" x="231"/>
        <item m="1" x="574"/>
        <item m="1" x="126"/>
        <item m="1" x="233"/>
        <item m="1" x="548"/>
        <item m="1" x="176"/>
        <item m="1" x="208"/>
        <item m="1" x="293"/>
        <item m="1" x="288"/>
        <item m="1" x="482"/>
        <item m="1" x="423"/>
        <item m="1" x="182"/>
        <item m="1" x="319"/>
        <item m="1" x="130"/>
        <item m="1" x="286"/>
        <item m="1" x="630"/>
        <item m="1" x="334"/>
        <item m="1" x="514"/>
        <item m="1" x="287"/>
        <item m="1" x="63"/>
        <item m="1" x="84"/>
        <item m="1" x="414"/>
        <item m="1" x="22"/>
        <item m="1" x="462"/>
        <item m="1" x="289"/>
        <item m="1" x="408"/>
        <item m="1" x="162"/>
        <item m="1" x="97"/>
        <item m="1" x="497"/>
        <item m="1" x="332"/>
        <item m="1" x="397"/>
        <item m="1" x="543"/>
        <item m="1" x="651"/>
        <item m="1" x="35"/>
        <item m="1" x="428"/>
        <item m="1" x="470"/>
        <item m="1" x="344"/>
        <item m="1" x="695"/>
        <item m="1" x="682"/>
        <item m="1" x="105"/>
        <item m="1" x="726"/>
        <item m="1" x="242"/>
        <item m="1" x="211"/>
        <item m="1" x="627"/>
        <item m="1" x="678"/>
        <item m="1" x="249"/>
        <item m="1" x="17"/>
        <item m="1" x="634"/>
        <item m="1" x="243"/>
        <item m="1" x="45"/>
        <item m="1" x="27"/>
        <item m="1" x="483"/>
        <item m="1" x="626"/>
        <item m="1" x="530"/>
        <item m="1" x="318"/>
        <item m="1" x="123"/>
        <item m="1" x="399"/>
        <item m="1" x="524"/>
        <item m="1" x="523"/>
        <item m="1" x="195"/>
        <item m="1" x="196"/>
        <item m="1" x="527"/>
        <item m="1" x="156"/>
        <item m="1" x="155"/>
        <item m="1" x="602"/>
        <item m="1" x="603"/>
        <item m="1" x="604"/>
        <item m="1" x="605"/>
        <item m="1" x="370"/>
        <item m="1" x="525"/>
        <item m="1" x="519"/>
        <item m="1" x="147"/>
        <item m="1" x="149"/>
        <item m="1" x="151"/>
        <item m="1" x="153"/>
        <item m="1" x="139"/>
        <item m="1" x="526"/>
        <item m="1" x="520"/>
        <item m="1" x="148"/>
        <item m="1" x="150"/>
        <item m="1" x="152"/>
        <item m="1" x="154"/>
        <item m="1" x="140"/>
        <item m="1" x="75"/>
        <item m="1" x="90"/>
        <item m="1" x="551"/>
        <item m="1" x="352"/>
        <item m="1" x="72"/>
        <item m="1" x="91"/>
        <item m="1" x="355"/>
        <item m="1" x="684"/>
        <item m="1" x="689"/>
        <item m="1" x="94"/>
        <item m="1" x="69"/>
        <item m="1" x="245"/>
        <item m="1" x="641"/>
        <item m="1" x="269"/>
        <item m="1" x="185"/>
        <item m="1" x="472"/>
        <item m="1" x="707"/>
        <item m="1" x="696"/>
        <item m="1" x="64"/>
        <item m="1" x="436"/>
        <item m="1" x="697"/>
        <item m="1" x="106"/>
        <item m="1" x="77"/>
        <item m="1" x="438"/>
        <item m="1" x="244"/>
        <item m="1" x="246"/>
        <item m="1" x="694"/>
        <item m="1" x="391"/>
        <item m="1" x="70"/>
        <item m="1" x="411"/>
        <item m="1" x="668"/>
        <item m="1" x="98"/>
        <item m="1" x="95"/>
        <item m="1" x="143"/>
        <item m="1" x="86"/>
        <item m="1" x="203"/>
        <item m="1" x="369"/>
        <item m="1" x="685"/>
        <item m="1" x="200"/>
        <item m="1" x="597"/>
        <item m="1" x="405"/>
        <item m="1" x="699"/>
        <item m="1" x="280"/>
        <item m="1" x="598"/>
        <item m="1" x="177"/>
        <item m="1" x="363"/>
        <item m="1" x="336"/>
        <item m="1" x="340"/>
        <item m="1" x="511"/>
        <item m="1" x="410"/>
        <item m="1" x="452"/>
        <item m="1" x="278"/>
        <item m="1" x="50"/>
        <item m="1" x="559"/>
        <item m="1" x="642"/>
        <item m="1" x="337"/>
        <item m="1" x="644"/>
        <item m="1" x="458"/>
        <item m="1" x="406"/>
        <item m="1" x="575"/>
        <item m="1" x="455"/>
        <item m="1" x="552"/>
        <item m="1" x="539"/>
        <item m="1" x="21"/>
        <item m="1" x="277"/>
        <item m="1" x="661"/>
        <item m="1" x="469"/>
        <item m="1" x="39"/>
        <item m="1" x="201"/>
        <item m="1" x="544"/>
        <item m="1" x="619"/>
        <item m="1" x="450"/>
        <item m="1" x="205"/>
        <item m="1" x="275"/>
        <item m="1" x="360"/>
        <item m="1" x="265"/>
        <item m="1" x="252"/>
        <item m="1" x="116"/>
        <item m="1" x="413"/>
        <item m="1" x="492"/>
        <item m="1" x="74"/>
        <item m="1" x="125"/>
        <item m="1" x="88"/>
        <item m="1" x="606"/>
        <item m="1" x="535"/>
        <item m="1" x="435"/>
        <item m="1" x="55"/>
        <item m="1" x="657"/>
        <item m="1" x="421"/>
        <item m="1" x="47"/>
        <item m="1" x="326"/>
        <item m="1" x="451"/>
        <item m="1" x="666"/>
        <item m="1" x="664"/>
        <item m="1" x="663"/>
        <item m="1" x="665"/>
        <item m="1" x="667"/>
        <item m="1" x="356"/>
        <item m="1" x="104"/>
        <item m="1" x="580"/>
        <item m="1" x="638"/>
        <item m="1" x="342"/>
        <item m="1" x="486"/>
        <item m="1" x="180"/>
        <item m="1" x="66"/>
        <item m="1" x="443"/>
        <item m="1" x="722"/>
        <item m="1" x="708"/>
        <item m="1" x="449"/>
        <item m="1" x="168"/>
        <item m="1" x="732"/>
        <item m="1" x="78"/>
        <item m="1" x="440"/>
        <item m="1" x="585"/>
        <item m="1" x="671"/>
        <item m="1" x="61"/>
        <item m="1" x="353"/>
        <item m="1" x="92"/>
        <item m="1" x="138"/>
        <item m="1" x="537"/>
        <item m="1" x="103"/>
        <item m="1" x="500"/>
        <item m="1" x="18"/>
        <item m="1" x="583"/>
        <item m="1" x="584"/>
        <item m="1" x="713"/>
        <item m="1" x="163"/>
        <item m="1" x="146"/>
        <item m="1" x="698"/>
        <item m="1" x="279"/>
        <item m="1" x="669"/>
        <item m="1" x="670"/>
        <item m="1" x="335"/>
        <item m="1" x="338"/>
        <item m="1" x="76"/>
        <item m="1" x="437"/>
        <item m="1" x="600"/>
        <item m="1" x="546"/>
        <item m="1" x="306"/>
        <item m="1" x="453"/>
        <item m="1" x="16"/>
        <item m="1" x="721"/>
        <item m="1" x="111"/>
        <item m="1" x="190"/>
        <item m="1" x="494"/>
        <item m="1" x="620"/>
        <item m="1" x="169"/>
        <item m="1" x="14"/>
        <item m="1" x="416"/>
        <item m="1" x="454"/>
        <item m="1" x="222"/>
        <item m="1" x="187"/>
        <item m="1" x="13"/>
        <item m="1" x="677"/>
        <item m="1" x="112"/>
        <item m="1" x="680"/>
        <item m="1" x="217"/>
        <item m="1" x="235"/>
        <item m="1" x="236"/>
        <item m="1" x="198"/>
        <item m="1" x="268"/>
        <item m="1" x="607"/>
        <item m="1" x="468"/>
        <item m="1" x="586"/>
        <item m="1" x="228"/>
        <item m="1" x="498"/>
        <item m="1" x="572"/>
        <item m="1" x="290"/>
        <item m="1" x="368"/>
        <item m="1" x="33"/>
        <item m="1" x="260"/>
        <item m="1" x="345"/>
        <item m="1" x="310"/>
        <item m="1" x="100"/>
        <item m="1" x="254"/>
        <item m="1" x="204"/>
        <item m="1" x="173"/>
        <item m="1" x="686"/>
        <item m="1" x="429"/>
        <item m="1" x="30"/>
        <item m="1" x="141"/>
        <item m="1" x="262"/>
        <item m="1" x="325"/>
        <item m="1" x="174"/>
        <item x="7"/>
        <item m="1" x="239"/>
        <item m="1" x="32"/>
        <item m="1" x="381"/>
        <item m="1" x="31"/>
        <item m="1" x="384"/>
        <item m="1" x="425"/>
        <item m="1" x="424"/>
        <item m="1" x="283"/>
        <item m="1" x="542"/>
        <item m="1" x="359"/>
        <item m="1" x="591"/>
        <item m="1" x="390"/>
        <item m="1" x="59"/>
        <item m="1" x="466"/>
        <item m="1" x="400"/>
        <item m="1" x="256"/>
        <item m="1" x="622"/>
        <item m="1" x="206"/>
        <item m="1" x="623"/>
        <item m="1" x="555"/>
        <item m="1" x="253"/>
        <item m="1" x="629"/>
        <item m="1" x="624"/>
        <item m="1" x="556"/>
        <item m="1" x="645"/>
        <item m="1" x="534"/>
        <item m="1" x="58"/>
        <item m="1" x="387"/>
        <item m="1" x="432"/>
        <item m="1" x="316"/>
        <item m="1" x="715"/>
        <item m="1" x="625"/>
        <item m="1" x="473"/>
        <item m="1" x="422"/>
        <item m="1" x="232"/>
        <item m="1" x="127"/>
        <item m="1" x="549"/>
        <item m="1" x="209"/>
        <item m="1" x="599"/>
        <item m="1" x="178"/>
        <item m="1" x="512"/>
        <item m="1" x="621"/>
        <item m="1" x="41"/>
        <item m="1" x="317"/>
        <item m="1" x="433"/>
        <item m="1" x="281"/>
        <item m="1" x="673"/>
        <item m="1" x="229"/>
        <item m="1" x="189"/>
        <item m="1" x="579"/>
        <item m="1" x="114"/>
        <item m="1" x="354"/>
        <item m="1" x="93"/>
        <item m="1" x="389"/>
        <item m="1" x="415"/>
        <item m="1" x="643"/>
        <item m="1" x="407"/>
        <item m="1" x="339"/>
        <item m="1" x="576"/>
        <item m="1" x="65"/>
        <item m="1" x="683"/>
        <item m="1" x="273"/>
        <item m="1" x="560"/>
        <item m="1" x="529"/>
        <item m="1" x="439"/>
        <item m="1" x="570"/>
        <item m="1" x="502"/>
        <item m="1" x="611"/>
        <item m="1" x="441"/>
        <item m="1" x="571"/>
        <item m="1" x="503"/>
        <item m="1" x="612"/>
        <item m="1" x="595"/>
        <item m="1" x="655"/>
        <item m="1" x="221"/>
        <item m="1" x="446"/>
        <item m="1" x="199"/>
        <item m="1" x="167"/>
        <item m="1" x="379"/>
        <item m="1" x="224"/>
        <item m="1" x="388"/>
        <item m="1" x="321"/>
        <item m="1" x="328"/>
        <item m="1" x="701"/>
        <item m="1" x="171"/>
        <item m="1" x="456"/>
        <item m="1" x="144"/>
        <item m="1" x="710"/>
        <item m="1" x="513"/>
        <item m="1" x="40"/>
        <item m="1" x="566"/>
        <item m="1" x="164"/>
        <item m="1" x="44"/>
        <item m="1" x="491"/>
        <item m="1" x="578"/>
        <item m="1" x="709"/>
        <item m="1" x="212"/>
        <item m="1" x="193"/>
        <item m="1" x="133"/>
        <item m="1" x="499"/>
        <item m="1" x="635"/>
        <item m="1" x="42"/>
        <item m="1" x="350"/>
        <item m="1" x="417"/>
        <item m="1" x="377"/>
        <item m="1" x="640"/>
        <item m="1" x="129"/>
        <item m="1" x="62"/>
        <item m="1" x="690"/>
        <item m="1" x="564"/>
        <item m="1" x="351"/>
        <item m="1" x="181"/>
        <item m="1" x="81"/>
        <item m="1" x="215"/>
        <item m="1" x="234"/>
        <item m="1" x="700"/>
        <item m="1" x="488"/>
        <item m="1" x="444"/>
        <item m="1" x="445"/>
        <item m="1" x="567"/>
        <item m="1" x="380"/>
        <item m="1" x="117"/>
        <item m="1" x="650"/>
        <item m="1" x="609"/>
        <item m="1" x="285"/>
        <item m="1" x="297"/>
        <item m="1" x="214"/>
        <item m="1" x="296"/>
        <item m="1" x="371"/>
        <item m="1" x="702"/>
        <item m="1" x="427"/>
        <item m="1" x="518"/>
        <item m="1" x="517"/>
        <item m="1" x="541"/>
        <item m="1" x="516"/>
        <item m="1" x="515"/>
        <item m="1" x="315"/>
        <item m="1" x="135"/>
        <item m="1" x="51"/>
        <item m="1" x="385"/>
        <item m="1" x="29"/>
        <item m="1" x="145"/>
        <item m="1" x="120"/>
        <item m="1" x="434"/>
        <item m="1" x="271"/>
        <item m="1" x="330"/>
        <item m="1" x="725"/>
        <item m="1" x="343"/>
        <item m="1" x="688"/>
        <item m="1" x="28"/>
        <item m="1" x="704"/>
        <item m="1" x="46"/>
        <item m="1" x="467"/>
        <item m="1" x="679"/>
        <item m="1" x="124"/>
        <item m="1" x="132"/>
        <item m="1" x="102"/>
        <item m="1" x="484"/>
        <item m="1" x="478"/>
        <item m="1" x="485"/>
        <item m="1" x="479"/>
        <item m="1" x="11"/>
        <item m="1" x="71"/>
        <item m="1" x="165"/>
        <item m="1" x="218"/>
        <item m="1" x="142"/>
        <item m="1" x="255"/>
        <item m="1" x="720"/>
        <item m="1" x="282"/>
        <item m="1" x="362"/>
        <item m="1" x="25"/>
        <item m="1" x="705"/>
        <item m="1" x="308"/>
        <item m="1" x="706"/>
        <item m="1" x="681"/>
        <item m="1" x="274"/>
        <item m="1" x="157"/>
        <item m="1" x="496"/>
        <item m="1" x="394"/>
        <item m="1" x="481"/>
        <item m="1" x="166"/>
        <item m="1" x="528"/>
        <item m="1" x="241"/>
        <item m="1" x="522"/>
        <item m="1" x="521"/>
        <item m="1" x="307"/>
        <item m="1" x="73"/>
        <item m="1" x="270"/>
        <item m="1" x="238"/>
        <item m="1" x="471"/>
        <item m="1" x="636"/>
        <item m="1" x="426"/>
        <item m="1" x="298"/>
        <item m="1" x="36"/>
        <item m="1" x="48"/>
        <item m="1" x="128"/>
        <item m="1" x="474"/>
        <item m="1" x="654"/>
        <item m="1" x="85"/>
        <item m="1" x="136"/>
        <item m="1" x="412"/>
        <item m="1" x="357"/>
        <item m="1" x="23"/>
        <item m="1" x="398"/>
        <item m="1" x="38"/>
        <item m="1" x="587"/>
        <item m="1" x="618"/>
        <item m="1" x="60"/>
        <item m="1" x="573"/>
        <item m="1" x="250"/>
        <item m="1" x="687"/>
        <item m="1" x="594"/>
        <item m="1" x="457"/>
        <item m="1" x="731"/>
        <item m="1" x="596"/>
        <item m="1" x="311"/>
        <item m="1" x="172"/>
        <item m="1" x="257"/>
        <item m="1" x="261"/>
        <item m="1" x="480"/>
        <item m="1" x="305"/>
        <item m="1" x="333"/>
        <item m="1" x="219"/>
        <item m="1" x="226"/>
        <item m="1" x="409"/>
        <item m="1" x="717"/>
        <item m="1" x="404"/>
        <item m="1" x="601"/>
        <item m="1" x="43"/>
        <item m="1" x="192"/>
        <item m="1" x="87"/>
        <item m="1" x="248"/>
        <item m="1" x="459"/>
        <item m="1" x="676"/>
        <item m="1" x="247"/>
        <item m="1" x="475"/>
        <item m="1" x="15"/>
        <item m="1" x="259"/>
        <item m="1" x="374"/>
        <item m="1" x="489"/>
        <item m="1" x="538"/>
        <item m="1" x="322"/>
        <item m="1" x="588"/>
        <item m="1" x="653"/>
        <item m="1" x="531"/>
        <item m="1" x="614"/>
        <item m="1" x="495"/>
        <item m="1" x="719"/>
        <item m="1" x="656"/>
        <item m="1" x="375"/>
        <item m="1" x="386"/>
        <item m="1" x="568"/>
        <item m="1" x="501"/>
        <item m="1" x="251"/>
        <item x="0"/>
        <item x="1"/>
        <item x="2"/>
        <item x="3"/>
        <item x="4"/>
        <item x="5"/>
        <item x="6"/>
      </items>
    </pivotField>
    <pivotField axis="axisRow"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pivotField axis="axisRow" compact="0" outline="0" showAll="0" defaultSubtotal="0">
      <items count="5">
        <item x="0"/>
        <item x="1"/>
        <item m="1" x="4"/>
        <item x="2"/>
        <item m="1" x="3"/>
      </items>
      <extLst>
        <ext xmlns:x14="http://schemas.microsoft.com/office/spreadsheetml/2009/9/main" uri="{2946ED86-A175-432a-8AC1-64E0C546D7DE}">
          <x14:pivotField fillDownLabels="1"/>
        </ext>
      </extLst>
    </pivotField>
    <pivotField axis="axisRow"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34">
        <item x="0"/>
        <item m="1" x="417"/>
        <item m="1" x="345"/>
        <item m="1" x="199"/>
        <item m="1" x="424"/>
        <item m="1" x="57"/>
        <item m="1" x="121"/>
        <item m="1" x="14"/>
        <item m="1" x="105"/>
        <item m="1" x="148"/>
        <item m="1" x="84"/>
        <item m="1" x="265"/>
        <item m="1" x="195"/>
        <item m="1" x="261"/>
        <item m="1" x="339"/>
        <item m="1" x="180"/>
        <item m="1" x="201"/>
        <item m="1" x="291"/>
        <item m="1" x="202"/>
        <item m="1" x="217"/>
        <item m="1" x="143"/>
        <item m="1" x="389"/>
        <item m="1" x="158"/>
        <item m="1" x="167"/>
        <item m="1" x="63"/>
        <item m="1" x="5"/>
        <item m="1" x="193"/>
        <item m="1" x="234"/>
        <item m="1" x="21"/>
        <item m="1" x="373"/>
        <item m="1" x="127"/>
        <item m="1" x="36"/>
        <item m="1" x="41"/>
        <item m="1" x="279"/>
        <item m="1" x="169"/>
        <item m="1" x="171"/>
        <item m="1" x="17"/>
        <item m="1" x="54"/>
        <item m="1" x="387"/>
        <item m="1" x="332"/>
        <item m="1" x="28"/>
        <item m="1" x="29"/>
        <item m="1" x="377"/>
        <item m="1" x="124"/>
        <item m="1" x="351"/>
        <item m="1" x="397"/>
        <item m="1" x="340"/>
        <item m="1" x="154"/>
        <item m="1" x="362"/>
        <item m="1" x="333"/>
        <item m="1" x="313"/>
        <item m="1" x="405"/>
        <item m="1" x="98"/>
        <item m="1" x="418"/>
        <item m="1" x="138"/>
        <item m="1" x="32"/>
        <item m="1" x="349"/>
        <item m="1" x="222"/>
        <item m="1" x="372"/>
        <item m="1" x="282"/>
        <item m="1" x="294"/>
        <item m="1" x="357"/>
        <item m="1" x="255"/>
        <item m="1" x="271"/>
        <item m="1" x="211"/>
        <item m="1" x="288"/>
        <item m="1" x="16"/>
        <item m="1" x="100"/>
        <item m="1" x="176"/>
        <item m="1" x="182"/>
        <item m="1" x="335"/>
        <item m="1" x="134"/>
        <item m="1" x="348"/>
        <item m="1" x="237"/>
        <item m="1" x="219"/>
        <item m="1" x="350"/>
        <item m="1" x="385"/>
        <item m="1" x="384"/>
        <item m="1" x="315"/>
        <item m="1" x="318"/>
        <item m="1" x="419"/>
        <item m="1" x="2"/>
        <item m="1" x="258"/>
        <item m="1" x="45"/>
        <item m="1" x="177"/>
        <item m="1" x="89"/>
        <item m="1" x="113"/>
        <item m="1" x="379"/>
        <item m="1" x="295"/>
        <item m="1" x="128"/>
        <item m="1" x="93"/>
        <item m="1" x="209"/>
        <item m="1" x="149"/>
        <item m="1" x="125"/>
        <item m="1" x="196"/>
        <item m="1" x="306"/>
        <item m="1" x="361"/>
        <item m="1" x="133"/>
        <item m="1" x="173"/>
        <item m="1" x="296"/>
        <item m="1" x="184"/>
        <item m="1" x="280"/>
        <item m="1" x="394"/>
        <item m="1" x="212"/>
        <item m="1" x="183"/>
        <item m="1" x="414"/>
        <item m="1" x="74"/>
        <item m="1" x="416"/>
        <item m="1" x="293"/>
        <item m="1" x="208"/>
        <item m="1" x="43"/>
        <item m="1" x="406"/>
        <item m="1" x="192"/>
        <item m="1" x="274"/>
        <item m="1" x="284"/>
        <item m="1" x="172"/>
        <item m="1" x="131"/>
        <item m="1" x="30"/>
        <item m="1" x="95"/>
        <item m="1" x="244"/>
        <item m="1" x="117"/>
        <item m="1" x="355"/>
        <item m="1" x="50"/>
        <item m="1" x="410"/>
        <item m="1" x="308"/>
        <item m="1" x="203"/>
        <item m="1" x="268"/>
        <item m="1" x="285"/>
        <item m="1" x="129"/>
        <item m="1" x="267"/>
        <item m="1" x="326"/>
        <item m="1" x="341"/>
        <item m="1" x="18"/>
        <item m="1" x="94"/>
        <item m="1" x="119"/>
        <item m="1" x="218"/>
        <item m="1" x="24"/>
        <item m="1" x="275"/>
        <item m="1" x="276"/>
        <item m="1" x="220"/>
        <item m="1" x="366"/>
        <item m="1" x="367"/>
        <item m="1" x="354"/>
        <item m="1" x="53"/>
        <item m="1" x="381"/>
        <item m="1" x="272"/>
        <item m="1" x="334"/>
        <item m="1" x="286"/>
        <item m="1" x="102"/>
        <item m="1" x="310"/>
        <item m="1" x="378"/>
        <item m="1" x="412"/>
        <item m="1" x="92"/>
        <item m="1" x="15"/>
        <item m="1" x="266"/>
        <item m="1" x="44"/>
        <item m="1" x="39"/>
        <item m="1" x="337"/>
        <item m="1" x="174"/>
        <item m="1" x="204"/>
        <item m="1" x="81"/>
        <item m="1" x="31"/>
        <item m="1" x="325"/>
        <item m="1" x="126"/>
        <item m="1" x="42"/>
        <item m="1" x="248"/>
        <item m="1" x="207"/>
        <item m="1" x="411"/>
        <item m="1" x="69"/>
        <item m="1" x="328"/>
        <item m="1" x="330"/>
        <item m="1" x="205"/>
        <item m="1" x="66"/>
        <item m="1" x="401"/>
        <item m="1" x="132"/>
        <item m="1" x="190"/>
        <item m="1" x="70"/>
        <item m="1" x="344"/>
        <item m="1" x="320"/>
        <item m="1" x="60"/>
        <item m="1" x="221"/>
        <item m="1" x="159"/>
        <item m="1" x="249"/>
        <item m="1" x="46"/>
        <item m="1" x="374"/>
        <item m="1" x="85"/>
        <item m="1" x="107"/>
        <item m="1" x="238"/>
        <item m="1" x="160"/>
        <item m="1" x="250"/>
        <item m="1" x="47"/>
        <item m="1" x="375"/>
        <item m="1" x="86"/>
        <item m="1" x="108"/>
        <item m="1" x="239"/>
        <item m="1" x="161"/>
        <item m="1" x="251"/>
        <item m="1" x="48"/>
        <item m="1" x="376"/>
        <item m="1" x="87"/>
        <item m="1" x="109"/>
        <item m="1" x="240"/>
        <item m="1" x="155"/>
        <item m="1" x="165"/>
        <item m="1" x="227"/>
        <item m="1" x="139"/>
        <item m="1" x="256"/>
        <item m="1" x="358"/>
        <item m="1" x="391"/>
        <item m="1" x="20"/>
        <item m="1" x="106"/>
        <item m="1" x="91"/>
        <item m="1" x="10"/>
        <item m="1" x="152"/>
        <item m="1" x="88"/>
        <item m="1" x="156"/>
        <item m="1" x="314"/>
        <item m="1" x="175"/>
        <item m="1" x="198"/>
        <item m="1" x="22"/>
        <item m="1" x="309"/>
        <item m="1" x="73"/>
        <item m="1" x="433"/>
        <item m="1" x="97"/>
        <item m="1" x="181"/>
        <item m="1" x="64"/>
        <item m="1" x="76"/>
        <item m="1" x="257"/>
        <item m="1" x="71"/>
        <item m="1" x="25"/>
        <item m="1" x="101"/>
        <item m="1" x="420"/>
        <item m="1" x="150"/>
        <item m="1" x="115"/>
        <item m="1" x="343"/>
        <item m="1" x="263"/>
        <item m="1" x="336"/>
        <item m="1" x="114"/>
        <item m="1" x="380"/>
        <item m="1" x="370"/>
        <item m="1" x="425"/>
        <item m="1" x="67"/>
        <item m="1" x="365"/>
        <item m="1" x="415"/>
        <item m="1" x="305"/>
        <item m="1" x="83"/>
        <item m="1" x="168"/>
        <item m="1" x="112"/>
        <item m="1" x="225"/>
        <item m="1" x="235"/>
        <item m="1" x="147"/>
        <item m="1" x="215"/>
        <item m="1" x="429"/>
        <item m="1" x="153"/>
        <item m="1" x="26"/>
        <item m="1" x="226"/>
        <item m="1" x="122"/>
        <item m="1" x="409"/>
        <item m="1" x="245"/>
        <item m="1" x="302"/>
        <item m="1" x="246"/>
        <item m="1" x="145"/>
        <item m="1" x="289"/>
        <item m="1" x="331"/>
        <item m="1" x="3"/>
        <item m="1" x="371"/>
        <item m="1" x="185"/>
        <item m="1" x="166"/>
        <item m="1" x="307"/>
        <item m="1" x="408"/>
        <item m="1" x="151"/>
        <item m="1" x="224"/>
        <item m="1" x="191"/>
        <item m="1" x="347"/>
        <item m="1" x="399"/>
        <item m="1" x="242"/>
        <item m="1" x="144"/>
        <item m="1" x="297"/>
        <item m="1" x="403"/>
        <item m="1" x="273"/>
        <item m="1" x="390"/>
        <item m="1" x="428"/>
        <item m="1" x="299"/>
        <item m="1" x="179"/>
        <item m="1" x="116"/>
        <item m="1" x="162"/>
        <item m="1" x="322"/>
        <item m="1" x="214"/>
        <item m="1" x="136"/>
        <item m="1" x="241"/>
        <item m="1" x="11"/>
        <item m="1" x="68"/>
        <item m="1" x="300"/>
        <item m="1" x="327"/>
        <item m="1" x="329"/>
        <item m="1" x="12"/>
        <item m="1" x="311"/>
        <item m="1" x="58"/>
        <item m="1" x="62"/>
        <item m="1" x="382"/>
        <item m="1" x="396"/>
        <item m="1" x="281"/>
        <item m="1" x="186"/>
        <item m="1" x="35"/>
        <item m="1" x="40"/>
        <item m="1" x="383"/>
        <item m="1" x="304"/>
        <item m="1" x="312"/>
        <item m="1" x="59"/>
        <item m="1" x="264"/>
        <item m="1" x="19"/>
        <item m="1" x="317"/>
        <item m="1" x="283"/>
        <item m="1" x="368"/>
        <item m="1" x="223"/>
        <item m="1" x="188"/>
        <item m="1" x="421"/>
        <item m="1" x="298"/>
        <item m="1" x="178"/>
        <item m="1" x="407"/>
        <item m="1" x="82"/>
        <item m="1" x="49"/>
        <item m="1" x="13"/>
        <item m="1" x="200"/>
        <item m="1" x="206"/>
        <item m="1" x="72"/>
        <item m="1" x="427"/>
        <item m="1" x="8"/>
        <item m="1" x="189"/>
        <item m="1" x="80"/>
        <item m="1" x="290"/>
        <item m="1" x="142"/>
        <item m="1" x="356"/>
        <item m="1" x="194"/>
        <item m="1" x="364"/>
        <item m="1" x="213"/>
        <item m="1" x="301"/>
        <item m="1" x="96"/>
        <item m="1" x="278"/>
        <item m="1" x="432"/>
        <item m="1" x="146"/>
        <item m="1" x="157"/>
        <item m="1" x="187"/>
        <item m="1" x="342"/>
        <item m="1" x="398"/>
        <item m="1" x="321"/>
        <item m="1" x="55"/>
        <item m="1" x="292"/>
        <item m="1" x="135"/>
        <item m="1" x="111"/>
        <item m="1" x="228"/>
        <item m="1" x="352"/>
        <item m="1" x="56"/>
        <item m="1" x="369"/>
        <item m="1" x="230"/>
        <item m="1" x="210"/>
        <item m="1" x="277"/>
        <item m="1" x="323"/>
        <item m="1" x="423"/>
        <item m="1" x="164"/>
        <item m="1" x="422"/>
        <item m="1" x="163"/>
        <item m="1" x="236"/>
        <item m="1" x="75"/>
        <item m="1" x="197"/>
        <item m="1" x="404"/>
        <item m="1" x="130"/>
        <item m="1" x="252"/>
        <item m="1" x="37"/>
        <item m="1" x="38"/>
        <item m="1" x="140"/>
        <item m="1" x="359"/>
        <item m="1" x="360"/>
        <item m="1" x="6"/>
        <item m="1" x="400"/>
        <item m="1" x="233"/>
        <item m="1" x="430"/>
        <item m="1" x="137"/>
        <item m="1" x="23"/>
        <item m="1" x="65"/>
        <item m="1" x="78"/>
        <item m="1" x="77"/>
        <item m="1" x="338"/>
        <item m="1" x="118"/>
        <item m="1" x="319"/>
        <item m="1" x="262"/>
        <item m="1" x="34"/>
        <item m="1" x="79"/>
        <item m="1" x="254"/>
        <item m="1" x="120"/>
        <item m="1" x="104"/>
        <item m="1" x="259"/>
        <item m="1" x="90"/>
        <item m="1" x="52"/>
        <item m="1" x="253"/>
        <item m="1" x="243"/>
        <item m="1" x="7"/>
        <item m="1" x="51"/>
        <item m="1" x="216"/>
        <item m="1" x="395"/>
        <item m="1" x="229"/>
        <item m="1" x="103"/>
        <item m="1" x="324"/>
        <item m="1" x="353"/>
        <item m="1" x="9"/>
        <item m="1" x="61"/>
        <item m="1" x="4"/>
        <item m="1" x="270"/>
        <item m="1" x="287"/>
        <item m="1" x="99"/>
        <item m="1" x="431"/>
        <item m="1" x="426"/>
        <item m="1" x="110"/>
        <item m="1" x="346"/>
        <item m="1" x="413"/>
        <item m="1" x="386"/>
        <item m="1" x="316"/>
        <item m="1" x="363"/>
        <item m="1" x="231"/>
        <item m="1" x="269"/>
        <item m="1" x="402"/>
        <item m="1" x="303"/>
        <item m="1" x="232"/>
        <item m="1" x="141"/>
        <item m="1" x="392"/>
        <item m="1" x="260"/>
        <item m="1" x="388"/>
        <item m="1" x="33"/>
        <item m="1" x="170"/>
        <item m="1" x="393"/>
        <item x="1"/>
        <item m="1" x="27"/>
        <item m="1" x="247"/>
        <item m="1" x="123"/>
      </items>
    </pivotField>
    <pivotField compact="0" outline="0" showAll="0" defaultSubtotal="0"/>
    <pivotField axis="axisRow" compact="0" outline="0" showAll="0" defaultSubtotal="0">
      <items count="163">
        <item x="0"/>
        <item m="1" x="124"/>
        <item m="1" x="6"/>
        <item m="1" x="116"/>
        <item m="1" x="72"/>
        <item m="1" x="126"/>
        <item m="1" x="146"/>
        <item m="1" x="96"/>
        <item m="1" x="17"/>
        <item m="1" x="142"/>
        <item m="1" x="87"/>
        <item m="1" x="157"/>
        <item m="1" x="127"/>
        <item m="1" x="118"/>
        <item m="1" x="95"/>
        <item m="1" x="41"/>
        <item m="1" x="43"/>
        <item m="1" x="104"/>
        <item m="1" x="139"/>
        <item m="1" x="4"/>
        <item m="1" x="138"/>
        <item m="1" x="67"/>
        <item m="1" x="18"/>
        <item m="1" x="159"/>
        <item m="1" x="160"/>
        <item m="1" x="64"/>
        <item m="1" x="108"/>
        <item m="1" x="148"/>
        <item m="1" x="158"/>
        <item m="1" x="122"/>
        <item m="1" x="10"/>
        <item m="1" x="135"/>
        <item m="1" x="22"/>
        <item m="1" x="23"/>
        <item m="1" x="132"/>
        <item m="1" x="137"/>
        <item m="1" x="11"/>
        <item m="1" x="61"/>
        <item m="1" x="16"/>
        <item m="1" x="25"/>
        <item m="1" x="5"/>
        <item m="1" x="103"/>
        <item m="1" x="76"/>
        <item m="1" x="77"/>
        <item m="1" x="24"/>
        <item m="1" x="53"/>
        <item m="1" x="99"/>
        <item m="1" x="69"/>
        <item m="1" x="153"/>
        <item m="1" x="140"/>
        <item m="1" x="162"/>
        <item m="1" x="59"/>
        <item m="1" x="150"/>
        <item m="1" x="89"/>
        <item m="1" x="48"/>
        <item m="1" x="155"/>
        <item m="1" x="19"/>
        <item m="1" x="68"/>
        <item m="1" x="130"/>
        <item m="1" x="97"/>
        <item m="1" x="78"/>
        <item m="1" x="88"/>
        <item m="1" x="33"/>
        <item m="1" x="66"/>
        <item m="1" x="98"/>
        <item m="1" x="112"/>
        <item m="1" x="9"/>
        <item m="1" x="12"/>
        <item m="1" x="8"/>
        <item m="1" x="149"/>
        <item m="1" x="47"/>
        <item m="1" x="34"/>
        <item m="1" x="136"/>
        <item m="1" x="105"/>
        <item m="1" x="52"/>
        <item m="1" x="28"/>
        <item m="1" x="86"/>
        <item m="1" x="26"/>
        <item m="1" x="156"/>
        <item m="1" x="54"/>
        <item m="1" x="36"/>
        <item m="1" x="30"/>
        <item m="1" x="93"/>
        <item m="1" x="49"/>
        <item m="1" x="91"/>
        <item m="1" x="37"/>
        <item m="1" x="60"/>
        <item m="1" x="106"/>
        <item m="1" x="73"/>
        <item m="1" x="44"/>
        <item m="1" x="20"/>
        <item m="1" x="55"/>
        <item m="1" x="111"/>
        <item m="1" x="125"/>
        <item m="1" x="42"/>
        <item m="1" x="71"/>
        <item m="1" x="45"/>
        <item m="1" x="110"/>
        <item m="1" x="117"/>
        <item m="1" x="29"/>
        <item m="1" x="101"/>
        <item m="1" x="74"/>
        <item m="1" x="114"/>
        <item m="1" x="82"/>
        <item m="1" x="143"/>
        <item m="1" x="56"/>
        <item m="1" x="38"/>
        <item m="1" x="51"/>
        <item m="1" x="109"/>
        <item m="1" x="57"/>
        <item m="1" x="39"/>
        <item m="1" x="147"/>
        <item m="1" x="32"/>
        <item m="1" x="7"/>
        <item m="1" x="80"/>
        <item m="1" x="84"/>
        <item m="1" x="100"/>
        <item m="1" x="129"/>
        <item m="1" x="15"/>
        <item m="1" x="115"/>
        <item m="1" x="35"/>
        <item m="1" x="46"/>
        <item m="1" x="154"/>
        <item m="1" x="92"/>
        <item m="1" x="107"/>
        <item m="1" x="14"/>
        <item m="1" x="79"/>
        <item m="1" x="62"/>
        <item m="1" x="65"/>
        <item m="1" x="144"/>
        <item m="1" x="120"/>
        <item m="1" x="31"/>
        <item m="1" x="119"/>
        <item m="1" x="145"/>
        <item m="1" x="121"/>
        <item m="1" x="151"/>
        <item m="1" x="85"/>
        <item m="1" x="113"/>
        <item m="1" x="152"/>
        <item m="1" x="13"/>
        <item m="1" x="141"/>
        <item m="1" x="50"/>
        <item m="1" x="102"/>
        <item m="1" x="83"/>
        <item m="1" x="21"/>
        <item m="1" x="90"/>
        <item m="1" x="63"/>
        <item m="1" x="123"/>
        <item m="1" x="75"/>
        <item m="1" x="161"/>
        <item m="1" x="133"/>
        <item m="1" x="40"/>
        <item m="1" x="27"/>
        <item m="1" x="81"/>
        <item m="1" x="70"/>
        <item m="1" x="3"/>
        <item m="1" x="134"/>
        <item m="1" x="128"/>
        <item m="1" x="131"/>
        <item m="1" x="58"/>
        <item m="1" x="94"/>
        <item x="1"/>
        <item x="2"/>
      </items>
    </pivotField>
    <pivotField compact="0" outline="0" showAll="0"/>
    <pivotField axis="axisRow" compact="0" outline="0" showAll="0" defaultSubtotal="0">
      <items count="210">
        <item x="0"/>
        <item m="1" x="192"/>
        <item m="1" x="84"/>
        <item m="1" x="113"/>
        <item m="1" x="137"/>
        <item m="1" x="173"/>
        <item m="1" x="3"/>
        <item m="1" x="174"/>
        <item m="1" x="73"/>
        <item m="1" x="151"/>
        <item m="1" x="148"/>
        <item m="1" x="27"/>
        <item m="1" x="138"/>
        <item m="1" x="39"/>
        <item m="1" x="72"/>
        <item m="1" x="191"/>
        <item m="1" x="170"/>
        <item m="1" x="184"/>
        <item m="1" x="120"/>
        <item m="1" x="28"/>
        <item m="1" x="125"/>
        <item m="1" x="126"/>
        <item m="1" x="31"/>
        <item m="1" x="99"/>
        <item m="1" x="186"/>
        <item m="1" x="82"/>
        <item m="1" x="74"/>
        <item m="1" x="158"/>
        <item m="1" x="169"/>
        <item m="1" x="157"/>
        <item m="1" x="128"/>
        <item m="1" x="185"/>
        <item m="1" x="95"/>
        <item m="1" x="187"/>
        <item m="1" x="182"/>
        <item m="1" x="15"/>
        <item m="1" x="48"/>
        <item m="1" x="163"/>
        <item m="1" x="96"/>
        <item m="1" x="147"/>
        <item m="1" x="14"/>
        <item m="1" x="92"/>
        <item m="1" x="62"/>
        <item m="1" x="61"/>
        <item m="1" x="98"/>
        <item m="1" x="66"/>
        <item m="1" x="167"/>
        <item m="1" x="81"/>
        <item m="1" x="171"/>
        <item m="1" x="129"/>
        <item m="1" x="139"/>
        <item m="1" x="136"/>
        <item m="1" x="107"/>
        <item m="1" x="201"/>
        <item m="1" x="90"/>
        <item m="1" x="42"/>
        <item m="1" x="46"/>
        <item m="1" x="35"/>
        <item m="1" x="57"/>
        <item m="1" x="197"/>
        <item m="1" x="70"/>
        <item m="1" x="127"/>
        <item m="1" x="80"/>
        <item m="1" x="134"/>
        <item m="1" x="37"/>
        <item m="1" x="93"/>
        <item m="1" x="56"/>
        <item m="1" x="141"/>
        <item m="1" x="97"/>
        <item m="1" x="122"/>
        <item m="1" x="45"/>
        <item m="1" x="196"/>
        <item m="1" x="9"/>
        <item m="1" x="124"/>
        <item m="1" x="140"/>
        <item m="1" x="38"/>
        <item m="1" x="16"/>
        <item m="1" x="104"/>
        <item m="1" x="190"/>
        <item m="1" x="150"/>
        <item m="1" x="94"/>
        <item m="1" x="11"/>
        <item m="1" x="179"/>
        <item m="1" x="168"/>
        <item m="1" x="36"/>
        <item m="1" x="209"/>
        <item m="1" x="193"/>
        <item m="1" x="188"/>
        <item m="1" x="181"/>
        <item m="1" x="142"/>
        <item m="1" x="112"/>
        <item m="1" x="60"/>
        <item m="1" x="13"/>
        <item m="1" x="19"/>
        <item m="1" x="4"/>
        <item m="1" x="203"/>
        <item m="1" x="68"/>
        <item m="1" x="47"/>
        <item m="1" x="76"/>
        <item m="1" x="183"/>
        <item m="1" x="108"/>
        <item m="1" x="144"/>
        <item m="1" x="145"/>
        <item m="1" x="75"/>
        <item m="1" x="30"/>
        <item m="1" x="207"/>
        <item m="1" x="43"/>
        <item m="1" x="65"/>
        <item m="1" x="91"/>
        <item m="1" x="55"/>
        <item m="1" x="106"/>
        <item m="1" x="87"/>
        <item m="1" x="102"/>
        <item m="1" x="133"/>
        <item m="1" x="33"/>
        <item m="1" x="117"/>
        <item m="1" x="178"/>
        <item m="1" x="116"/>
        <item m="1" x="63"/>
        <item m="1" x="152"/>
        <item m="1" x="32"/>
        <item m="1" x="156"/>
        <item m="1" x="109"/>
        <item m="1" x="175"/>
        <item m="1" x="198"/>
        <item m="1" x="6"/>
        <item m="1" x="200"/>
        <item m="1" x="195"/>
        <item m="1" x="153"/>
        <item m="1" x="21"/>
        <item m="1" x="164"/>
        <item m="1" x="121"/>
        <item m="1" x="208"/>
        <item m="1" x="103"/>
        <item m="1" x="155"/>
        <item m="1" x="41"/>
        <item m="1" x="18"/>
        <item m="1" x="59"/>
        <item m="1" x="44"/>
        <item m="1" x="34"/>
        <item m="1" x="204"/>
        <item m="1" x="64"/>
        <item m="1" x="5"/>
        <item m="1" x="154"/>
        <item m="1" x="202"/>
        <item m="1" x="143"/>
        <item m="1" x="118"/>
        <item m="1" x="189"/>
        <item m="1" x="177"/>
        <item m="1" x="114"/>
        <item m="1" x="159"/>
        <item m="1" x="49"/>
        <item m="1" x="53"/>
        <item m="1" x="199"/>
        <item m="1" x="100"/>
        <item m="1" x="161"/>
        <item m="1" x="123"/>
        <item m="1" x="162"/>
        <item m="1" x="135"/>
        <item m="1" x="1"/>
        <item m="1" x="180"/>
        <item m="1" x="206"/>
        <item m="1" x="88"/>
        <item m="1" x="22"/>
        <item m="1" x="29"/>
        <item m="1" x="79"/>
        <item m="1" x="85"/>
        <item m="1" x="86"/>
        <item m="1" x="146"/>
        <item m="1" x="115"/>
        <item m="1" x="69"/>
        <item m="1" x="78"/>
        <item m="1" x="160"/>
        <item m="1" x="77"/>
        <item m="1" x="166"/>
        <item m="1" x="17"/>
        <item m="1" x="54"/>
        <item m="1" x="2"/>
        <item m="1" x="25"/>
        <item m="1" x="89"/>
        <item m="1" x="10"/>
        <item m="1" x="8"/>
        <item m="1" x="194"/>
        <item m="1" x="71"/>
        <item m="1" x="50"/>
        <item m="1" x="7"/>
        <item m="1" x="12"/>
        <item m="1" x="83"/>
        <item m="1" x="20"/>
        <item m="1" x="165"/>
        <item m="1" x="24"/>
        <item m="1" x="149"/>
        <item m="1" x="110"/>
        <item m="1" x="132"/>
        <item m="1" x="130"/>
        <item m="1" x="58"/>
        <item m="1" x="40"/>
        <item m="1" x="176"/>
        <item m="1" x="26"/>
        <item m="1" x="111"/>
        <item m="1" x="51"/>
        <item m="1" x="101"/>
        <item m="1" x="131"/>
        <item m="1" x="205"/>
        <item m="1" x="119"/>
        <item m="1" x="172"/>
        <item m="1" x="23"/>
        <item m="1" x="67"/>
        <item m="1" x="105"/>
        <item m="1" x="52"/>
      </items>
    </pivotField>
    <pivotField compact="0" outline="0" showAll="0"/>
    <pivotField axis="axisRow" compact="0" outline="0" showAll="0" defaultSubtotal="0">
      <items count="248">
        <item x="0"/>
        <item x="1"/>
        <item x="2"/>
        <item x="3"/>
        <item x="4"/>
        <item x="5"/>
        <item x="6"/>
        <item x="7"/>
        <item x="8"/>
        <item x="9"/>
        <item m="1" x="219"/>
        <item m="1" x="239"/>
        <item m="1" x="23"/>
        <item m="1" x="43"/>
        <item m="1" x="62"/>
        <item m="1" x="81"/>
        <item m="1" x="91"/>
        <item m="1" x="100"/>
        <item m="1" x="110"/>
        <item m="1" x="120"/>
        <item m="1" x="131"/>
        <item m="1" x="142"/>
        <item m="1" x="153"/>
        <item m="1" x="163"/>
        <item m="1" x="173"/>
        <item m="1" x="184"/>
        <item m="1" x="194"/>
        <item m="1" x="204"/>
        <item m="1" x="214"/>
        <item m="1" x="224"/>
        <item m="1" x="233"/>
        <item m="1" x="244"/>
        <item m="1" x="127"/>
        <item m="1" x="16"/>
        <item m="1" x="138"/>
        <item m="1" x="27"/>
        <item m="1" x="149"/>
        <item m="1" x="37"/>
        <item m="1" x="160"/>
        <item m="1" x="47"/>
        <item m="1" x="170"/>
        <item m="1" x="56"/>
        <item m="1" x="180"/>
        <item m="1" x="66"/>
        <item m="1" x="190"/>
        <item m="1" x="75"/>
        <item m="1" x="200"/>
        <item m="1" x="85"/>
        <item m="1" x="210"/>
        <item m="1" x="94"/>
        <item m="1" x="220"/>
        <item m="1" x="103"/>
        <item m="1" x="229"/>
        <item m="1" x="113"/>
        <item m="1" x="240"/>
        <item m="1" x="124"/>
        <item m="1" x="13"/>
        <item m="1" x="135"/>
        <item m="1" x="24"/>
        <item m="1" x="146"/>
        <item m="1" x="34"/>
        <item m="1" x="157"/>
        <item m="1" x="44"/>
        <item m="1" x="167"/>
        <item m="1" x="107"/>
        <item m="1" x="53"/>
        <item m="1" x="234"/>
        <item m="1" x="177"/>
        <item m="1" x="117"/>
        <item m="1" x="63"/>
        <item m="1" x="245"/>
        <item m="1" x="187"/>
        <item m="1" x="128"/>
        <item m="1" x="72"/>
        <item m="1" x="17"/>
        <item m="1" x="197"/>
        <item m="1" x="139"/>
        <item m="1" x="82"/>
        <item m="1" x="28"/>
        <item m="1" x="207"/>
        <item m="1" x="150"/>
        <item m="1" x="92"/>
        <item m="1" x="38"/>
        <item m="1" x="217"/>
        <item m="1" x="161"/>
        <item m="1" x="101"/>
        <item m="1" x="48"/>
        <item m="1" x="227"/>
        <item m="1" x="171"/>
        <item m="1" x="111"/>
        <item m="1" x="57"/>
        <item m="1" x="237"/>
        <item m="1" x="181"/>
        <item m="1" x="121"/>
        <item m="1" x="67"/>
        <item m="1" x="10"/>
        <item m="1" x="191"/>
        <item m="1" x="132"/>
        <item m="1" x="76"/>
        <item m="1" x="20"/>
        <item m="1" x="201"/>
        <item m="1" x="143"/>
        <item m="1" x="86"/>
        <item m="1" x="31"/>
        <item m="1" x="211"/>
        <item m="1" x="154"/>
        <item m="1" x="95"/>
        <item m="1" x="40"/>
        <item m="1" x="221"/>
        <item m="1" x="164"/>
        <item m="1" x="104"/>
        <item m="1" x="50"/>
        <item m="1" x="230"/>
        <item m="1" x="174"/>
        <item m="1" x="114"/>
        <item m="1" x="59"/>
        <item m="1" x="241"/>
        <item m="1" x="185"/>
        <item m="1" x="125"/>
        <item m="1" x="70"/>
        <item m="1" x="14"/>
        <item m="1" x="195"/>
        <item m="1" x="136"/>
        <item m="1" x="79"/>
        <item m="1" x="25"/>
        <item m="1" x="205"/>
        <item m="1" x="147"/>
        <item m="1" x="89"/>
        <item m="1" x="182"/>
        <item m="1" x="35"/>
        <item m="1" x="122"/>
        <item m="1" x="215"/>
        <item m="1" x="68"/>
        <item m="1" x="158"/>
        <item m="1" x="11"/>
        <item m="1" x="98"/>
        <item m="1" x="192"/>
        <item m="1" x="45"/>
        <item m="1" x="133"/>
        <item m="1" x="225"/>
        <item m="1" x="77"/>
        <item m="1" x="168"/>
        <item m="1" x="21"/>
        <item m="1" x="108"/>
        <item m="1" x="202"/>
        <item m="1" x="54"/>
        <item m="1" x="144"/>
        <item m="1" x="235"/>
        <item m="1" x="87"/>
        <item m="1" x="178"/>
        <item m="1" x="32"/>
        <item m="1" x="118"/>
        <item m="1" x="212"/>
        <item m="1" x="64"/>
        <item m="1" x="155"/>
        <item m="1" x="246"/>
        <item m="1" x="96"/>
        <item m="1" x="188"/>
        <item m="1" x="41"/>
        <item m="1" x="129"/>
        <item m="1" x="222"/>
        <item m="1" x="73"/>
        <item m="1" x="165"/>
        <item m="1" x="18"/>
        <item m="1" x="105"/>
        <item m="1" x="198"/>
        <item m="1" x="51"/>
        <item m="1" x="140"/>
        <item m="1" x="231"/>
        <item m="1" x="83"/>
        <item m="1" x="175"/>
        <item m="1" x="29"/>
        <item m="1" x="115"/>
        <item m="1" x="208"/>
        <item m="1" x="60"/>
        <item m="1" x="151"/>
        <item m="1" x="242"/>
        <item m="1" x="93"/>
        <item m="1" x="186"/>
        <item m="1" x="39"/>
        <item m="1" x="126"/>
        <item m="1" x="218"/>
        <item m="1" x="71"/>
        <item m="1" x="162"/>
        <item m="1" x="15"/>
        <item m="1" x="102"/>
        <item m="1" x="196"/>
        <item m="1" x="49"/>
        <item m="1" x="137"/>
        <item m="1" x="228"/>
        <item m="1" x="80"/>
        <item m="1" x="172"/>
        <item m="1" x="26"/>
        <item m="1" x="112"/>
        <item m="1" x="206"/>
        <item m="1" x="58"/>
        <item m="1" x="148"/>
        <item m="1" x="238"/>
        <item m="1" x="90"/>
        <item m="1" x="183"/>
        <item m="1" x="36"/>
        <item m="1" x="123"/>
        <item m="1" x="216"/>
        <item m="1" x="69"/>
        <item m="1" x="159"/>
        <item m="1" x="12"/>
        <item m="1" x="99"/>
        <item m="1" x="193"/>
        <item m="1" x="46"/>
        <item m="1" x="134"/>
        <item m="1" x="226"/>
        <item m="1" x="78"/>
        <item m="1" x="169"/>
        <item m="1" x="22"/>
        <item m="1" x="109"/>
        <item m="1" x="203"/>
        <item m="1" x="55"/>
        <item m="1" x="145"/>
        <item m="1" x="236"/>
        <item m="1" x="88"/>
        <item m="1" x="179"/>
        <item m="1" x="33"/>
        <item m="1" x="119"/>
        <item m="1" x="213"/>
        <item m="1" x="65"/>
        <item m="1" x="156"/>
        <item m="1" x="247"/>
        <item m="1" x="97"/>
        <item m="1" x="189"/>
        <item m="1" x="42"/>
        <item m="1" x="130"/>
        <item m="1" x="223"/>
        <item m="1" x="74"/>
        <item m="1" x="166"/>
        <item m="1" x="19"/>
        <item m="1" x="106"/>
        <item m="1" x="199"/>
        <item m="1" x="52"/>
        <item m="1" x="141"/>
        <item m="1" x="232"/>
        <item m="1" x="84"/>
        <item m="1" x="176"/>
        <item m="1" x="30"/>
        <item m="1" x="116"/>
        <item m="1" x="209"/>
        <item m="1" x="61"/>
        <item m="1" x="152"/>
        <item m="1" x="243"/>
      </items>
    </pivotField>
    <pivotField axis="axisRow" compact="0" outline="0" showAll="0" sortType="ascending" defaultSubtotal="0">
      <items count="248">
        <item x="0"/>
        <item x="1"/>
        <item x="2"/>
        <item x="3"/>
        <item x="4"/>
        <item x="5"/>
        <item x="6"/>
        <item x="7"/>
        <item x="8"/>
        <item x="9"/>
        <item m="1" x="224"/>
        <item m="1" x="200"/>
        <item m="1" x="177"/>
        <item m="1" x="153"/>
        <item m="1" x="130"/>
        <item m="1" x="106"/>
        <item m="1" x="82"/>
        <item m="1" x="60"/>
        <item m="1" x="37"/>
        <item m="1" x="17"/>
        <item m="1" x="232"/>
        <item m="1" x="208"/>
        <item m="1" x="185"/>
        <item m="1" x="161"/>
        <item m="1" x="138"/>
        <item m="1" x="114"/>
        <item m="1" x="90"/>
        <item m="1" x="68"/>
        <item m="1" x="45"/>
        <item m="1" x="25"/>
        <item m="1" x="240"/>
        <item m="1" x="216"/>
        <item m="1" x="193"/>
        <item m="1" x="169"/>
        <item m="1" x="146"/>
        <item m="1" x="122"/>
        <item m="1" x="98"/>
        <item m="1" x="74"/>
        <item m="1" x="51"/>
        <item m="1" x="31"/>
        <item m="1" x="246"/>
        <item m="1" x="222"/>
        <item m="1" x="198"/>
        <item m="1" x="174"/>
        <item m="1" x="151"/>
        <item m="1" x="127"/>
        <item m="1" x="103"/>
        <item m="1" x="79"/>
        <item m="1" x="56"/>
        <item m="1" x="38"/>
        <item m="1" x="14"/>
        <item m="1" x="229"/>
        <item m="1" x="205"/>
        <item m="1" x="181"/>
        <item m="1" x="158"/>
        <item m="1" x="134"/>
        <item m="1" x="110"/>
        <item m="1" x="86"/>
        <item m="1" x="63"/>
        <item m="1" x="46"/>
        <item m="1" x="22"/>
        <item m="1" x="237"/>
        <item m="1" x="213"/>
        <item m="1" x="189"/>
        <item m="1" x="166"/>
        <item m="1" x="142"/>
        <item m="1" x="118"/>
        <item m="1" x="94"/>
        <item m="1" x="70"/>
        <item m="1" x="52"/>
        <item m="1" x="28"/>
        <item m="1" x="243"/>
        <item m="1" x="219"/>
        <item m="1" x="195"/>
        <item m="1" x="172"/>
        <item m="1" x="148"/>
        <item m="1" x="124"/>
        <item m="1" x="100"/>
        <item m="1" x="76"/>
        <item m="1" x="57"/>
        <item m="1" x="33"/>
        <item m="1" x="10"/>
        <item m="1" x="225"/>
        <item m="1" x="201"/>
        <item m="1" x="178"/>
        <item m="1" x="154"/>
        <item m="1" x="131"/>
        <item m="1" x="107"/>
        <item m="1" x="83"/>
        <item m="1" x="64"/>
        <item m="1" x="40"/>
        <item m="1" x="18"/>
        <item m="1" x="233"/>
        <item m="1" x="209"/>
        <item m="1" x="186"/>
        <item m="1" x="162"/>
        <item m="1" x="139"/>
        <item m="1" x="115"/>
        <item m="1" x="91"/>
        <item m="1" x="128"/>
        <item m="1" x="104"/>
        <item m="1" x="80"/>
        <item m="1" x="58"/>
        <item m="1" x="34"/>
        <item m="1" x="11"/>
        <item m="1" x="226"/>
        <item m="1" x="202"/>
        <item m="1" x="179"/>
        <item m="1" x="155"/>
        <item m="1" x="135"/>
        <item m="1" x="111"/>
        <item m="1" x="87"/>
        <item m="1" x="65"/>
        <item m="1" x="41"/>
        <item m="1" x="19"/>
        <item m="1" x="234"/>
        <item m="1" x="210"/>
        <item m="1" x="187"/>
        <item m="1" x="163"/>
        <item m="1" x="143"/>
        <item m="1" x="119"/>
        <item m="1" x="95"/>
        <item m="1" x="71"/>
        <item m="1" x="48"/>
        <item m="1" x="26"/>
        <item m="1" x="241"/>
        <item m="1" x="217"/>
        <item m="1" x="194"/>
        <item m="1" x="170"/>
        <item m="1" x="149"/>
        <item m="1" x="125"/>
        <item m="1" x="101"/>
        <item m="1" x="77"/>
        <item m="1" x="54"/>
        <item m="1" x="32"/>
        <item m="1" x="247"/>
        <item m="1" x="223"/>
        <item m="1" x="199"/>
        <item m="1" x="175"/>
        <item m="1" x="156"/>
        <item m="1" x="132"/>
        <item m="1" x="108"/>
        <item m="1" x="84"/>
        <item m="1" x="61"/>
        <item m="1" x="39"/>
        <item m="1" x="15"/>
        <item m="1" x="230"/>
        <item m="1" x="206"/>
        <item m="1" x="182"/>
        <item m="1" x="164"/>
        <item m="1" x="140"/>
        <item m="1" x="116"/>
        <item m="1" x="92"/>
        <item m="1" x="69"/>
        <item m="1" x="47"/>
        <item m="1" x="23"/>
        <item m="1" x="238"/>
        <item m="1" x="214"/>
        <item m="1" x="190"/>
        <item m="1" x="171"/>
        <item m="1" x="147"/>
        <item m="1" x="123"/>
        <item m="1" x="99"/>
        <item m="1" x="75"/>
        <item m="1" x="53"/>
        <item m="1" x="29"/>
        <item m="1" x="244"/>
        <item m="1" x="220"/>
        <item m="1" x="196"/>
        <item m="1" x="176"/>
        <item m="1" x="152"/>
        <item m="1" x="129"/>
        <item m="1" x="105"/>
        <item m="1" x="81"/>
        <item m="1" x="59"/>
        <item m="1" x="35"/>
        <item m="1" x="12"/>
        <item m="1" x="227"/>
        <item m="1" x="203"/>
        <item m="1" x="183"/>
        <item m="1" x="159"/>
        <item m="1" x="136"/>
        <item m="1" x="112"/>
        <item m="1" x="88"/>
        <item m="1" x="66"/>
        <item m="1" x="42"/>
        <item m="1" x="20"/>
        <item m="1" x="235"/>
        <item m="1" x="211"/>
        <item m="1" x="191"/>
        <item m="1" x="167"/>
        <item m="1" x="144"/>
        <item m="1" x="120"/>
        <item m="1" x="96"/>
        <item m="1" x="72"/>
        <item m="1" x="49"/>
        <item m="1" x="27"/>
        <item m="1" x="242"/>
        <item m="1" x="218"/>
        <item m="1" x="16"/>
        <item m="1" x="231"/>
        <item m="1" x="207"/>
        <item m="1" x="184"/>
        <item m="1" x="160"/>
        <item m="1" x="137"/>
        <item m="1" x="113"/>
        <item m="1" x="89"/>
        <item m="1" x="67"/>
        <item m="1" x="43"/>
        <item m="1" x="24"/>
        <item m="1" x="239"/>
        <item m="1" x="215"/>
        <item m="1" x="192"/>
        <item m="1" x="168"/>
        <item m="1" x="145"/>
        <item m="1" x="121"/>
        <item m="1" x="97"/>
        <item m="1" x="73"/>
        <item m="1" x="50"/>
        <item m="1" x="30"/>
        <item m="1" x="245"/>
        <item m="1" x="221"/>
        <item m="1" x="197"/>
        <item m="1" x="173"/>
        <item m="1" x="150"/>
        <item m="1" x="126"/>
        <item m="1" x="102"/>
        <item m="1" x="78"/>
        <item m="1" x="55"/>
        <item m="1" x="36"/>
        <item m="1" x="13"/>
        <item m="1" x="228"/>
        <item m="1" x="204"/>
        <item m="1" x="180"/>
        <item m="1" x="157"/>
        <item m="1" x="133"/>
        <item m="1" x="109"/>
        <item m="1" x="85"/>
        <item m="1" x="62"/>
        <item m="1" x="44"/>
        <item m="1" x="21"/>
        <item m="1" x="236"/>
        <item m="1" x="212"/>
        <item m="1" x="188"/>
        <item m="1" x="165"/>
        <item m="1" x="141"/>
        <item m="1" x="117"/>
        <item m="1" x="93"/>
      </items>
    </pivotField>
    <pivotField axis="axisRow" compact="0" outline="0" showAll="0" defaultSubtotal="0">
      <items count="8000">
        <item m="1" x="1941"/>
        <item m="1" x="2029"/>
        <item m="1" x="2146"/>
        <item m="1" x="2229"/>
        <item m="1" x="2342"/>
        <item m="1" x="2426"/>
        <item m="1" x="2537"/>
        <item m="1" x="2610"/>
        <item m="1" x="2712"/>
        <item m="1" x="1622"/>
        <item m="1" x="1677"/>
        <item m="1" x="1726"/>
        <item m="1" x="1794"/>
        <item m="1" x="1854"/>
        <item m="1" x="1932"/>
        <item m="1" x="2011"/>
        <item m="1" x="2134"/>
        <item m="1" x="2208"/>
        <item m="1" x="2330"/>
        <item m="1" x="1368"/>
        <item m="1" x="1423"/>
        <item m="1" x="1496"/>
        <item m="1" x="1565"/>
        <item m="1" x="1618"/>
        <item m="1" x="1669"/>
        <item m="1" x="1722"/>
        <item m="1" x="1786"/>
        <item m="1" x="1845"/>
        <item m="1" x="1921"/>
        <item m="1" x="1039"/>
        <item m="1" x="1109"/>
        <item m="1" x="1213"/>
        <item m="1" x="1286"/>
        <item m="1" x="1362"/>
        <item m="1" x="1420"/>
        <item m="1" x="1488"/>
        <item m="1" x="1561"/>
        <item m="1" x="1612"/>
        <item m="1" x="1663"/>
        <item m="1" x="642"/>
        <item m="1" x="719"/>
        <item m="1" x="828"/>
        <item m="1" x="923"/>
        <item m="1" x="1025"/>
        <item m="1" x="1103"/>
        <item m="1" x="1202"/>
        <item m="1" x="1281"/>
        <item m="1" x="1352"/>
        <item m="1" x="1413"/>
        <item m="1" x="430"/>
        <item m="1" x="528"/>
        <item m="1" x="621"/>
        <item m="1" x="714"/>
        <item m="1" x="808"/>
        <item m="1" x="916"/>
        <item m="1" x="1005"/>
        <item m="1" x="1093"/>
        <item m="1" x="522"/>
        <item m="1" x="600"/>
        <item m="1" x="1887"/>
        <item m="1" x="1749"/>
        <item m="1" x="1635"/>
        <item m="1" x="1518"/>
        <item m="1" x="2261"/>
        <item m="1" x="2050"/>
        <item m="1" x="1876"/>
        <item m="1" x="1739"/>
        <item m="1" x="1628"/>
        <item m="1" x="2453"/>
        <item m="1" x="2242"/>
        <item m="1" x="2035"/>
        <item m="1" x="1865"/>
        <item m="1" x="1732"/>
        <item m="1" x="2629"/>
        <item m="1" x="2437"/>
        <item m="1" x="2230"/>
        <item m="1" x="2023"/>
        <item m="1" x="1856"/>
        <item m="1" x="2797"/>
        <item m="1" x="2612"/>
        <item m="1" x="2419"/>
        <item m="1" x="2212"/>
        <item m="1" x="2004"/>
        <item m="1" x="2978"/>
        <item m="1" x="2779"/>
        <item m="1" x="2592"/>
        <item m="1" x="2398"/>
        <item m="1" x="2195"/>
        <item m="1" x="3155"/>
        <item m="1" x="2962"/>
        <item m="1" x="2762"/>
        <item m="1" x="2574"/>
        <item m="1" x="2381"/>
        <item m="1" x="3335"/>
        <item m="1" x="6316"/>
        <item m="1" x="6588"/>
        <item m="1" x="6825"/>
        <item m="1" x="7085"/>
        <item m="1" x="7316"/>
        <item m="1" x="5384"/>
        <item m="1" x="5582"/>
        <item m="1" x="5808"/>
        <item m="1" x="6034"/>
        <item m="1" x="6281"/>
        <item m="1" x="6545"/>
        <item m="1" x="6791"/>
        <item m="1" x="7044"/>
        <item m="1" x="7282"/>
        <item m="1" x="4575"/>
        <item m="1" x="4739"/>
        <item m="1" x="210"/>
        <item m="1" x="372"/>
        <item m="1" x="552"/>
        <item m="1" x="735"/>
        <item m="1" x="936"/>
        <item m="1" x="1114"/>
        <item m="1" x="6152"/>
        <item m="1" x="4548"/>
        <item m="1" x="6210"/>
        <item m="1" x="4573"/>
        <item m="1" x="6248"/>
        <item m="1" x="4596"/>
        <item m="1" x="6313"/>
        <item m="1" x="4211"/>
        <item m="1" x="4510"/>
        <item m="1" x="4873"/>
        <item m="1" x="5252"/>
        <item m="1" x="5638"/>
        <item m="1" x="4520"/>
        <item m="1" x="4894"/>
        <item m="1" x="5273"/>
        <item m="1" x="5659"/>
        <item m="1" x="6087"/>
        <item m="1" x="4909"/>
        <item m="1" x="5296"/>
        <item m="1" x="5678"/>
        <item m="1" x="6110"/>
        <item m="1" x="6600"/>
        <item m="1" x="6245"/>
        <item m="1" x="6755"/>
        <item m="1" x="7243"/>
        <item m="1" x="5789"/>
        <item m="1" x="6257"/>
        <item m="1" x="6766"/>
        <item m="1" x="7253"/>
        <item m="1" x="5801"/>
        <item m="1" x="6271"/>
        <item m="1" x="6781"/>
        <item m="1" x="7272"/>
        <item m="1" x="5310"/>
        <item m="1" x="5698"/>
        <item m="1" x="6128"/>
        <item m="1" x="6624"/>
        <item m="1" x="7097"/>
        <item m="1" x="5713"/>
        <item m="1" x="6148"/>
        <item m="1" x="6644"/>
        <item m="1" x="7119"/>
        <item m="1" x="6166"/>
        <item m="1" x="5811"/>
        <item m="1" x="6286"/>
        <item m="1" x="6796"/>
        <item m="1" x="7290"/>
        <item m="1" x="4212"/>
        <item m="1" x="4511"/>
        <item m="1" x="4877"/>
        <item m="1" x="6222"/>
        <item m="1" x="6733"/>
        <item m="1" x="7220"/>
        <item m="1" x="5772"/>
        <item m="1" x="6231"/>
        <item m="1" x="6743"/>
        <item m="1" x="7231"/>
        <item m="1" x="5782"/>
        <item m="1" x="6240"/>
        <item m="1" x="6750"/>
        <item m="1" x="7238"/>
        <item m="1" x="5787"/>
        <item m="1" x="6252"/>
        <item m="1" x="6761"/>
        <item m="1" x="7248"/>
        <item m="1" x="5799"/>
        <item m="1" x="6266"/>
        <item m="1" x="6776"/>
        <item m="1" x="7265"/>
        <item m="1" x="5809"/>
        <item m="1" x="6282"/>
        <item m="1" x="6792"/>
        <item m="1" x="7284"/>
        <item m="1" x="5820"/>
        <item m="1" x="6298"/>
        <item m="1" x="6808"/>
        <item m="1" x="7300"/>
        <item m="1" x="5835"/>
        <item m="1" x="6318"/>
        <item m="1" x="6827"/>
        <item m="1" x="7318"/>
        <item m="1" x="5851"/>
        <item m="1" x="6336"/>
        <item m="1" x="6845"/>
        <item m="1" x="7338"/>
        <item m="1" x="5856"/>
        <item m="1" x="6347"/>
        <item m="1" x="6859"/>
        <item m="1" x="7355"/>
        <item m="1" x="6246"/>
        <item m="1" x="6756"/>
        <item m="1" x="7244"/>
        <item m="1" x="5790"/>
        <item m="1" x="6258"/>
        <item m="1" x="6767"/>
        <item m="1" x="7254"/>
        <item m="1" x="5802"/>
        <item m="1" x="6272"/>
        <item m="1" x="6782"/>
        <item m="1" x="7273"/>
        <item m="1" x="5812"/>
        <item m="1" x="6287"/>
        <item m="1" x="6797"/>
        <item m="1" x="7291"/>
        <item m="1" x="5822"/>
        <item m="1" x="6301"/>
        <item m="1" x="6811"/>
        <item m="1" x="7305"/>
        <item m="1" x="5837"/>
        <item m="1" x="6321"/>
        <item m="1" x="6830"/>
        <item m="1" x="7322"/>
        <item m="1" x="5853"/>
        <item m="1" x="6339"/>
        <item m="1" x="6848"/>
        <item m="1" x="7342"/>
        <item m="1" x="5858"/>
        <item m="1" x="6350"/>
        <item m="1" x="6862"/>
        <item m="1" x="7359"/>
        <item m="1" x="5870"/>
        <item m="1" x="6366"/>
        <item m="1" x="6877"/>
        <item m="1" x="7369"/>
        <item m="1" x="5882"/>
        <item m="1" x="6381"/>
        <item m="1" x="6889"/>
        <item m="1" x="7378"/>
        <item m="1" x="5256"/>
        <item m="1" x="5643"/>
        <item m="1" x="4521"/>
        <item m="1" x="4895"/>
        <item m="1" x="5277"/>
        <item m="1" x="5662"/>
        <item m="1" x="6091"/>
        <item m="1" x="4910"/>
        <item m="1" x="5297"/>
        <item m="1" x="5681"/>
        <item m="1" x="6113"/>
        <item m="1" x="6604"/>
        <item m="1" x="5311"/>
        <item m="1" x="5699"/>
        <item m="1" x="6131"/>
        <item m="1" x="6627"/>
        <item m="1" x="7100"/>
        <item m="1" x="5714"/>
        <item m="1" x="6149"/>
        <item m="1" x="6646"/>
        <item m="1" x="7121"/>
        <item m="1" x="6167"/>
        <item m="1" x="6663"/>
        <item m="1" x="7141"/>
        <item m="1" x="6676"/>
        <item m="1" x="7156"/>
        <item m="1" x="181"/>
        <item m="1" x="7169"/>
        <item m="1" x="189"/>
        <item m="1" x="351"/>
        <item m="1" x="194"/>
        <item m="1" x="356"/>
        <item m="1" x="534"/>
        <item m="1" x="202"/>
        <item m="1" x="360"/>
        <item m="1" x="537"/>
        <item m="1" x="718"/>
        <item m="1" x="4220"/>
        <item m="1" x="4522"/>
        <item m="1" x="4896"/>
        <item m="1" x="5278"/>
        <item m="1" x="5663"/>
        <item m="1" x="6224"/>
        <item m="1" x="6735"/>
        <item m="1" x="7222"/>
        <item m="1" x="5774"/>
        <item m="1" x="6233"/>
        <item m="1" x="6745"/>
        <item m="1" x="7233"/>
        <item m="1" x="5783"/>
        <item m="1" x="6243"/>
        <item m="1" x="6753"/>
        <item m="1" x="7241"/>
        <item m="1" x="5788"/>
        <item m="1" x="6255"/>
        <item m="1" x="6764"/>
        <item m="1" x="7251"/>
        <item m="1" x="5800"/>
        <item m="1" x="6269"/>
        <item m="1" x="6779"/>
        <item m="1" x="7269"/>
        <item m="1" x="5810"/>
        <item m="1" x="6285"/>
        <item m="1" x="6795"/>
        <item m="1" x="7288"/>
        <item m="1" x="5821"/>
        <item m="1" x="6300"/>
        <item m="1" x="6810"/>
        <item m="1" x="7303"/>
        <item m="1" x="5836"/>
        <item m="1" x="6320"/>
        <item m="1" x="6829"/>
        <item m="1" x="7321"/>
        <item m="1" x="5852"/>
        <item m="1" x="6338"/>
        <item m="1" x="6847"/>
        <item m="1" x="7341"/>
        <item m="1" x="5857"/>
        <item m="1" x="6349"/>
        <item m="1" x="6861"/>
        <item m="1" x="7358"/>
        <item m="1" x="1289"/>
        <item m="1" x="1365"/>
        <item m="1" x="1422"/>
        <item m="1" x="1491"/>
        <item m="1" x="1563"/>
        <item m="1" x="1616"/>
        <item m="1" x="1668"/>
        <item m="1" x="1719"/>
        <item m="1" x="1782"/>
        <item m="1" x="836"/>
        <item m="1" x="925"/>
        <item m="1" x="1033"/>
        <item m="1" x="1106"/>
        <item m="1" x="1208"/>
        <item m="1" x="1283"/>
        <item m="1" x="1357"/>
        <item m="1" x="1417"/>
        <item m="1" x="1481"/>
        <item m="1" x="1556"/>
        <item m="1" x="438"/>
        <item m="1" x="531"/>
        <item m="1" x="631"/>
        <item m="1" x="715"/>
        <item m="1" x="815"/>
        <item m="1" x="918"/>
        <item m="1" x="1016"/>
        <item m="1" x="1099"/>
        <item m="1" x="1190"/>
        <item m="1" x="1274"/>
        <item m="1" x="418"/>
        <item m="1" x="524"/>
        <item m="1" x="611"/>
        <item m="1" x="711"/>
        <item m="1" x="794"/>
        <item m="1" x="909"/>
        <item m="1" x="518"/>
        <item m="1" x="82"/>
        <item m="1" x="274"/>
        <item m="1" x="428"/>
        <item m="1" x="610"/>
        <item m="1" x="110"/>
        <item m="1" x="300"/>
        <item m="1" x="449"/>
        <item m="1" x="626"/>
        <item m="1" x="803"/>
        <item m="1" x="2444"/>
        <item m="1" x="2234"/>
        <item m="1" x="2030"/>
        <item m="1" x="1861"/>
        <item m="1" x="1728"/>
        <item m="1" x="2618"/>
        <item m="1" x="2428"/>
        <item m="1" x="2220"/>
        <item m="1" x="2015"/>
        <item m="1" x="1851"/>
        <item m="1" x="2788"/>
        <item m="1" x="2600"/>
        <item m="1" x="2407"/>
        <item m="1" x="2201"/>
        <item m="1" x="1999"/>
        <item m="1" x="2968"/>
        <item m="1" x="2769"/>
        <item m="1" x="2580"/>
        <item m="1" x="2388"/>
        <item m="1" x="2186"/>
        <item m="1" x="3144"/>
        <item m="1" x="2952"/>
        <item m="1" x="2753"/>
        <item m="1" x="2564"/>
        <item m="1" x="2374"/>
        <item m="1" x="3324"/>
        <item m="1" x="3132"/>
        <item m="1" x="2938"/>
        <item m="1" x="2738"/>
        <item m="1" x="2556"/>
        <item m="1" x="3522"/>
        <item m="1" x="3313"/>
        <item m="1" x="3120"/>
        <item m="1" x="2926"/>
        <item m="1" x="2730"/>
        <item m="1" x="5151"/>
        <item m="1" x="5376"/>
        <item m="1" x="5565"/>
        <item m="1" x="5798"/>
        <item m="1" x="6016"/>
        <item m="1" x="6265"/>
        <item m="1" x="6526"/>
        <item m="1" x="6774"/>
        <item m="1" x="7025"/>
        <item m="1" x="4259"/>
        <item m="1" x="4381"/>
        <item m="1" x="4570"/>
        <item m="1" x="4720"/>
        <item m="1" x="4966"/>
        <item m="1" x="5114"/>
        <item m="1" x="5366"/>
        <item m="1" x="5526"/>
        <item m="1" x="5779"/>
        <item m="1" x="5978"/>
        <item m="1" x="3711"/>
        <item m="1" x="3804"/>
        <item m="1" x="3961"/>
        <item m="1" x="4058"/>
        <item m="1" x="4249"/>
        <item m="1" x="4353"/>
        <item m="1" x="4558"/>
        <item m="1" x="4682"/>
        <item m="1" x="4956"/>
        <item m="1" x="5076"/>
        <item m="1" x="3263"/>
        <item m="1" x="3332"/>
        <item m="1" x="6278"/>
        <item m="1" x="4612"/>
        <item m="1" x="6344"/>
        <item m="1" x="4641"/>
        <item m="1" x="6400"/>
        <item m="1" x="4699"/>
        <item m="1" x="6468"/>
        <item m="1" x="5025"/>
        <item m="1" x="5426"/>
        <item m="1" x="5859"/>
        <item m="1" x="6341"/>
        <item m="1" x="6832"/>
        <item m="1" x="5434"/>
        <item m="1" x="5871"/>
        <item m="1" x="6352"/>
        <item m="1" x="6850"/>
        <item m="1" x="7325"/>
        <item m="1" x="5883"/>
        <item m="1" x="6368"/>
        <item m="1" x="6864"/>
        <item m="1" x="7345"/>
        <item m="1" x="6382"/>
        <item m="1" x="6879"/>
        <item m="1" x="7362"/>
        <item m="1" x="74"/>
        <item m="1" x="3038"/>
        <item m="1" x="3221"/>
        <item m="1" x="3411"/>
        <item m="1" x="3649"/>
        <item m="1" x="3894"/>
        <item m="1" x="4169"/>
        <item m="1" x="4474"/>
        <item m="1" x="4848"/>
        <item m="1" x="5245"/>
        <item m="1" x="2856"/>
        <item m="1" x="3045"/>
        <item m="1" x="3230"/>
        <item m="1" x="3418"/>
        <item m="1" x="3658"/>
        <item m="1" x="3906"/>
        <item m="1" x="4181"/>
        <item m="1" x="4489"/>
        <item m="1" x="4866"/>
        <item m="1" x="5266"/>
        <item m="1" x="2865"/>
        <item m="1" x="3054"/>
        <item m="1" x="3238"/>
        <item m="1" x="3429"/>
        <item m="1" x="3669"/>
        <item m="1" x="3918"/>
        <item m="1" x="4198"/>
        <item m="1" x="4506"/>
        <item m="1" x="4888"/>
        <item m="1" x="5290"/>
        <item m="1" x="6890"/>
        <item m="1" x="7372"/>
        <item m="1" x="94"/>
        <item m="1" x="282"/>
        <item m="1" x="7380"/>
        <item m="1" x="106"/>
        <item m="1" x="296"/>
        <item m="1" x="444"/>
        <item m="1" x="2872"/>
        <item m="1" x="3061"/>
        <item m="1" x="3246"/>
        <item m="1" x="3438"/>
        <item m="1" x="3676"/>
        <item m="1" x="3926"/>
        <item m="1" x="4208"/>
        <item m="1" x="4517"/>
        <item m="1" x="4904"/>
        <item m="1" x="5026"/>
        <item m="1" x="5427"/>
        <item m="1" x="5861"/>
        <item m="1" x="3019"/>
        <item m="1" x="3200"/>
        <item m="1" x="3387"/>
        <item m="1" x="3623"/>
        <item m="1" x="3867"/>
        <item m="1" x="4135"/>
        <item m="1" x="4436"/>
        <item m="1" x="4796"/>
        <item m="1" x="5190"/>
        <item m="1" x="2838"/>
        <item m="1" x="3026"/>
        <item m="1" x="3207"/>
        <item m="1" x="3396"/>
        <item m="1" x="3634"/>
        <item m="1" x="3877"/>
        <item m="1" x="4147"/>
        <item m="1" x="4452"/>
        <item m="1" x="4816"/>
        <item m="1" x="5214"/>
        <item m="1" x="2847"/>
        <item m="1" x="3034"/>
        <item m="1" x="3217"/>
        <item m="1" x="3407"/>
        <item m="1" x="3645"/>
        <item m="1" x="3890"/>
        <item m="1" x="4165"/>
        <item m="1" x="4470"/>
        <item m="1" x="4842"/>
        <item m="1" x="5239"/>
        <item m="1" x="2852"/>
        <item m="1" x="3041"/>
        <item m="1" x="3226"/>
        <item m="1" x="3414"/>
        <item m="1" x="3654"/>
        <item m="1" x="3902"/>
        <item m="1" x="4177"/>
        <item m="1" x="4485"/>
        <item m="1" x="4860"/>
        <item m="1" x="5260"/>
        <item m="1" x="2861"/>
        <item m="1" x="3050"/>
        <item m="1" x="3234"/>
        <item m="1" x="3425"/>
        <item m="1" x="3665"/>
        <item m="1" x="3914"/>
        <item m="1" x="4194"/>
        <item m="1" x="4502"/>
        <item m="1" x="4882"/>
        <item m="1" x="5284"/>
        <item m="1" x="2868"/>
        <item m="1" x="3057"/>
        <item m="1" x="3242"/>
        <item m="1" x="3434"/>
        <item m="1" x="3672"/>
        <item m="1" x="3922"/>
        <item m="1" x="4204"/>
        <item m="1" x="4513"/>
        <item m="1" x="4898"/>
        <item m="1" x="5300"/>
        <item m="1" x="2881"/>
        <item m="1" x="3068"/>
        <item m="1" x="3252"/>
        <item m="1" x="3444"/>
        <item m="1" x="3683"/>
        <item m="1" x="3932"/>
        <item m="1" x="4214"/>
        <item m="1" x="4525"/>
        <item m="1" x="4915"/>
        <item m="1" x="5314"/>
        <item m="1" x="2888"/>
        <item m="1" x="3075"/>
        <item m="1" x="3257"/>
        <item m="1" x="3450"/>
        <item m="1" x="3689"/>
        <item m="1" x="3940"/>
        <item m="1" x="4223"/>
        <item m="1" x="4533"/>
        <item m="1" x="4926"/>
        <item m="1" x="5329"/>
        <item m="1" x="2896"/>
        <item m="1" x="3082"/>
        <item m="1" x="3265"/>
        <item m="1" x="3459"/>
        <item m="1" x="3697"/>
        <item m="1" x="3946"/>
        <item m="1" x="4232"/>
        <item m="1" x="4541"/>
        <item m="1" x="4937"/>
        <item m="1" x="5338"/>
        <item m="1" x="2902"/>
        <item m="1" x="3089"/>
        <item m="1" x="3273"/>
        <item m="1" x="3465"/>
        <item m="1" x="3704"/>
        <item m="1" x="3953"/>
        <item m="1" x="4239"/>
        <item m="1" x="4551"/>
        <item m="1" x="4946"/>
        <item m="1" x="5348"/>
        <item m="1" x="4652"/>
        <item m="1" x="5047"/>
        <item m="1" x="5461"/>
        <item m="1" x="5913"/>
        <item m="1" x="6415"/>
        <item m="1" x="6920"/>
        <item m="1" x="4666"/>
        <item m="1" x="5062"/>
        <item m="1" x="5477"/>
        <item m="1" x="5928"/>
        <item m="1" x="6434"/>
        <item m="1" x="6937"/>
        <item m="1" x="4684"/>
        <item m="1" x="5079"/>
        <item m="1" x="5492"/>
        <item m="1" x="5944"/>
        <item m="1" x="6452"/>
        <item m="1" x="6956"/>
        <item m="1" x="4702"/>
        <item m="1" x="5096"/>
        <item m="1" x="5510"/>
        <item m="1" x="5962"/>
        <item m="1" x="6473"/>
        <item m="1" x="6976"/>
        <item m="1" x="4722"/>
        <item m="1" x="5116"/>
        <item m="1" x="5528"/>
        <item m="1" x="5981"/>
        <item m="1" x="6490"/>
        <item m="1" x="6992"/>
        <item m="1" x="4740"/>
        <item m="1" x="5132"/>
        <item m="1" x="5545"/>
        <item m="1" x="5997"/>
        <item m="1" x="6508"/>
        <item m="1" x="7007"/>
        <item m="1" x="4757"/>
        <item m="1" x="5152"/>
        <item m="1" x="5566"/>
        <item m="1" x="6017"/>
        <item m="1" x="6527"/>
        <item m="1" x="7028"/>
        <item m="1" x="4776"/>
        <item m="1" x="5170"/>
        <item m="1" x="5583"/>
        <item m="1" x="6035"/>
        <item m="1" x="6546"/>
        <item m="1" x="7045"/>
        <item m="1" x="4797"/>
        <item m="1" x="5191"/>
        <item m="1" x="5604"/>
        <item m="1" x="6055"/>
        <item m="1" x="6566"/>
        <item m="1" x="7065"/>
        <item m="1" x="4817"/>
        <item m="1" x="5215"/>
        <item m="1" x="5627"/>
        <item m="1" x="6076"/>
        <item m="1" x="6589"/>
        <item m="1" x="7086"/>
        <item m="1" x="3039"/>
        <item m="1" x="3222"/>
        <item m="1" x="3412"/>
        <item m="1" x="3650"/>
        <item m="1" x="3895"/>
        <item m="1" x="4171"/>
        <item m="1" x="4476"/>
        <item m="1" x="4850"/>
        <item m="1" x="5248"/>
        <item m="1" x="2857"/>
        <item m="1" x="3046"/>
        <item m="1" x="3231"/>
        <item m="1" x="3419"/>
        <item m="1" x="3659"/>
        <item m="1" x="3907"/>
        <item m="1" x="4183"/>
        <item m="1" x="4491"/>
        <item m="1" x="4869"/>
        <item m="1" x="5269"/>
        <item m="1" x="2866"/>
        <item m="1" x="3055"/>
        <item m="1" x="3239"/>
        <item m="1" x="3430"/>
        <item m="1" x="3670"/>
        <item m="1" x="3919"/>
        <item m="1" x="4200"/>
        <item m="1" x="4508"/>
        <item m="1" x="4891"/>
        <item m="1" x="5293"/>
        <item m="1" x="2873"/>
        <item m="1" x="3062"/>
        <item m="1" x="3247"/>
        <item m="1" x="3439"/>
        <item m="1" x="3677"/>
        <item m="1" x="3927"/>
        <item m="1" x="4209"/>
        <item m="1" x="4518"/>
        <item m="1" x="4906"/>
        <item m="1" x="5307"/>
        <item m="1" x="2883"/>
        <item m="1" x="3070"/>
        <item m="1" x="3254"/>
        <item m="1" x="3446"/>
        <item m="1" x="3685"/>
        <item m="1" x="3934"/>
        <item m="1" x="4218"/>
        <item m="1" x="4529"/>
        <item m="1" x="4922"/>
        <item m="1" x="5321"/>
        <item m="1" x="2890"/>
        <item m="1" x="3077"/>
        <item m="1" x="3259"/>
        <item m="1" x="3452"/>
        <item m="1" x="3691"/>
        <item m="1" x="3942"/>
        <item m="1" x="4227"/>
        <item m="1" x="4537"/>
        <item m="1" x="4932"/>
        <item m="1" x="5335"/>
        <item m="1" x="2898"/>
        <item m="1" x="3084"/>
        <item m="1" x="3267"/>
        <item m="1" x="3461"/>
        <item m="1" x="3699"/>
        <item m="1" x="3948"/>
        <item m="1" x="4234"/>
        <item m="1" x="4543"/>
        <item m="1" x="4941"/>
        <item m="1" x="5342"/>
        <item m="1" x="2904"/>
        <item m="1" x="3091"/>
        <item m="1" x="3275"/>
        <item m="1" x="3467"/>
        <item m="1" x="3706"/>
        <item m="1" x="3955"/>
        <item m="1" x="4241"/>
        <item m="1" x="4553"/>
        <item m="1" x="4950"/>
        <item m="1" x="5352"/>
        <item m="1" x="2909"/>
        <item m="1" x="3095"/>
        <item m="1" x="3280"/>
        <item m="1" x="3472"/>
        <item m="1" x="3713"/>
        <item m="1" x="3963"/>
        <item m="1" x="4251"/>
        <item m="1" x="4560"/>
        <item m="1" x="4959"/>
        <item m="1" x="5357"/>
        <item m="1" x="2912"/>
        <item m="1" x="3099"/>
        <item m="1" x="3284"/>
        <item m="1" x="3476"/>
        <item m="1" x="3719"/>
        <item m="1" x="3968"/>
        <item m="1" x="4256"/>
        <item m="1" x="4565"/>
        <item m="1" x="4962"/>
        <item m="1" x="5363"/>
        <item m="1" x="4695"/>
        <item m="1" x="5091"/>
        <item m="1" x="5503"/>
        <item m="1" x="5955"/>
        <item m="1" x="6463"/>
        <item m="1" x="6967"/>
        <item m="1" x="4712"/>
        <item m="1" x="5106"/>
        <item m="1" x="5520"/>
        <item m="1" x="5972"/>
        <item m="1" x="6483"/>
        <item m="1" x="6986"/>
        <item m="1" x="4732"/>
        <item m="1" x="5126"/>
        <item m="1" x="5538"/>
        <item m="1" x="5991"/>
        <item m="1" x="6499"/>
        <item m="1" x="7001"/>
        <item m="1" x="4749"/>
        <item m="1" x="5141"/>
        <item m="1" x="5554"/>
        <item m="1" x="6006"/>
        <item m="1" x="6517"/>
        <item m="1" x="7016"/>
        <item m="1" x="4765"/>
        <item m="1" x="5160"/>
        <item m="1" x="5574"/>
        <item m="1" x="6025"/>
        <item m="1" x="6535"/>
        <item m="1" x="7036"/>
        <item m="1" x="4783"/>
        <item m="1" x="5177"/>
        <item m="1" x="5590"/>
        <item m="1" x="6042"/>
        <item m="1" x="6553"/>
        <item m="1" x="7052"/>
        <item m="1" x="4804"/>
        <item m="1" x="6342"/>
        <item m="1" x="6836"/>
        <item m="1" x="5436"/>
        <item m="1" x="5873"/>
        <item m="1" x="6355"/>
        <item m="1" x="6853"/>
        <item m="1" x="7329"/>
        <item m="1" x="5885"/>
        <item m="1" x="6370"/>
        <item m="1" x="6867"/>
        <item m="1" x="7348"/>
        <item m="1" x="6384"/>
        <item m="1" x="6881"/>
        <item m="1" x="7364"/>
        <item m="1" x="78"/>
        <item m="1" x="6892"/>
        <item m="1" x="7374"/>
        <item m="1" x="97"/>
        <item m="1" x="285"/>
        <item m="1" x="7382"/>
        <item m="1" x="108"/>
        <item m="1" x="298"/>
        <item m="1" x="446"/>
        <item m="1" x="124"/>
        <item m="1" x="309"/>
        <item m="1" x="459"/>
        <item m="1" x="638"/>
        <item m="1" x="132"/>
        <item m="1" x="317"/>
        <item m="1" x="468"/>
        <item m="1" x="647"/>
        <item m="1" x="821"/>
        <item m="1" x="326"/>
        <item m="1" x="479"/>
        <item m="1" x="657"/>
        <item m="1" x="833"/>
        <item m="1" x="1021"/>
        <item m="1" x="488"/>
        <item m="1" x="665"/>
        <item m="1" x="841"/>
        <item m="1" x="1030"/>
        <item m="1" x="1197"/>
        <item m="1" x="5038"/>
        <item m="1" x="5437"/>
        <item m="1" x="5874"/>
        <item m="1" x="6356"/>
        <item m="1" x="6854"/>
        <item m="1" x="3021"/>
        <item m="1" x="3202"/>
        <item m="1" x="3389"/>
        <item m="1" x="3625"/>
        <item m="1" x="3869"/>
        <item m="1" x="4137"/>
        <item m="1" x="4438"/>
        <item m="1" x="4800"/>
        <item m="1" x="5195"/>
        <item m="1" x="2840"/>
        <item m="1" x="3028"/>
        <item m="1" x="3209"/>
        <item m="1" x="3398"/>
        <item m="1" x="3636"/>
        <item m="1" x="3879"/>
        <item m="1" x="4149"/>
        <item m="1" x="4454"/>
        <item m="1" x="4821"/>
        <item m="1" x="5219"/>
        <item m="1" x="2849"/>
        <item m="1" x="3036"/>
        <item m="1" x="3219"/>
        <item m="1" x="3409"/>
        <item m="1" x="3647"/>
        <item m="1" x="3892"/>
        <item m="1" x="4167"/>
        <item m="1" x="4472"/>
        <item m="1" x="4845"/>
        <item m="1" x="5242"/>
        <item m="1" x="2854"/>
        <item m="1" x="3043"/>
        <item m="1" x="3228"/>
        <item m="1" x="3416"/>
        <item m="1" x="3656"/>
        <item m="1" x="3904"/>
        <item m="1" x="4179"/>
        <item m="1" x="4487"/>
        <item m="1" x="4863"/>
        <item m="1" x="5263"/>
        <item m="1" x="2863"/>
        <item m="1" x="3052"/>
        <item m="1" x="3236"/>
        <item m="1" x="3427"/>
        <item m="1" x="3667"/>
        <item m="1" x="3916"/>
        <item m="1" x="4196"/>
        <item m="1" x="4504"/>
        <item m="1" x="4885"/>
        <item m="1" x="5287"/>
        <item m="1" x="2870"/>
        <item m="1" x="3059"/>
        <item m="1" x="3244"/>
        <item m="1" x="3436"/>
        <item m="1" x="3674"/>
        <item m="1" x="3924"/>
        <item m="1" x="4206"/>
        <item m="1" x="4515"/>
        <item m="1" x="4901"/>
        <item m="1" x="5303"/>
        <item m="1" x="2882"/>
        <item m="1" x="3069"/>
        <item m="1" x="3253"/>
        <item m="1" x="3445"/>
        <item m="1" x="3684"/>
        <item m="1" x="3933"/>
        <item m="1" x="4216"/>
        <item m="1" x="4527"/>
        <item m="1" x="4918"/>
        <item m="1" x="5317"/>
        <item m="1" x="2889"/>
        <item m="1" x="3076"/>
        <item m="1" x="3258"/>
        <item m="1" x="3451"/>
        <item m="1" x="3690"/>
        <item m="1" x="3941"/>
        <item m="1" x="4225"/>
        <item m="1" x="4535"/>
        <item m="1" x="4929"/>
        <item m="1" x="5332"/>
        <item m="1" x="2897"/>
        <item m="1" x="3083"/>
        <item m="1" x="3266"/>
        <item m="1" x="3460"/>
        <item m="1" x="3698"/>
        <item m="1" x="3947"/>
        <item m="1" x="4233"/>
        <item m="1" x="4542"/>
        <item m="1" x="4939"/>
        <item m="1" x="5340"/>
        <item m="1" x="2903"/>
        <item m="1" x="3090"/>
        <item m="1" x="3274"/>
        <item m="1" x="3466"/>
        <item m="1" x="3705"/>
        <item m="1" x="3954"/>
        <item m="1" x="4240"/>
        <item m="1" x="4552"/>
        <item m="1" x="4948"/>
        <item m="1" x="5350"/>
        <item m="1" x="4656"/>
        <item m="1" x="5052"/>
        <item m="1" x="5466"/>
        <item m="1" x="5918"/>
        <item m="1" x="6420"/>
        <item m="1" x="6925"/>
        <item m="1" x="4671"/>
        <item m="1" x="5067"/>
        <item m="1" x="5482"/>
        <item m="1" x="5933"/>
        <item m="1" x="6439"/>
        <item m="1" x="6942"/>
        <item m="1" x="4689"/>
        <item m="1" x="5084"/>
        <item m="1" x="5497"/>
        <item m="1" x="5949"/>
        <item m="1" x="6457"/>
        <item m="1" x="6961"/>
        <item m="1" x="926"/>
        <item m="1" x="1034"/>
        <item m="1" x="1107"/>
        <item m="1" x="1209"/>
        <item m="1" x="1284"/>
        <item m="1" x="1358"/>
        <item m="1" x="1418"/>
        <item m="1" x="1482"/>
        <item m="1" x="1557"/>
        <item m="1" x="439"/>
        <item m="1" x="532"/>
        <item m="1" x="632"/>
        <item m="1" x="716"/>
        <item m="1" x="816"/>
        <item m="1" x="919"/>
        <item m="1" x="1017"/>
        <item m="1" x="1100"/>
        <item m="1" x="1191"/>
        <item m="1" x="1275"/>
        <item m="1" x="419"/>
        <item m="1" x="525"/>
        <item m="1" x="612"/>
        <item m="1" x="712"/>
        <item m="1" x="795"/>
        <item m="1" x="910"/>
        <item m="1" x="519"/>
        <item m="1" x="111"/>
        <item m="1" x="301"/>
        <item m="1" x="450"/>
        <item m="1" x="627"/>
        <item m="1" x="804"/>
        <item m="1" x="996"/>
        <item m="1" x="134"/>
        <item m="1" x="319"/>
        <item m="1" x="470"/>
        <item m="1" x="649"/>
        <item m="1" x="823"/>
        <item m="1" x="1012"/>
        <item m="1" x="1182"/>
        <item m="1" x="2619"/>
        <item m="1" x="2429"/>
        <item m="1" x="2221"/>
        <item m="1" x="2016"/>
        <item m="1" x="1852"/>
        <item m="1" x="2789"/>
        <item m="1" x="2601"/>
        <item m="1" x="2408"/>
        <item m="1" x="2202"/>
        <item m="1" x="2000"/>
        <item m="1" x="2969"/>
        <item m="1" x="2770"/>
        <item m="1" x="2581"/>
        <item m="1" x="2389"/>
        <item m="1" x="2187"/>
        <item m="1" x="3145"/>
        <item m="1" x="2953"/>
        <item m="1" x="2754"/>
        <item m="1" x="2565"/>
        <item m="1" x="2375"/>
        <item m="1" x="3325"/>
        <item m="1" x="3133"/>
        <item m="1" x="2939"/>
        <item m="1" x="2739"/>
        <item m="1" x="2557"/>
        <item m="1" x="3523"/>
        <item m="1" x="3314"/>
        <item m="1" x="3121"/>
        <item m="1" x="2927"/>
        <item m="1" x="2731"/>
        <item m="1" x="3755"/>
        <item m="1" x="3503"/>
        <item m="1" x="3304"/>
        <item m="1" x="3112"/>
        <item m="1" x="2922"/>
        <item m="1" x="4382"/>
        <item m="1" x="4571"/>
        <item m="1" x="4721"/>
        <item m="1" x="4967"/>
        <item m="1" x="5115"/>
        <item m="1" x="5367"/>
        <item m="1" x="5527"/>
        <item m="1" x="5780"/>
        <item m="1" x="5979"/>
        <item m="1" x="3712"/>
        <item m="1" x="3805"/>
        <item m="1" x="3962"/>
        <item m="1" x="4059"/>
        <item m="1" x="4250"/>
        <item m="1" x="4354"/>
        <item m="1" x="4559"/>
        <item m="1" x="4683"/>
        <item m="1" x="4957"/>
        <item m="1" x="5077"/>
        <item m="1" x="3264"/>
        <item m="1" x="3333"/>
        <item m="1" x="3457"/>
        <item m="1" x="3538"/>
        <item m="1" x="3695"/>
        <item m="1" x="3781"/>
        <item m="1" x="3944"/>
        <item m="1" x="4032"/>
        <item m="1" x="4230"/>
        <item m="1" x="4325"/>
        <item m="1" x="2880"/>
        <item m="1" x="2946"/>
        <item m="1" x="6345"/>
        <item m="1" x="4642"/>
        <item m="1" x="6401"/>
        <item m="1" x="4700"/>
        <item m="1" x="6469"/>
        <item m="1" x="4774"/>
        <item m="1" x="6542"/>
        <item m="1" x="5435"/>
        <item m="1" x="5872"/>
        <item m="1" x="6353"/>
        <item m="1" x="6851"/>
        <item m="1" x="7326"/>
        <item m="1" x="5884"/>
        <item m="1" x="6369"/>
        <item m="1" x="6865"/>
        <item m="1" x="7346"/>
        <item m="1" x="6383"/>
        <item m="1" x="6880"/>
        <item m="1" x="7363"/>
        <item m="1" x="75"/>
        <item m="1" x="6891"/>
        <item m="1" x="7373"/>
        <item m="1" x="95"/>
        <item m="1" x="283"/>
        <item m="1" x="2259"/>
        <item m="1" x="2464"/>
        <item m="1" x="2644"/>
        <item m="1" x="2818"/>
        <item m="1" x="3005"/>
        <item m="1" x="3188"/>
        <item m="1" x="3375"/>
        <item m="1" x="3607"/>
        <item m="1" x="3847"/>
        <item m="1" x="2068"/>
        <item m="1" x="2267"/>
        <item m="1" x="2473"/>
        <item m="1" x="2650"/>
        <item m="1" x="2826"/>
        <item m="1" x="3013"/>
        <item m="1" x="3195"/>
        <item m="1" x="3382"/>
        <item m="1" x="3615"/>
        <item m="1" x="3857"/>
        <item m="1" x="2078"/>
        <item m="1" x="2276"/>
        <item m="1" x="2479"/>
        <item m="1" x="2659"/>
        <item m="1" x="2835"/>
        <item m="1" x="3023"/>
        <item m="1" x="3204"/>
        <item m="1" x="3391"/>
        <item m="1" x="3627"/>
        <item m="1" x="3871"/>
        <item m="1" x="7381"/>
        <item m="1" x="107"/>
        <item m="1" x="297"/>
        <item m="1" x="445"/>
        <item m="1" x="123"/>
        <item m="1" x="308"/>
        <item m="1" x="458"/>
        <item m="1" x="637"/>
        <item m="1" x="131"/>
        <item m="1" x="2086"/>
        <item m="1" x="2284"/>
        <item m="1" x="2486"/>
        <item m="1" x="2665"/>
        <item m="1" x="2842"/>
        <item m="1" x="3030"/>
        <item m="1" x="3211"/>
        <item m="1" x="3400"/>
        <item m="1" x="3638"/>
        <item m="1" x="5438"/>
        <item m="1" x="5875"/>
        <item m="1" x="6357"/>
        <item m="1" x="2240"/>
        <item m="1" x="2442"/>
        <item m="1" x="2627"/>
        <item m="1" x="2803"/>
        <item m="1" x="2992"/>
        <item m="1" x="3172"/>
        <item m="1" x="3359"/>
        <item m="1" x="3582"/>
        <item m="1" x="3824"/>
        <item m="1" x="2048"/>
        <item m="1" x="2246"/>
        <item m="1" x="2451"/>
        <item m="1" x="2634"/>
        <item m="1" x="2811"/>
        <item m="1" x="2996"/>
        <item m="1" x="3179"/>
        <item m="1" x="3366"/>
        <item m="1" x="3593"/>
        <item m="1" x="3833"/>
        <item m="1" x="2059"/>
        <item m="1" x="2257"/>
        <item m="1" x="2462"/>
        <item m="1" x="2642"/>
        <item m="1" x="2816"/>
        <item m="1" x="3003"/>
        <item m="1" x="3186"/>
        <item m="1" x="3373"/>
        <item m="1" x="3605"/>
        <item m="1" x="3845"/>
        <item m="1" x="2066"/>
        <item m="1" x="2265"/>
        <item m="1" x="2471"/>
        <item m="1" x="2648"/>
        <item m="1" x="2824"/>
        <item m="1" x="3011"/>
        <item m="1" x="3193"/>
        <item m="1" x="3380"/>
        <item m="1" x="3613"/>
        <item m="1" x="3855"/>
        <item m="1" x="2076"/>
        <item m="1" x="2274"/>
        <item m="1" x="2477"/>
        <item m="1" x="2657"/>
        <item m="1" x="2833"/>
        <item m="1" x="3020"/>
        <item m="1" x="3201"/>
        <item m="1" x="3388"/>
        <item m="1" x="3624"/>
        <item m="1" x="3868"/>
        <item m="1" x="2084"/>
        <item m="1" x="2282"/>
        <item m="1" x="2484"/>
        <item m="1" x="2663"/>
        <item m="1" x="2839"/>
        <item m="1" x="3027"/>
        <item m="1" x="3208"/>
        <item m="1" x="3397"/>
        <item m="1" x="3635"/>
        <item m="1" x="3878"/>
        <item m="1" x="2093"/>
        <item m="1" x="2290"/>
        <item m="1" x="2493"/>
        <item m="1" x="2671"/>
        <item m="1" x="2848"/>
        <item m="1" x="3035"/>
        <item m="1" x="3218"/>
        <item m="1" x="3408"/>
        <item m="1" x="3646"/>
        <item m="1" x="3891"/>
        <item m="1" x="2100"/>
        <item m="1" x="2296"/>
        <item m="1" x="2499"/>
        <item m="1" x="2675"/>
        <item m="1" x="2853"/>
        <item m="1" x="3042"/>
        <item m="1" x="3227"/>
        <item m="1" x="3415"/>
        <item m="1" x="3655"/>
        <item m="1" x="3903"/>
        <item m="1" x="2109"/>
        <item m="1" x="2304"/>
        <item m="1" x="2504"/>
        <item m="1" x="2681"/>
        <item m="1" x="2862"/>
        <item m="1" x="3051"/>
        <item m="1" x="3235"/>
        <item m="1" x="3426"/>
        <item m="1" x="3666"/>
        <item m="1" x="3915"/>
        <item m="1" x="2115"/>
        <item m="1" x="2309"/>
        <item m="1" x="2510"/>
        <item m="1" x="2684"/>
        <item m="1" x="2869"/>
        <item m="1" x="3058"/>
        <item m="1" x="3243"/>
        <item m="1" x="3435"/>
        <item m="1" x="3673"/>
        <item m="1" x="3923"/>
        <item m="1" x="3501"/>
        <item m="1" x="3745"/>
        <item m="1" x="3997"/>
        <item m="1" x="4295"/>
        <item m="1" x="4618"/>
        <item m="1" x="5014"/>
        <item m="1" x="5422"/>
        <item m="1" x="5866"/>
        <item m="1" x="6361"/>
        <item m="1" x="6872"/>
        <item m="1" x="3508"/>
        <item m="1" x="3751"/>
        <item m="1" x="4005"/>
        <item m="1" x="4300"/>
        <item m="1" x="4625"/>
        <item m="1" x="5021"/>
        <item m="1" x="5430"/>
        <item m="1" x="5878"/>
        <item m="1" x="6376"/>
        <item m="1" x="6884"/>
        <item m="1" x="3517"/>
        <item m="1" x="3761"/>
        <item m="1" x="4012"/>
        <item m="1" x="4306"/>
        <item m="1" x="4632"/>
        <item m="1" x="5029"/>
        <item m="1" x="5442"/>
        <item m="1" x="5892"/>
        <item m="1" x="6392"/>
        <item m="1" x="6899"/>
        <item m="1" x="3528"/>
        <item m="1" x="3770"/>
        <item m="1" x="4023"/>
        <item m="1" x="4316"/>
        <item m="1" x="4643"/>
        <item m="1" x="5039"/>
        <item m="1" x="5453"/>
        <item m="1" x="5902"/>
        <item m="1" x="6404"/>
        <item m="1" x="6909"/>
        <item m="1" x="3540"/>
        <item m="1" x="3783"/>
        <item m="1" x="4033"/>
        <item m="1" x="4327"/>
        <item m="1" x="4653"/>
        <item m="1" x="5048"/>
        <item m="1" x="5462"/>
        <item m="1" x="5914"/>
        <item m="1" x="6416"/>
        <item m="1" x="6921"/>
        <item m="1" x="3553"/>
        <item m="1" x="3795"/>
        <item m="1" x="4045"/>
        <item m="1" x="4340"/>
        <item m="1" x="4667"/>
        <item m="1" x="5063"/>
        <item m="1" x="5478"/>
        <item m="1" x="5929"/>
        <item m="1" x="6435"/>
        <item m="1" x="6938"/>
        <item m="1" x="3564"/>
        <item m="1" x="3807"/>
        <item m="1" x="4061"/>
        <item m="1" x="4356"/>
        <item m="1" x="4685"/>
        <item m="1" x="5080"/>
        <item m="1" x="5493"/>
        <item m="1" x="5945"/>
        <item m="1" x="6453"/>
        <item m="1" x="6957"/>
        <item m="1" x="3574"/>
        <item m="1" x="3815"/>
        <item m="1" x="4073"/>
        <item m="1" x="4368"/>
        <item m="1" x="4703"/>
        <item m="1" x="5097"/>
        <item m="1" x="5511"/>
        <item m="1" x="5963"/>
        <item m="1" x="6474"/>
        <item m="1" x="6977"/>
        <item m="1" x="3583"/>
        <item m="1" x="3825"/>
        <item m="1" x="4086"/>
        <item m="1" x="4384"/>
        <item m="1" x="4723"/>
        <item m="1" x="5117"/>
        <item m="1" x="5529"/>
        <item m="1" x="5982"/>
        <item m="1" x="6491"/>
        <item m="1" x="6993"/>
        <item m="1" x="3594"/>
        <item m="1" x="3834"/>
        <item m="1" x="4099"/>
        <item m="1" x="4396"/>
        <item m="1" x="4741"/>
        <item m="1" x="5133"/>
        <item m="1" x="5546"/>
        <item m="1" x="5998"/>
        <item m="1" x="6509"/>
        <item m="1" x="7008"/>
        <item m="1" x="6241"/>
        <item m="1" x="6751"/>
        <item m="1" x="7239"/>
        <item m="1" x="6253"/>
        <item m="1" x="6762"/>
        <item m="1" x="7249"/>
        <item m="1" x="6267"/>
        <item m="1" x="6777"/>
        <item m="1" x="7266"/>
        <item m="1" x="6283"/>
        <item m="1" x="6793"/>
        <item m="1" x="7285"/>
        <item m="1" x="2260"/>
        <item m="1" x="2465"/>
        <item m="1" x="2645"/>
        <item m="1" x="2819"/>
        <item m="1" x="3006"/>
        <item m="1" x="3189"/>
        <item m="1" x="3376"/>
        <item m="1" x="3608"/>
        <item m="1" x="3848"/>
        <item m="1" x="2069"/>
        <item m="1" x="2268"/>
        <item m="1" x="2474"/>
        <item m="1" x="2651"/>
        <item m="1" x="2827"/>
        <item m="1" x="3014"/>
        <item m="1" x="3196"/>
        <item m="1" x="3383"/>
        <item m="1" x="3616"/>
        <item m="1" x="3858"/>
        <item m="1" x="2079"/>
        <item m="1" x="2277"/>
        <item m="1" x="2480"/>
        <item m="1" x="2660"/>
        <item m="1" x="2836"/>
        <item m="1" x="3024"/>
        <item m="1" x="3205"/>
        <item m="1" x="3392"/>
        <item m="1" x="3628"/>
        <item m="1" x="3872"/>
        <item m="1" x="2087"/>
        <item m="1" x="2285"/>
        <item m="1" x="2487"/>
        <item m="1" x="2666"/>
        <item m="1" x="2843"/>
        <item m="1" x="3031"/>
        <item m="1" x="3212"/>
        <item m="1" x="3401"/>
        <item m="1" x="3639"/>
        <item m="1" x="3881"/>
        <item m="1" x="2095"/>
        <item m="1" x="2292"/>
        <item m="1" x="2495"/>
        <item m="1" x="2673"/>
        <item m="1" x="2851"/>
        <item m="1" x="3040"/>
        <item m="1" x="3223"/>
        <item m="1" x="3413"/>
        <item m="1" x="3651"/>
        <item m="1" x="3896"/>
        <item m="1" x="2102"/>
        <item m="1" x="2298"/>
        <item m="1" x="2501"/>
        <item m="1" x="2677"/>
        <item m="1" x="2858"/>
        <item m="1" x="3047"/>
        <item m="1" x="3232"/>
        <item m="1" x="3420"/>
        <item m="1" x="3660"/>
        <item m="1" x="3908"/>
        <item m="1" x="2111"/>
        <item m="1" x="2306"/>
        <item m="1" x="2506"/>
        <item m="1" x="2683"/>
        <item m="1" x="2867"/>
        <item m="1" x="3056"/>
        <item m="1" x="3240"/>
        <item m="1" x="3431"/>
        <item m="1" x="3671"/>
        <item m="1" x="3920"/>
        <item m="1" x="2117"/>
        <item m="1" x="2311"/>
        <item m="1" x="2512"/>
        <item m="1" x="2686"/>
        <item m="1" x="2874"/>
        <item m="1" x="3063"/>
        <item m="1" x="3248"/>
        <item m="1" x="3440"/>
        <item m="1" x="3678"/>
        <item m="1" x="3928"/>
        <item m="1" x="2127"/>
        <item m="1" x="2320"/>
        <item m="1" x="2518"/>
        <item m="1" x="2693"/>
        <item m="1" x="2884"/>
        <item m="1" x="3071"/>
        <item m="1" x="3255"/>
        <item m="1" x="3447"/>
        <item m="1" x="3686"/>
        <item m="1" x="3935"/>
        <item m="1" x="2131"/>
        <item m="1" x="2327"/>
        <item m="1" x="2522"/>
        <item m="1" x="2698"/>
        <item m="1" x="2891"/>
        <item m="1" x="3078"/>
        <item m="1" x="3260"/>
        <item m="1" x="3453"/>
        <item m="1" x="3692"/>
        <item m="1" x="3943"/>
        <item m="1" x="3521"/>
        <item m="1" x="3766"/>
        <item m="1" x="4017"/>
        <item m="1" x="4313"/>
        <item m="1" x="4639"/>
        <item m="1" x="5036"/>
        <item m="1" x="5449"/>
        <item m="1" x="5899"/>
        <item m="1" x="6398"/>
        <item m="1" x="6905"/>
        <item m="1" x="3532"/>
        <item m="1" x="3774"/>
        <item m="1" x="4029"/>
        <item m="1" x="4322"/>
        <item m="1" x="4649"/>
        <item m="1" x="5045"/>
        <item m="1" x="5459"/>
        <item m="1" x="5908"/>
        <item m="1" x="6410"/>
        <item m="1" x="6915"/>
        <item m="1" x="3544"/>
        <item m="1" x="3787"/>
        <item m="1" x="4039"/>
        <item m="1" x="4334"/>
        <item m="1" x="4661"/>
        <item m="1" x="5058"/>
        <item m="1" x="5472"/>
        <item m="1" x="5924"/>
        <item m="1" x="6426"/>
        <item m="1" x="6931"/>
        <item m="1" x="3557"/>
        <item m="1" x="3799"/>
        <item m="1" x="4052"/>
        <item m="1" x="4347"/>
        <item m="1" x="4677"/>
        <item m="1" x="5073"/>
        <item m="1" x="5488"/>
        <item m="1" x="5939"/>
        <item m="1" x="6445"/>
        <item m="1" x="6948"/>
        <item m="1" x="3568"/>
        <item m="1" x="3811"/>
        <item m="1" x="4068"/>
        <item m="1" x="4363"/>
        <item m="1" x="4696"/>
        <item m="1" x="5092"/>
        <item m="1" x="5504"/>
        <item m="1" x="5956"/>
        <item m="1" x="6464"/>
        <item m="1" x="6968"/>
        <item m="1" x="3577"/>
        <item m="1" x="3818"/>
        <item m="1" x="4079"/>
        <item m="1" x="4374"/>
        <item m="1" x="4713"/>
        <item m="1" x="5107"/>
        <item m="1" x="5521"/>
        <item m="1" x="5973"/>
        <item m="1" x="6484"/>
        <item m="1" x="6987"/>
        <item m="1" x="3587"/>
        <item m="1" x="6855"/>
        <item m="1" x="7330"/>
        <item m="1" x="5886"/>
        <item m="1" x="6371"/>
        <item m="1" x="6868"/>
        <item m="1" x="7349"/>
        <item m="1" x="6385"/>
        <item m="1" x="6882"/>
        <item m="1" x="7365"/>
        <item m="1" x="79"/>
        <item m="1" x="6893"/>
        <item m="1" x="7375"/>
        <item m="1" x="98"/>
        <item m="1" x="286"/>
        <item m="1" x="7383"/>
        <item m="1" x="109"/>
        <item m="1" x="299"/>
        <item m="1" x="447"/>
        <item m="1" x="125"/>
        <item m="1" x="310"/>
        <item m="1" x="460"/>
        <item m="1" x="639"/>
        <item m="1" x="133"/>
        <item m="1" x="318"/>
        <item m="1" x="469"/>
        <item m="1" x="648"/>
        <item m="1" x="822"/>
        <item m="1" x="327"/>
        <item m="1" x="480"/>
        <item m="1" x="658"/>
        <item m="1" x="834"/>
        <item m="1" x="1022"/>
        <item m="1" x="489"/>
        <item m="1" x="666"/>
        <item m="1" x="842"/>
        <item m="1" x="1031"/>
        <item m="1" x="1198"/>
        <item m="1" x="673"/>
        <item m="1" x="850"/>
        <item m="1" x="1038"/>
        <item m="1" x="1206"/>
        <item m="1" x="1349"/>
        <item m="1" x="5451"/>
        <item m="1" x="5887"/>
        <item m="1" x="6372"/>
        <item m="1" x="6869"/>
        <item m="1" x="7350"/>
        <item m="1" x="2241"/>
        <item m="1" x="2443"/>
        <item m="1" x="2628"/>
        <item m="1" x="2804"/>
        <item m="1" x="2993"/>
        <item m="1" x="3173"/>
        <item m="1" x="3360"/>
        <item m="1" x="3585"/>
        <item m="1" x="3827"/>
        <item m="1" x="2049"/>
        <item m="1" x="2247"/>
        <item m="1" x="2452"/>
        <item m="1" x="2635"/>
        <item m="1" x="2812"/>
        <item m="1" x="2997"/>
        <item m="1" x="3180"/>
        <item m="1" x="3367"/>
        <item m="1" x="3596"/>
        <item m="1" x="3836"/>
        <item m="1" x="2060"/>
        <item m="1" x="2258"/>
        <item m="1" x="2463"/>
        <item m="1" x="2643"/>
        <item m="1" x="2817"/>
        <item m="1" x="3004"/>
        <item m="1" x="3187"/>
        <item m="1" x="3374"/>
        <item m="1" x="3606"/>
        <item m="1" x="3846"/>
        <item m="1" x="2067"/>
        <item m="1" x="2266"/>
        <item m="1" x="2472"/>
        <item m="1" x="2649"/>
        <item m="1" x="2825"/>
        <item m="1" x="3012"/>
        <item m="1" x="3194"/>
        <item m="1" x="3381"/>
        <item m="1" x="3614"/>
        <item m="1" x="3856"/>
        <item m="1" x="2077"/>
        <item m="1" x="2275"/>
        <item m="1" x="2478"/>
        <item m="1" x="2658"/>
        <item m="1" x="2834"/>
        <item m="1" x="3022"/>
        <item m="1" x="3203"/>
        <item m="1" x="3390"/>
        <item m="1" x="3626"/>
        <item m="1" x="3870"/>
        <item m="1" x="2085"/>
        <item m="1" x="2283"/>
        <item m="1" x="2485"/>
        <item m="1" x="2664"/>
        <item m="1" x="2841"/>
        <item m="1" x="3029"/>
        <item m="1" x="3210"/>
        <item m="1" x="3399"/>
        <item m="1" x="3637"/>
        <item m="1" x="3880"/>
        <item m="1" x="2094"/>
        <item m="1" x="2291"/>
        <item m="1" x="2494"/>
        <item m="1" x="2672"/>
        <item m="1" x="2850"/>
        <item m="1" x="3037"/>
        <item m="1" x="3220"/>
        <item m="1" x="3410"/>
        <item m="1" x="3648"/>
        <item m="1" x="3893"/>
        <item m="1" x="2101"/>
        <item m="1" x="2297"/>
        <item m="1" x="2500"/>
        <item m="1" x="2676"/>
        <item m="1" x="2855"/>
        <item m="1" x="3044"/>
        <item m="1" x="3229"/>
        <item m="1" x="3417"/>
        <item m="1" x="3657"/>
        <item m="1" x="3905"/>
        <item m="1" x="2110"/>
        <item m="1" x="2305"/>
        <item m="1" x="2505"/>
        <item m="1" x="2682"/>
        <item m="1" x="2864"/>
        <item m="1" x="3053"/>
        <item m="1" x="3237"/>
        <item m="1" x="3428"/>
        <item m="1" x="3668"/>
        <item m="1" x="3917"/>
        <item m="1" x="2116"/>
        <item m="1" x="2310"/>
        <item m="1" x="2511"/>
        <item m="1" x="2685"/>
        <item m="1" x="2871"/>
        <item m="1" x="3060"/>
        <item m="1" x="3245"/>
        <item m="1" x="3437"/>
        <item m="1" x="3675"/>
        <item m="1" x="3925"/>
        <item m="1" x="3502"/>
        <item m="1" x="3747"/>
        <item m="1" x="3999"/>
        <item m="1" x="4297"/>
        <item m="1" x="4620"/>
        <item m="1" x="5016"/>
        <item m="1" x="5424"/>
        <item m="1" x="5868"/>
        <item m="1" x="6364"/>
        <item m="1" x="6875"/>
        <item m="1" x="3510"/>
        <item m="1" x="3753"/>
        <item m="1" x="4007"/>
        <item m="1" x="4302"/>
        <item m="1" x="4627"/>
        <item m="1" x="5023"/>
        <item m="1" x="5432"/>
        <item m="1" x="5880"/>
        <item m="1" x="6379"/>
        <item m="1" x="6887"/>
        <item m="1" x="3519"/>
        <item m="1" x="3763"/>
        <item m="1" x="4014"/>
        <item m="1" x="4309"/>
        <item m="1" x="4635"/>
        <item m="1" x="5032"/>
        <item m="1" x="5445"/>
        <item m="1" x="5895"/>
        <item m="1" x="2713"/>
        <item m="1" x="2786"/>
        <item m="1" x="2908"/>
        <item m="1" x="2976"/>
        <item m="1" x="3094"/>
        <item m="1" x="3159"/>
        <item m="1" x="3278"/>
        <item m="1" x="3347"/>
        <item m="1" x="3470"/>
        <item m="1" x="2209"/>
        <item m="1" x="2331"/>
        <item m="1" x="2404"/>
        <item m="1" x="2525"/>
        <item m="1" x="2589"/>
        <item m="1" x="2702"/>
        <item m="1" x="2767"/>
        <item m="1" x="2894"/>
        <item m="1" x="2959"/>
        <item m="1" x="3080"/>
        <item m="1" x="1846"/>
        <item m="1" x="1922"/>
        <item m="1" x="1994"/>
        <item m="1" x="2122"/>
        <item m="1" x="2190"/>
        <item m="1" x="2315"/>
        <item m="1" x="2384"/>
        <item m="1" x="2515"/>
        <item m="1" x="2570"/>
        <item m="1" x="2689"/>
        <item m="1" x="1613"/>
        <item m="1" x="1664"/>
        <item m="1" x="1714"/>
        <item m="1" x="1777"/>
        <item m="1" x="1837"/>
        <item m="1" x="1913"/>
        <item m="1" x="1982"/>
        <item m="1" x="2105"/>
        <item m="1" x="2176"/>
        <item m="1" x="2299"/>
        <item m="1" x="1353"/>
        <item m="1" x="1414"/>
        <item m="1" x="1477"/>
        <item m="1" x="1553"/>
        <item m="1" x="1607"/>
        <item m="1" x="1658"/>
        <item m="1" x="1709"/>
        <item m="1" x="1769"/>
        <item m="1" x="1827"/>
        <item m="1" x="1901"/>
        <item m="1" x="1006"/>
        <item m="1" x="1094"/>
        <item m="1" x="1183"/>
        <item m="1" x="1269"/>
        <item m="1" x="1341"/>
        <item m="1" x="1407"/>
        <item m="1" x="1466"/>
        <item m="1" x="1544"/>
        <item m="1" x="1599"/>
        <item m="1" x="1649"/>
        <item m="1" x="601"/>
        <item m="1" x="707"/>
        <item m="1" x="786"/>
        <item m="1" x="904"/>
        <item m="1" x="987"/>
        <item m="1" x="1085"/>
        <item m="1" x="1164"/>
        <item m="1" x="1261"/>
        <item m="1" x="1330"/>
        <item m="1" x="1893"/>
        <item m="1" x="1755"/>
        <item m="1" x="1640"/>
        <item m="1" x="1526"/>
        <item m="1" x="2269"/>
        <item m="1" x="2061"/>
        <item m="1" x="1880"/>
        <item m="1" x="1744"/>
        <item m="1" x="1630"/>
        <item m="1" x="2466"/>
        <item m="1" x="2248"/>
        <item m="1" x="2044"/>
        <item m="1" x="1870"/>
        <item m="1" x="1737"/>
        <item m="1" x="2636"/>
        <item m="1" x="2445"/>
        <item m="1" x="2235"/>
        <item m="1" x="2031"/>
        <item m="1" x="1862"/>
        <item m="1" x="2805"/>
        <item m="1" x="2620"/>
        <item m="1" x="2430"/>
        <item m="1" x="2222"/>
        <item m="1" x="2017"/>
        <item m="1" x="2985"/>
        <item m="1" x="2790"/>
        <item m="1" x="2602"/>
        <item m="1" x="2409"/>
        <item m="1" x="2203"/>
        <item m="1" x="3161"/>
        <item m="1" x="2970"/>
        <item m="1" x="2771"/>
        <item m="1" x="2582"/>
        <item m="1" x="2390"/>
        <item m="1" x="3341"/>
        <item m="1" x="38"/>
        <item m="1" x="249"/>
        <item m="1" x="410"/>
        <item m="1" x="604"/>
        <item m="1" x="789"/>
        <item m="1" x="990"/>
        <item m="1" x="1167"/>
        <item m="1" x="46"/>
        <item m="1" x="257"/>
        <item m="1" x="420"/>
        <item m="1" x="613"/>
        <item m="1" x="798"/>
        <item m="1" x="999"/>
        <item m="1" x="1177"/>
        <item m="1" x="60"/>
        <item m="1" x="267"/>
        <item m="1" x="431"/>
        <item m="1" x="622"/>
        <item m="1" x="809"/>
        <item m="1" x="1009"/>
        <item m="1" x="1186"/>
        <item m="1" x="70"/>
        <item m="1" x="278"/>
        <item m="1" x="440"/>
        <item m="1" x="633"/>
        <item m="1" x="817"/>
        <item m="1" x="1018"/>
        <item m="1" x="1194"/>
        <item m="1" x="89"/>
        <item m="1" x="291"/>
        <item m="1" x="454"/>
        <item m="1" x="643"/>
        <item m="1" x="829"/>
        <item m="1" x="1027"/>
        <item m="1" x="1203"/>
        <item m="1" x="102"/>
        <item m="1" x="305"/>
        <item m="1" x="464"/>
        <item m="1" x="653"/>
        <item m="1" x="837"/>
        <item m="1" x="1035"/>
        <item m="1" x="1210"/>
        <item m="1" x="119"/>
        <item m="1" x="314"/>
        <item m="1" x="475"/>
        <item m="1" x="661"/>
        <item m="1" x="847"/>
        <item m="1" x="1040"/>
        <item m="1" x="1214"/>
        <item m="1" x="128"/>
        <item m="1" x="7283"/>
        <item m="1" x="6250"/>
        <item m="1" x="6505"/>
        <item m="1" x="324"/>
        <item m="1" x="485"/>
        <item m="1" x="670"/>
        <item m="1" x="853"/>
        <item m="1" x="1044"/>
        <item m="1" x="1218"/>
        <item m="1" x="140"/>
        <item m="1" x="330"/>
        <item m="1" x="493"/>
        <item m="1" x="676"/>
        <item m="1" x="860"/>
        <item m="1" x="1049"/>
        <item m="1" x="1223"/>
        <item m="1" x="146"/>
        <item m="1" x="335"/>
        <item m="1" x="499"/>
        <item m="1" x="683"/>
        <item m="1" x="866"/>
        <item m="1" x="1053"/>
        <item m="1" x="1230"/>
        <item m="1" x="937"/>
        <item m="1" x="1115"/>
        <item m="1" x="1291"/>
        <item m="1" x="1425"/>
        <item m="1" x="1566"/>
        <item m="1" x="1671"/>
        <item m="1" x="1788"/>
        <item m="1" x="1925"/>
        <item m="1" x="2125"/>
        <item m="1" x="2318"/>
        <item m="1" x="942"/>
        <item m="1" x="1121"/>
        <item m="1" x="1296"/>
        <item m="1" x="57"/>
        <item m="1" x="805"/>
        <item m="1" x="1463"/>
        <item m="1" x="1959"/>
        <item m="1" x="114"/>
        <item m="1" x="844"/>
        <item m="1" x="1486"/>
        <item m="1" x="1980"/>
        <item m="1" x="150"/>
        <item m="1" x="868"/>
        <item m="1" x="1501"/>
        <item m="1" x="2008"/>
        <item m="1" x="3421"/>
        <item m="1" x="3652"/>
        <item m="1" x="3882"/>
        <item m="1" x="4140"/>
        <item m="1" x="4427"/>
        <item m="1" x="3661"/>
        <item m="1" x="3897"/>
        <item m="1" x="4154"/>
        <item m="1" x="4443"/>
        <item m="1" x="4787"/>
        <item m="1" x="3909"/>
        <item m="1" x="4173"/>
        <item m="1" x="4459"/>
        <item m="1" x="4808"/>
        <item m="1" x="5181"/>
        <item m="1" x="4185"/>
        <item m="1" x="4478"/>
        <item m="1" x="4829"/>
        <item m="1" x="5203"/>
        <item m="1" x="5594"/>
        <item m="1" x="4493"/>
        <item m="1" x="4853"/>
        <item m="1" x="5227"/>
        <item m="1" x="5615"/>
        <item m="1" x="6046"/>
        <item m="1" x="4874"/>
        <item m="1" x="5253"/>
        <item m="1" x="5639"/>
        <item m="1" x="6066"/>
        <item m="1" x="6557"/>
        <item m="1" x="5274"/>
        <item m="1" x="3422"/>
        <item m="1" x="3653"/>
        <item m="1" x="3885"/>
        <item m="1" x="4143"/>
        <item m="1" x="4430"/>
        <item m="1" x="3662"/>
        <item m="1" x="3898"/>
        <item m="1" x="4157"/>
        <item m="1" x="4446"/>
        <item m="1" x="4790"/>
        <item m="1" x="3911"/>
        <item m="1" x="4175"/>
        <item m="1" x="4463"/>
        <item m="1" x="4812"/>
        <item m="1" x="5185"/>
        <item m="1" x="4188"/>
        <item m="1" x="4481"/>
        <item m="1" x="4834"/>
        <item m="1" x="5208"/>
        <item m="1" x="5599"/>
        <item m="1" x="4496"/>
        <item m="1" x="4856"/>
        <item m="1" x="5232"/>
        <item m="1" x="5620"/>
        <item m="1" x="6050"/>
        <item m="1" x="4878"/>
        <item m="1" x="5257"/>
        <item m="1" x="5644"/>
        <item m="1" x="6070"/>
        <item m="1" x="6561"/>
        <item m="1" x="5279"/>
        <item m="1" x="5664"/>
        <item m="1" x="6092"/>
        <item m="1" x="6580"/>
        <item m="1" x="7059"/>
        <item m="1" x="5682"/>
        <item m="1" x="6114"/>
        <item m="1" x="6605"/>
        <item m="1" x="7079"/>
        <item m="1" x="6132"/>
        <item m="1" x="6628"/>
        <item m="1" x="7101"/>
        <item m="1" x="6647"/>
        <item m="1" x="7122"/>
        <item m="1" x="171"/>
        <item m="1" x="3432"/>
        <item m="1" x="3663"/>
        <item m="1" x="3899"/>
        <item m="1" x="4158"/>
        <item m="1" x="4447"/>
        <item m="1" x="1923"/>
        <item m="1" x="1995"/>
        <item m="1" x="2123"/>
        <item m="1" x="2191"/>
        <item m="1" x="2316"/>
        <item m="1" x="2385"/>
        <item m="1" x="2516"/>
        <item m="1" x="2571"/>
        <item m="1" x="2690"/>
        <item m="1" x="1614"/>
        <item m="1" x="1665"/>
        <item m="1" x="1715"/>
        <item m="1" x="1778"/>
        <item m="1" x="1838"/>
        <item m="1" x="1914"/>
        <item m="1" x="1983"/>
        <item m="1" x="2106"/>
        <item m="1" x="2177"/>
        <item m="1" x="2300"/>
        <item m="1" x="1354"/>
        <item m="1" x="1415"/>
        <item m="1" x="1478"/>
        <item m="1" x="1554"/>
        <item m="1" x="1608"/>
        <item m="1" x="1659"/>
        <item m="1" x="1710"/>
        <item m="1" x="1770"/>
        <item m="1" x="1828"/>
        <item m="1" x="1902"/>
        <item m="1" x="1007"/>
        <item m="1" x="1095"/>
        <item m="1" x="1184"/>
        <item m="1" x="1270"/>
        <item m="1" x="1342"/>
        <item m="1" x="1408"/>
        <item m="1" x="1467"/>
        <item m="1" x="1545"/>
        <item m="1" x="1600"/>
        <item m="1" x="1650"/>
        <item m="1" x="602"/>
        <item m="1" x="708"/>
        <item m="1" x="787"/>
        <item m="1" x="905"/>
        <item m="1" x="988"/>
        <item m="1" x="1086"/>
        <item m="1" x="1165"/>
        <item m="1" x="1262"/>
        <item m="1" x="1331"/>
        <item m="1" x="1398"/>
        <item m="1" x="514"/>
        <item m="1" x="588"/>
        <item m="1" x="701"/>
        <item m="1" x="772"/>
        <item m="1" x="895"/>
        <item m="1" x="971"/>
        <item m="1" x="1077"/>
        <item m="1" x="510"/>
        <item m="1" x="575"/>
        <item m="1" x="56"/>
        <item m="1" x="83"/>
        <item m="1" x="275"/>
        <item m="1" x="2249"/>
        <item m="1" x="2045"/>
        <item m="1" x="1871"/>
        <item m="1" x="1738"/>
        <item m="1" x="2637"/>
        <item m="1" x="2446"/>
        <item m="1" x="2236"/>
        <item m="1" x="2032"/>
        <item m="1" x="1863"/>
        <item m="1" x="2806"/>
        <item m="1" x="2621"/>
        <item m="1" x="2431"/>
        <item m="1" x="2223"/>
        <item m="1" x="2018"/>
        <item m="1" x="2986"/>
        <item m="1" x="2791"/>
        <item m="1" x="2603"/>
        <item m="1" x="2410"/>
        <item m="1" x="2204"/>
        <item m="1" x="3162"/>
        <item m="1" x="2971"/>
        <item m="1" x="2772"/>
        <item m="1" x="2583"/>
        <item m="1" x="2391"/>
        <item m="1" x="3342"/>
        <item m="1" x="3146"/>
        <item m="1" x="2954"/>
        <item m="1" x="2755"/>
        <item m="1" x="2566"/>
        <item m="1" x="3546"/>
        <item m="1" x="3326"/>
        <item m="1" x="3134"/>
        <item m="1" x="2940"/>
        <item m="1" x="2740"/>
        <item m="1" x="3776"/>
        <item m="1" x="6251"/>
        <item m="1" x="6506"/>
        <item m="1" x="6759"/>
        <item m="1" x="7005"/>
        <item m="1" x="7246"/>
        <item m="1" x="5361"/>
        <item m="1" x="5508"/>
        <item m="1" x="5770"/>
        <item m="1" x="5960"/>
        <item m="1" x="6229"/>
        <item m="1" x="6471"/>
        <item m="1" x="6741"/>
        <item m="1" x="6974"/>
        <item m="1" x="7228"/>
        <item m="1" x="4549"/>
        <item m="1" x="4664"/>
        <item m="1" x="168"/>
        <item m="1" x="344"/>
        <item m="1" x="523"/>
        <item m="1" x="710"/>
        <item m="1" x="907"/>
        <item m="1" x="1088"/>
        <item m="1" x="151"/>
        <item m="1" x="869"/>
        <item m="1" x="1502"/>
        <item m="1" x="2009"/>
        <item m="1" x="161"/>
        <item m="1" x="892"/>
        <item m="1" x="1520"/>
        <item m="1" x="2040"/>
        <item m="1" x="175"/>
        <item m="1" x="914"/>
        <item m="1" x="1542"/>
        <item m="1" x="2072"/>
        <item m="1" x="3910"/>
        <item m="1" x="4174"/>
        <item m="1" x="4460"/>
        <item m="1" x="4809"/>
        <item m="1" x="5182"/>
        <item m="1" x="4186"/>
        <item m="1" x="4479"/>
        <item m="1" x="4830"/>
        <item m="1" x="5204"/>
        <item m="1" x="5595"/>
        <item m="1" x="4494"/>
        <item m="1" x="4854"/>
        <item m="1" x="5228"/>
        <item m="1" x="5616"/>
        <item m="1" x="6047"/>
        <item m="1" x="4875"/>
        <item m="1" x="5254"/>
        <item m="1" x="5640"/>
        <item m="1" x="6067"/>
        <item m="1" x="6558"/>
        <item m="1" x="5275"/>
        <item m="1" x="5660"/>
        <item m="1" x="6143"/>
        <item m="1" x="6658"/>
        <item m="1" x="7151"/>
        <item m="1" x="5708"/>
        <item m="1" x="6161"/>
        <item m="1" x="6671"/>
        <item m="1" x="7164"/>
        <item m="1" x="5726"/>
        <item m="1" x="6178"/>
        <item m="1" x="6690"/>
        <item m="1" x="7179"/>
        <item m="1" x="6088"/>
        <item m="1" x="6577"/>
        <item m="1" x="7056"/>
        <item m="1" x="5679"/>
        <item m="1" x="6111"/>
        <item m="1" x="6601"/>
        <item m="1" x="7076"/>
        <item m="1" x="6129"/>
        <item m="1" x="6625"/>
        <item m="1" x="7098"/>
        <item m="1" x="5739"/>
        <item m="1" x="6194"/>
        <item m="1" x="6704"/>
        <item m="1" x="7191"/>
        <item m="1" x="5750"/>
        <item m="1" x="6205"/>
        <item m="1" x="6715"/>
        <item m="1" x="7202"/>
        <item m="1" x="3912"/>
        <item m="1" x="4176"/>
        <item m="1" x="4464"/>
        <item m="1" x="6099"/>
        <item m="1" x="6613"/>
        <item m="1" x="7108"/>
        <item m="1" x="5667"/>
        <item m="1" x="6117"/>
        <item m="1" x="6633"/>
        <item m="1" x="7129"/>
        <item m="1" x="5688"/>
        <item m="1" x="6137"/>
        <item m="1" x="6652"/>
        <item m="1" x="7145"/>
        <item m="1" x="5702"/>
        <item m="1" x="6155"/>
        <item m="1" x="6665"/>
        <item m="1" x="7158"/>
        <item m="1" x="5720"/>
        <item m="1" x="6172"/>
        <item m="1" x="6684"/>
        <item m="1" x="7173"/>
        <item m="1" x="5733"/>
        <item m="1" x="6188"/>
        <item m="1" x="6698"/>
        <item m="1" x="7185"/>
        <item m="1" x="5746"/>
        <item m="1" x="6201"/>
        <item m="1" x="6711"/>
        <item m="1" x="7198"/>
        <item m="1" x="5756"/>
        <item m="1" x="6213"/>
        <item m="1" x="6722"/>
        <item m="1" x="7209"/>
        <item m="1" x="5765"/>
        <item m="1" x="6223"/>
        <item m="1" x="6734"/>
        <item m="1" x="7221"/>
        <item m="1" x="5773"/>
        <item m="1" x="6232"/>
        <item m="1" x="6744"/>
        <item m="1" x="7232"/>
        <item m="1" x="6145"/>
        <item m="1" x="6660"/>
        <item m="1" x="7153"/>
        <item m="1" x="5710"/>
        <item m="1" x="6163"/>
        <item m="1" x="6673"/>
        <item m="1" x="7166"/>
        <item m="1" x="5728"/>
        <item m="1" x="6180"/>
        <item m="1" x="6692"/>
        <item m="1" x="7180"/>
        <item m="1" x="5740"/>
        <item m="1" x="6195"/>
        <item m="1" x="6705"/>
        <item m="1" x="7192"/>
        <item m="1" x="5751"/>
        <item m="1" x="6206"/>
        <item m="1" x="6716"/>
        <item m="1" x="7203"/>
        <item m="1" x="5760"/>
        <item m="1" x="6217"/>
        <item m="1" x="6726"/>
        <item m="1" x="7213"/>
        <item m="1" x="5767"/>
        <item m="1" x="6226"/>
        <item m="1" x="6737"/>
        <item m="1" x="7224"/>
        <item m="1" x="5776"/>
        <item m="1" x="6235"/>
        <item m="1" x="6747"/>
        <item m="1" x="7235"/>
        <item m="1" x="5784"/>
        <item m="1" x="6247"/>
        <item m="1" x="6757"/>
        <item m="1" x="7245"/>
        <item m="1" x="5791"/>
        <item m="1" x="6259"/>
        <item m="1" x="6768"/>
        <item m="1" x="7255"/>
        <item m="1" x="4813"/>
        <item m="1" x="5186"/>
        <item m="1" x="4189"/>
        <item m="1" x="4482"/>
        <item m="1" x="4835"/>
        <item m="1" x="5209"/>
        <item m="1" x="5600"/>
        <item m="1" x="4497"/>
        <item m="1" x="4857"/>
        <item m="1" x="5233"/>
        <item m="1" x="5621"/>
        <item m="1" x="6051"/>
        <item m="1" x="4879"/>
        <item m="1" x="5258"/>
        <item m="1" x="5645"/>
        <item m="1" x="6071"/>
        <item m="1" x="6562"/>
        <item m="1" x="5280"/>
        <item m="1" x="5665"/>
        <item m="1" x="6093"/>
        <item m="1" x="6581"/>
        <item m="1" x="7060"/>
        <item m="1" x="5683"/>
        <item m="1" x="6115"/>
        <item m="1" x="6606"/>
        <item m="1" x="7080"/>
        <item m="1" x="6133"/>
        <item m="1" x="6629"/>
        <item m="1" x="7102"/>
        <item m="1" x="6648"/>
        <item m="1" x="7123"/>
        <item m="1" x="172"/>
        <item m="1" x="7142"/>
        <item m="1" x="177"/>
        <item m="1" x="346"/>
        <item m="1" x="182"/>
        <item m="1" x="348"/>
        <item m="1" x="526"/>
        <item m="1" x="3921"/>
        <item m="1" x="4190"/>
        <item m="1" x="4483"/>
        <item m="1" x="4836"/>
        <item m="1" x="5210"/>
        <item m="1" x="6102"/>
        <item m="1" x="6616"/>
        <item m="1" x="7111"/>
        <item m="1" x="5670"/>
        <item m="1" x="6120"/>
        <item m="1" x="6636"/>
        <item m="1" x="7132"/>
        <item m="1" x="5691"/>
        <item m="1" x="6140"/>
        <item m="1" x="6655"/>
        <item m="1" x="7148"/>
        <item m="1" x="5705"/>
        <item m="1" x="6158"/>
        <item m="1" x="6668"/>
        <item m="1" x="7161"/>
        <item m="1" x="5723"/>
        <item m="1" x="6175"/>
        <item m="1" x="6687"/>
        <item m="1" x="7176"/>
        <item m="1" x="5736"/>
        <item m="1" x="6191"/>
        <item m="1" x="6701"/>
        <item m="1" x="7188"/>
        <item m="1" x="5748"/>
        <item m="1" x="6203"/>
        <item m="1" x="6713"/>
        <item m="1" x="7200"/>
        <item m="1" x="5758"/>
        <item m="1" x="6215"/>
        <item m="1" x="6724"/>
        <item m="1" x="7211"/>
        <item m="1" x="5766"/>
        <item m="1" x="6225"/>
        <item m="1" x="6736"/>
        <item m="1" x="7223"/>
        <item m="1" x="5775"/>
        <item m="1" x="6234"/>
        <item m="1" x="6746"/>
        <item m="1" x="7234"/>
        <item m="1" x="1783"/>
        <item m="1" x="1842"/>
        <item m="1" x="1918"/>
        <item m="1" x="1987"/>
        <item m="1" x="2113"/>
        <item m="1" x="2182"/>
        <item m="1" x="2307"/>
        <item m="1" x="2377"/>
        <item m="1" x="2508"/>
        <item m="1" x="1483"/>
        <item m="1" x="1558"/>
        <item m="1" x="1610"/>
        <item m="1" x="1661"/>
        <item m="1" x="1712"/>
        <item m="1" x="1774"/>
        <item m="1" x="1833"/>
        <item m="1" x="1907"/>
        <item m="1" x="1974"/>
        <item m="1" x="2096"/>
        <item m="1" x="1192"/>
        <item m="1" x="1276"/>
        <item m="1" x="1346"/>
        <item m="1" x="1410"/>
        <item m="1" x="1470"/>
        <item m="1" x="1548"/>
        <item m="1" x="1603"/>
        <item m="1" x="1654"/>
        <item m="1" x="1705"/>
        <item m="1" x="1764"/>
        <item m="1" x="796"/>
        <item m="1" x="911"/>
        <item m="1" x="997"/>
        <item m="1" x="1090"/>
        <item m="1" x="1174"/>
        <item m="1" x="1265"/>
        <item m="1" x="1336"/>
        <item m="1" x="1403"/>
        <item m="1" x="1457"/>
        <item m="1" x="1537"/>
        <item m="1" x="520"/>
        <item m="1" x="594"/>
        <item m="1" x="706"/>
        <item m="1" x="779"/>
        <item m="1" x="899"/>
        <item m="1" x="979"/>
        <item m="1" x="1082"/>
        <item m="1" x="1155"/>
        <item m="1" x="1256"/>
        <item m="1" x="513"/>
        <item m="1" x="584"/>
        <item m="1" x="699"/>
        <item m="1" x="765"/>
        <item m="1" x="888"/>
        <item m="1" x="68"/>
        <item m="1" x="266"/>
        <item m="1" x="100"/>
        <item m="1" x="289"/>
        <item m="1" x="437"/>
        <item m="1" x="2454"/>
        <item m="1" x="2243"/>
        <item m="1" x="2036"/>
        <item m="1" x="1866"/>
        <item m="1" x="1733"/>
        <item m="1" x="2630"/>
        <item m="1" x="2438"/>
        <item m="1" x="2231"/>
        <item m="1" x="2024"/>
        <item m="1" x="1857"/>
        <item m="1" x="2798"/>
        <item m="1" x="2613"/>
        <item m="1" x="2420"/>
        <item m="1" x="2213"/>
        <item m="1" x="2005"/>
        <item m="1" x="2979"/>
        <item m="1" x="2780"/>
        <item m="1" x="2593"/>
        <item m="1" x="2399"/>
        <item m="1" x="2196"/>
        <item m="1" x="3156"/>
        <item m="1" x="2963"/>
        <item m="1" x="2763"/>
        <item m="1" x="2575"/>
        <item m="1" x="2382"/>
        <item m="1" x="3336"/>
        <item m="1" x="3139"/>
        <item m="1" x="2948"/>
        <item m="1" x="2745"/>
        <item m="1" x="2562"/>
        <item m="1" x="3534"/>
        <item m="1" x="3321"/>
        <item m="1" x="3127"/>
        <item m="1" x="2935"/>
        <item m="1" x="2733"/>
        <item m="1" x="7026"/>
        <item m="1" x="7264"/>
        <item m="1" x="5781"/>
        <item m="1" x="5980"/>
        <item m="1" x="6239"/>
        <item m="1" x="6489"/>
        <item m="1" x="6749"/>
        <item m="1" x="6991"/>
        <item m="1" x="7237"/>
        <item m="1" x="4958"/>
        <item m="1" x="5078"/>
        <item m="1" x="5356"/>
        <item m="1" x="5491"/>
        <item m="1" x="5764"/>
        <item m="1" x="5943"/>
        <item m="1" x="6221"/>
        <item m="1" x="6451"/>
        <item m="1" x="6732"/>
        <item m="1" x="6954"/>
        <item m="1" x="4231"/>
        <item m="1" x="4326"/>
        <item m="1" x="164"/>
        <item m="1" x="342"/>
        <item m="1" x="516"/>
        <item m="1" x="704"/>
        <item m="1" x="156"/>
        <item m="1" x="882"/>
        <item m="1" x="1510"/>
        <item m="1" x="2027"/>
        <item m="1" x="166"/>
        <item m="1" x="901"/>
        <item m="1" x="1531"/>
        <item m="1" x="2053"/>
        <item m="1" x="184"/>
        <item m="1" x="921"/>
        <item m="1" x="1551"/>
        <item m="1" x="2089"/>
        <item m="1" x="3995"/>
        <item m="1" x="4287"/>
        <item m="1" x="4598"/>
        <item m="1" x="4988"/>
        <item m="1" x="5385"/>
        <item m="1" x="4289"/>
        <item m="1" x="4609"/>
        <item m="1" x="4995"/>
        <item m="1" x="5391"/>
        <item m="1" x="5813"/>
        <item m="1" x="4613"/>
        <item m="1" x="5004"/>
        <item m="1" x="5401"/>
        <item m="1" x="5823"/>
        <item m="1" x="6289"/>
        <item m="1" x="5008"/>
        <item m="1" x="5412"/>
        <item m="1" x="5838"/>
        <item m="1" x="6303"/>
        <item m="1" x="6799"/>
        <item m="1" x="5417"/>
        <item m="1" x="5854"/>
        <item m="1" x="5246"/>
        <item m="1" x="5654"/>
        <item m="1" x="6105"/>
        <item m="1" x="6619"/>
        <item m="1" x="7114"/>
        <item m="1" x="4867"/>
        <item m="1" x="5267"/>
        <item m="1" x="5673"/>
        <item m="1" x="6123"/>
        <item m="1" x="6639"/>
        <item m="1" x="7135"/>
        <item m="1" x="4889"/>
        <item m="1" x="5291"/>
        <item m="1" x="5694"/>
        <item m="1" x="6144"/>
        <item m="1" x="6659"/>
        <item m="1" x="7152"/>
        <item m="1" x="6323"/>
        <item m="1" x="6813"/>
        <item m="1" x="7293"/>
        <item m="1" x="5860"/>
        <item m="1" x="1228"/>
        <item m="1" x="6833"/>
        <item m="1" x="6354"/>
        <item m="1" x="6852"/>
        <item m="1" x="7327"/>
        <item m="1" x="50"/>
        <item m="1" x="6866"/>
        <item m="1" x="7347"/>
        <item m="1" x="63"/>
        <item m="1" x="261"/>
        <item m="1" x="76"/>
        <item m="1" x="270"/>
        <item m="1" x="424"/>
        <item m="1" x="96"/>
        <item m="1" x="617"/>
        <item m="1" x="4001"/>
        <item m="1" x="4290"/>
        <item m="1" x="4610"/>
        <item m="1" x="4996"/>
        <item m="1" x="5392"/>
        <item m="1" x="4299"/>
        <item m="1" x="4614"/>
        <item m="1" x="5005"/>
        <item m="1" x="5402"/>
        <item m="1" x="5824"/>
        <item m="1" x="4622"/>
        <item m="1" x="5009"/>
        <item m="1" x="5413"/>
        <item m="1" x="5839"/>
        <item m="1" x="6304"/>
        <item m="1" x="5018"/>
        <item m="1" x="4905"/>
        <item m="1" x="5306"/>
        <item m="1" x="5709"/>
        <item m="1" x="6162"/>
        <item m="1" x="6672"/>
        <item m="1" x="7165"/>
        <item m="1" x="4921"/>
        <item m="1" x="5320"/>
        <item m="1" x="5727"/>
        <item m="1" x="6179"/>
        <item m="1" x="6691"/>
        <item m="1" x="3996"/>
        <item m="1" x="4288"/>
        <item m="1" x="4601"/>
        <item m="1" x="4991"/>
        <item m="1" x="5388"/>
        <item m="1" x="4291"/>
        <item m="1" x="5192"/>
        <item m="1" x="5605"/>
        <item m="1" x="6056"/>
        <item m="1" x="6567"/>
        <item m="1" x="7066"/>
        <item m="1" x="4818"/>
        <item m="1" x="5216"/>
        <item m="1" x="5628"/>
        <item m="1" x="6077"/>
        <item m="1" x="6590"/>
        <item m="1" x="7087"/>
        <item m="1" x="4843"/>
        <item m="1" x="5240"/>
        <item m="1" x="5650"/>
        <item m="1" x="6100"/>
        <item m="1" x="6614"/>
        <item m="1" x="7109"/>
        <item m="1" x="4861"/>
        <item m="1" x="5261"/>
        <item m="1" x="5668"/>
        <item m="1" x="6118"/>
        <item m="1" x="6634"/>
        <item m="1" x="7130"/>
        <item m="1" x="4883"/>
        <item m="1" x="5285"/>
        <item m="1" x="5689"/>
        <item m="1" x="6138"/>
        <item m="1" x="6653"/>
        <item m="1" x="7146"/>
        <item m="1" x="4899"/>
        <item m="1" x="5301"/>
        <item m="1" x="5703"/>
        <item m="1" x="6156"/>
        <item m="1" x="6666"/>
        <item m="1" x="7159"/>
        <item m="1" x="4916"/>
        <item m="1" x="5315"/>
        <item m="1" x="5721"/>
        <item m="1" x="6173"/>
        <item m="1" x="6685"/>
        <item m="1" x="7174"/>
        <item m="1" x="4927"/>
        <item m="1" x="5330"/>
        <item m="1" x="5734"/>
        <item m="1" x="6189"/>
        <item m="1" x="6699"/>
        <item m="1" x="7186"/>
        <item m="1" x="4938"/>
        <item m="1" x="5339"/>
        <item m="1" x="5747"/>
        <item m="1" x="6202"/>
        <item m="1" x="6712"/>
        <item m="1" x="7199"/>
        <item m="1" x="4947"/>
        <item m="1" x="5349"/>
        <item m="1" x="5757"/>
        <item m="1" x="6214"/>
        <item m="1" x="6723"/>
        <item m="1" x="7210"/>
        <item m="1" x="5249"/>
        <item m="1" x="5656"/>
        <item m="1" x="6107"/>
        <item m="1" x="6621"/>
        <item m="1" x="7116"/>
        <item m="1" x="4870"/>
        <item m="1" x="5270"/>
        <item m="1" x="5675"/>
        <item m="1" x="6125"/>
        <item m="1" x="6641"/>
        <item m="1" x="7137"/>
        <item m="1" x="4892"/>
        <item m="1" x="5294"/>
        <item m="1" x="5696"/>
        <item m="1" x="6146"/>
        <item m="1" x="6661"/>
        <item m="1" x="7154"/>
        <item m="1" x="4907"/>
        <item m="1" x="5308"/>
        <item m="1" x="5711"/>
        <item m="1" x="6164"/>
        <item m="1" x="6674"/>
        <item m="1" x="7167"/>
        <item m="1" x="4923"/>
        <item m="1" x="5322"/>
        <item m="1" x="5729"/>
        <item m="1" x="6181"/>
        <item m="1" x="6693"/>
        <item m="1" x="7181"/>
        <item m="1" x="4933"/>
        <item m="1" x="5336"/>
        <item m="1" x="5741"/>
        <item m="1" x="6196"/>
        <item m="1" x="6706"/>
        <item m="1" x="7193"/>
        <item m="1" x="4942"/>
        <item m="1" x="5343"/>
        <item m="1" x="5752"/>
        <item m="1" x="6207"/>
        <item m="1" x="6717"/>
        <item m="1" x="7204"/>
        <item m="1" x="4951"/>
        <item m="1" x="5353"/>
        <item m="1" x="5761"/>
        <item m="1" x="6218"/>
        <item m="1" x="6727"/>
        <item m="1" x="7214"/>
        <item m="1" x="4960"/>
        <item m="1" x="5358"/>
        <item m="1" x="5768"/>
        <item m="1" x="6227"/>
        <item m="1" x="6738"/>
        <item m="1" x="7225"/>
        <item m="1" x="4963"/>
        <item m="1" x="5364"/>
        <item m="1" x="5777"/>
        <item m="1" x="6236"/>
        <item m="1" x="6748"/>
        <item m="1" x="7236"/>
        <item m="1" x="4611"/>
        <item m="1" x="4999"/>
        <item m="1" x="5395"/>
        <item m="1" x="5816"/>
        <item m="1" x="4615"/>
        <item m="1" x="5006"/>
        <item m="1" x="5406"/>
        <item m="1" x="5828"/>
        <item m="1" x="6293"/>
        <item m="1" x="5010"/>
        <item m="1" x="5414"/>
        <item m="1" x="5843"/>
        <item m="1" x="6306"/>
        <item m="1" x="6803"/>
        <item m="1" x="5418"/>
        <item m="1" x="5855"/>
        <item m="1" x="6327"/>
        <item m="1" x="6817"/>
        <item m="1" x="7296"/>
        <item m="1" x="5862"/>
        <item m="1" x="6343"/>
        <item m="1" x="6837"/>
        <item m="1" x="7310"/>
        <item m="1" x="6358"/>
        <item m="1" x="6856"/>
        <item m="1" x="7331"/>
        <item m="1" x="52"/>
        <item m="1" x="6870"/>
        <item m="1" x="7351"/>
        <item m="1" x="65"/>
        <item m="1" x="263"/>
        <item m="1" x="7366"/>
        <item m="1" x="80"/>
        <item m="1" x="272"/>
        <item m="1" x="426"/>
        <item m="1" x="99"/>
        <item m="1" x="287"/>
        <item m="1" x="435"/>
        <item m="1" x="619"/>
        <item m="1" x="473"/>
        <item m="1" x="4002"/>
        <item m="1" x="2597"/>
        <item m="1" x="5000"/>
        <item m="1" x="5396"/>
        <item m="1" x="1456"/>
        <item m="1" x="1536"/>
        <item m="1" x="5007"/>
        <item m="1" x="5407"/>
        <item m="1" x="5829"/>
        <item m="1" x="4623"/>
        <item m="1" x="5011"/>
        <item m="1" x="5415"/>
        <item m="1" x="5844"/>
        <item m="1" x="6307"/>
        <item m="1" x="5019"/>
        <item m="1" x="5419"/>
        <item m="1" x="5196"/>
        <item m="1" x="5608"/>
        <item m="1" x="6059"/>
        <item m="1" x="6570"/>
        <item m="1" x="7069"/>
        <item m="1" x="4822"/>
        <item m="1" x="5220"/>
        <item m="1" x="5631"/>
        <item m="1" x="6080"/>
        <item m="1" x="6593"/>
        <item m="1" x="7090"/>
        <item m="1" x="4846"/>
        <item m="1" x="5243"/>
        <item m="1" x="5652"/>
        <item m="1" x="6103"/>
        <item m="1" x="6617"/>
        <item m="1" x="7112"/>
        <item m="1" x="4864"/>
        <item m="1" x="5264"/>
        <item m="1" x="5671"/>
        <item m="1" x="6121"/>
        <item m="1" x="6637"/>
        <item m="1" x="7133"/>
        <item m="1" x="4886"/>
        <item m="1" x="5288"/>
        <item m="1" x="5692"/>
        <item m="1" x="6141"/>
        <item m="1" x="6656"/>
        <item m="1" x="7149"/>
        <item m="1" x="4902"/>
        <item m="1" x="5304"/>
        <item m="1" x="5706"/>
        <item m="1" x="6159"/>
        <item m="1" x="6669"/>
        <item m="1" x="7162"/>
        <item m="1" x="4919"/>
        <item m="1" x="5318"/>
        <item m="1" x="5724"/>
        <item m="1" x="6176"/>
        <item m="1" x="6688"/>
        <item m="1" x="7177"/>
        <item m="1" x="4930"/>
        <item m="1" x="5333"/>
        <item m="1" x="5737"/>
        <item m="1" x="6192"/>
        <item m="1" x="6702"/>
        <item m="1" x="7189"/>
        <item m="1" x="4940"/>
        <item m="1" x="5341"/>
        <item m="1" x="5749"/>
        <item m="1" x="6204"/>
        <item m="1" x="6714"/>
        <item m="1" x="7201"/>
        <item m="1" x="4949"/>
        <item m="1" x="5351"/>
        <item m="1" x="5759"/>
        <item m="1" x="6216"/>
        <item m="1" x="6725"/>
        <item m="1" x="7212"/>
        <item m="1" x="1666"/>
        <item m="1" x="1716"/>
        <item m="1" x="1779"/>
        <item m="1" x="1839"/>
        <item m="1" x="1915"/>
        <item m="1" x="1984"/>
        <item m="1" x="2107"/>
        <item m="1" x="2178"/>
        <item m="1" x="2301"/>
        <item m="1" x="1355"/>
        <item m="1" x="1416"/>
        <item m="1" x="1479"/>
        <item m="1" x="1555"/>
        <item m="1" x="1609"/>
        <item m="1" x="1660"/>
        <item m="1" x="1711"/>
        <item m="1" x="1771"/>
        <item m="1" x="1829"/>
        <item m="1" x="1903"/>
        <item m="1" x="1008"/>
        <item m="1" x="1096"/>
        <item m="1" x="1185"/>
        <item m="1" x="1271"/>
        <item m="1" x="1343"/>
        <item m="1" x="1409"/>
        <item m="1" x="1468"/>
        <item m="1" x="1546"/>
        <item m="1" x="1601"/>
        <item m="1" x="1651"/>
        <item m="1" x="603"/>
        <item m="1" x="709"/>
        <item m="1" x="788"/>
        <item m="1" x="906"/>
        <item m="1" x="989"/>
        <item m="1" x="1087"/>
        <item m="1" x="1166"/>
        <item m="1" x="1263"/>
        <item m="1" x="1332"/>
        <item m="1" x="1399"/>
        <item m="1" x="515"/>
        <item m="1" x="589"/>
        <item m="1" x="702"/>
        <item m="1" x="773"/>
        <item m="1" x="896"/>
        <item m="1" x="972"/>
        <item m="1" x="1078"/>
        <item m="1" x="511"/>
        <item m="1" x="576"/>
        <item m="1" x="695"/>
        <item m="1" x="84"/>
        <item m="1" x="276"/>
        <item m="1" x="429"/>
        <item m="1" x="112"/>
        <item m="1" x="302"/>
        <item m="1" x="451"/>
        <item m="1" x="628"/>
        <item m="1" x="2447"/>
        <item m="1" x="2237"/>
        <item m="1" x="2033"/>
        <item m="1" x="1864"/>
        <item m="1" x="2807"/>
        <item m="1" x="2622"/>
        <item m="1" x="2432"/>
        <item m="1" x="2224"/>
        <item m="1" x="2019"/>
        <item m="1" x="2987"/>
        <item m="1" x="2792"/>
        <item m="1" x="2604"/>
        <item m="1" x="2411"/>
        <item m="1" x="2205"/>
        <item m="1" x="3163"/>
        <item m="1" x="2972"/>
        <item m="1" x="2773"/>
        <item m="1" x="2584"/>
        <item m="1" x="2392"/>
        <item m="1" x="3343"/>
        <item m="1" x="3147"/>
        <item m="1" x="2955"/>
        <item m="1" x="2756"/>
        <item m="1" x="2567"/>
        <item m="1" x="3547"/>
        <item m="1" x="3327"/>
        <item m="1" x="3135"/>
        <item m="1" x="2941"/>
        <item m="1" x="2741"/>
        <item m="1" x="3777"/>
        <item m="1" x="3524"/>
        <item m="1" x="3315"/>
        <item m="1" x="3122"/>
        <item m="1" x="2928"/>
        <item m="1" x="4019"/>
        <item m="1" x="6507"/>
        <item m="1" x="6760"/>
        <item m="1" x="7006"/>
        <item m="1" x="7247"/>
        <item m="1" x="5362"/>
        <item m="1" x="5509"/>
        <item m="1" x="5771"/>
        <item m="1" x="5961"/>
        <item m="1" x="6230"/>
        <item m="1" x="6472"/>
        <item m="1" x="6742"/>
        <item m="1" x="6975"/>
        <item m="1" x="7229"/>
        <item m="1" x="4550"/>
        <item m="1" x="4665"/>
        <item m="1" x="4945"/>
        <item m="1" x="5061"/>
        <item m="1" x="5347"/>
        <item m="1" x="5476"/>
        <item m="1" x="5755"/>
        <item m="1" x="5927"/>
        <item m="1" x="6211"/>
        <item m="1" x="6431"/>
        <item m="1" x="3938"/>
        <item m="1" x="4022"/>
        <item m="1" x="160"/>
        <item m="1" x="341"/>
        <item m="1" x="162"/>
        <item m="1" x="893"/>
        <item m="1" x="1521"/>
        <item m="1" x="2041"/>
        <item m="1" x="176"/>
        <item m="1" x="915"/>
        <item m="1" x="1543"/>
        <item m="1" x="2073"/>
        <item m="1" x="195"/>
        <item m="1" x="928"/>
        <item m="1" x="1560"/>
        <item m="1" x="2104"/>
        <item m="1" x="4187"/>
        <item m="1" x="4480"/>
        <item m="1" x="4831"/>
        <item m="1" x="5205"/>
        <item m="1" x="5596"/>
        <item m="1" x="4495"/>
        <item m="1" x="4855"/>
        <item m="1" x="5229"/>
        <item m="1" x="5617"/>
        <item m="1" x="6048"/>
        <item m="1" x="4876"/>
        <item m="1" x="5255"/>
        <item m="1" x="5641"/>
        <item m="1" x="6068"/>
        <item m="1" x="6559"/>
        <item m="1" x="5276"/>
        <item m="1" x="5661"/>
        <item m="1" x="6089"/>
        <item m="1" x="6578"/>
        <item m="1" x="7057"/>
        <item m="1" x="5680"/>
        <item m="1" x="6112"/>
        <item m="1" x="6602"/>
        <item m="1" x="4440"/>
        <item m="1" x="4803"/>
        <item m="1" x="5199"/>
        <item m="1" x="5611"/>
        <item m="1" x="6062"/>
        <item m="1" x="6573"/>
        <item m="1" x="7072"/>
        <item m="1" x="4151"/>
        <item m="1" x="4456"/>
        <item m="1" x="4825"/>
        <item m="1" x="5223"/>
        <item m="1" x="5634"/>
        <item m="1" x="6083"/>
        <item m="1" x="6596"/>
        <item m="1" x="7093"/>
        <item m="1" x="4170"/>
        <item m="1" x="4475"/>
        <item m="1" x="4849"/>
        <item m="1" x="5247"/>
        <item m="1" x="5655"/>
        <item m="1" x="6106"/>
        <item m="1" x="6620"/>
        <item m="1" x="7115"/>
        <item m="1" x="7077"/>
        <item m="1" x="6130"/>
        <item m="1" x="6626"/>
        <item m="1" x="7099"/>
        <item m="1" x="6645"/>
        <item m="1" x="7120"/>
        <item m="1" x="170"/>
        <item m="1" x="7140"/>
        <item m="1" x="4182"/>
        <item m="1" x="4490"/>
        <item m="1" x="4868"/>
        <item m="1" x="5268"/>
        <item m="1" x="5674"/>
        <item m="1" x="6124"/>
        <item m="1" x="6640"/>
        <item m="1" x="7136"/>
        <item m="1" x="4199"/>
        <item m="1" x="4507"/>
        <item m="1" x="4890"/>
        <item m="1" x="5292"/>
        <item m="1" x="5695"/>
        <item m="1" x="4191"/>
        <item m="1" x="4484"/>
        <item m="1" x="4837"/>
        <item m="1" x="4409"/>
        <item m="1" x="4758"/>
        <item m="1" x="5153"/>
        <item m="1" x="5567"/>
        <item m="1" x="6018"/>
        <item m="1" x="6528"/>
        <item m="1" x="7029"/>
        <item m="1" x="4411"/>
        <item m="1" x="4123"/>
        <item m="1" x="4421"/>
        <item m="1" x="4777"/>
        <item m="1" x="5171"/>
        <item m="1" x="5584"/>
        <item m="1" x="6036"/>
        <item m="1" x="6547"/>
        <item m="1" x="7046"/>
        <item m="1" x="4136"/>
        <item m="1" x="4437"/>
        <item m="1" x="4798"/>
        <item m="1" x="5193"/>
        <item m="1" x="5606"/>
        <item m="1" x="6057"/>
        <item m="1" x="6568"/>
        <item m="1" x="7067"/>
        <item m="1" x="4148"/>
        <item m="1" x="4453"/>
        <item m="1" x="4819"/>
        <item m="1" x="5217"/>
        <item m="1" x="5629"/>
        <item m="1" x="6078"/>
        <item m="1" x="6591"/>
        <item m="1" x="7088"/>
        <item m="1" x="4166"/>
        <item m="1" x="4471"/>
        <item m="1" x="4844"/>
        <item m="1" x="5241"/>
        <item m="1" x="5651"/>
        <item m="1" x="6101"/>
        <item m="1" x="6615"/>
        <item m="1" x="7110"/>
        <item m="1" x="4178"/>
        <item m="1" x="4486"/>
        <item m="1" x="4862"/>
        <item m="1" x="5262"/>
        <item m="1" x="5669"/>
        <item m="1" x="6119"/>
        <item m="1" x="6635"/>
        <item m="1" x="7131"/>
        <item m="1" x="4195"/>
        <item m="1" x="4503"/>
        <item m="1" x="4884"/>
        <item m="1" x="5286"/>
        <item m="1" x="5690"/>
        <item m="1" x="6139"/>
        <item m="1" x="6654"/>
        <item m="1" x="7147"/>
        <item m="1" x="4205"/>
        <item m="1" x="4514"/>
        <item m="1" x="4900"/>
        <item m="1" x="5302"/>
        <item m="1" x="5704"/>
        <item m="1" x="6157"/>
        <item m="1" x="6667"/>
        <item m="1" x="7160"/>
        <item m="1" x="4215"/>
        <item m="1" x="4526"/>
        <item m="1" x="4917"/>
        <item m="1" x="5316"/>
        <item m="1" x="5722"/>
        <item m="1" x="6174"/>
        <item m="1" x="6686"/>
        <item m="1" x="7175"/>
        <item m="1" x="4224"/>
        <item m="1" x="4534"/>
        <item m="1" x="4928"/>
        <item m="1" x="5331"/>
        <item m="1" x="5735"/>
        <item m="1" x="6190"/>
        <item m="1" x="6700"/>
        <item m="1" x="7187"/>
        <item m="1" x="7387"/>
        <item m="1" x="4441"/>
        <item m="1" x="4805"/>
        <item m="1" x="5200"/>
        <item m="1" x="5612"/>
        <item m="1" x="6063"/>
        <item m="1" x="6574"/>
        <item m="1" x="7073"/>
        <item m="1" x="4152"/>
        <item m="1" x="4457"/>
        <item m="1" x="4826"/>
        <item m="1" x="5224"/>
        <item m="1" x="5635"/>
        <item m="1" x="6084"/>
        <item m="1" x="6597"/>
        <item m="1" x="7094"/>
        <item m="1" x="4172"/>
        <item m="1" x="4477"/>
        <item m="1" x="4851"/>
        <item m="1" x="5250"/>
        <item m="1" x="5657"/>
        <item m="1" x="6108"/>
        <item m="1" x="6622"/>
        <item m="1" x="7117"/>
        <item m="1" x="4184"/>
        <item m="1" x="4492"/>
        <item m="1" x="4871"/>
        <item m="1" x="5271"/>
        <item m="1" x="5676"/>
        <item m="1" x="6126"/>
        <item m="1" x="6642"/>
        <item m="1" x="7138"/>
        <item m="1" x="4201"/>
        <item m="1" x="4509"/>
        <item m="1" x="4893"/>
        <item m="1" x="5295"/>
        <item m="1" x="5697"/>
        <item m="1" x="6147"/>
        <item m="1" x="6662"/>
        <item m="1" x="7155"/>
        <item m="1" x="4210"/>
        <item m="1" x="4519"/>
        <item m="1" x="4908"/>
        <item m="1" x="5309"/>
        <item m="1" x="5712"/>
        <item m="1" x="6165"/>
        <item m="1" x="6675"/>
        <item m="1" x="7168"/>
        <item m="1" x="4219"/>
        <item m="1" x="4530"/>
        <item m="1" x="4924"/>
        <item m="1" x="5323"/>
        <item m="1" x="5730"/>
        <item m="1" x="6182"/>
        <item m="1" x="6694"/>
        <item m="1" x="7182"/>
        <item m="1" x="4228"/>
        <item m="1" x="4538"/>
        <item m="1" x="4934"/>
        <item m="1" x="5337"/>
        <item m="1" x="5742"/>
        <item m="1" x="6197"/>
        <item m="1" x="6707"/>
        <item m="1" x="7194"/>
        <item m="1" x="4235"/>
        <item m="1" x="4544"/>
        <item m="1" x="4943"/>
        <item m="1" x="5344"/>
        <item m="1" x="5753"/>
        <item m="1" x="6208"/>
        <item m="1" x="6718"/>
        <item m="1" x="7205"/>
        <item m="1" x="4242"/>
        <item m="1" x="4554"/>
        <item m="1" x="4952"/>
        <item m="1" x="5354"/>
        <item m="1" x="5762"/>
        <item m="1" x="6219"/>
        <item m="1" x="6728"/>
        <item m="1" x="7215"/>
        <item m="1" x="5211"/>
        <item m="1" x="5601"/>
        <item m="1" x="4498"/>
        <item m="1" x="4858"/>
        <item m="1" x="5234"/>
        <item m="1" x="5622"/>
        <item m="1" x="6052"/>
        <item m="1" x="4880"/>
        <item m="1" x="5259"/>
        <item m="1" x="5646"/>
        <item m="1" x="6072"/>
        <item m="1" x="6563"/>
        <item m="1" x="5281"/>
        <item m="1" x="5666"/>
        <item m="1" x="6094"/>
        <item m="1" x="6582"/>
        <item m="1" x="7061"/>
        <item m="1" x="5684"/>
        <item m="1" x="6116"/>
        <item m="1" x="6607"/>
        <item m="1" x="7081"/>
        <item m="1" x="6134"/>
        <item m="1" x="6630"/>
        <item m="1" x="7103"/>
        <item m="1" x="6649"/>
        <item m="1" x="7124"/>
        <item m="1" x="173"/>
        <item m="1" x="7143"/>
        <item m="1" x="178"/>
        <item m="1" x="347"/>
        <item m="1" x="183"/>
        <item m="1" x="349"/>
        <item m="1" x="527"/>
        <item m="1" x="190"/>
        <item m="1" x="352"/>
        <item m="1" x="529"/>
        <item m="1" x="713"/>
        <item m="1" x="4202"/>
        <item m="1" x="4499"/>
        <item m="1" x="4859"/>
        <item m="1" x="5235"/>
        <item m="1" x="5623"/>
        <item m="1" x="4412"/>
        <item m="1" x="4761"/>
        <item m="1" x="5156"/>
        <item m="1" x="5570"/>
        <item m="1" x="6021"/>
        <item m="1" x="6531"/>
        <item m="1" x="7032"/>
        <item m="1" x="4125"/>
        <item m="1" x="4423"/>
        <item m="1" x="4780"/>
        <item m="1" x="5174"/>
        <item m="1" x="5587"/>
        <item m="1" x="6039"/>
        <item m="1" x="6550"/>
        <item m="1" x="7049"/>
        <item m="1" x="4138"/>
        <item m="1" x="4439"/>
        <item m="1" x="4801"/>
        <item m="1" x="5197"/>
        <item m="1" x="5609"/>
        <item m="1" x="6060"/>
        <item m="1" x="6571"/>
        <item m="1" x="7070"/>
        <item m="1" x="4150"/>
        <item m="1" x="4455"/>
        <item m="1" x="4823"/>
        <item m="1" x="5221"/>
        <item m="1" x="5632"/>
        <item m="1" x="6081"/>
        <item m="1" x="6594"/>
        <item m="1" x="7091"/>
        <item m="1" x="4168"/>
        <item m="1" x="4473"/>
        <item m="1" x="4847"/>
        <item m="1" x="5244"/>
        <item m="1" x="5653"/>
        <item m="1" x="6104"/>
        <item m="1" x="6618"/>
        <item m="1" x="7113"/>
        <item m="1" x="4180"/>
        <item m="1" x="4488"/>
        <item m="1" x="4865"/>
        <item m="1" x="5265"/>
        <item m="1" x="5672"/>
        <item m="1" x="6122"/>
        <item m="1" x="6638"/>
        <item m="1" x="7134"/>
        <item m="1" x="4197"/>
        <item m="1" x="4505"/>
        <item m="1" x="4887"/>
        <item m="1" x="5289"/>
        <item m="1" x="5693"/>
        <item m="1" x="6142"/>
        <item m="1" x="6657"/>
        <item m="1" x="7150"/>
        <item m="1" x="4207"/>
        <item m="1" x="4516"/>
        <item m="1" x="4903"/>
        <item m="1" x="5305"/>
        <item m="1" x="5707"/>
        <item m="1" x="6160"/>
        <item m="1" x="6670"/>
        <item m="1" x="7163"/>
        <item m="1" x="4217"/>
        <item m="1" x="4528"/>
        <item m="1" x="4920"/>
        <item m="1" x="5319"/>
        <item m="1" x="5725"/>
        <item m="1" x="6177"/>
        <item m="1" x="6689"/>
        <item m="1" x="7178"/>
        <item m="1" x="4226"/>
        <item m="1" x="4536"/>
        <item m="1" x="4931"/>
        <item m="1" x="5334"/>
        <item m="1" x="5738"/>
        <item m="1" x="6193"/>
        <item m="1" x="6703"/>
        <item m="1" x="7190"/>
        <item m="1" x="7390"/>
        <item m="1" x="2691"/>
        <item m="1" x="2750"/>
        <item m="1" x="2878"/>
        <item m="1" x="2944"/>
        <item m="1" x="3066"/>
        <item m="1" x="3129"/>
        <item m="1" x="3250"/>
        <item m="1" x="3318"/>
        <item m="1" x="3442"/>
        <item m="1" x="2179"/>
        <item m="1" x="2302"/>
        <item m="1" x="2371"/>
        <item m="1" x="2502"/>
        <item m="1" x="2559"/>
        <item m="1" x="2679"/>
        <item m="1" x="2735"/>
        <item m="1" x="2859"/>
        <item m="1" x="2931"/>
        <item m="1" x="3048"/>
        <item m="1" x="1830"/>
        <item m="1" x="1904"/>
        <item m="1" x="1971"/>
        <item m="1" x="2091"/>
        <item m="1" x="2170"/>
        <item m="1" x="2288"/>
        <item m="1" x="2364"/>
        <item m="1" x="2490"/>
        <item m="1" x="2550"/>
        <item m="1" x="2668"/>
        <item m="1" x="1602"/>
        <item m="1" x="1652"/>
        <item m="1" x="1703"/>
        <item m="1" x="1762"/>
        <item m="1" x="1822"/>
        <item m="1" x="1895"/>
        <item m="1" x="1961"/>
        <item m="1" x="2074"/>
        <item m="1" x="2159"/>
        <item m="1" x="2271"/>
        <item m="1" x="1333"/>
        <item m="1" x="1400"/>
        <item m="1" x="1453"/>
        <item m="1" x="1533"/>
        <item m="1" x="1591"/>
        <item m="1" x="1641"/>
        <item m="1" x="1694"/>
        <item m="1" x="1751"/>
        <item m="1" x="1811"/>
        <item m="1" x="1882"/>
        <item m="1" x="973"/>
        <item m="1" x="1079"/>
        <item m="1" x="1149"/>
        <item m="1" x="1252"/>
        <item m="1" x="1320"/>
        <item m="1" x="1391"/>
        <item m="1" x="1444"/>
        <item m="1" x="1523"/>
        <item m="1" x="1581"/>
        <item m="1" x="1631"/>
        <item m="1" x="577"/>
        <item m="1" x="696"/>
        <item m="1" x="759"/>
        <item m="1" x="885"/>
        <item m="1" x="960"/>
        <item m="1" x="1070"/>
        <item m="1" x="1137"/>
        <item m="1" x="1245"/>
        <item m="1" x="1310"/>
        <item m="1" x="2262"/>
        <item m="1" x="2051"/>
        <item m="1" x="1877"/>
        <item m="1" x="1740"/>
        <item m="1" x="2646"/>
        <item m="1" x="2455"/>
        <item m="1" x="2244"/>
        <item m="1" x="2037"/>
        <item m="1" x="1867"/>
        <item m="1" x="2813"/>
        <item m="1" x="2631"/>
        <item m="1" x="2439"/>
        <item m="1" x="2232"/>
        <item m="1" x="2025"/>
        <item m="1" x="2994"/>
        <item m="1" x="2799"/>
        <item m="1" x="2614"/>
        <item m="1" x="2421"/>
        <item m="1" x="2214"/>
        <item m="1" x="3169"/>
        <item m="1" x="2980"/>
        <item m="1" x="2781"/>
        <item m="1" x="2594"/>
        <item m="1" x="2400"/>
        <item m="1" x="3350"/>
        <item m="1" x="3157"/>
        <item m="1" x="2964"/>
        <item m="1" x="2764"/>
        <item m="1" x="2576"/>
        <item m="1" x="3559"/>
        <item m="1" x="3337"/>
        <item m="1" x="3140"/>
        <item m="1" x="2949"/>
        <item m="1" x="2746"/>
        <item m="1" x="3789"/>
        <item m="1" x="211"/>
        <item m="1" x="373"/>
        <item m="1" x="553"/>
        <item m="1" x="736"/>
        <item m="1" x="938"/>
        <item m="1" x="1116"/>
        <item m="1" x="217"/>
        <item m="1" x="379"/>
        <item m="1" x="559"/>
        <item m="1" x="742"/>
        <item m="1" x="943"/>
        <item m="1" x="1122"/>
        <item m="1" x="11"/>
        <item m="1" x="222"/>
        <item m="1" x="384"/>
        <item m="1" x="564"/>
        <item m="1" x="749"/>
        <item m="1" x="948"/>
        <item m="1" x="1127"/>
        <item m="1" x="14"/>
        <item m="1" x="226"/>
        <item m="1" x="389"/>
        <item m="1" x="572"/>
        <item m="1" x="755"/>
        <item m="1" x="956"/>
        <item m="1" x="1133"/>
        <item m="1" x="18"/>
        <item m="1" x="231"/>
        <item m="1" x="394"/>
        <item m="1" x="580"/>
        <item m="1" x="762"/>
        <item m="1" x="963"/>
        <item m="1" x="1140"/>
        <item m="1" x="21"/>
        <item m="1" x="235"/>
        <item m="1" x="398"/>
        <item m="1" x="586"/>
        <item m="1" x="769"/>
        <item m="1" x="969"/>
        <item m="1" x="1147"/>
        <item m="1" x="25"/>
        <item m="1" x="237"/>
        <item m="1" x="401"/>
        <item m="1" x="590"/>
        <item m="1" x="775"/>
        <item m="1" x="976"/>
        <item m="1" x="1152"/>
        <item m="1" x="28"/>
        <item m="1" x="7230"/>
        <item m="1" x="6212"/>
        <item m="1" x="6432"/>
        <item m="1" x="241"/>
        <item m="1" x="404"/>
        <item m="1" x="595"/>
        <item m="1" x="781"/>
        <item m="1" x="981"/>
        <item m="1" x="1159"/>
        <item m="1" x="39"/>
        <item m="1" x="250"/>
        <item m="1" x="411"/>
        <item m="1" x="605"/>
        <item m="1" x="790"/>
        <item m="1" x="991"/>
        <item m="1" x="1168"/>
        <item m="1" x="47"/>
        <item m="1" x="258"/>
        <item m="1" x="421"/>
        <item m="1" x="614"/>
        <item m="1" x="799"/>
        <item m="1" x="1000"/>
        <item m="1" x="1178"/>
        <item m="1" x="908"/>
        <item m="1" x="1089"/>
        <item m="1" x="1264"/>
        <item m="1" x="1402"/>
        <item m="1" x="1535"/>
        <item m="1" x="1643"/>
        <item m="1" x="1754"/>
        <item m="1" x="1886"/>
        <item m="1" x="2057"/>
        <item m="1" x="2255"/>
        <item m="1" x="913"/>
        <item m="1" x="1092"/>
        <item m="1" x="1268"/>
        <item m="1" x="724"/>
        <item m="1" x="1419"/>
        <item m="1" x="1912"/>
        <item m="1" x="2678"/>
        <item m="1" x="3423"/>
        <item m="1" x="4500"/>
        <item m="1" x="6135"/>
        <item m="1" x="746"/>
        <item m="1" x="1428"/>
        <item m="1" x="1931"/>
        <item m="1" x="2701"/>
        <item m="1" x="3455"/>
        <item m="1" x="4540"/>
        <item m="1" x="6198"/>
        <item m="1" x="24"/>
        <item m="1" x="771"/>
        <item m="1" x="1443"/>
        <item m="1" x="1945"/>
        <item m="1" x="2716"/>
        <item m="1" x="3479"/>
        <item m="1" x="4568"/>
        <item m="1" x="6238"/>
        <item m="1" x="58"/>
        <item m="1" x="806"/>
        <item m="1" x="1464"/>
        <item m="1" x="3213"/>
        <item m="1" x="3393"/>
        <item m="1" x="3618"/>
        <item m="1" x="3850"/>
        <item m="1" x="4106"/>
        <item m="1" x="3402"/>
        <item m="1" x="3629"/>
        <item m="1" x="3860"/>
        <item m="1" x="4117"/>
        <item m="1" x="4403"/>
        <item m="1" x="3640"/>
        <item m="1" x="3873"/>
        <item m="1" x="4129"/>
        <item m="1" x="4416"/>
        <item m="1" x="4753"/>
        <item m="1" x="3883"/>
        <item m="1" x="4141"/>
        <item m="1" x="4428"/>
        <item m="1" x="4769"/>
        <item m="1" x="5145"/>
        <item m="1" x="4155"/>
        <item m="1" x="4444"/>
        <item m="1" x="4788"/>
        <item m="1" x="5163"/>
        <item m="1" x="5558"/>
        <item m="1" x="4461"/>
        <item m="1" x="4810"/>
        <item m="1" x="5183"/>
        <item m="1" x="5577"/>
        <item m="1" x="6010"/>
        <item m="1" x="4832"/>
        <item m="1" x="5206"/>
        <item m="1" x="5597"/>
        <item m="1" x="6028"/>
        <item m="1" x="6521"/>
        <item m="1" x="5230"/>
        <item m="1" x="5618"/>
        <item m="1" x="3214"/>
        <item m="1" x="3394"/>
        <item m="1" x="3620"/>
        <item m="1" x="3852"/>
        <item m="1" x="4108"/>
        <item m="1" x="3403"/>
        <item m="1" x="3630"/>
        <item m="1" x="3862"/>
        <item m="1" x="4119"/>
        <item m="1" x="4404"/>
        <item m="1" x="3641"/>
        <item m="1" x="3874"/>
        <item m="1" x="4131"/>
        <item m="1" x="4418"/>
        <item m="1" x="4754"/>
        <item m="1" x="3886"/>
        <item m="1" x="4144"/>
        <item m="1" x="4431"/>
        <item m="1" x="4771"/>
        <item m="1" x="5147"/>
        <item m="1" x="4159"/>
        <item m="1" x="4448"/>
        <item m="1" x="4791"/>
        <item m="1" x="5165"/>
        <item m="1" x="5560"/>
        <item m="1" x="4465"/>
        <item m="1" x="4814"/>
        <item m="1" x="5187"/>
        <item m="1" x="5579"/>
        <item m="1" x="6012"/>
        <item m="1" x="4838"/>
        <item m="1" x="5212"/>
        <item m="1" x="5602"/>
        <item m="1" x="6030"/>
        <item m="1" x="6523"/>
        <item m="1" x="5236"/>
        <item m="1" x="5624"/>
        <item m="1" x="6053"/>
        <item m="1" x="6540"/>
        <item m="1" x="7021"/>
        <item m="1" x="5647"/>
        <item m="1" x="6073"/>
        <item m="1" x="6564"/>
        <item m="1" x="7041"/>
        <item m="1" x="6095"/>
        <item m="1" x="6583"/>
        <item m="1" x="7062"/>
        <item m="1" x="3224"/>
        <item m="1" x="3404"/>
        <item m="1" x="3631"/>
        <item m="1" x="3863"/>
        <item m="1" x="4120"/>
        <item m="1" x="1765"/>
        <item m="1" x="1824"/>
        <item m="1" x="1898"/>
        <item m="1" x="1965"/>
        <item m="1" x="2081"/>
        <item m="1" x="2165"/>
        <item m="1" x="2280"/>
        <item m="1" x="2360"/>
        <item m="1" x="2482"/>
        <item m="1" x="1458"/>
        <item m="1" x="1538"/>
        <item m="1" x="1594"/>
        <item m="1" x="1645"/>
        <item m="1" x="1698"/>
        <item m="1" x="1757"/>
        <item m="1" x="1817"/>
        <item m="1" x="1890"/>
        <item m="1" x="1955"/>
        <item m="1" x="2063"/>
        <item m="1" x="1156"/>
        <item m="1" x="1257"/>
        <item m="1" x="1325"/>
        <item m="1" x="1395"/>
        <item m="1" x="1448"/>
        <item m="1" x="1527"/>
        <item m="1" x="1586"/>
        <item m="1" x="1637"/>
        <item m="1" x="1691"/>
        <item m="1" x="1747"/>
        <item m="1" x="766"/>
        <item m="1" x="889"/>
        <item m="1" x="966"/>
        <item m="1" x="1074"/>
        <item m="1" x="1144"/>
        <item m="1" x="1249"/>
        <item m="1" x="1316"/>
        <item m="1" x="1387"/>
        <item m="1" x="1440"/>
        <item m="1" x="1516"/>
        <item m="1" x="506"/>
        <item m="1" x="569"/>
        <item m="1" x="689"/>
        <item m="1" x="752"/>
        <item m="1" x="877"/>
        <item m="1" x="953"/>
        <item m="1" x="1063"/>
        <item m="1" x="1131"/>
        <item m="1" x="1238"/>
        <item m="1" x="496"/>
        <item m="1" x="556"/>
        <item m="1" x="679"/>
        <item m="1" x="739"/>
        <item m="1" x="863"/>
        <item m="1" x="113"/>
        <item m="1" x="303"/>
        <item m="1" x="452"/>
        <item m="1" x="629"/>
        <item m="1" x="135"/>
        <item m="1" x="320"/>
        <item m="1" x="471"/>
        <item m="1" x="650"/>
        <item m="1" x="824"/>
        <item m="1" x="2808"/>
        <item m="1" x="2623"/>
        <item m="1" x="2433"/>
        <item m="1" x="2225"/>
        <item m="1" x="2020"/>
        <item m="1" x="2988"/>
        <item m="1" x="2793"/>
        <item m="1" x="2605"/>
        <item m="1" x="2412"/>
        <item m="1" x="2206"/>
        <item m="1" x="3164"/>
        <item m="1" x="2973"/>
        <item m="1" x="2774"/>
        <item m="1" x="2585"/>
        <item m="1" x="2393"/>
        <item m="1" x="3344"/>
        <item m="1" x="3148"/>
        <item m="1" x="2956"/>
        <item m="1" x="2757"/>
        <item m="1" x="2568"/>
        <item m="1" x="3548"/>
        <item m="1" x="3328"/>
        <item m="1" x="3136"/>
        <item m="1" x="2942"/>
        <item m="1" x="2742"/>
        <item m="1" x="3778"/>
        <item m="1" x="3525"/>
        <item m="1" x="3316"/>
        <item m="1" x="3123"/>
        <item m="1" x="2929"/>
        <item m="1" x="4020"/>
        <item m="1" x="3756"/>
        <item m="1" x="3504"/>
        <item m="1" x="3305"/>
        <item m="1" x="3113"/>
        <item m="1" x="6955"/>
        <item m="1" x="7219"/>
        <item m="1" x="5745"/>
        <item m="1" x="5911"/>
        <item m="1" x="6199"/>
        <item m="1" x="6413"/>
        <item m="1" x="6709"/>
        <item m="1" x="6918"/>
        <item m="1" x="7196"/>
        <item m="1" x="4913"/>
        <item m="1" x="5027"/>
        <item m="1" x="5312"/>
        <item m="1" x="5440"/>
        <item m="1" x="5718"/>
        <item m="1" x="5890"/>
        <item m="1" x="6170"/>
        <item m="1" x="6390"/>
        <item m="1" x="6682"/>
        <item m="1" x="6897"/>
        <item m="1" x="4192"/>
        <item m="1" x="4293"/>
        <item m="1" x="120"/>
        <item m="1" x="315"/>
        <item m="1" x="476"/>
        <item m="1" x="662"/>
        <item m="1" x="37"/>
        <item m="1" x="785"/>
        <item m="1" x="1452"/>
        <item m="1" x="1951"/>
        <item m="1" x="2718"/>
        <item m="1" x="3483"/>
        <item m="1" x="4578"/>
        <item m="1" x="6264"/>
        <item m="1" x="85"/>
        <item m="1" x="826"/>
        <item m="1" x="1474"/>
        <item m="1" x="1969"/>
        <item m="1" x="2725"/>
        <item m="1" x="3492"/>
        <item m="1" x="4604"/>
        <item m="1" x="6331"/>
        <item m="1" x="137"/>
        <item m="1" x="856"/>
        <item m="1" x="1494"/>
        <item m="1" x="1991"/>
        <item m="1" x="2748"/>
        <item m="1" x="3512"/>
        <item m="1" x="4630"/>
        <item m="1" x="6386"/>
        <item m="1" x="157"/>
        <item m="1" x="883"/>
        <item m="1" x="1511"/>
        <item m="1" x="3735"/>
        <item m="1" x="3981"/>
        <item m="1" x="4267"/>
        <item m="1" x="4580"/>
        <item m="1" x="4971"/>
        <item m="1" x="3985"/>
        <item m="1" x="4271"/>
        <item m="1" x="4583"/>
        <item m="1" x="4975"/>
        <item m="1" x="5370"/>
        <item m="1" x="4278"/>
        <item m="1" x="4591"/>
        <item m="1" x="4982"/>
        <item m="1" x="5377"/>
        <item m="1" x="5792"/>
        <item m="1" x="4599"/>
        <item m="1" x="4989"/>
        <item m="1" x="5386"/>
        <item m="1" x="5803"/>
        <item m="1" x="6260"/>
        <item m="1" x="4997"/>
        <item m="1" x="5393"/>
        <item m="1" x="5814"/>
        <item m="1" x="5088"/>
        <item m="1" x="5501"/>
        <item m="1" x="5953"/>
        <item m="1" x="6461"/>
        <item m="1" x="6965"/>
        <item m="1" x="4710"/>
        <item m="1" x="5104"/>
        <item m="1" x="5518"/>
        <item m="1" x="5970"/>
        <item m="1" x="6481"/>
        <item m="1" x="6984"/>
        <item m="1" x="4730"/>
        <item m="1" x="5124"/>
        <item m="1" x="5536"/>
        <item m="1" x="5989"/>
        <item m="1" x="6498"/>
        <item m="1" x="7000"/>
        <item m="1" x="6274"/>
        <item m="1" x="6769"/>
        <item m="1" x="5403"/>
        <item m="1" x="5825"/>
        <item m="1" x="6290"/>
        <item m="1" x="6784"/>
        <item m="1" x="7256"/>
        <item m="1" x="5840"/>
        <item m="1" x="6800"/>
        <item m="1" x="7275"/>
        <item m="1" x="6324"/>
        <item m="1" x="6814"/>
        <item m="1" x="4748"/>
        <item m="1" x="5140"/>
        <item m="1" x="5553"/>
        <item m="1" x="6005"/>
        <item m="1" x="6516"/>
        <item m="1" x="7015"/>
        <item m="1" x="4764"/>
        <item m="1" x="5159"/>
        <item m="1" x="5573"/>
        <item m="1" x="6024"/>
        <item m="1" x="6534"/>
        <item m="1" x="7035"/>
        <item m="1" x="3736"/>
        <item m="1" x="3982"/>
        <item m="1" x="4268"/>
        <item m="1" x="5049"/>
        <item m="1" x="5463"/>
        <item m="1" x="5915"/>
        <item m="1" x="6417"/>
        <item m="1" x="6922"/>
        <item m="1" x="4668"/>
        <item m="1" x="5064"/>
        <item m="1" x="5479"/>
        <item m="1" x="5930"/>
        <item m="1" x="6436"/>
        <item m="1" x="6939"/>
        <item m="1" x="4686"/>
        <item m="1" x="5081"/>
        <item m="1" x="5494"/>
        <item m="1" x="5946"/>
        <item m="1" x="6454"/>
        <item m="1" x="6958"/>
        <item m="1" x="4704"/>
        <item m="1" x="5098"/>
        <item m="1" x="5512"/>
        <item m="1" x="5964"/>
        <item m="1" x="6475"/>
        <item m="1" x="6978"/>
        <item m="1" x="4724"/>
        <item m="1" x="5118"/>
        <item m="1" x="5530"/>
        <item m="1" x="5983"/>
        <item m="1" x="6492"/>
        <item m="1" x="6994"/>
        <item m="1" x="4742"/>
        <item m="1" x="5134"/>
        <item m="1" x="5547"/>
        <item m="1" x="5999"/>
        <item m="1" x="6510"/>
        <item m="1" x="7009"/>
        <item m="1" x="4759"/>
        <item m="1" x="5154"/>
        <item m="1" x="5568"/>
        <item m="1" x="6019"/>
        <item m="1" x="6529"/>
        <item m="1" x="7030"/>
        <item m="1" x="4778"/>
        <item m="1" x="5172"/>
        <item m="1" x="5585"/>
        <item m="1" x="6037"/>
        <item m="1" x="6548"/>
        <item m="1" x="7047"/>
        <item m="1" x="4799"/>
        <item m="1" x="5194"/>
        <item m="1" x="5607"/>
        <item m="1" x="6058"/>
        <item m="1" x="6569"/>
        <item m="1" x="7068"/>
        <item m="1" x="4820"/>
        <item m="1" x="5218"/>
        <item m="1" x="5630"/>
        <item m="1" x="6079"/>
        <item m="1" x="6592"/>
        <item m="1" x="7089"/>
        <item m="1" x="5093"/>
        <item m="1" x="5505"/>
        <item m="1" x="5957"/>
        <item m="1" x="6465"/>
        <item m="1" x="6969"/>
        <item m="1" x="4714"/>
        <item m="1" x="5108"/>
        <item m="1" x="5522"/>
        <item m="1" x="5974"/>
        <item m="1" x="6485"/>
        <item m="1" x="6988"/>
        <item m="1" x="4733"/>
        <item m="1" x="5127"/>
        <item m="1" x="5539"/>
        <item m="1" x="5992"/>
        <item m="1" x="6500"/>
        <item m="1" x="7002"/>
        <item m="1" x="4750"/>
        <item m="1" x="5142"/>
        <item m="1" x="5555"/>
        <item m="1" x="6007"/>
        <item m="1" x="6518"/>
        <item m="1" x="7017"/>
        <item m="1" x="4766"/>
        <item m="1" x="5161"/>
        <item m="1" x="5575"/>
        <item m="1" x="6026"/>
        <item m="1" x="6536"/>
        <item m="1" x="7037"/>
        <item m="1" x="4784"/>
        <item m="1" x="5178"/>
        <item m="1" x="5591"/>
        <item m="1" x="6043"/>
        <item m="1" x="6554"/>
        <item m="1" x="7053"/>
        <item m="1" x="4806"/>
        <item m="1" x="5201"/>
        <item m="1" x="5613"/>
        <item m="1" x="6064"/>
        <item m="1" x="6575"/>
        <item m="1" x="7074"/>
        <item m="1" x="4827"/>
        <item m="1" x="5225"/>
        <item m="1" x="5636"/>
        <item m="1" x="6085"/>
        <item m="1" x="6598"/>
        <item m="1" x="7095"/>
        <item m="1" x="4852"/>
        <item m="1" x="5251"/>
        <item m="1" x="5658"/>
        <item m="1" x="6109"/>
        <item m="1" x="6623"/>
        <item m="1" x="7118"/>
        <item m="1" x="4872"/>
        <item m="1" x="5272"/>
        <item m="1" x="5677"/>
        <item m="1" x="6127"/>
        <item m="1" x="6643"/>
        <item m="1" x="7139"/>
        <item m="1" x="4581"/>
        <item m="1" x="4972"/>
        <item m="1" x="3987"/>
        <item m="1" x="4273"/>
        <item m="1" x="4585"/>
        <item m="1" x="4977"/>
        <item m="1" x="5372"/>
        <item m="1" x="4280"/>
        <item m="1" x="4593"/>
        <item m="1" x="4984"/>
        <item m="1" x="5379"/>
        <item m="1" x="5794"/>
        <item m="1" x="4602"/>
        <item m="1" x="4992"/>
        <item m="1" x="5389"/>
        <item m="1" x="5805"/>
        <item m="1" x="6262"/>
        <item m="1" x="5001"/>
        <item m="1" x="5397"/>
        <item m="1" x="5817"/>
        <item m="1" x="6276"/>
        <item m="1" x="6771"/>
        <item m="1" x="5408"/>
        <item m="1" x="5830"/>
        <item m="1" x="6294"/>
        <item m="1" x="6787"/>
        <item m="1" x="7259"/>
        <item m="1" x="5845"/>
        <item m="1" x="6308"/>
        <item m="1" x="6804"/>
        <item m="1" x="7278"/>
        <item m="1" x="6328"/>
        <item m="1" x="6818"/>
        <item m="1" x="7297"/>
        <item m="1" x="33"/>
        <item m="1" x="6838"/>
        <item m="1" x="7311"/>
        <item m="1" x="43"/>
        <item m="1" x="245"/>
        <item m="1" x="7332"/>
        <item m="1" x="53"/>
        <item m="1" x="254"/>
        <item m="1" x="407"/>
        <item m="1" x="3740"/>
        <item m="1" x="3988"/>
        <item m="1" x="4274"/>
        <item m="1" x="4586"/>
        <item m="1" x="4978"/>
        <item m="1" x="5053"/>
        <item m="1" x="5467"/>
        <item m="1" x="5919"/>
        <item m="1" x="6421"/>
        <item m="1" x="6926"/>
        <item m="1" x="4672"/>
        <item m="1" x="5068"/>
        <item m="1" x="5483"/>
        <item m="1" x="5934"/>
        <item m="1" x="6440"/>
        <item m="1" x="6943"/>
        <item m="1" x="4690"/>
        <item m="1" x="5085"/>
        <item m="1" x="5498"/>
        <item m="1" x="5950"/>
        <item m="1" x="6458"/>
        <item m="1" x="6962"/>
        <item m="1" x="4707"/>
        <item m="1" x="5101"/>
        <item m="1" x="5515"/>
        <item m="1" x="5967"/>
        <item m="1" x="6478"/>
        <item m="1" x="6981"/>
        <item m="1" x="4727"/>
        <item m="1" x="5121"/>
        <item m="1" x="5533"/>
        <item m="1" x="5986"/>
        <item m="1" x="6495"/>
        <item m="1" x="6997"/>
        <item m="1" x="4745"/>
        <item m="1" x="5137"/>
        <item m="1" x="5550"/>
        <item m="1" x="6002"/>
        <item m="1" x="6513"/>
        <item m="1" x="7012"/>
        <item m="1" x="4762"/>
        <item m="1" x="5157"/>
        <item m="1" x="5571"/>
        <item m="1" x="6022"/>
        <item m="1" x="6532"/>
        <item m="1" x="7033"/>
        <item m="1" x="4781"/>
        <item m="1" x="5175"/>
        <item m="1" x="5588"/>
        <item m="1" x="6040"/>
        <item m="1" x="6551"/>
        <item m="1" x="7050"/>
        <item m="1" x="4802"/>
        <item m="1" x="5198"/>
        <item m="1" x="5610"/>
        <item m="1" x="6061"/>
        <item m="1" x="6572"/>
        <item m="1" x="7071"/>
        <item m="1" x="4824"/>
        <item m="1" x="5222"/>
        <item m="1" x="5633"/>
        <item m="1" x="6082"/>
        <item m="1" x="6595"/>
        <item m="1" x="7092"/>
        <item m="1" x="1653"/>
        <item m="1" x="1704"/>
        <item m="1" x="1763"/>
        <item m="1" x="1823"/>
        <item m="1" x="1896"/>
        <item m="1" x="1962"/>
        <item m="1" x="2075"/>
        <item m="1" x="2160"/>
        <item m="1" x="2272"/>
        <item m="1" x="1334"/>
        <item m="1" x="1401"/>
        <item m="1" x="1454"/>
        <item m="1" x="1534"/>
        <item m="1" x="1592"/>
        <item m="1" x="1642"/>
        <item m="1" x="1695"/>
        <item m="1" x="1752"/>
        <item m="1" x="1812"/>
        <item m="1" x="1883"/>
        <item m="1" x="974"/>
        <item m="1" x="1080"/>
        <item m="1" x="1150"/>
        <item m="1" x="1253"/>
        <item m="1" x="1321"/>
        <item m="1" x="1392"/>
        <item m="1" x="1445"/>
        <item m="1" x="1524"/>
        <item m="1" x="1582"/>
        <item m="1" x="1632"/>
        <item m="1" x="578"/>
        <item m="1" x="697"/>
        <item m="1" x="760"/>
        <item m="1" x="886"/>
        <item m="1" x="961"/>
        <item m="1" x="1071"/>
        <item m="1" x="1138"/>
        <item m="1" x="1246"/>
        <item m="1" x="1311"/>
        <item m="1" x="1383"/>
        <item m="1" x="220"/>
        <item m="1" x="337"/>
        <item m="1" x="382"/>
        <item m="1" x="502"/>
        <item m="1" x="562"/>
        <item m="1" x="686"/>
        <item m="1" x="747"/>
        <item m="1" x="871"/>
        <item m="1" x="946"/>
        <item m="1" x="1057"/>
        <item m="1" x="139"/>
        <item m="1" x="209"/>
        <item m="1" x="329"/>
        <item m="1" x="370"/>
        <item m="1" x="491"/>
        <item m="1" x="550"/>
        <item m="1" x="674"/>
        <item m="1" x="117"/>
        <item m="1" x="197"/>
        <item m="1" x="126"/>
        <item m="1" x="311"/>
        <item m="1" x="461"/>
        <item m="1" x="641"/>
        <item m="1" x="813"/>
        <item m="1" x="143"/>
        <item m="1" x="328"/>
        <item m="1" x="481"/>
        <item m="1" x="659"/>
        <item m="1" x="835"/>
        <item m="1" x="1023"/>
        <item m="1" x="2800"/>
        <item m="1" x="2615"/>
        <item m="1" x="2422"/>
        <item m="1" x="2215"/>
        <item m="1" x="3170"/>
        <item m="1" x="2981"/>
        <item m="1" x="2782"/>
        <item m="1" x="2595"/>
        <item m="1" x="2401"/>
        <item m="1" x="3351"/>
        <item m="1" x="3158"/>
        <item m="1" x="2965"/>
        <item m="1" x="2765"/>
        <item m="1" x="2577"/>
        <item m="1" x="3560"/>
        <item m="1" x="3338"/>
        <item m="1" x="3141"/>
        <item m="1" x="2950"/>
        <item m="1" x="2747"/>
        <item m="1" x="3790"/>
        <item m="1" x="3535"/>
        <item m="1" x="3322"/>
        <item m="1" x="3128"/>
        <item m="1" x="2936"/>
        <item m="1" x="4031"/>
        <item m="1" x="3768"/>
        <item m="1" x="3310"/>
        <item m="1" x="3117"/>
        <item m="1" x="4315"/>
        <item m="1" x="4009"/>
        <item m="1" x="3749"/>
        <item m="1" x="3497"/>
        <item m="1" x="3300"/>
        <item m="1" x="4629"/>
        <item m="1" x="6433"/>
        <item m="1" x="6721"/>
        <item m="1" x="6936"/>
        <item m="1" x="7208"/>
        <item m="1" x="5327"/>
        <item m="1" x="5452"/>
        <item m="1" x="5731"/>
        <item m="1" x="5901"/>
        <item m="1" x="6186"/>
        <item m="1" x="6403"/>
        <item m="1" x="6696"/>
        <item m="1" x="6908"/>
        <item m="1" x="7184"/>
        <item m="1" x="4512"/>
        <item m="1" x="4624"/>
        <item m="1" x="4897"/>
        <item m="1" x="5020"/>
        <item m="1" x="5299"/>
        <item m="1" x="5429"/>
        <item m="1" x="5701"/>
        <item m="1" x="5877"/>
        <item m="1" x="6154"/>
        <item m="1" x="6375"/>
        <item m="1" x="3901"/>
        <item m="1" x="3994"/>
        <item m="1" x="90"/>
        <item m="1" x="292"/>
        <item m="1" x="59"/>
        <item m="1" x="807"/>
        <item m="1" x="1465"/>
        <item m="1" x="1960"/>
        <item m="1" x="2721"/>
        <item m="1" x="3487"/>
        <item m="1" x="4589"/>
        <item m="1" x="6297"/>
        <item m="1" x="115"/>
        <item m="1" x="845"/>
        <item m="1" x="1487"/>
        <item m="1" x="1981"/>
        <item m="1" x="2734"/>
        <item m="1" x="3498"/>
        <item m="1" x="4616"/>
        <item m="1" x="6359"/>
        <item m="1" x="152"/>
        <item m="1" x="870"/>
        <item m="1" x="1503"/>
        <item m="1" x="2010"/>
        <item m="1" x="2766"/>
        <item m="1" x="3536"/>
        <item m="1" x="4651"/>
        <item m="1" x="6412"/>
        <item m="1" x="163"/>
        <item m="1" x="894"/>
        <item m="1" x="1522"/>
        <item m="1" x="3884"/>
        <item m="1" x="4142"/>
        <item m="1" x="4429"/>
        <item m="1" x="4770"/>
        <item m="1" x="5146"/>
        <item m="1" x="4156"/>
        <item m="1" x="4445"/>
        <item m="1" x="4789"/>
        <item m="1" x="5164"/>
        <item m="1" x="5559"/>
        <item m="1" x="4462"/>
        <item m="1" x="4811"/>
        <item m="1" x="5184"/>
        <item m="1" x="5578"/>
        <item m="1" x="6011"/>
        <item m="1" x="4833"/>
        <item m="1" x="5207"/>
        <item m="1" x="5598"/>
        <item m="1" x="6029"/>
        <item m="1" x="6522"/>
        <item m="1" x="5231"/>
        <item m="1" x="5619"/>
        <item m="1" x="6049"/>
        <item m="1" x="4332"/>
        <item m="1" x="4659"/>
        <item m="1" x="5056"/>
        <item m="1" x="5470"/>
        <item m="1" x="5922"/>
        <item m="1" x="6424"/>
        <item m="1" x="6929"/>
        <item m="1" x="4050"/>
        <item m="1" x="4345"/>
        <item m="1" x="4675"/>
        <item m="1" x="5071"/>
        <item m="1" x="5486"/>
        <item m="1" x="5937"/>
        <item m="1" x="6443"/>
        <item m="1" x="6946"/>
        <item m="1" x="4066"/>
        <item m="1" x="4361"/>
        <item m="1" x="4693"/>
        <item m="1" x="5089"/>
        <item m="1" x="5502"/>
        <item m="1" x="5954"/>
        <item m="1" x="6462"/>
        <item m="1" x="6966"/>
        <item m="1" x="6539"/>
        <item m="1" x="7020"/>
        <item m="1" x="5642"/>
        <item m="1" x="6069"/>
        <item m="1" x="6560"/>
        <item m="1" x="7040"/>
        <item m="1" x="6090"/>
        <item m="1" x="6579"/>
        <item m="1" x="7058"/>
        <item m="1" x="6603"/>
        <item m="1" x="7078"/>
        <item m="1" x="4078"/>
        <item m="1" x="4373"/>
        <item m="1" x="4711"/>
        <item m="1" x="5105"/>
        <item m="1" x="5519"/>
        <item m="1" x="5971"/>
        <item m="1" x="6482"/>
        <item m="1" x="6985"/>
        <item m="1" x="4091"/>
        <item m="1" x="4389"/>
        <item m="1" x="4731"/>
        <item m="1" x="5125"/>
        <item m="1" x="5537"/>
        <item m="1" x="5990"/>
        <item m="1" x="3887"/>
        <item m="1" x="4145"/>
        <item m="1" x="4432"/>
        <item m="1" x="4307"/>
        <item m="1" x="4633"/>
        <item m="1" x="5030"/>
        <item m="1" x="5443"/>
        <item m="1" x="5893"/>
        <item m="1" x="6393"/>
        <item m="1" x="6900"/>
        <item m="1" x="7388"/>
        <item m="1" x="4024"/>
        <item m="1" x="4317"/>
        <item m="1" x="4644"/>
        <item m="1" x="5040"/>
        <item m="1" x="5454"/>
        <item m="1" x="5903"/>
        <item m="1" x="6405"/>
        <item m="1" x="6910"/>
        <item m="1" x="4034"/>
        <item m="1" x="4328"/>
        <item m="1" x="4654"/>
        <item m="1" x="5050"/>
        <item m="1" x="5464"/>
        <item m="1" x="5916"/>
        <item m="1" x="6418"/>
        <item m="1" x="6923"/>
        <item m="1" x="4046"/>
        <item m="1" x="4341"/>
        <item m="1" x="4669"/>
        <item m="1" x="5065"/>
        <item m="1" x="5480"/>
        <item m="1" x="5931"/>
        <item m="1" x="6437"/>
        <item m="1" x="6940"/>
        <item m="1" x="4062"/>
        <item m="1" x="4357"/>
        <item m="1" x="4687"/>
        <item m="1" x="5082"/>
        <item m="1" x="5495"/>
        <item m="1" x="5947"/>
        <item m="1" x="6455"/>
        <item m="1" x="6959"/>
        <item m="1" x="4074"/>
        <item m="1" x="4369"/>
        <item m="1" x="4705"/>
        <item m="1" x="5099"/>
        <item m="1" x="5513"/>
        <item m="1" x="5965"/>
        <item m="1" x="6476"/>
        <item m="1" x="6979"/>
        <item m="1" x="4087"/>
        <item m="1" x="4385"/>
        <item m="1" x="4725"/>
        <item m="1" x="5119"/>
        <item m="1" x="5531"/>
        <item m="1" x="5984"/>
        <item m="1" x="6493"/>
        <item m="1" x="6995"/>
        <item m="1" x="4100"/>
        <item m="1" x="4397"/>
        <item m="1" x="4743"/>
        <item m="1" x="5135"/>
        <item m="1" x="5548"/>
        <item m="1" x="6000"/>
        <item m="1" x="6511"/>
        <item m="1" x="7010"/>
        <item m="1" x="4113"/>
        <item m="1" x="4410"/>
        <item m="1" x="4760"/>
        <item m="1" x="5155"/>
        <item m="1" x="5569"/>
        <item m="1" x="6020"/>
        <item m="1" x="6530"/>
        <item m="1" x="7031"/>
        <item m="1" x="4124"/>
        <item m="1" x="4422"/>
        <item m="1" x="4779"/>
        <item m="1" x="5173"/>
        <item m="1" x="5586"/>
        <item m="1" x="6038"/>
        <item m="1" x="6549"/>
        <item m="1" x="7048"/>
        <item m="1" x="7267"/>
        <item m="1" x="7286"/>
        <item m="1" x="7301"/>
        <item m="1" x="7319"/>
        <item m="1" x="7339"/>
        <item m="1" x="7356"/>
        <item m="1" x="7367"/>
        <item m="1" x="7376"/>
        <item m="1" x="7389"/>
        <item m="1" x="4335"/>
        <item m="1" x="4662"/>
        <item m="1" x="5059"/>
        <item m="1" x="5473"/>
        <item m="1" x="5925"/>
        <item m="1" x="6427"/>
        <item m="1" x="6932"/>
        <item m="1" x="4053"/>
        <item m="1" x="4348"/>
        <item m="1" x="4678"/>
        <item m="1" x="5074"/>
        <item m="1" x="5489"/>
        <item m="1" x="5940"/>
        <item m="1" x="6446"/>
        <item m="1" x="6949"/>
        <item m="1" x="4069"/>
        <item m="1" x="4364"/>
        <item m="1" x="4697"/>
        <item m="1" x="5094"/>
        <item m="1" x="5506"/>
        <item m="1" x="5958"/>
        <item m="1" x="6466"/>
        <item m="1" x="6970"/>
        <item m="1" x="4080"/>
        <item m="1" x="4375"/>
        <item m="1" x="4715"/>
        <item m="1" x="5109"/>
        <item m="1" x="5523"/>
        <item m="1" x="5975"/>
        <item m="1" x="6486"/>
        <item m="1" x="6989"/>
        <item m="1" x="1295"/>
        <item m="1" x="4221"/>
        <item m="1" x="4092"/>
        <item m="1" x="4390"/>
        <item m="1" x="4734"/>
        <item m="1" x="5128"/>
        <item m="1" x="5540"/>
        <item m="1" x="5993"/>
        <item m="1" x="6501"/>
        <item m="1" x="7003"/>
        <item m="1" x="1424"/>
        <item m="1" x="4524"/>
        <item m="1" x="4104"/>
        <item m="1" x="4401"/>
        <item m="1" x="4751"/>
        <item m="1" x="5143"/>
        <item m="1" x="5556"/>
        <item m="1" x="6008"/>
        <item m="1" x="6519"/>
        <item m="1" x="7018"/>
        <item m="1" x="4115"/>
        <item m="1" x="4414"/>
        <item m="1" x="4767"/>
        <item m="1" x="5162"/>
        <item m="1" x="5576"/>
        <item m="1" x="6027"/>
        <item m="1" x="6537"/>
        <item m="1" x="7038"/>
        <item m="1" x="4127"/>
        <item m="1" x="4425"/>
        <item m="1" x="4785"/>
        <item m="1" x="5179"/>
        <item m="1" x="5592"/>
        <item m="1" x="6044"/>
        <item m="1" x="6555"/>
        <item m="1" x="7054"/>
        <item m="1" x="4139"/>
        <item m="1" x="4442"/>
        <item m="1" x="4807"/>
        <item m="1" x="5202"/>
        <item m="1" x="5614"/>
        <item m="1" x="6065"/>
        <item m="1" x="6576"/>
        <item m="1" x="7075"/>
        <item m="1" x="4153"/>
        <item m="1" x="4458"/>
        <item m="1" x="4828"/>
        <item m="1" x="5226"/>
        <item m="1" x="5637"/>
        <item m="1" x="6086"/>
        <item m="1" x="6599"/>
        <item m="1" x="7096"/>
        <item m="1" x="7306"/>
        <item m="1" x="7323"/>
        <item m="1" x="7343"/>
        <item m="1" x="7360"/>
        <item m="1" x="7370"/>
        <item m="1" x="4772"/>
        <item m="1" x="5148"/>
        <item m="1" x="4160"/>
        <item m="1" x="4449"/>
        <item m="1" x="4792"/>
        <item m="1" x="5166"/>
        <item m="1" x="5561"/>
        <item m="1" x="4466"/>
        <item m="1" x="4815"/>
        <item m="1" x="5188"/>
        <item m="1" x="5580"/>
        <item m="1" x="6013"/>
        <item m="1" x="4839"/>
        <item m="1" x="5213"/>
        <item m="1" x="5603"/>
        <item m="1" x="6031"/>
        <item m="1" x="6524"/>
        <item m="1" x="5237"/>
        <item m="1" x="5625"/>
        <item m="1" x="6054"/>
        <item m="1" x="6541"/>
        <item m="1" x="7022"/>
        <item m="1" x="5648"/>
        <item m="1" x="6074"/>
        <item m="1" x="6565"/>
        <item m="1" x="7042"/>
        <item m="1" x="6096"/>
        <item m="1" x="6584"/>
        <item m="1" x="7063"/>
        <item m="1" x="6608"/>
        <item m="1" x="7082"/>
        <item m="1" x="165"/>
        <item m="1" x="7104"/>
        <item m="1" x="169"/>
        <item m="1" x="343"/>
        <item m="1" x="174"/>
        <item m="1" x="345"/>
        <item m="1" x="521"/>
        <item m="1" x="3900"/>
        <item m="1" x="4161"/>
        <item m="1" x="4450"/>
        <item m="1" x="4793"/>
        <item m="1" x="5167"/>
        <item m="1" x="4310"/>
        <item m="1" x="4636"/>
        <item m="1" x="5033"/>
        <item m="1" x="5446"/>
        <item m="1" x="5896"/>
        <item m="1" x="6395"/>
        <item m="1" x="6902"/>
        <item m="1" x="7391"/>
        <item m="1" x="4026"/>
        <item m="1" x="4319"/>
        <item m="1" x="4646"/>
        <item m="1" x="5042"/>
        <item m="1" x="5456"/>
        <item m="1" x="5905"/>
        <item m="1" x="6407"/>
        <item m="1" x="6912"/>
        <item m="1" x="4036"/>
        <item m="1" x="4330"/>
        <item m="1" x="4657"/>
        <item m="1" x="5054"/>
        <item m="1" x="5468"/>
        <item m="1" x="5920"/>
        <item m="1" x="6422"/>
        <item m="1" x="6927"/>
        <item m="1" x="4048"/>
        <item m="1" x="4343"/>
        <item m="1" x="4673"/>
        <item m="1" x="5069"/>
        <item m="1" x="5484"/>
        <item m="1" x="5935"/>
        <item m="1" x="6441"/>
        <item m="1" x="6944"/>
        <item m="1" x="4064"/>
        <item m="1" x="4359"/>
        <item m="1" x="4691"/>
        <item m="1" x="5086"/>
        <item m="1" x="5499"/>
        <item m="1" x="5951"/>
        <item m="1" x="6459"/>
        <item m="1" x="6963"/>
        <item m="1" x="4076"/>
        <item m="1" x="4371"/>
        <item m="1" x="4708"/>
        <item m="1" x="5102"/>
        <item m="1" x="5516"/>
        <item m="1" x="5968"/>
        <item m="1" x="6479"/>
        <item m="1" x="6982"/>
        <item m="1" x="4089"/>
        <item m="1" x="4387"/>
        <item m="1" x="4728"/>
        <item m="1" x="5122"/>
        <item m="1" x="5534"/>
        <item m="1" x="5987"/>
        <item m="1" x="6496"/>
        <item m="1" x="6998"/>
        <item m="1" x="4102"/>
        <item m="1" x="4399"/>
        <item m="1" x="4746"/>
        <item m="1" x="5138"/>
        <item m="1" x="5551"/>
        <item m="1" x="6003"/>
        <item m="1" x="6514"/>
        <item m="1" x="7013"/>
        <item m="1" x="4114"/>
        <item m="1" x="4413"/>
        <item m="1" x="4763"/>
        <item m="1" x="5158"/>
        <item m="1" x="5572"/>
        <item m="1" x="6023"/>
        <item m="1" x="6533"/>
        <item m="1" x="7034"/>
        <item m="1" x="4126"/>
        <item m="1" x="4424"/>
        <item m="1" x="4782"/>
        <item m="1" x="5176"/>
        <item m="1" x="5589"/>
        <item m="1" x="6041"/>
        <item m="1" x="6552"/>
        <item m="1" x="7051"/>
        <item m="1" x="7270"/>
        <item m="1" x="7289"/>
        <item m="1" x="7304"/>
        <item m="1" x="4337"/>
        <item m="1" x="4338"/>
        <item m="1" x="7379"/>
        <item m="1" x="2403"/>
        <item m="1" x="1539"/>
        <item m="1" x="1595"/>
        <item m="1" x="1646"/>
        <item m="1" x="1699"/>
        <item m="1" x="1758"/>
        <item m="1" x="1818"/>
        <item m="1" x="1891"/>
        <item m="1" x="1956"/>
        <item m="1" x="2064"/>
        <item m="1" x="1157"/>
        <item m="1" x="1258"/>
        <item m="1" x="1326"/>
        <item m="1" x="1396"/>
        <item m="1" x="1449"/>
        <item m="1" x="1528"/>
        <item m="1" x="1587"/>
        <item m="1" x="1638"/>
        <item m="1" x="1692"/>
        <item m="1" x="1748"/>
        <item m="1" x="767"/>
        <item m="1" x="890"/>
        <item m="1" x="967"/>
        <item m="1" x="1075"/>
        <item m="1" x="1145"/>
        <item m="1" x="1250"/>
        <item m="1" x="1317"/>
        <item m="1" x="1388"/>
        <item m="1" x="1441"/>
        <item m="1" x="1517"/>
        <item m="1" x="387"/>
        <item m="1" x="507"/>
        <item m="1" x="570"/>
        <item m="1" x="690"/>
        <item m="1" x="753"/>
        <item m="1" x="878"/>
        <item m="1" x="954"/>
        <item m="1" x="1064"/>
        <item m="1" x="1132"/>
        <item m="1" x="1239"/>
        <item m="1" x="144"/>
        <item m="1" x="215"/>
        <item m="1" x="333"/>
        <item m="1" x="377"/>
        <item m="1" x="497"/>
        <item m="1" x="557"/>
        <item m="1" x="680"/>
        <item m="1" x="740"/>
        <item m="1" x="864"/>
        <item m="1" x="127"/>
        <item m="1" x="203"/>
        <item m="1" x="322"/>
        <item m="1" x="365"/>
        <item m="1" x="483"/>
        <item m="1" x="136"/>
        <item m="1" x="321"/>
        <item m="1" x="472"/>
        <item m="1" x="651"/>
        <item m="1" x="825"/>
        <item m="1" x="1013"/>
        <item m="1" x="149"/>
        <item m="1" x="332"/>
        <item m="1" x="490"/>
        <item m="1" x="667"/>
        <item m="1" x="843"/>
        <item m="1" x="1032"/>
        <item m="1" x="1199"/>
        <item m="1" x="2989"/>
        <item m="1" x="2794"/>
        <item m="1" x="2606"/>
        <item m="1" x="2413"/>
        <item m="1" x="2207"/>
        <item m="1" x="3165"/>
        <item m="1" x="2974"/>
        <item m="1" x="2775"/>
        <item m="1" x="2586"/>
        <item m="1" x="2394"/>
        <item m="1" x="3345"/>
        <item m="1" x="3149"/>
        <item m="1" x="2957"/>
        <item m="1" x="2758"/>
        <item m="1" x="2569"/>
        <item m="1" x="3549"/>
        <item m="1" x="3329"/>
        <item m="1" x="3137"/>
        <item m="1" x="2943"/>
        <item m="1" x="2743"/>
        <item m="1" x="3779"/>
        <item m="1" x="3526"/>
        <item m="1" x="3317"/>
        <item m="1" x="3124"/>
        <item m="1" x="2930"/>
        <item m="1" x="4021"/>
        <item m="1" x="3757"/>
        <item m="1" x="3505"/>
        <item m="1" x="3306"/>
        <item m="1" x="3114"/>
        <item m="1" x="4304"/>
        <item m="1" x="4003"/>
        <item m="1" x="3742"/>
        <item m="1" x="3495"/>
        <item m="1" x="3297"/>
        <item m="1" x="5912"/>
        <item m="1" x="6200"/>
        <item m="1" x="6414"/>
        <item m="1" x="6710"/>
        <item m="1" x="6919"/>
        <item m="1" x="7197"/>
        <item m="1" x="4914"/>
        <item m="1" x="5028"/>
        <item m="1" x="5313"/>
        <item m="1" x="5441"/>
        <item m="1" x="5719"/>
        <item m="1" x="5891"/>
        <item m="1" x="6171"/>
        <item m="1" x="6391"/>
        <item m="1" x="6683"/>
        <item m="1" x="6898"/>
        <item m="1" x="4193"/>
        <item m="1" x="4294"/>
        <item m="1" x="4501"/>
        <item m="1" x="4617"/>
        <item m="1" x="4881"/>
        <item m="1" x="5013"/>
        <item m="1" x="5283"/>
        <item m="1" x="5421"/>
        <item m="1" x="5687"/>
        <item m="1" x="5865"/>
        <item m="1" x="3643"/>
        <item m="1" x="3738"/>
        <item m="1" x="86"/>
        <item m="1" x="827"/>
        <item m="1" x="1475"/>
        <item m="1" x="1970"/>
        <item m="1" x="2726"/>
        <item m="1" x="3493"/>
        <item m="1" x="4605"/>
        <item m="1" x="6332"/>
        <item m="1" x="138"/>
        <item m="1" x="857"/>
        <item m="1" x="1495"/>
        <item m="1" x="1992"/>
        <item m="1" x="2749"/>
        <item m="1" x="3513"/>
        <item m="1" x="4631"/>
        <item m="1" x="6387"/>
        <item m="1" x="158"/>
        <item m="1" x="884"/>
        <item m="1" x="1512"/>
        <item m="1" x="2028"/>
        <item m="1" x="2784"/>
        <item m="1" x="3561"/>
        <item m="1" x="4680"/>
        <item m="1" x="6448"/>
        <item m="1" x="167"/>
        <item m="1" x="902"/>
        <item m="1" x="1532"/>
        <item m="1" x="3986"/>
        <item m="1" x="4272"/>
        <item m="1" x="4584"/>
        <item m="1" x="4976"/>
        <item m="1" x="5371"/>
        <item m="1" x="4279"/>
        <item m="1" x="4592"/>
        <item m="1" x="4983"/>
        <item m="1" x="5378"/>
        <item m="1" x="5793"/>
        <item m="1" x="4600"/>
        <item m="1" x="4990"/>
        <item m="1" x="5387"/>
        <item m="1" x="5804"/>
        <item m="1" x="6261"/>
        <item m="1" x="4998"/>
        <item m="1" x="5394"/>
        <item m="1" x="5815"/>
        <item m="1" x="6275"/>
        <item m="1" x="6770"/>
        <item m="1" x="5404"/>
        <item m="1" x="5826"/>
        <item m="1" x="6291"/>
        <item m="1" x="3765"/>
        <item m="1" x="4016"/>
        <item m="1" x="4312"/>
        <item m="1" x="4638"/>
        <item m="1" x="5035"/>
        <item m="1" x="5448"/>
        <item m="1" x="5898"/>
        <item m="1" x="6397"/>
        <item m="1" x="6904"/>
        <item m="1" x="3531"/>
        <item m="1" x="3773"/>
        <item m="1" x="4028"/>
        <item m="1" x="4321"/>
        <item m="1" x="4648"/>
        <item m="1" x="5044"/>
        <item m="1" x="5458"/>
        <item m="1" x="5907"/>
        <item m="1" x="6409"/>
        <item m="1" x="6914"/>
        <item m="1" x="3543"/>
        <item m="1" x="3786"/>
        <item m="1" x="4038"/>
        <item m="1" x="4333"/>
        <item m="1" x="4660"/>
        <item m="1" x="5057"/>
        <item m="1" x="5471"/>
        <item m="1" x="5923"/>
        <item m="1" x="6425"/>
        <item m="1" x="6930"/>
        <item m="1" x="6785"/>
        <item m="1" x="7257"/>
        <item m="1" x="5841"/>
        <item m="1" x="6801"/>
        <item m="1" x="7276"/>
        <item m="1" x="6325"/>
        <item m="1" x="6815"/>
        <item m="1" x="7294"/>
        <item m="1" x="31"/>
        <item m="1" x="6834"/>
        <item m="1" x="7308"/>
        <item m="1" x="3556"/>
        <item m="1" x="3798"/>
        <item m="1" x="4051"/>
        <item m="1" x="4346"/>
        <item m="1" x="4676"/>
        <item m="1" x="5072"/>
        <item m="1" x="5487"/>
        <item m="1" x="5938"/>
        <item m="1" x="6444"/>
        <item m="1" x="6947"/>
        <item m="1" x="3567"/>
        <item m="1" x="3810"/>
        <item m="1" x="4067"/>
        <item m="1" x="4362"/>
        <item m="1" x="4694"/>
        <item m="1" x="5090"/>
        <item m="1" x="3989"/>
        <item m="1" x="4275"/>
        <item m="1" x="4587"/>
        <item m="1" x="3746"/>
        <item m="1" x="3998"/>
        <item m="1" x="4296"/>
        <item m="1" x="4619"/>
        <item m="1" x="5015"/>
        <item m="1" x="5423"/>
        <item m="1" x="5867"/>
        <item m="1" x="6362"/>
        <item m="1" x="6873"/>
        <item m="1" x="3509"/>
        <item m="1" x="3752"/>
        <item m="1" x="4006"/>
        <item m="1" x="4301"/>
        <item m="1" x="4626"/>
        <item m="1" x="5022"/>
        <item m="1" x="5431"/>
        <item m="1" x="5879"/>
        <item m="1" x="6377"/>
        <item m="1" x="6885"/>
        <item m="1" x="3518"/>
        <item m="1" x="3762"/>
        <item m="1" x="4013"/>
        <item m="1" x="4308"/>
        <item m="1" x="4634"/>
        <item m="1" x="5031"/>
        <item m="1" x="5444"/>
        <item m="1" x="5894"/>
        <item m="1" x="6394"/>
        <item m="1" x="6901"/>
        <item m="1" x="3529"/>
        <item m="1" x="3771"/>
        <item m="1" x="4025"/>
        <item m="1" x="4318"/>
        <item m="1" x="4645"/>
        <item m="1" x="5041"/>
        <item m="1" x="5455"/>
        <item m="1" x="5904"/>
        <item m="1" x="6406"/>
        <item m="1" x="6911"/>
        <item m="1" x="3541"/>
        <item m="1" x="3784"/>
        <item m="1" x="4035"/>
        <item m="1" x="4329"/>
        <item m="1" x="4655"/>
        <item m="1" x="5051"/>
        <item m="1" x="5465"/>
        <item m="1" x="5917"/>
        <item m="1" x="6419"/>
        <item m="1" x="6924"/>
        <item m="1" x="3554"/>
        <item m="1" x="3796"/>
        <item m="1" x="4047"/>
        <item m="1" x="4342"/>
        <item m="1" x="4670"/>
        <item m="1" x="5066"/>
        <item m="1" x="5481"/>
        <item m="1" x="5932"/>
        <item m="1" x="6438"/>
        <item m="1" x="6941"/>
        <item m="1" x="3565"/>
        <item m="1" x="3808"/>
        <item m="1" x="4063"/>
        <item m="1" x="4358"/>
        <item m="1" x="4688"/>
        <item m="1" x="5083"/>
        <item m="1" x="5496"/>
        <item m="1" x="5948"/>
        <item m="1" x="6456"/>
        <item m="1" x="6960"/>
        <item m="1" x="3575"/>
        <item m="1" x="3816"/>
        <item m="1" x="4075"/>
        <item m="1" x="4370"/>
        <item m="1" x="4706"/>
        <item m="1" x="5100"/>
        <item m="1" x="5514"/>
        <item m="1" x="5966"/>
        <item m="1" x="6477"/>
        <item m="1" x="6980"/>
        <item m="1" x="3584"/>
        <item m="1" x="3826"/>
        <item m="1" x="4088"/>
        <item m="1" x="4386"/>
        <item m="1" x="4726"/>
        <item m="1" x="5120"/>
        <item m="1" x="5532"/>
        <item m="1" x="5985"/>
        <item m="1" x="6494"/>
        <item m="1" x="6996"/>
        <item m="1" x="3595"/>
        <item m="1" x="3835"/>
        <item m="1" x="4101"/>
        <item m="1" x="4398"/>
        <item m="1" x="4744"/>
        <item m="1" x="5136"/>
        <item m="1" x="5549"/>
        <item m="1" x="6001"/>
        <item m="1" x="6512"/>
        <item m="1" x="7011"/>
        <item m="1" x="6242"/>
        <item m="1" x="6752"/>
        <item m="1" x="7240"/>
        <item m="1" x="6254"/>
        <item m="1" x="6763"/>
        <item m="1" x="7250"/>
        <item m="1" x="6268"/>
        <item m="1" x="6778"/>
        <item m="1" x="7268"/>
        <item m="1" x="6284"/>
        <item m="1" x="6794"/>
        <item m="1" x="7287"/>
        <item m="1" x="6299"/>
        <item m="1" x="6809"/>
        <item m="1" x="7302"/>
        <item m="1" x="6319"/>
        <item m="1" x="6828"/>
        <item m="1" x="7320"/>
        <item m="1" x="6337"/>
        <item m="1" x="6846"/>
        <item m="1" x="7340"/>
        <item m="1" x="6348"/>
        <item m="1" x="6860"/>
        <item m="1" x="7357"/>
        <item m="1" x="6363"/>
        <item m="1" x="6874"/>
        <item m="1" x="7368"/>
        <item m="1" x="6378"/>
        <item m="1" x="6886"/>
        <item m="1" x="7377"/>
        <item m="1" x="3767"/>
        <item m="1" x="4018"/>
        <item m="1" x="4314"/>
        <item m="1" x="4640"/>
        <item m="1" x="5037"/>
        <item m="1" x="5450"/>
        <item m="1" x="5900"/>
        <item m="1" x="6399"/>
        <item m="1" x="6906"/>
        <item m="1" x="3533"/>
        <item m="1" x="3775"/>
        <item m="1" x="4030"/>
        <item m="1" x="4323"/>
        <item m="1" x="4650"/>
        <item m="1" x="5046"/>
        <item m="1" x="5460"/>
        <item m="1" x="5909"/>
        <item m="1" x="6411"/>
        <item m="1" x="6916"/>
        <item m="1" x="3545"/>
        <item m="1" x="3788"/>
        <item m="1" x="4040"/>
        <item m="1" x="4336"/>
        <item m="1" x="4663"/>
        <item m="1" x="5060"/>
        <item m="1" x="5474"/>
        <item m="1" x="5926"/>
        <item m="1" x="6428"/>
        <item m="1" x="6933"/>
        <item m="1" x="3558"/>
        <item m="1" x="3800"/>
        <item m="1" x="4054"/>
        <item m="1" x="4349"/>
        <item m="1" x="4679"/>
        <item m="1" x="5075"/>
        <item m="1" x="5490"/>
        <item m="1" x="5941"/>
        <item m="1" x="6447"/>
        <item m="1" x="6950"/>
        <item m="1" x="3569"/>
        <item m="1" x="3812"/>
        <item m="1" x="4070"/>
        <item m="1" x="4365"/>
        <item m="1" x="4698"/>
        <item m="1" x="5095"/>
        <item m="1" x="5507"/>
        <item m="1" x="5959"/>
        <item m="1" x="6467"/>
        <item m="1" x="6971"/>
        <item m="1" x="3578"/>
        <item m="1" x="3819"/>
        <item m="1" x="4081"/>
        <item m="1" x="4376"/>
        <item m="1" x="4716"/>
        <item m="1" x="5110"/>
        <item m="1" x="5524"/>
        <item m="1" x="5976"/>
        <item m="1" x="6487"/>
        <item m="1" x="6990"/>
        <item m="1" x="3588"/>
        <item m="1" x="3829"/>
        <item m="1" x="4093"/>
        <item m="1" x="4391"/>
        <item m="1" x="4735"/>
        <item m="1" x="5129"/>
        <item m="1" x="5541"/>
        <item m="1" x="5994"/>
        <item m="1" x="6502"/>
        <item m="1" x="7004"/>
        <item m="1" x="3598"/>
        <item m="1" x="3838"/>
        <item m="1" x="4105"/>
        <item m="1" x="4402"/>
        <item m="1" x="4752"/>
        <item m="1" x="5144"/>
        <item m="1" x="5557"/>
        <item m="1" x="6009"/>
        <item m="1" x="6520"/>
        <item m="1" x="7019"/>
        <item m="1" x="3609"/>
        <item m="1" x="3849"/>
        <item m="1" x="4116"/>
        <item m="1" x="4415"/>
        <item m="1" x="4768"/>
        <item m="1" x="6538"/>
        <item m="1" x="7039"/>
        <item m="1" x="3617"/>
        <item m="1" x="3859"/>
        <item m="1" x="4128"/>
        <item m="1" x="4426"/>
        <item m="1" x="4786"/>
        <item m="1" x="5180"/>
        <item m="1" x="5593"/>
        <item m="1" x="6045"/>
        <item m="1" x="6556"/>
        <item m="1" x="7055"/>
        <item m="1" x="6273"/>
        <item m="1" x="6783"/>
        <item m="1" x="7274"/>
        <item m="1" x="6288"/>
        <item m="1" x="6798"/>
        <item m="1" x="7292"/>
        <item m="1" x="6302"/>
        <item m="1" x="6812"/>
        <item m="1" x="7307"/>
        <item m="1" x="6322"/>
        <item m="1" x="6831"/>
        <item m="1" x="7324"/>
        <item m="1" x="6340"/>
        <item m="1" x="6849"/>
        <item m="1" x="7344"/>
        <item m="1" x="6351"/>
        <item m="1" x="6863"/>
        <item m="1" x="7361"/>
        <item m="1" x="6367"/>
        <item m="1" x="6878"/>
        <item m="1" x="7371"/>
        <item m="1" x="4979"/>
        <item m="1" x="5373"/>
        <item m="1" x="4281"/>
        <item m="1" x="4594"/>
        <item m="1" x="4985"/>
        <item m="1" x="5380"/>
        <item m="1" x="5795"/>
        <item m="1" x="4603"/>
        <item m="1" x="4993"/>
        <item m="1" x="5390"/>
        <item m="1" x="5806"/>
        <item m="1" x="6263"/>
        <item m="1" x="5002"/>
        <item m="1" x="5398"/>
        <item m="1" x="5818"/>
        <item m="1" x="6277"/>
        <item m="1" x="6772"/>
        <item m="1" x="5409"/>
        <item m="1" x="5831"/>
        <item m="1" x="6295"/>
        <item m="1" x="6788"/>
        <item m="1" x="7260"/>
        <item m="1" x="5846"/>
        <item m="1" x="6309"/>
        <item m="1" x="6805"/>
        <item m="1" x="7279"/>
        <item m="1" x="6329"/>
        <item m="1" x="6819"/>
        <item m="1" x="7298"/>
        <item m="1" x="34"/>
        <item m="1" x="6839"/>
        <item m="1" x="7312"/>
        <item m="1" x="44"/>
        <item m="1" x="246"/>
        <item m="1" x="7333"/>
        <item m="1" x="54"/>
        <item m="1" x="255"/>
        <item m="1" x="408"/>
        <item m="1" x="66"/>
        <item m="1" x="264"/>
        <item m="1" x="415"/>
        <item m="1" x="598"/>
        <item m="1" x="3993"/>
        <item m="1" x="4282"/>
        <item m="1" x="4595"/>
        <item m="1" x="4986"/>
        <item m="1" x="5381"/>
        <item m="1" x="3748"/>
        <item m="1" x="4000"/>
        <item m="1" x="4298"/>
        <item m="1" x="4621"/>
        <item m="1" x="5017"/>
        <item m="1" x="5425"/>
        <item m="1" x="5869"/>
        <item m="1" x="6365"/>
        <item m="1" x="6876"/>
        <item m="1" x="3511"/>
        <item m="1" x="3754"/>
        <item m="1" x="4008"/>
        <item m="1" x="4303"/>
        <item m="1" x="4628"/>
        <item m="1" x="5024"/>
        <item m="1" x="5433"/>
        <item m="1" x="5881"/>
        <item m="1" x="6380"/>
        <item m="1" x="6888"/>
        <item m="1" x="3520"/>
        <item m="1" x="3764"/>
        <item m="1" x="4015"/>
        <item m="1" x="4311"/>
        <item m="1" x="4637"/>
        <item m="1" x="5034"/>
        <item m="1" x="5447"/>
        <item m="1" x="5897"/>
        <item m="1" x="6396"/>
        <item m="1" x="6903"/>
        <item m="1" x="3530"/>
        <item m="1" x="3772"/>
        <item m="1" x="4027"/>
        <item m="1" x="4320"/>
        <item m="1" x="4647"/>
        <item m="1" x="5043"/>
        <item m="1" x="5457"/>
        <item m="1" x="5906"/>
        <item m="1" x="6408"/>
        <item m="1" x="6913"/>
        <item m="1" x="3542"/>
        <item m="1" x="3785"/>
        <item m="1" x="4037"/>
        <item m="1" x="4331"/>
        <item m="1" x="4658"/>
        <item m="1" x="5055"/>
        <item m="1" x="5469"/>
        <item m="1" x="5921"/>
        <item m="1" x="6423"/>
        <item m="1" x="6928"/>
        <item m="1" x="3555"/>
        <item m="1" x="3797"/>
        <item m="1" x="4049"/>
        <item m="1" x="4344"/>
        <item m="1" x="4674"/>
        <item m="1" x="5070"/>
        <item m="1" x="5485"/>
        <item m="1" x="5936"/>
        <item m="1" x="6442"/>
        <item m="1" x="6945"/>
        <item m="1" x="3566"/>
        <item m="1" x="3809"/>
        <item m="1" x="4065"/>
        <item m="1" x="4360"/>
        <item m="1" x="4692"/>
        <item m="1" x="5087"/>
        <item m="1" x="5500"/>
        <item m="1" x="5952"/>
        <item m="1" x="6460"/>
        <item m="1" x="6964"/>
        <item m="1" x="3576"/>
        <item m="1" x="3817"/>
        <item m="1" x="4077"/>
        <item m="1" x="4372"/>
        <item m="1" x="4709"/>
        <item m="1" x="5103"/>
        <item m="1" x="5517"/>
        <item m="1" x="5969"/>
        <item m="1" x="6480"/>
        <item m="1" x="6983"/>
        <item m="1" x="3586"/>
        <item m="1" x="3828"/>
        <item m="1" x="4090"/>
        <item m="1" x="4388"/>
        <item m="1" x="4729"/>
        <item m="1" x="5123"/>
        <item m="1" x="5535"/>
        <item m="1" x="5988"/>
        <item m="1" x="6497"/>
        <item m="1" x="6999"/>
        <item m="1" x="3597"/>
        <item m="1" x="3837"/>
        <item m="1" x="4103"/>
        <item m="1" x="4400"/>
        <item m="1" x="4747"/>
        <item m="1" x="5139"/>
        <item m="1" x="5552"/>
        <item m="1" x="6004"/>
        <item m="1" x="6515"/>
        <item m="1" x="7014"/>
        <item m="1" x="6244"/>
        <item m="1" x="6754"/>
        <item m="1" x="7242"/>
        <item m="1" x="6256"/>
        <item m="1" x="6765"/>
        <item m="1" x="7252"/>
        <item m="1" x="6270"/>
        <item m="1" x="6780"/>
        <item m="1" x="7271"/>
        <item m="1" x="116"/>
        <item m="1" x="196"/>
        <item m="1" x="312"/>
        <item m="1" x="3443"/>
        <item m="1" x="3515"/>
        <item m="1" x="3682"/>
        <item m="1" x="3759"/>
        <item m="1" x="3931"/>
        <item m="1" x="4011"/>
        <item m="1" x="4213"/>
        <item m="1" x="4305"/>
        <item m="1" x="4523"/>
        <item m="1" x="2932"/>
        <item m="1" x="3049"/>
        <item m="1" x="3118"/>
        <item m="1" x="3233"/>
        <item m="1" x="3308"/>
        <item m="1" x="3424"/>
        <item m="1" x="3499"/>
        <item m="1" x="3664"/>
        <item m="1" x="3743"/>
        <item m="1" x="3913"/>
        <item m="1" x="2551"/>
        <item m="1" x="2669"/>
        <item m="1" x="2728"/>
        <item m="1" x="2845"/>
        <item m="1" x="2923"/>
        <item m="1" x="3032"/>
        <item m="1" x="3110"/>
        <item m="1" x="3215"/>
        <item m="1" x="3298"/>
        <item m="1" x="3405"/>
        <item m="1" x="2161"/>
        <item m="1" x="2273"/>
        <item m="1" x="2357"/>
        <item m="1" x="2475"/>
        <item m="1" x="2545"/>
        <item m="1" x="2655"/>
        <item m="1" x="2722"/>
        <item m="1" x="2831"/>
        <item m="1" x="2918"/>
        <item m="1" x="3017"/>
        <item m="1" x="1813"/>
        <item m="1" x="1884"/>
        <item m="1" x="1952"/>
        <item m="1" x="2055"/>
        <item m="1" x="2154"/>
        <item m="1" x="2253"/>
        <item m="1" x="2350"/>
        <item m="1" x="2458"/>
        <item m="1" x="2541"/>
        <item m="1" x="2639"/>
        <item m="1" x="1583"/>
        <item m="1" x="1633"/>
        <item m="1" x="1688"/>
        <item m="1" x="1742"/>
        <item m="1" x="1806"/>
        <item m="1" x="1874"/>
        <item m="1" x="1946"/>
        <item m="1" x="2042"/>
        <item m="1" x="2149"/>
        <item m="1" x="2239"/>
        <item m="1" x="1312"/>
        <item m="1" x="1384"/>
        <item m="1" x="1437"/>
        <item m="1" x="1514"/>
        <item m="1" x="1577"/>
        <item m="1" x="1626"/>
        <item m="1" x="1683"/>
        <item m="1" x="1735"/>
        <item m="1" x="1802"/>
        <item m="1" x="2270"/>
        <item m="1" x="2062"/>
        <item m="1" x="1881"/>
        <item m="1" x="1745"/>
        <item m="1" x="2654"/>
        <item m="1" x="2467"/>
        <item m="1" x="2250"/>
        <item m="1" x="2046"/>
        <item m="1" x="1872"/>
        <item m="1" x="2822"/>
        <item m="1" x="2638"/>
        <item m="1" x="2448"/>
        <item m="1" x="2238"/>
        <item m="1" x="2034"/>
        <item m="1" x="3000"/>
        <item m="1" x="2809"/>
        <item m="1" x="2624"/>
        <item m="1" x="2434"/>
        <item m="1" x="2226"/>
        <item m="1" x="3176"/>
        <item m="1" x="2990"/>
        <item m="1" x="2795"/>
        <item m="1" x="2607"/>
        <item m="1" x="2414"/>
        <item m="1" x="3356"/>
        <item m="1" x="3166"/>
        <item m="1" x="2975"/>
        <item m="1" x="2776"/>
        <item m="1" x="2587"/>
        <item m="1" x="3570"/>
        <item m="1" x="3346"/>
        <item m="1" x="3150"/>
        <item m="1" x="2958"/>
        <item m="1" x="2759"/>
        <item m="1" x="3801"/>
        <item m="1" x="1117"/>
        <item m="1" x="1292"/>
        <item m="1" x="1426"/>
        <item m="1" x="1567"/>
        <item m="1" x="1672"/>
        <item m="1" x="1789"/>
        <item m="1" x="1926"/>
        <item m="1" x="2126"/>
        <item m="1" x="2319"/>
        <item m="1" x="944"/>
        <item m="1" x="1123"/>
        <item m="1" x="1297"/>
        <item m="1" x="1427"/>
        <item m="1" x="1568"/>
        <item m="1" x="1675"/>
        <item m="1" x="1792"/>
        <item m="1" x="1928"/>
        <item m="1" x="2130"/>
        <item m="1" x="2326"/>
        <item m="1" x="949"/>
        <item m="1" x="1128"/>
        <item m="1" x="1300"/>
        <item m="1" x="1430"/>
        <item m="1" x="1570"/>
        <item m="1" x="1678"/>
        <item m="1" x="1795"/>
        <item m="1" x="1934"/>
        <item m="1" x="2136"/>
        <item m="1" x="2333"/>
        <item m="1" x="957"/>
        <item m="1" x="1134"/>
        <item m="1" x="1304"/>
        <item m="1" x="1433"/>
        <item m="1" x="1573"/>
        <item m="1" x="1681"/>
        <item m="1" x="1799"/>
        <item m="1" x="1938"/>
        <item m="1" x="2141"/>
        <item m="1" x="2338"/>
        <item m="1" x="964"/>
        <item m="1" x="1141"/>
        <item m="1" x="1314"/>
        <item m="1" x="1439"/>
        <item m="1" x="1579"/>
        <item m="1" x="1685"/>
        <item m="1" x="1803"/>
        <item m="1" x="1942"/>
        <item m="1" x="2147"/>
        <item m="1" x="2343"/>
        <item m="1" x="970"/>
        <item m="1" x="1148"/>
        <item m="1" x="1319"/>
        <item m="1" x="1442"/>
        <item m="1" x="1580"/>
        <item m="1" x="1687"/>
        <item m="1" x="1805"/>
        <item m="1" x="1943"/>
        <item m="1" x="2148"/>
        <item m="1" x="2346"/>
        <item m="1" x="977"/>
        <item m="1" x="1153"/>
        <item m="1" x="1323"/>
        <item m="1" x="1447"/>
        <item m="1" x="1585"/>
        <item m="1" x="1690"/>
        <item m="1" x="1808"/>
        <item m="1" x="1948"/>
        <item m="1" x="2150"/>
        <item m="1" x="2347"/>
        <item m="1" x="982"/>
        <item m="1" x="1160"/>
        <item m="1" x="1328"/>
        <item m="1" x="1451"/>
        <item m="1" x="1589"/>
        <item m="1" x="1693"/>
        <item m="1" x="1810"/>
        <item m="1" x="1950"/>
        <item m="1" x="2151"/>
        <item m="1" x="2348"/>
        <item m="1" x="992"/>
        <item m="1" x="1169"/>
        <item m="1" x="1335"/>
        <item m="1" x="1455"/>
        <item m="1" x="1593"/>
        <item m="1" x="1696"/>
        <item m="1" x="1815"/>
        <item m="1" x="1954"/>
        <item m="1" x="2156"/>
        <item m="1" x="2352"/>
        <item m="1" x="1001"/>
        <item m="1" x="1179"/>
        <item m="1" x="1340"/>
        <item m="1" x="1462"/>
        <item m="1" x="1598"/>
        <item m="1" x="1702"/>
        <item m="1" x="1820"/>
        <item m="1" x="1957"/>
        <item m="1" x="2157"/>
        <item m="1" x="2355"/>
        <item m="1" x="2058"/>
        <item m="1" x="2256"/>
        <item m="1" x="2460"/>
        <item m="1" x="2640"/>
        <item m="1" x="2814"/>
        <item m="1" x="3001"/>
        <item m="1" x="3184"/>
        <item m="1" x="3371"/>
        <item m="1" x="3603"/>
        <item m="1" x="3843"/>
        <item m="1" x="2065"/>
        <item m="1" x="2264"/>
        <item m="1" x="2469"/>
        <item m="1" x="1821"/>
        <item m="1" x="2544"/>
        <item m="1" x="3293"/>
        <item m="1" x="4269"/>
        <item m="1" x="5819"/>
        <item m="1" x="1360"/>
        <item m="1" x="1836"/>
        <item m="1" x="2558"/>
        <item m="1" x="3307"/>
        <item m="1" x="4292"/>
        <item m="1" x="5863"/>
        <item m="1" x="1374"/>
        <item m="1" x="1853"/>
        <item m="1" x="2588"/>
        <item m="1" x="3330"/>
        <item m="1" x="4324"/>
        <item m="1" x="5910"/>
        <item m="1" x="1390"/>
        <item m="1" x="1873"/>
        <item m="1" x="2625"/>
        <item m="1" x="3357"/>
        <item m="1" x="4379"/>
        <item m="1" x="2652"/>
        <item m="1" x="2820"/>
        <item m="1" x="2998"/>
        <item m="1" x="3174"/>
        <item m="1" x="3354"/>
        <item m="1" x="2828"/>
        <item m="1" x="3007"/>
        <item m="1" x="3181"/>
        <item m="1" x="3361"/>
        <item m="1" x="3579"/>
        <item m="1" x="3015"/>
        <item m="1" x="3190"/>
        <item m="1" x="3368"/>
        <item m="1" x="3589"/>
        <item m="1" x="3820"/>
        <item m="1" x="3197"/>
        <item m="1" x="3377"/>
        <item m="1" x="3599"/>
        <item m="1" x="3830"/>
        <item m="1" x="4082"/>
        <item m="1" x="3384"/>
        <item m="1" x="3610"/>
        <item m="1" x="3839"/>
        <item m="1" x="4094"/>
        <item m="1" x="4377"/>
        <item m="1" x="3619"/>
        <item m="1" x="3851"/>
        <item m="1" x="4107"/>
        <item m="1" x="4392"/>
        <item m="1" x="4717"/>
        <item m="1" x="3861"/>
        <item m="1" x="4118"/>
        <item m="1" x="4736"/>
        <item m="1" x="5111"/>
        <item m="1" x="4130"/>
        <item m="1" x="4417"/>
        <item m="1" x="2653"/>
        <item m="1" x="2821"/>
        <item m="1" x="2999"/>
        <item m="1" x="72"/>
        <item m="1" x="280"/>
        <item m="1" x="442"/>
        <item m="1" x="635"/>
        <item m="1" x="819"/>
        <item m="1" x="92"/>
        <item m="1" x="294"/>
        <item m="1" x="456"/>
        <item m="1" x="645"/>
        <item m="1" x="831"/>
        <item m="1" x="104"/>
        <item m="1" x="306"/>
        <item m="1" x="466"/>
        <item m="1" x="655"/>
        <item m="1" x="839"/>
        <item m="1" x="3175"/>
        <item m="1" x="3355"/>
        <item m="1" x="2829"/>
        <item m="1" x="3008"/>
        <item m="1" x="3182"/>
        <item m="1" x="3362"/>
        <item m="1" x="3580"/>
        <item m="1" x="3016"/>
        <item m="1" x="3191"/>
        <item m="1" x="3369"/>
        <item m="1" x="3590"/>
        <item m="1" x="3821"/>
        <item m="1" x="3198"/>
        <item m="1" x="3378"/>
        <item m="1" x="3600"/>
        <item m="1" x="3831"/>
        <item m="1" x="4083"/>
        <item m="1" x="3385"/>
        <item m="1" x="3611"/>
        <item m="1" x="3840"/>
        <item m="1" x="4095"/>
        <item m="1" x="4378"/>
        <item m="1" x="3621"/>
        <item m="1" x="3853"/>
        <item m="1" x="4109"/>
        <item m="1" x="4393"/>
        <item m="1" x="4718"/>
        <item m="1" x="3864"/>
        <item m="1" x="4121"/>
        <item m="1" x="4405"/>
        <item m="1" x="4737"/>
        <item m="1" x="5112"/>
        <item m="1" x="4132"/>
        <item m="1" x="4419"/>
        <item m="1" x="4755"/>
        <item m="1" x="5130"/>
        <item m="1" x="5525"/>
        <item m="1" x="4433"/>
        <item m="1" x="4773"/>
        <item m="1" x="5149"/>
        <item m="1" x="5542"/>
        <item m="1" x="5977"/>
        <item m="1" x="4794"/>
        <item m="1" x="5168"/>
        <item m="1" x="5562"/>
        <item m="1" x="5995"/>
        <item m="1" x="6488"/>
        <item m="1" x="2661"/>
        <item m="1" x="2830"/>
        <item m="1" x="3009"/>
        <item m="1" x="3183"/>
        <item m="1" x="3363"/>
        <item m="1" x="2911"/>
        <item m="1" x="2983"/>
        <item m="1" x="3098"/>
        <item m="1" x="3167"/>
        <item m="1" x="3283"/>
        <item m="1" x="3352"/>
        <item m="1" x="3474"/>
        <item m="1" x="3571"/>
        <item m="1" x="3717"/>
        <item m="1" x="2417"/>
        <item m="1" x="2531"/>
        <item m="1" x="2598"/>
        <item m="1" x="2708"/>
        <item m="1" x="2777"/>
        <item m="1" x="2901"/>
        <item m="1" x="2966"/>
        <item m="1" x="3087"/>
        <item m="1" x="3152"/>
        <item m="1" x="3271"/>
        <item m="1" x="2001"/>
        <item m="1" x="2129"/>
        <item m="1" x="2198"/>
        <item m="1" x="2325"/>
        <item m="1" x="2396"/>
        <item m="1" x="2521"/>
        <item m="1" x="2578"/>
        <item m="1" x="2696"/>
        <item m="1" x="2760"/>
        <item m="1" x="2887"/>
        <item m="1" x="1720"/>
        <item m="1" x="1784"/>
        <item m="1" x="1843"/>
        <item m="1" x="1919"/>
        <item m="1" x="1988"/>
        <item m="1" x="2114"/>
        <item m="1" x="2183"/>
        <item m="1" x="2308"/>
        <item m="1" x="2378"/>
        <item m="1" x="2509"/>
        <item m="1" x="1484"/>
        <item m="1" x="1559"/>
        <item m="1" x="1611"/>
        <item m="1" x="1662"/>
        <item m="1" x="1713"/>
        <item m="1" x="1775"/>
        <item m="1" x="1834"/>
        <item m="1" x="1908"/>
        <item m="1" x="1975"/>
        <item m="1" x="2097"/>
        <item m="1" x="1193"/>
        <item m="1" x="1277"/>
        <item m="1" x="1347"/>
        <item m="1" x="1411"/>
        <item m="1" x="1471"/>
        <item m="1" x="1549"/>
        <item m="1" x="1604"/>
        <item m="1" x="1655"/>
        <item m="1" x="1706"/>
        <item m="1" x="1766"/>
        <item m="1" x="797"/>
        <item m="1" x="912"/>
        <item m="1" x="998"/>
        <item m="1" x="1091"/>
        <item m="1" x="1175"/>
        <item m="1" x="1266"/>
        <item m="1" x="1337"/>
        <item m="1" x="1404"/>
        <item m="1" x="1459"/>
        <item m="1" x="23"/>
        <item m="1" x="234"/>
        <item m="1" x="392"/>
        <item m="1" x="567"/>
        <item m="1" x="745"/>
        <item m="1" x="940"/>
        <item m="1" x="36"/>
        <item m="1" x="240"/>
        <item m="1" x="400"/>
        <item m="1" x="583"/>
        <item m="1" x="758"/>
        <item m="1" x="951"/>
        <item m="1" x="1125"/>
        <item m="1" x="1897"/>
        <item m="1" x="1761"/>
        <item m="1" x="1644"/>
        <item m="1" x="1530"/>
        <item m="1" x="1394"/>
        <item m="1" x="2070"/>
        <item m="1" x="1888"/>
        <item m="1" x="1750"/>
        <item m="1" x="1636"/>
        <item m="1" x="1519"/>
        <item m="1" x="2263"/>
        <item m="1" x="2052"/>
        <item m="1" x="1878"/>
        <item m="1" x="1741"/>
        <item m="1" x="1629"/>
        <item m="1" x="2456"/>
        <item m="1" x="2245"/>
        <item m="1" x="2038"/>
        <item m="1" x="1868"/>
        <item m="1" x="1734"/>
        <item m="1" x="2632"/>
        <item m="1" x="2440"/>
        <item m="1" x="2233"/>
        <item m="1" x="2026"/>
        <item m="1" x="1858"/>
        <item m="1" x="2801"/>
        <item m="1" x="2616"/>
        <item m="1" x="2423"/>
        <item m="1" x="2216"/>
        <item m="1" x="2006"/>
        <item m="1" x="2982"/>
        <item m="1" x="2783"/>
        <item m="1" x="2596"/>
        <item m="1" x="2402"/>
        <item m="1" x="2197"/>
        <item m="1" x="61"/>
        <item m="1" x="268"/>
        <item m="1" x="432"/>
        <item m="1" x="623"/>
        <item m="1" x="810"/>
        <item m="1" x="1010"/>
        <item m="1" x="1187"/>
        <item m="1" x="1344"/>
        <item m="1" x="1469"/>
        <item m="1" x="71"/>
        <item m="1" x="279"/>
        <item m="1" x="441"/>
        <item m="1" x="634"/>
        <item m="1" x="818"/>
        <item m="1" x="1019"/>
        <item m="1" x="1195"/>
        <item m="1" x="1348"/>
        <item m="1" x="1473"/>
        <item m="1" x="91"/>
        <item m="1" x="293"/>
        <item m="1" x="455"/>
        <item m="1" x="644"/>
        <item m="1" x="830"/>
        <item m="1" x="1028"/>
        <item m="1" x="1204"/>
        <item m="1" x="1356"/>
        <item m="1" x="1480"/>
        <item m="1" x="103"/>
        <item m="1" x="465"/>
        <item m="1" x="654"/>
        <item m="1" x="838"/>
        <item m="1" x="1036"/>
        <item m="1" x="1211"/>
        <item m="1" x="1359"/>
        <item m="1" x="1485"/>
        <item m="1" x="121"/>
        <item m="1" x="477"/>
        <item m="1" x="663"/>
        <item m="1" x="848"/>
        <item m="1" x="1041"/>
        <item m="1" x="1215"/>
        <item m="1" x="1364"/>
        <item m="1" x="1490"/>
        <item m="1" x="129"/>
        <item m="1" x="486"/>
        <item m="1" x="671"/>
        <item m="1" x="854"/>
        <item m="1" x="1045"/>
        <item m="1" x="1219"/>
        <item m="1" x="1366"/>
        <item m="1" x="1492"/>
        <item m="1" x="141"/>
        <item m="1" x="494"/>
        <item m="1" x="677"/>
        <item m="1" x="861"/>
        <item m="1" x="1050"/>
        <item m="1" x="1224"/>
        <item m="1" x="1369"/>
        <item m="1" x="1497"/>
        <item m="1" x="147"/>
        <item m="1" x="500"/>
        <item m="1" x="6775"/>
        <item m="1" x="7027"/>
        <item m="1" x="684"/>
        <item m="1" x="867"/>
        <item m="1" x="1054"/>
        <item m="1" x="1231"/>
        <item m="1" x="1372"/>
        <item m="1" x="1499"/>
        <item m="1" x="154"/>
        <item m="1" x="504"/>
        <item m="1" x="688"/>
        <item m="1" x="873"/>
        <item m="1" x="1059"/>
        <item m="1" x="1234"/>
        <item m="1" x="1376"/>
        <item m="1" x="1505"/>
        <item m="1" x="155"/>
        <item m="1" x="509"/>
        <item m="1" x="692"/>
        <item m="1" x="880"/>
        <item m="1" x="1066"/>
        <item m="1" x="1240"/>
        <item m="1" x="1378"/>
        <item m="1" x="1507"/>
        <item m="1" x="1301"/>
        <item m="1" x="1431"/>
        <item m="1" x="1571"/>
        <item m="1" x="1679"/>
        <item m="1" x="1796"/>
        <item m="1" x="1935"/>
        <item m="1" x="2137"/>
        <item m="1" x="2334"/>
        <item m="1" x="2527"/>
        <item m="1" x="2704"/>
        <item m="1" x="1305"/>
        <item m="1" x="1434"/>
        <item m="1" x="1574"/>
        <item m="1" x="185"/>
        <item m="1" x="922"/>
        <item m="1" x="1552"/>
        <item m="1" x="2090"/>
        <item m="1" x="2844"/>
        <item m="1" x="3642"/>
        <item m="1" x="4840"/>
        <item m="1" x="6609"/>
        <item m="1" x="208"/>
        <item m="1" x="933"/>
        <item m="1" x="1564"/>
        <item m="1" x="2120"/>
        <item m="1" x="2877"/>
        <item m="1" x="3680"/>
        <item m="1" x="4912"/>
        <item m="1" x="6679"/>
        <item m="1" x="229"/>
        <item m="1" x="959"/>
        <item m="1" x="1576"/>
        <item m="1" x="2145"/>
        <item m="1" x="2907"/>
        <item m="1" x="3709"/>
        <item m="1" x="4955"/>
        <item m="1" x="6730"/>
        <item m="1" x="248"/>
        <item m="1" x="985"/>
        <item m="1" x="1590"/>
        <item m="1" x="5405"/>
        <item m="1" x="5827"/>
        <item m="1" x="6292"/>
        <item m="1" x="6786"/>
        <item m="1" x="7258"/>
        <item m="1" x="5842"/>
        <item m="1" x="6305"/>
        <item m="1" x="6802"/>
        <item m="1" x="7277"/>
        <item m="1" x="6326"/>
        <item m="1" x="6816"/>
        <item m="1" x="7295"/>
        <item m="1" x="32"/>
        <item m="1" x="6835"/>
        <item m="1" x="7309"/>
        <item m="1" x="42"/>
        <item m="1" x="244"/>
        <item m="1" x="7328"/>
        <item m="1" x="51"/>
        <item m="1" x="253"/>
        <item m="1" x="406"/>
        <item m="1" x="64"/>
        <item m="1" x="262"/>
        <item m="1" x="414"/>
        <item m="1" x="597"/>
        <item m="1" x="77"/>
        <item m="1" x="271"/>
        <item m="1" x="425"/>
        <item m="1" x="608"/>
        <item m="1" x="783"/>
        <item m="1" x="284"/>
        <item m="1" x="434"/>
        <item m="1" x="618"/>
        <item m="1" x="5410"/>
        <item m="1" x="5832"/>
        <item m="1" x="6296"/>
        <item m="1" x="6789"/>
        <item m="1" x="7261"/>
        <item m="1" x="5847"/>
        <item m="1" x="6310"/>
        <item m="1" x="6806"/>
        <item m="1" x="7280"/>
        <item m="1" x="6330"/>
        <item m="1" x="6820"/>
        <item m="1" x="7299"/>
        <item m="1" x="35"/>
        <item m="1" x="6840"/>
        <item m="1" x="7313"/>
        <item m="1" x="45"/>
        <item m="1" x="247"/>
        <item m="1" x="7334"/>
        <item m="1" x="55"/>
        <item m="1" x="256"/>
        <item m="1" x="409"/>
        <item m="1" x="67"/>
        <item m="1" x="265"/>
        <item m="1" x="416"/>
        <item m="1" x="599"/>
        <item m="1" x="81"/>
        <item m="1" x="273"/>
        <item m="1" x="427"/>
        <item m="1" x="609"/>
        <item m="1" x="784"/>
        <item m="1" x="288"/>
        <item m="1" x="436"/>
        <item m="1" x="620"/>
        <item m="1" x="793"/>
        <item m="1" x="984"/>
        <item m="1" x="448"/>
        <item m="1" x="625"/>
        <item m="1" x="802"/>
        <item m="1" x="995"/>
        <item m="1" x="1162"/>
        <item m="1" x="640"/>
        <item m="1" x="812"/>
        <item m="1" x="1004"/>
        <item m="1" x="1172"/>
        <item m="1" x="1329"/>
        <item m="1" x="5416"/>
        <item m="1" x="5848"/>
        <item m="1" x="6311"/>
        <item m="1" x="6807"/>
        <item m="1" x="7281"/>
        <item m="1" x="4244"/>
        <item m="1" x="4546"/>
        <item m="1" x="4935"/>
        <item m="1" x="5324"/>
        <item m="1" x="5715"/>
        <item m="1" x="6150"/>
        <item m="1" x="6650"/>
        <item m="1" x="7125"/>
        <item m="1" x="4562"/>
        <item m="1" x="4953"/>
        <item m="1" x="5345"/>
        <item m="1" x="5743"/>
        <item m="1" x="6183"/>
        <item m="1" x="6677"/>
        <item m="1" x="7157"/>
        <item m="1" x="3730"/>
        <item m="1" x="3290"/>
        <item m="1" x="3102"/>
        <item m="1" x="4276"/>
        <item m="1" x="3978"/>
        <item m="1" x="3725"/>
        <item m="1" x="3481"/>
        <item m="1" x="3286"/>
        <item m="1" x="4588"/>
        <item m="1" x="4265"/>
        <item m="1" x="3973"/>
        <item m="1" x="3721"/>
        <item m="1" x="3477"/>
        <item m="1" x="4980"/>
        <item m="1" x="4576"/>
        <item m="1" x="4260"/>
        <item m="1" x="3969"/>
        <item m="1" x="3715"/>
        <item m="1" x="5374"/>
        <item m="1" x="4968"/>
        <item m="1" x="4566"/>
        <item m="1" x="4253"/>
        <item m="1" x="3957"/>
        <item m="1" x="5785"/>
        <item m="1" x="5365"/>
        <item m="1" x="4961"/>
        <item m="1" x="4556"/>
        <item m="1" x="4237"/>
        <item m="1" x="6237"/>
        <item m="1" x="5769"/>
        <item m="1" x="5355"/>
        <item m="1" x="4944"/>
        <item m="1" x="4539"/>
        <item m="1" x="6739"/>
        <item m="1" x="2158"/>
        <item m="1" x="2356"/>
        <item m="1" x="2543"/>
        <item m="1" x="2719"/>
        <item m="1" x="2917"/>
        <item m="1" x="3105"/>
        <item m="1" x="3292"/>
        <item m="1" x="3485"/>
        <item m="1" x="3727"/>
        <item m="1" x="1963"/>
        <item m="1" x="2162"/>
        <item m="1" x="2358"/>
        <item m="1" x="2546"/>
        <item m="1" x="2723"/>
        <item m="1" x="2919"/>
        <item m="1" x="3107"/>
        <item m="1" x="3294"/>
        <item m="1" x="3488"/>
        <item m="1" x="3729"/>
        <item m="1" x="1968"/>
        <item m="1" x="2167"/>
        <item m="1" x="2361"/>
        <item m="1" x="2547"/>
        <item m="1" x="2724"/>
        <item m="1" x="2921"/>
        <item m="1" x="3108"/>
        <item m="1" x="3296"/>
        <item m="1" x="3490"/>
        <item m="1" x="3734"/>
        <item m="1" x="1973"/>
        <item m="1" x="2172"/>
        <item m="1" x="2366"/>
        <item m="1" x="2553"/>
        <item m="1" x="2729"/>
        <item m="1" x="2924"/>
        <item m="1" x="3111"/>
        <item m="1" x="3299"/>
        <item m="1" x="3494"/>
        <item m="1" x="3739"/>
        <item m="1" x="1978"/>
        <item m="1" x="2175"/>
        <item m="1" x="2370"/>
        <item m="1" x="2555"/>
        <item m="1" x="2732"/>
        <item m="1" x="2925"/>
        <item m="1" x="3116"/>
        <item m="1" x="3303"/>
        <item m="1" x="3496"/>
        <item m="1" x="3741"/>
        <item m="1" x="1985"/>
        <item m="1" x="2181"/>
        <item m="1" x="2373"/>
        <item m="1" x="2561"/>
        <item m="1" x="2737"/>
        <item m="1" x="2934"/>
        <item m="1" x="3119"/>
        <item m="1" x="3309"/>
        <item m="1" x="3500"/>
        <item m="1" x="3744"/>
        <item m="1" x="1989"/>
        <item m="1" x="2184"/>
        <item m="1" x="2379"/>
        <item m="1" x="2563"/>
        <item m="1" x="2744"/>
        <item m="1" x="2937"/>
        <item m="1" x="3126"/>
        <item m="1" x="3312"/>
        <item m="1" x="3507"/>
        <item m="1" x="3750"/>
        <item m="1" x="1997"/>
        <item m="1" x="2193"/>
        <item m="1" x="2386"/>
        <item m="1" x="2573"/>
        <item m="1" x="1776"/>
        <item m="1" x="1835"/>
        <item m="1" x="1910"/>
        <item m="1" x="1977"/>
        <item m="1" x="2099"/>
        <item m="1" x="2174"/>
        <item m="1" x="2295"/>
        <item m="1" x="2369"/>
        <item m="1" x="2498"/>
        <item m="1" x="1472"/>
        <item m="1" x="1550"/>
        <item m="1" x="1606"/>
        <item m="1" x="1657"/>
        <item m="1" x="1708"/>
        <item m="1" x="1768"/>
        <item m="1" x="1826"/>
        <item m="1" x="1900"/>
        <item m="1" x="1967"/>
        <item m="1" x="2083"/>
        <item m="1" x="1176"/>
        <item m="1" x="1267"/>
        <item m="1" x="1339"/>
        <item m="1" x="1406"/>
        <item m="1" x="1461"/>
        <item m="1" x="1541"/>
        <item m="1" x="1597"/>
        <item m="1" x="1648"/>
        <item m="1" x="1701"/>
        <item m="1" x="1760"/>
        <item m="1" x="780"/>
        <item m="1" x="900"/>
        <item m="1" x="2752"/>
        <item m="1" x="2947"/>
        <item m="1" x="3131"/>
        <item m="1" x="3320"/>
        <item m="1" x="3516"/>
        <item m="1" x="3760"/>
        <item m="1" x="2002"/>
        <item m="1" x="2199"/>
        <item m="1" x="2397"/>
        <item m="1" x="2579"/>
        <item m="1" x="2761"/>
        <item m="1" x="2951"/>
        <item m="1" x="3138"/>
        <item m="1" x="3323"/>
        <item m="1" x="3527"/>
        <item m="1" x="3769"/>
        <item m="1" x="2013"/>
        <item m="1" x="2211"/>
        <item m="1" x="2406"/>
        <item m="1" x="2591"/>
        <item m="1" x="2768"/>
        <item m="1" x="2961"/>
        <item m="1" x="3143"/>
        <item m="1" x="3334"/>
        <item m="1" x="3539"/>
        <item m="1" x="3782"/>
        <item m="1" x="3449"/>
        <item m="1" x="3688"/>
        <item m="1" x="3939"/>
        <item m="1" x="4222"/>
        <item m="1" x="4532"/>
        <item m="1" x="4925"/>
        <item m="1" x="5328"/>
        <item m="1" x="5732"/>
        <item m="1" x="6187"/>
        <item m="1" x="6697"/>
        <item m="1" x="3458"/>
        <item m="1" x="3696"/>
        <item m="1" x="3945"/>
        <item m="1" x="376"/>
        <item m="1" x="1119"/>
        <item m="1" x="1674"/>
        <item m="1" x="2324"/>
        <item m="1" x="3074"/>
        <item m="1" x="3937"/>
        <item m="1" x="5326"/>
        <item m="1" x="397"/>
        <item m="1" x="1143"/>
        <item m="1" x="1686"/>
        <item m="1" x="2345"/>
        <item m="1" x="3097"/>
        <item m="1" x="3966"/>
        <item m="1" x="5360"/>
        <item m="1" x="417"/>
        <item m="1" x="1173"/>
        <item m="1" x="1697"/>
        <item m="1" x="2354"/>
        <item m="1" x="3104"/>
        <item m="1" x="3977"/>
        <item m="1" x="5382"/>
        <item m="1" x="462"/>
        <item m="1" x="1207"/>
        <item m="1" x="693"/>
        <item m="1" x="874"/>
        <item m="1" x="1055"/>
        <item m="1" x="1226"/>
        <item m="1" x="1367"/>
        <item m="1" x="881"/>
        <item m="1" x="1060"/>
        <item m="1" x="1232"/>
        <item m="1" x="1370"/>
        <item m="1" x="1493"/>
        <item m="1" x="1068"/>
        <item m="1" x="1235"/>
        <item m="1" x="1373"/>
        <item m="1" x="1498"/>
        <item m="1" x="1617"/>
        <item m="1" x="1242"/>
        <item m="1" x="1377"/>
        <item m="1" x="1500"/>
        <item m="1" x="1620"/>
        <item m="1" x="1721"/>
        <item m="1" x="1380"/>
        <item m="1" x="1506"/>
        <item m="1" x="1621"/>
        <item m="1" x="1724"/>
        <item m="1" x="1844"/>
        <item m="1" x="1509"/>
        <item m="1" x="1623"/>
        <item m="1" x="1725"/>
        <item m="1" x="1848"/>
        <item m="1" x="1990"/>
        <item m="1" x="1625"/>
        <item m="1" x="1727"/>
        <item m="1" x="1850"/>
        <item m="1" x="1998"/>
        <item m="1" x="2185"/>
        <item m="1" x="1731"/>
        <item m="1" x="1855"/>
        <item m="1" x="2003"/>
        <item m="1" x="2194"/>
        <item m="1" x="2380"/>
        <item m="1" x="1860"/>
        <item m="1" x="2014"/>
        <item m="1" x="2200"/>
        <item m="1" x="2387"/>
        <item m="1" x="694"/>
        <item m="1" x="875"/>
        <item m="1" x="1056"/>
        <item m="1" x="1227"/>
        <item m="1" x="1753"/>
        <item m="1" x="1814"/>
        <item m="1" x="1885"/>
        <item m="1" x="1953"/>
        <item m="1" x="2056"/>
        <item m="1" x="2155"/>
        <item m="1" x="2254"/>
        <item m="1" x="2351"/>
        <item m="1" x="2459"/>
        <item m="1" x="1446"/>
        <item m="1" x="1525"/>
        <item m="1" x="1584"/>
        <item m="1" x="1634"/>
        <item m="1" x="1689"/>
        <item m="1" x="1743"/>
        <item m="1" x="1807"/>
        <item m="1" x="1875"/>
        <item m="1" x="1947"/>
        <item m="1" x="2043"/>
        <item m="1" x="1139"/>
        <item m="1" x="1247"/>
        <item m="1" x="1313"/>
        <item m="1" x="1385"/>
        <item m="1" x="1438"/>
        <item m="1" x="1515"/>
        <item m="1" x="1578"/>
        <item m="1" x="1627"/>
        <item m="1" x="1684"/>
        <item m="1" x="1736"/>
        <item m="1" x="748"/>
        <item m="1" x="872"/>
        <item m="1" x="947"/>
        <item m="1" x="1058"/>
        <item m="1" x="1126"/>
        <item m="1" x="1233"/>
        <item m="1" x="1299"/>
        <item m="1" x="1375"/>
        <item m="1" x="1429"/>
        <item m="1" x="1504"/>
        <item m="1" x="371"/>
        <item m="1" x="492"/>
        <item m="1" x="551"/>
        <item m="1" x="675"/>
        <item m="1" x="734"/>
        <item m="1" x="859"/>
        <item m="1" x="935"/>
        <item m="1" x="1048"/>
        <item m="1" x="1113"/>
        <item m="1" x="1222"/>
        <item m="1" x="118"/>
        <item m="1" x="198"/>
        <item m="1" x="313"/>
        <item m="1" x="361"/>
        <item m="1" x="474"/>
        <item m="1" x="541"/>
        <item m="1" x="660"/>
        <item m="1" x="725"/>
        <item m="1" x="846"/>
        <item m="1" x="88"/>
        <item m="1" x="186"/>
        <item m="1" x="290"/>
        <item m="1" x="353"/>
        <item m="1" x="453"/>
        <item m="1" x="858"/>
        <item m="1" x="1993"/>
        <item m="1" x="3514"/>
        <item m="1" x="6388"/>
        <item m="1" x="6032"/>
        <item m="1" x="903"/>
        <item m="1" x="2054"/>
        <item m="1" x="3601"/>
        <item m="1" x="6525"/>
        <item m="1" x="6185"/>
        <item m="1" x="934"/>
        <item m="1" x="2121"/>
        <item m="1" x="3681"/>
        <item m="1" x="6680"/>
        <item m="1" x="6279"/>
        <item m="1" x="986"/>
        <item m="1" x="2153"/>
        <item m="1" x="3723"/>
        <item m="1" x="6773"/>
        <item m="1" x="6402"/>
        <item m="1" x="1047"/>
        <item m="1" x="2189"/>
        <item m="1" x="3758"/>
        <item m="1" x="6895"/>
        <item m="1" x="6543"/>
        <item m="1" x="1084"/>
        <item m="1" x="2252"/>
        <item m="1" x="3841"/>
        <item m="1" x="7024"/>
        <item m="1" x="6695"/>
        <item m="1" x="1112"/>
        <item m="1" x="2314"/>
        <item m="1" x="3930"/>
        <item m="1" x="7171"/>
        <item m="1" x="6790"/>
        <item m="1" x="1163"/>
        <item m="1" x="2349"/>
        <item m="1" x="3975"/>
        <item m="1" x="7263"/>
        <item m="1" x="6907"/>
        <item m="1" x="1221"/>
        <item m="1" x="2383"/>
        <item m="1" x="4010"/>
        <item m="1" x="7385"/>
        <item m="1" x="7043"/>
        <item m="1" x="1260"/>
        <item m="1" x="2457"/>
        <item m="1" x="4110"/>
        <item m="1" x="5439"/>
        <item m="1" x="668"/>
        <item m="1" x="1841"/>
        <item m="1" x="3311"/>
        <item m="1" x="5876"/>
        <item m="1" x="5563"/>
        <item m="1" x="705"/>
        <item m="1" x="1879"/>
        <item m="1" x="3364"/>
        <item m="1" x="5996"/>
        <item m="1" x="5717"/>
        <item m="1" x="729"/>
        <item m="1" x="1917"/>
        <item m="1" x="3433"/>
        <item m="1" x="6153"/>
        <item m="1" x="5796"/>
        <item m="1" x="778"/>
        <item m="1" x="1949"/>
        <item m="1" x="3480"/>
        <item m="1" x="6249"/>
        <item m="1" x="5888"/>
        <item m="1" x="851"/>
        <item m="1" x="1986"/>
        <item m="1" x="3506"/>
        <item m="1" x="6374"/>
        <item m="1" x="6014"/>
        <item m="1" x="898"/>
        <item m="1" x="2047"/>
        <item m="1" x="3591"/>
        <item m="1" x="6504"/>
        <item m="1" x="6168"/>
        <item m="1" x="930"/>
        <item m="1" x="2112"/>
        <item m="1" x="201"/>
        <item m="1" x="364"/>
        <item m="1" x="544"/>
        <item m="1" x="728"/>
        <item m="1" x="207"/>
        <item m="1" x="369"/>
        <item m="1" x="549"/>
        <item m="1" x="733"/>
        <item m="1" x="213"/>
        <item m="1" x="375"/>
        <item m="1" x="555"/>
        <item m="1" x="738"/>
        <item m="1" x="219"/>
        <item m="1" x="381"/>
        <item m="1" x="561"/>
        <item m="1" x="744"/>
        <item m="1" x="13"/>
        <item m="1" x="224"/>
        <item m="1" x="386"/>
        <item m="1" x="566"/>
        <item m="1" x="751"/>
        <item m="1" x="16"/>
        <item m="1" x="228"/>
        <item m="1" x="391"/>
        <item m="1" x="574"/>
        <item m="1" x="757"/>
        <item m="1" x="20"/>
        <item m="1" x="233"/>
        <item m="1" x="396"/>
        <item m="1" x="582"/>
        <item m="1" x="764"/>
        <item m="1" x="22"/>
        <item m="1" x="236"/>
        <item m="1" x="399"/>
        <item m="1" x="587"/>
        <item m="1" x="770"/>
        <item m="1" x="27"/>
        <item m="1" x="239"/>
        <item m="1" x="403"/>
        <item m="1" x="592"/>
        <item m="1" x="777"/>
        <item m="1" x="30"/>
        <item m="1" x="243"/>
        <item m="1" x="6346"/>
        <item m="1" x="6632"/>
        <item m="1" x="6858"/>
        <item m="1" x="7128"/>
        <item m="1" x="7354"/>
        <item m="1" x="5399"/>
        <item m="1" x="5626"/>
        <item m="1" x="5833"/>
        <item m="1" x="6075"/>
        <item m="1" x="6315"/>
        <item m="1" x="6587"/>
        <item m="1" x="6824"/>
        <item m="1" x="7084"/>
        <item m="1" x="7315"/>
        <item m="1" x="4582"/>
        <item m="1" x="4775"/>
        <item m="1" x="4981"/>
        <item m="1" x="5169"/>
        <item m="1" x="5383"/>
        <item m="1" x="5581"/>
        <item m="1" x="5807"/>
        <item m="1" x="6033"/>
        <item m="1" x="6280"/>
        <item m="1" x="6544"/>
        <item m="1" x="3972"/>
        <item m="1" x="4097"/>
        <item m="1" x="4263"/>
        <item m="1" x="4394"/>
        <item m="1" x="4574"/>
        <item m="1" x="4738"/>
        <item m="1" x="4970"/>
        <item m="1" x="5131"/>
        <item m="1" x="5369"/>
        <item m="1" x="5544"/>
        <item m="1" x="3475"/>
        <item m="1" x="3572"/>
        <item m="1" x="3718"/>
        <item m="1" x="3813"/>
        <item m="1" x="3967"/>
        <item m="1" x="4071"/>
        <item m="1" x="4255"/>
        <item m="1" x="4366"/>
        <item m="1" x="4564"/>
        <item m="1" x="4701"/>
        <item m="1" x="3088"/>
        <item m="1" x="3153"/>
        <item m="1" x="3272"/>
        <item m="1" x="3339"/>
        <item m="1" x="3464"/>
        <item m="1" x="3551"/>
        <item m="1" x="3703"/>
        <item m="1" x="3793"/>
        <item m="1" x="3952"/>
        <item m="1" x="4043"/>
        <item m="1" x="2697"/>
        <item m="1" x="6841"/>
        <item m="1" x="6894"/>
        <item m="1" x="6951"/>
        <item m="1" x="7023"/>
        <item m="1" x="7105"/>
        <item m="1" x="7170"/>
        <item m="1" x="7217"/>
        <item m="1" x="7262"/>
        <item m="1" x="7335"/>
        <item m="1" x="7384"/>
        <item m="1" x="6312"/>
        <item m="1" x="6373"/>
        <item m="1" x="6429"/>
        <item m="1" x="6503"/>
        <item m="1" x="6585"/>
        <item m="1" x="6664"/>
        <item m="1" x="6719"/>
        <item m="1" x="6758"/>
        <item m="1" x="6821"/>
        <item m="1" x="6883"/>
        <item m="1" x="188"/>
        <item m="1" x="355"/>
        <item m="1" x="536"/>
        <item m="1" x="721"/>
        <item m="1" x="193"/>
        <item m="1" x="359"/>
        <item m="1" x="540"/>
        <item m="1" x="723"/>
        <item m="1" x="200"/>
        <item m="1" x="363"/>
        <item m="1" x="543"/>
        <item m="1" x="727"/>
        <item m="1" x="206"/>
        <item m="1" x="368"/>
        <item m="1" x="548"/>
        <item m="1" x="732"/>
        <item m="1" x="6335"/>
        <item m="1" x="6612"/>
        <item m="1" x="6844"/>
        <item m="1" x="7216"/>
        <item m="1" x="4973"/>
        <item m="1" x="4572"/>
        <item m="1" x="4257"/>
        <item m="1" x="3965"/>
        <item m="1" x="3708"/>
        <item m="1" x="5368"/>
        <item m="1" x="4964"/>
        <item m="1" x="4563"/>
        <item m="1" x="4245"/>
        <item m="1" x="3950"/>
        <item m="1" x="5778"/>
        <item m="1" x="5359"/>
        <item m="1" x="4954"/>
        <item m="1" x="4547"/>
        <item m="1" x="4229"/>
        <item m="1" x="6228"/>
        <item m="1" x="5763"/>
        <item m="1" x="5346"/>
        <item m="1" x="4936"/>
        <item m="1" x="4531"/>
        <item m="1" x="6729"/>
        <item m="1" x="6209"/>
        <item m="1" x="5744"/>
        <item m="1" x="5325"/>
        <item m="1" x="4911"/>
        <item m="1" x="7206"/>
        <item m="1" x="6708"/>
        <item m="1" x="6184"/>
        <item m="1" x="5716"/>
        <item m="1" x="5298"/>
        <item m="1" x="7183"/>
        <item m="1" x="6678"/>
        <item m="1" x="6151"/>
        <item m="1" x="5685"/>
        <item m="1" x="214"/>
        <item m="1" x="180"/>
        <item m="1" x="350"/>
        <item m="1" x="533"/>
        <item m="1" x="717"/>
        <item m="1" x="920"/>
        <item m="1" x="1101"/>
        <item m="1" x="1278"/>
        <item m="1" x="187"/>
        <item m="1" x="354"/>
        <item m="1" x="535"/>
        <item m="1" x="720"/>
        <item m="1" x="924"/>
        <item m="1" x="1105"/>
        <item m="1" x="1282"/>
        <item m="1" x="192"/>
        <item m="1" x="358"/>
        <item m="1" x="539"/>
        <item m="1" x="722"/>
        <item m="1" x="927"/>
        <item m="1" x="1108"/>
        <item m="1" x="1285"/>
        <item m="1" x="199"/>
        <item m="1" x="362"/>
        <item m="1" x="542"/>
        <item m="1" x="726"/>
        <item m="1" x="929"/>
        <item m="1" x="1110"/>
        <item m="1" x="1287"/>
        <item m="1" x="205"/>
        <item m="1" x="367"/>
        <item m="1" x="547"/>
        <item m="1" x="731"/>
        <item m="1" x="932"/>
        <item m="1" x="1111"/>
        <item m="1" x="1290"/>
        <item m="1" x="212"/>
        <item m="1" x="374"/>
        <item m="1" x="554"/>
        <item m="1" x="737"/>
        <item m="1" x="939"/>
        <item m="1" x="1118"/>
        <item m="1" x="1293"/>
        <item m="1" x="218"/>
        <item m="1" x="380"/>
        <item m="1" x="560"/>
        <item m="1" x="743"/>
        <item m="1" x="945"/>
        <item m="1" x="1124"/>
        <item m="1" x="1298"/>
        <item m="1" x="12"/>
        <item m="1" x="223"/>
        <item m="1" x="703"/>
        <item m="1" x="774"/>
        <item m="1" x="897"/>
        <item m="1" x="975"/>
        <item m="1" x="1081"/>
        <item m="1" x="1151"/>
        <item m="1" x="1254"/>
        <item m="1" x="1322"/>
        <item m="1" x="1393"/>
        <item m="1" x="230"/>
        <item m="1" x="340"/>
        <item m="1" x="393"/>
        <item m="1" x="512"/>
        <item m="1" x="579"/>
        <item m="1" x="698"/>
        <item m="1" x="761"/>
        <item m="1" x="887"/>
        <item m="1" x="962"/>
        <item m="1" x="1072"/>
        <item m="1" x="10"/>
        <item m="1" x="153"/>
        <item m="1" x="221"/>
        <item m="1" x="338"/>
        <item m="1" x="383"/>
        <item m="1" x="503"/>
        <item m="1" x="563"/>
        <item m="1" x="687"/>
        <item m="1" x="385"/>
        <item m="1" x="565"/>
        <item m="1" x="750"/>
        <item m="1" x="950"/>
        <item m="1" x="1129"/>
        <item m="1" x="1302"/>
        <item m="1" x="15"/>
        <item m="1" x="227"/>
        <item m="1" x="390"/>
        <item m="1" x="573"/>
        <item m="1" x="756"/>
        <item m="1" x="958"/>
        <item m="1" x="1135"/>
        <item m="1" x="1306"/>
        <item m="1" x="19"/>
        <item m="1" x="232"/>
        <item m="1" x="395"/>
        <item m="1" x="581"/>
        <item m="1" x="763"/>
        <item m="1" x="965"/>
        <item m="1" x="1142"/>
        <item m="1" x="1315"/>
        <item m="1" x="1067"/>
        <item m="1" x="1241"/>
        <item m="1" x="1379"/>
        <item m="1" x="1508"/>
        <item m="1" x="1624"/>
        <item m="1" x="1730"/>
        <item m="1" x="1859"/>
        <item m="1" x="2022"/>
        <item m="1" x="2219"/>
        <item m="1" x="2418"/>
        <item m="1" x="1073"/>
        <item m="1" x="1248"/>
        <item m="1" x="1386"/>
        <item m="1" x="482"/>
        <item m="1" x="1217"/>
        <item m="1" x="1718"/>
        <item m="1" x="2376"/>
        <item m="1" x="3125"/>
        <item m="1" x="4004"/>
        <item m="1" x="5428"/>
        <item m="1" x="505"/>
        <item m="1" x="1236"/>
        <item m="1" x="1729"/>
        <item m="1" x="2415"/>
        <item m="1" x="3151"/>
        <item m="1" x="4041"/>
        <item m="1" x="5475"/>
        <item m="1" x="517"/>
        <item m="1" x="1255"/>
        <item m="1" x="1746"/>
        <item m="1" x="2449"/>
        <item m="1" x="3177"/>
        <item m="1" x="4096"/>
        <item m="1" x="5543"/>
        <item m="1" x="530"/>
        <item m="1" x="1272"/>
        <item m="1" x="1307"/>
        <item m="1" x="1432"/>
        <item m="1" x="1569"/>
        <item m="1" x="1673"/>
        <item m="1" x="1785"/>
        <item m="1" x="1435"/>
        <item m="1" x="1572"/>
        <item m="1" x="1676"/>
        <item m="1" x="1790"/>
        <item m="1" x="1920"/>
        <item m="1" x="1575"/>
        <item m="1" x="1680"/>
        <item m="1" x="1793"/>
        <item m="1" x="1927"/>
        <item m="1" x="2118"/>
        <item m="1" x="1682"/>
        <item m="1" x="1797"/>
        <item m="1" x="1929"/>
        <item m="1" x="2128"/>
        <item m="1" x="2312"/>
        <item m="1" x="1800"/>
        <item m="1" x="1936"/>
        <item m="1" x="2132"/>
        <item m="1" x="2321"/>
        <item m="1" x="2513"/>
        <item m="1" x="1939"/>
        <item m="1" x="2138"/>
        <item m="1" x="2328"/>
        <item m="1" x="2519"/>
        <item m="1" x="2687"/>
        <item m="1" x="2142"/>
        <item m="1" x="2335"/>
        <item m="1" x="2523"/>
        <item m="1" x="2694"/>
        <item m="1" x="2875"/>
        <item m="1" x="2339"/>
        <item m="1" x="2528"/>
        <item m="1" x="2699"/>
        <item m="1" x="2885"/>
        <item m="1" x="3064"/>
        <item m="1" x="2533"/>
        <item m="1" x="2706"/>
        <item m="1" x="2892"/>
        <item m="1" x="3072"/>
        <item m="1" x="681"/>
        <item m="1" x="741"/>
        <item m="1" x="865"/>
        <item m="1" x="941"/>
        <item m="1" x="1052"/>
        <item m="1" x="1120"/>
        <item m="1" x="1229"/>
        <item m="1" x="1294"/>
        <item m="1" x="1371"/>
        <item m="1" x="204"/>
        <item m="1" x="323"/>
        <item m="1" x="366"/>
        <item m="1" x="484"/>
        <item m="1" x="546"/>
        <item m="1" x="669"/>
        <item m="1" x="730"/>
        <item m="1" x="852"/>
        <item m="1" x="931"/>
        <item m="1" x="1043"/>
        <item m="1" x="101"/>
        <item m="1" x="191"/>
        <item m="1" x="304"/>
        <item m="1" x="357"/>
        <item m="1" x="463"/>
        <item m="1" x="538"/>
        <item m="1" x="652"/>
        <item m="1" x="69"/>
        <item m="1" x="179"/>
        <item m="1" x="277"/>
        <item m="1" x="1024"/>
        <item m="1" x="2169"/>
        <item m="1" x="3737"/>
        <item m="1" x="6842"/>
        <item m="1" x="6470"/>
        <item m="1" x="1069"/>
        <item m="1" x="2228"/>
        <item m="1" x="3802"/>
        <item m="1" x="6952"/>
        <item m="1" x="6631"/>
        <item m="1" x="1102"/>
        <item m="1" x="2287"/>
        <item m="1" x="3888"/>
        <item m="1" x="7106"/>
        <item m="1" x="6740"/>
        <item m="1" x="1136"/>
        <item m="1" x="2341"/>
        <item m="1" x="3959"/>
        <item m="1" x="7218"/>
        <item m="1" x="6857"/>
        <item m="1" x="1200"/>
        <item m="1" x="2362"/>
        <item m="1" x="3990"/>
        <item m="1" x="7336"/>
        <item m="1" x="6972"/>
        <item m="1" x="1243"/>
        <item m="1" x="2424"/>
        <item m="1" x="4055"/>
        <item m="1" x="7126"/>
        <item m="1" x="1279"/>
        <item m="1" x="2488"/>
        <item m="1" x="4162"/>
        <item m="1" x="7226"/>
        <item m="1" x="1308"/>
        <item m="1" x="2535"/>
        <item m="1" x="4246"/>
        <item m="1" x="7352"/>
        <item m="1" x="1350"/>
        <item m="1" x="2548"/>
        <item m="1" x="4283"/>
        <item m="1" x="1381"/>
        <item m="1" x="2608"/>
        <item m="1" x="4350"/>
        <item m="1" x="5849"/>
        <item m="1" x="814"/>
        <item m="1" x="1964"/>
        <item m="1" x="3489"/>
        <item m="1" x="6314"/>
        <item m="1" x="5942"/>
        <item m="1" x="876"/>
        <item m="1" x="2021"/>
        <item m="1" x="3550"/>
        <item m="1" x="6430"/>
        <item m="1" x="6097"/>
        <item m="1" x="917"/>
        <item m="1" x="2080"/>
        <item m="1" x="3632"/>
        <item m="1" x="6586"/>
        <item m="1" x="6220"/>
        <item m="1" x="952"/>
        <item m="1" x="2140"/>
        <item m="1" x="3702"/>
        <item m="1" x="6720"/>
        <item m="1" x="6333"/>
        <item m="1" x="1014"/>
        <item m="1" x="2163"/>
        <item m="1" x="3732"/>
        <item m="1" x="6822"/>
        <item m="1" x="6449"/>
        <item m="1" x="1061"/>
        <item m="1" x="2217"/>
        <item m="1" x="3791"/>
        <item m="1" x="6934"/>
        <item m="1" x="6610"/>
        <item m="1" x="1097"/>
        <item m="1" x="2278"/>
        <item m="1" x="4406"/>
        <item m="1" x="4579"/>
        <item m="1" x="4756"/>
        <item m="1" x="4974"/>
        <item m="1" x="5150"/>
        <item m="1" x="5375"/>
        <item m="1" x="5564"/>
        <item m="1" x="5797"/>
        <item m="1" x="6015"/>
        <item m="1" x="3720"/>
        <item m="1" x="3822"/>
        <item m="1" x="3971"/>
        <item m="1" x="4084"/>
        <item m="1" x="4258"/>
        <item m="1" x="4380"/>
        <item m="1" x="4569"/>
        <item m="1" x="4719"/>
        <item m="1" x="4965"/>
        <item m="1" x="5113"/>
        <item m="1" x="3279"/>
        <item m="1" x="3348"/>
        <item m="1" x="3471"/>
        <item m="1" x="3562"/>
        <item m="1" x="3710"/>
        <item m="1" x="3803"/>
        <item m="1" x="3960"/>
        <item m="1" x="4057"/>
        <item m="1" x="4248"/>
        <item m="1" x="4352"/>
        <item m="1" x="2895"/>
        <item m="1" x="2960"/>
        <item m="1" x="3081"/>
        <item m="1" x="3142"/>
        <item m="1" x="3262"/>
        <item m="1" x="3331"/>
        <item m="1" x="3456"/>
        <item m="1" x="3537"/>
        <item m="1" x="3694"/>
        <item m="1" x="3780"/>
        <item m="1" x="2517"/>
        <item m="1" x="2572"/>
        <item m="1" x="2692"/>
        <item m="1" x="2751"/>
        <item m="1" x="2879"/>
        <item m="1" x="2945"/>
        <item m="1" x="3067"/>
        <item m="1" x="3130"/>
        <item m="1" x="3251"/>
        <item m="1" x="3319"/>
        <item m="1" x="2108"/>
        <item m="1" x="2180"/>
        <item m="1" x="2303"/>
        <item m="1" x="2372"/>
        <item m="1" x="2503"/>
        <item m="1" x="2560"/>
        <item m="1" x="2680"/>
        <item m="1" x="2736"/>
        <item m="1" x="2860"/>
        <item m="1" x="2933"/>
        <item m="1" x="1772"/>
        <item m="1" x="1831"/>
        <item m="1" x="1905"/>
        <item m="1" x="1972"/>
        <item m="1" x="2092"/>
        <item m="1" x="2171"/>
        <item m="1" x="2289"/>
        <item m="1" x="2365"/>
        <item m="1" x="2491"/>
        <item m="1" x="2552"/>
        <item m="1" x="1547"/>
        <item m="1" x="1894"/>
        <item m="1" x="1911"/>
        <item m="1" x="1930"/>
        <item m="1" x="1944"/>
        <item m="1" x="1958"/>
        <item m="1" x="1979"/>
        <item m="1" x="2007"/>
        <item m="1" x="2039"/>
        <item m="1" x="2071"/>
        <item m="1" x="2103"/>
        <item m="1" x="1756"/>
        <item m="1" x="1773"/>
        <item m="1" x="1791"/>
        <item m="1" x="1804"/>
        <item m="1" x="1816"/>
        <item m="1" x="1832"/>
        <item m="1" x="1849"/>
        <item m="1" x="1869"/>
        <item m="1" x="1889"/>
        <item m="1" x="1906"/>
        <item m="1" x="7446"/>
        <item m="1" x="7449"/>
        <item m="1" x="7459"/>
        <item m="1" x="7802"/>
        <item m="1" x="7830"/>
        <item m="1" x="7835"/>
        <item m="1" x="7863"/>
        <item m="1" x="7870"/>
        <item m="1" x="7896"/>
        <item m="1" x="7898"/>
        <item m="1" x="7923"/>
        <item m="1" x="7930"/>
        <item m="1" x="7703"/>
        <item m="1" x="7720"/>
        <item m="1" x="7751"/>
        <item m="1" x="7763"/>
        <item m="1" x="7792"/>
        <item m="1" x="7800"/>
        <item m="1" x="7826"/>
        <item m="1" x="7834"/>
        <item m="1" x="7859"/>
        <item m="1" x="7869"/>
        <item m="1" x="7620"/>
        <item m="1" x="7628"/>
        <item m="1" x="7651"/>
        <item m="1" x="7669"/>
        <item m="1" x="7697"/>
        <item m="1" x="7717"/>
        <item m="1" x="7745"/>
        <item m="1" x="7761"/>
        <item m="1" x="7786"/>
        <item m="1" x="7798"/>
        <item m="1" x="7590"/>
        <item m="1" x="7598"/>
        <item m="1" x="7605"/>
        <item m="1" x="7612"/>
        <item m="1" x="7619"/>
        <item m="1" x="7626"/>
        <item m="1" x="7644"/>
        <item m="1" x="7667"/>
        <item m="1" x="7689"/>
        <item m="1" x="7714"/>
        <item m="1" x="7563"/>
        <item m="1" x="7568"/>
        <item m="1" x="7575"/>
        <item m="1" x="7580"/>
        <item m="1" x="7589"/>
        <item m="1" x="7595"/>
        <item m="1" x="7604"/>
        <item m="1" x="7609"/>
        <item m="1" x="7618"/>
        <item m="1" x="7624"/>
        <item m="1" x="7515"/>
        <item m="1" x="7526"/>
        <item m="1" x="7541"/>
        <item m="1" x="7550"/>
        <item m="1" x="7562"/>
        <item m="1" x="7565"/>
        <item m="1" x="7574"/>
        <item m="1" x="7577"/>
        <item m="1" x="7588"/>
        <item m="1" x="7592"/>
        <item m="1" x="7488"/>
        <item m="1" x="7490"/>
        <item m="1" x="7496"/>
        <item m="1" x="7501"/>
        <item m="1" x="7514"/>
        <item m="1" x="7525"/>
        <item m="1" x="7540"/>
        <item m="1" x="7549"/>
        <item m="1" x="7561"/>
        <item m="1" x="7064"/>
        <item m="1" x="7396"/>
        <item m="1" x="7411"/>
        <item m="1" x="7422"/>
        <item m="1" x="7428"/>
        <item m="1" x="7434"/>
        <item m="1" x="7437"/>
        <item m="1" x="7443"/>
        <item m="1" x="7454"/>
        <item m="1" x="7397"/>
        <item m="1" x="7412"/>
        <item m="1" x="7423"/>
        <item m="1" x="7429"/>
        <item m="1" x="7435"/>
        <item m="1" x="7439"/>
        <item m="1" x="7445"/>
        <item m="1" x="7456"/>
        <item m="1" x="7468"/>
        <item m="1" x="3301"/>
        <item m="1" x="7603"/>
        <item m="1" x="3109"/>
        <item m="1" x="7586"/>
        <item m="1" x="2920"/>
        <item m="1" x="7573"/>
        <item m="1" x="2720"/>
        <item m="1" x="7559"/>
        <item m="1" x="2542"/>
        <item m="1" x="7633"/>
        <item m="1" x="3491"/>
        <item m="1" x="7616"/>
        <item m="1" x="3295"/>
        <item m="1" x="7602"/>
        <item m="1" x="3106"/>
        <item m="1" x="7585"/>
        <item m="1" x="2916"/>
        <item m="1" x="7572"/>
        <item m="1" x="2717"/>
        <item m="1" x="7672"/>
        <item m="1" x="3731"/>
        <item m="1" x="7631"/>
        <item m="1" x="3486"/>
        <item m="1" x="7615"/>
        <item m="1" x="3291"/>
        <item m="1" x="7601"/>
        <item m="1" x="3103"/>
        <item m="1" x="7584"/>
        <item m="1" x="2915"/>
        <item m="1" x="7722"/>
        <item m="1" x="3979"/>
        <item m="1" x="7671"/>
        <item m="1" x="3726"/>
        <item m="1" x="7630"/>
        <item m="1" x="3482"/>
        <item m="1" x="7614"/>
        <item m="1" x="3287"/>
        <item m="1" x="7600"/>
        <item m="1" x="3101"/>
        <item m="1" x="7764"/>
        <item m="1" x="4266"/>
        <item m="1" x="7721"/>
        <item m="1" x="3974"/>
        <item m="1" x="7670"/>
        <item m="1" x="3722"/>
        <item m="1" x="7629"/>
        <item m="1" x="3478"/>
        <item m="1" x="7613"/>
        <item m="1" x="3282"/>
        <item m="1" x="7801"/>
        <item m="1" x="4577"/>
        <item m="1" x="7762"/>
        <item m="1" x="4261"/>
        <item m="1" x="7718"/>
        <item m="1" x="3970"/>
        <item m="1" x="7668"/>
        <item m="1" x="3716"/>
        <item m="1" x="7627"/>
        <item m="1" x="3469"/>
        <item m="1" x="7833"/>
        <item m="1" x="4969"/>
        <item m="1" x="7799"/>
        <item m="1" x="4567"/>
        <item m="1" x="7760"/>
        <item m="1" x="4254"/>
        <item m="1" x="7715"/>
        <item m="1" x="3958"/>
        <item m="1" x="7665"/>
        <item m="1" x="3701"/>
        <item m="1" x="7867"/>
        <item m="1" x="2599"/>
        <item m="1" x="2778"/>
        <item m="1" x="2967"/>
        <item m="1" x="3154"/>
        <item m="1" x="3340"/>
        <item m="1" x="3552"/>
        <item m="1" x="3794"/>
        <item m="1" x="4044"/>
        <item m="1" x="4339"/>
        <item m="1" x="2427"/>
        <item m="1" x="2611"/>
        <item m="1" x="2787"/>
        <item m="1" x="2977"/>
        <item m="1" x="3160"/>
        <item m="1" x="3349"/>
        <item m="1" x="3563"/>
        <item m="1" x="3806"/>
        <item m="1" x="4060"/>
        <item m="1" x="4355"/>
        <item m="1" x="2436"/>
        <item m="1" x="2617"/>
        <item m="1" x="2796"/>
        <item m="1" x="2984"/>
        <item m="1" x="3168"/>
        <item m="1" x="3353"/>
        <item m="1" x="3573"/>
        <item m="1" x="3814"/>
        <item m="1" x="4072"/>
        <item m="1" x="4367"/>
        <item m="1" x="2441"/>
        <item m="1" x="2626"/>
        <item m="1" x="2802"/>
        <item m="1" x="2991"/>
        <item m="1" x="3171"/>
        <item m="1" x="3358"/>
        <item m="1" x="3581"/>
        <item m="1" x="3823"/>
        <item m="1" x="4085"/>
        <item m="1" x="4383"/>
        <item m="1" x="2450"/>
        <item m="1" x="2633"/>
        <item m="1" x="2810"/>
        <item m="1" x="2995"/>
        <item m="1" x="3178"/>
        <item m="1" x="3365"/>
        <item m="1" x="3592"/>
        <item m="1" x="3832"/>
        <item m="1" x="4098"/>
        <item m="1" x="4395"/>
        <item m="1" x="2461"/>
        <item m="1" x="2641"/>
        <item m="1" x="2815"/>
        <item m="1" x="3002"/>
        <item m="1" x="3185"/>
        <item m="1" x="3372"/>
        <item m="1" x="3604"/>
        <item m="1" x="3844"/>
        <item m="1" x="4112"/>
        <item m="1" x="4408"/>
        <item m="1" x="2470"/>
        <item m="1" x="2647"/>
        <item m="1" x="2823"/>
        <item m="1" x="3010"/>
        <item m="1" x="3192"/>
        <item m="1" x="3379"/>
        <item m="1" x="3612"/>
        <item m="1" x="3854"/>
        <item m="1" x="4122"/>
        <item m="1" x="4420"/>
        <item m="1" x="2476"/>
        <item m="1" x="2656"/>
        <item m="1" x="2832"/>
        <item m="1" x="3018"/>
        <item m="1" x="1933"/>
        <item m="1" x="2012"/>
        <item m="1" x="2135"/>
        <item m="1" x="2210"/>
        <item m="1" x="2332"/>
        <item m="1" x="2405"/>
        <item m="1" x="2526"/>
        <item m="1" x="2590"/>
        <item m="1" x="2703"/>
        <item m="1" x="1619"/>
        <item m="1" x="1670"/>
        <item m="1" x="1723"/>
        <item m="1" x="1787"/>
        <item m="1" x="1847"/>
        <item m="1" x="1924"/>
        <item m="1" x="1996"/>
        <item m="1" x="2124"/>
        <item m="1" x="2192"/>
        <item m="1" x="2317"/>
        <item m="1" x="1363"/>
        <item m="1" x="1421"/>
        <item m="1" x="1489"/>
        <item m="1" x="1562"/>
        <item m="1" x="1615"/>
        <item m="1" x="1667"/>
        <item m="1" x="1717"/>
        <item m="1" x="1780"/>
        <item m="1" x="1840"/>
        <item m="1" x="1916"/>
        <item m="1" x="1026"/>
        <item m="1" x="1104"/>
        <item m="1" x="3199"/>
        <item m="1" x="3386"/>
        <item m="1" x="3622"/>
        <item m="1" x="3866"/>
        <item m="1" x="4134"/>
        <item m="1" x="4435"/>
        <item m="1" x="2483"/>
        <item m="1" x="2662"/>
        <item m="1" x="2837"/>
        <item m="1" x="3025"/>
        <item m="1" x="3206"/>
        <item m="1" x="3395"/>
        <item m="1" x="3633"/>
        <item m="1" x="3876"/>
        <item m="1" x="4146"/>
        <item m="1" x="4451"/>
        <item m="1" x="2492"/>
        <item m="1" x="2670"/>
        <item m="1" x="2846"/>
        <item m="1" x="3033"/>
        <item m="1" x="3216"/>
        <item m="1" x="3406"/>
        <item m="1" x="3644"/>
        <item m="1" x="3889"/>
        <item m="1" x="4164"/>
        <item m="1" x="4469"/>
        <item m="1" x="3984"/>
        <item m="1" x="4277"/>
        <item m="1" x="4597"/>
        <item m="1" x="4994"/>
        <item m="1" x="5400"/>
        <item m="1" x="5834"/>
        <item m="1" x="6317"/>
        <item m="1" x="6826"/>
        <item m="1" x="7317"/>
        <item m="1" x="7404"/>
        <item m="1" x="3992"/>
        <item m="1" x="4286"/>
        <item m="1" x="4608"/>
        <item m="1" x="7865"/>
        <item m="1" x="545"/>
        <item m="1" x="1288"/>
        <item m="1" x="1781"/>
        <item m="1" x="2507"/>
        <item m="1" x="3241"/>
        <item m="1" x="4203"/>
        <item m="1" x="5700"/>
        <item m="1" x="7712"/>
        <item m="1" x="7866"/>
        <item m="1" x="568"/>
        <item m="1" x="1303"/>
        <item m="1" x="1798"/>
        <item m="1" x="2530"/>
        <item m="1" x="3270"/>
        <item m="1" x="4238"/>
        <item m="1" x="5754"/>
        <item m="1" x="7719"/>
        <item m="1" x="7868"/>
        <item m="1" x="593"/>
        <item m="1" x="1324"/>
        <item m="1" x="1809"/>
        <item m="1" x="2540"/>
        <item m="1" x="3288"/>
        <item m="1" x="4262"/>
        <item m="1" x="5786"/>
        <item m="1" x="7723"/>
        <item m="1" x="7871"/>
        <item m="1" x="630"/>
        <item m="1" x="1345"/>
        <item m="1" x="1801"/>
        <item m="1" x="7486"/>
        <item m="1" x="1937"/>
        <item m="1" x="7491"/>
        <item m="1" x="2133"/>
        <item m="1" x="7503"/>
        <item m="1" x="2322"/>
        <item m="1" x="7527"/>
        <item m="1" x="2514"/>
        <item m="1" x="7487"/>
        <item m="1" x="1940"/>
        <item m="1" x="7492"/>
        <item m="1" x="2139"/>
        <item m="1" x="7504"/>
        <item m="1" x="2329"/>
        <item m="1" x="7529"/>
        <item m="1" x="7551"/>
        <item m="1" x="2688"/>
        <item m="1" x="7493"/>
        <item m="1" x="2143"/>
        <item m="1" x="7505"/>
        <item m="1" x="2336"/>
        <item m="1" x="7531"/>
        <item m="1" x="2524"/>
        <item m="1" x="7552"/>
        <item m="1" x="2695"/>
        <item m="1" x="7566"/>
        <item m="1" x="2876"/>
        <item m="1" x="7507"/>
        <item m="1" x="2340"/>
        <item m="1" x="7532"/>
        <item m="1" x="2529"/>
        <item m="1" x="7554"/>
        <item m="1" x="2700"/>
        <item m="1" x="7567"/>
        <item m="1" x="2886"/>
        <item m="1" x="7578"/>
        <item m="1" x="3065"/>
        <item m="1" x="7533"/>
        <item m="1" x="2534"/>
        <item m="1" x="7555"/>
        <item m="1" x="2707"/>
        <item m="1" x="7569"/>
        <item m="1" x="2893"/>
        <item m="1" x="7579"/>
        <item m="1" x="3073"/>
        <item m="1" x="7593"/>
        <item m="1" x="3249"/>
        <item m="1" x="7556"/>
        <item m="1" x="2710"/>
        <item m="1" x="7570"/>
        <item m="1" x="2900"/>
        <item m="1" x="7581"/>
        <item m="1" x="3079"/>
        <item m="1" x="7594"/>
        <item m="1" x="3256"/>
        <item m="1" x="7606"/>
        <item m="1" x="3441"/>
        <item m="1" x="7571"/>
        <item m="1" x="2906"/>
        <item m="1" x="7678"/>
        <item m="1" x="7728"/>
        <item m="1" x="7769"/>
        <item m="1" x="7806"/>
        <item m="1" x="7839"/>
        <item m="1" x="7875"/>
        <item m="1" x="7902"/>
        <item m="1" x="7945"/>
        <item m="1" x="7992"/>
        <item m="1" x="7638"/>
        <item m="1" x="7682"/>
        <item m="1" x="7732"/>
        <item m="1" x="7773"/>
        <item m="1" x="7809"/>
        <item m="1" x="7842"/>
        <item m="1" x="7878"/>
        <item m="1" x="7905"/>
        <item m="1" x="7949"/>
        <item m="1" x="7996"/>
        <item m="1" x="7641"/>
        <item m="1" x="7685"/>
        <item m="1" x="7735"/>
        <item m="1" x="7776"/>
        <item m="1" x="7812"/>
        <item m="1" x="7845"/>
        <item m="1" x="7881"/>
        <item m="1" x="7908"/>
        <item m="1" x="7953"/>
        <item m="1" x="7646"/>
        <item m="1" x="7691"/>
        <item m="1" x="7582"/>
        <item m="1" x="3086"/>
        <item m="1" x="7596"/>
        <item m="1" x="3261"/>
        <item m="1" x="7607"/>
        <item m="1" x="3448"/>
        <item m="1" x="7621"/>
        <item m="1" x="3679"/>
        <item m="1" x="7583"/>
        <item m="1" x="3093"/>
        <item m="1" x="7597"/>
        <item m="1" x="3269"/>
        <item m="1" x="7610"/>
        <item m="1" x="3454"/>
        <item m="1" x="7622"/>
        <item m="1" x="3687"/>
        <item m="1" x="7662"/>
        <item m="1" x="3929"/>
        <item m="1" x="7599"/>
        <item m="1" x="3277"/>
        <item m="1" x="7611"/>
        <item m="1" x="3463"/>
        <item m="1" x="7625"/>
        <item m="1" x="3693"/>
        <item m="1" x="7663"/>
        <item m="1" x="3936"/>
        <item m="1" x="7710"/>
        <item m="1" x="7739"/>
        <item m="1" x="7780"/>
        <item m="1" x="7816"/>
        <item m="1" x="7849"/>
        <item m="1" x="7884"/>
        <item m="1" x="7911"/>
        <item m="1" x="7957"/>
        <item m="1" x="7649"/>
        <item m="1" x="7695"/>
        <item m="1" x="7743"/>
        <item m="1" x="7784"/>
        <item m="1" x="7819"/>
        <item m="1" x="7852"/>
        <item m="1" x="7887"/>
        <item m="1" x="7914"/>
        <item m="1" x="7960"/>
        <item m="1" x="7494"/>
        <item m="1" x="7498"/>
        <item m="1" x="7510"/>
        <item m="1" x="7521"/>
        <item m="1" x="7536"/>
        <item m="1" x="7545"/>
        <item m="1" x="7558"/>
        <item m="1" x="1909"/>
        <item m="1" x="1976"/>
        <item m="1" x="2098"/>
        <item m="1" x="2173"/>
        <item m="1" x="2294"/>
        <item m="1" x="2368"/>
        <item m="1" x="2497"/>
        <item m="1" x="2554"/>
        <item m="1" x="2674"/>
        <item m="1" x="1605"/>
        <item m="1" x="1656"/>
        <item m="1" x="1707"/>
        <item m="1" x="1767"/>
        <item m="1" x="1825"/>
        <item m="1" x="1899"/>
        <item m="1" x="1966"/>
        <item m="1" x="2082"/>
        <item m="1" x="2166"/>
        <item m="1" x="2281"/>
        <item m="1" x="1338"/>
        <item m="1" x="1405"/>
        <item m="1" x="1460"/>
        <item m="1" x="1540"/>
        <item m="1" x="1596"/>
        <item m="1" x="1647"/>
        <item m="1" x="1700"/>
        <item m="1" x="1759"/>
        <item m="1" x="1819"/>
        <item m="1" x="1892"/>
        <item m="1" x="980"/>
        <item m="1" x="1083"/>
        <item m="1" x="1158"/>
        <item m="1" x="1259"/>
        <item m="1" x="1327"/>
        <item m="1" x="1397"/>
        <item m="1" x="1450"/>
        <item m="1" x="1529"/>
        <item m="1" x="1588"/>
        <item m="1" x="1639"/>
        <item m="1" x="585"/>
        <item m="1" x="700"/>
        <item m="1" x="768"/>
        <item m="1" x="891"/>
        <item m="1" x="968"/>
        <item m="1" x="1076"/>
        <item m="1" x="1146"/>
        <item m="1" x="1251"/>
        <item m="1" x="1318"/>
        <item m="1" x="1389"/>
        <item m="1" x="225"/>
        <item m="1" x="339"/>
        <item m="1" x="388"/>
        <item m="1" x="508"/>
        <item m="1" x="571"/>
        <item m="1" x="691"/>
        <item m="1" x="754"/>
        <item m="1" x="879"/>
        <item m="1" x="955"/>
        <item m="1" x="1065"/>
        <item m="1" x="145"/>
        <item m="1" x="216"/>
        <item m="1" x="334"/>
        <item m="1" x="378"/>
        <item m="1" x="498"/>
        <item m="1" x="558"/>
        <item m="1" x="682"/>
        <item m="1" x="7925"/>
        <item m="1" x="7941"/>
        <item m="1" x="7971"/>
        <item m="1" x="7988"/>
        <item m="1" x="7452"/>
        <item m="1" x="7513"/>
        <item m="1" x="7674"/>
        <item m="1" x="7983"/>
        <item m="1" x="1201"/>
        <item m="1" x="2363"/>
        <item m="1" x="3991"/>
        <item m="1" x="7337"/>
        <item m="1" x="7466"/>
        <item m="1" x="6973"/>
        <item m="1" x="7458"/>
        <item m="1" x="7519"/>
        <item m="1" x="7693"/>
        <item m="1" x="1244"/>
        <item m="1" x="2425"/>
        <item m="1" x="4056"/>
        <item m="1" x="7394"/>
        <item m="1" x="7470"/>
        <item m="1" x="7127"/>
        <item m="1" x="7462"/>
        <item m="1" x="7524"/>
        <item m="1" x="7709"/>
        <item m="1" x="1280"/>
        <item m="1" x="2489"/>
        <item m="1" x="4163"/>
        <item m="1" x="7398"/>
        <item m="1" x="7472"/>
        <item m="1" x="7227"/>
        <item m="1" x="7464"/>
        <item m="1" x="7534"/>
        <item m="1" x="7716"/>
        <item m="1" x="1309"/>
        <item m="1" x="2536"/>
        <item m="1" x="4247"/>
        <item m="1" x="7402"/>
        <item m="1" x="7474"/>
        <item m="1" x="7353"/>
        <item m="1" x="7467"/>
        <item m="1" x="7538"/>
        <item m="1" x="7724"/>
        <item m="1" x="1351"/>
        <item m="1" x="2549"/>
        <item m="1" x="4284"/>
        <item m="1" x="7405"/>
        <item m="1" x="7476"/>
        <item m="1" x="7395"/>
        <item m="1" x="7471"/>
        <item m="1" x="7543"/>
        <item m="1" x="7741"/>
        <item m="1" x="1382"/>
        <item m="1" x="2609"/>
        <item m="1" x="4351"/>
        <item m="1" x="7409"/>
        <item m="1" x="7478"/>
        <item m="1" x="7399"/>
        <item m="1" x="7473"/>
        <item m="1" x="7547"/>
        <item m="1" x="7756"/>
        <item m="1" x="1412"/>
        <item m="1" x="2667"/>
        <item m="1" x="4467"/>
        <item m="1" x="7413"/>
        <item m="1" x="7480"/>
        <item m="1" x="7403"/>
        <item m="1" x="7475"/>
        <item m="1" x="7557"/>
        <item m="1" x="7759"/>
        <item m="1" x="17"/>
        <item m="1" x="1436"/>
        <item m="1" x="2711"/>
        <item m="1" x="4557"/>
        <item m="1" x="7416"/>
        <item m="1" x="7481"/>
        <item m="1" x="7406"/>
        <item m="1" x="7477"/>
        <item m="1" x="7560"/>
        <item m="1" x="7765"/>
        <item m="1" x="87"/>
        <item m="1" x="1476"/>
        <item m="1" x="2727"/>
        <item m="1" x="4606"/>
        <item m="1" x="7418"/>
        <item m="1" x="7482"/>
        <item m="1" x="7410"/>
        <item m="1" x="7479"/>
        <item m="1" x="7564"/>
        <item m="1" x="7782"/>
        <item m="1" x="159"/>
        <item m="1" x="1513"/>
        <item m="1" x="2785"/>
        <item m="1" x="4681"/>
        <item m="1" x="7420"/>
        <item m="1" x="7483"/>
        <item m="1" x="6334"/>
        <item m="1" x="7441"/>
        <item m="1" x="7495"/>
        <item m="1" x="7632"/>
        <item m="1" x="7935"/>
        <item m="1" x="1015"/>
        <item m="1" x="2164"/>
        <item m="1" x="3733"/>
        <item m="1" x="6823"/>
        <item m="1" x="7450"/>
        <item m="1" x="6450"/>
        <item m="1" x="7444"/>
        <item m="1" x="7497"/>
        <item m="1" x="7643"/>
        <item m="1" x="7955"/>
        <item m="1" x="1062"/>
        <item m="1" x="2218"/>
        <item m="1" x="3792"/>
        <item m="1" x="6935"/>
        <item m="1" x="7455"/>
        <item m="1" x="6611"/>
        <item m="1" x="7447"/>
        <item m="1" x="7499"/>
        <item m="1" x="7661"/>
        <item m="1" x="7970"/>
        <item m="1" x="1098"/>
        <item m="1" x="2279"/>
        <item m="1" x="3875"/>
        <item m="1" x="7083"/>
        <item m="1" x="7460"/>
        <item m="1" x="6731"/>
        <item m="1" x="7448"/>
        <item m="1" x="7506"/>
        <item m="1" x="7666"/>
        <item m="1" x="7972"/>
        <item m="1" x="1130"/>
        <item m="1" x="2337"/>
        <item m="1" x="3951"/>
        <item m="1" x="7207"/>
        <item m="1" x="7463"/>
        <item m="1" x="6843"/>
        <item m="1" x="7451"/>
        <item m="1" x="7511"/>
        <item m="1" x="7673"/>
        <item m="1" x="7981"/>
        <item m="1" x="1189"/>
        <item m="1" x="2359"/>
        <item m="1" x="3983"/>
        <item m="1" x="7314"/>
        <item m="1" x="7465"/>
        <item m="1" x="6953"/>
        <item m="1" x="7457"/>
        <item m="1" x="7517"/>
        <item m="1" x="7687"/>
        <item m="1" x="1237"/>
        <item m="1" x="2416"/>
        <item m="1" x="4042"/>
        <item m="1" x="7393"/>
        <item m="1" x="7469"/>
        <item m="1" x="7107"/>
        <item m="1" x="7461"/>
        <item m="1" x="7522"/>
        <item m="1" x="7708"/>
        <item m="1" x="1273"/>
        <item m="1" x="2481"/>
        <item m="1" x="7679"/>
        <item m="1" x="7729"/>
        <item m="1" x="7770"/>
        <item m="1" x="7807"/>
        <item m="1" x="7840"/>
        <item m="1" x="7876"/>
        <item m="1" x="7903"/>
        <item m="1" x="7946"/>
        <item m="1" x="7993"/>
        <item m="1" x="7639"/>
        <item m="1" x="7683"/>
        <item m="1" x="7733"/>
        <item m="1" x="7774"/>
        <item m="1" x="7810"/>
        <item m="1" x="7843"/>
        <item m="1" x="7879"/>
        <item m="1" x="7906"/>
        <item m="1" x="7950"/>
        <item m="1" x="7997"/>
        <item m="1" x="7642"/>
        <item m="1" x="7686"/>
        <item m="1" x="7736"/>
        <item m="1" x="7777"/>
        <item m="1" x="7813"/>
        <item m="1" x="7846"/>
        <item m="1" x="7882"/>
        <item m="1" x="7909"/>
        <item m="1" x="7954"/>
        <item m="1" x="7647"/>
        <item m="1" x="7692"/>
        <item m="1" x="7740"/>
        <item m="1" x="7781"/>
        <item m="1" x="7817"/>
        <item m="1" x="7850"/>
        <item m="1" x="7885"/>
        <item m="1" x="7912"/>
        <item m="1" x="7958"/>
        <item m="1" x="7650"/>
        <item m="1" x="7696"/>
        <item m="1" x="7744"/>
        <item m="1" x="7785"/>
        <item m="1" x="7820"/>
        <item m="1" x="7853"/>
        <item m="1" x="7888"/>
        <item m="1" x="7915"/>
        <item m="1" x="7961"/>
        <item m="1" x="7654"/>
        <item m="1" x="7700"/>
        <item m="1" x="7748"/>
        <item m="1" x="7789"/>
        <item m="1" x="7823"/>
        <item m="1" x="7856"/>
        <item m="1" x="7890"/>
        <item m="1" x="7917"/>
        <item m="1" x="7963"/>
        <item m="1" x="7656"/>
        <item m="1" x="7702"/>
        <item m="1" x="7750"/>
        <item m="1" x="7791"/>
        <item m="1" x="7825"/>
        <item m="1" x="7858"/>
        <item m="1" x="7892"/>
        <item m="1" x="7919"/>
        <item m="1" x="7965"/>
        <item m="1" x="7658"/>
        <item m="1" x="7705"/>
        <item m="1" x="7753"/>
        <item m="1" x="7794"/>
        <item m="1" x="7828"/>
        <item m="1" x="7861"/>
        <item m="1" x="7894"/>
        <item m="1" x="7921"/>
        <item m="1" x="7967"/>
        <item m="1" x="7659"/>
        <item m="1" x="7706"/>
        <item m="1" x="7754"/>
        <item m="1" x="7795"/>
        <item m="1" x="7829"/>
        <item m="1" x="7862"/>
        <item m="1" x="7895"/>
        <item m="1" x="7922"/>
        <item m="1" x="7968"/>
        <item m="1" x="7660"/>
        <item m="1" x="7707"/>
        <item m="1" x="7755"/>
        <item m="1" x="7796"/>
        <item m="1" x="7831"/>
        <item m="1" x="7864"/>
        <item m="1" x="7897"/>
        <item m="1" x="7924"/>
        <item m="1" x="7969"/>
        <item m="1" x="7929"/>
        <item m="1" x="7976"/>
        <item m="1" x="41"/>
        <item m="1" x="252"/>
        <item m="1" x="413"/>
        <item m="1" x="607"/>
        <item m="1" x="792"/>
        <item m="1" x="994"/>
        <item m="1" x="1171"/>
        <item m="1" x="7932"/>
        <item m="1" x="7978"/>
        <item m="1" x="49"/>
        <item m="1" x="260"/>
        <item m="1" x="423"/>
        <item m="1" x="616"/>
        <item m="1" x="801"/>
        <item m="1" x="1003"/>
        <item m="1" x="1181"/>
        <item m="1" x="7934"/>
        <item m="1" x="7980"/>
        <item m="1" x="62"/>
        <item m="1" x="269"/>
        <item m="1" x="433"/>
        <item m="1" x="624"/>
        <item m="1" x="811"/>
        <item m="1" x="1011"/>
        <item m="1" x="1188"/>
        <item m="1" x="7936"/>
        <item m="1" x="7982"/>
        <item m="1" x="73"/>
        <item m="1" x="281"/>
        <item m="1" x="443"/>
        <item m="1" x="636"/>
        <item m="1" x="820"/>
        <item m="1" x="1020"/>
        <item m="1" x="1196"/>
        <item m="1" x="7937"/>
        <item m="1" x="7984"/>
        <item m="1" x="93"/>
        <item m="1" x="295"/>
        <item m="1" x="457"/>
        <item m="1" x="646"/>
        <item m="1" x="832"/>
        <item m="1" x="1029"/>
        <item m="1" x="1205"/>
        <item m="1" x="7938"/>
        <item m="1" x="7985"/>
        <item m="1" x="105"/>
        <item m="1" x="307"/>
        <item m="1" x="467"/>
        <item m="1" x="656"/>
        <item m="1" x="840"/>
        <item m="1" x="1037"/>
        <item m="1" x="1212"/>
        <item m="1" x="7940"/>
        <item m="1" x="7987"/>
        <item m="1" x="122"/>
        <item m="1" x="316"/>
        <item m="1" x="478"/>
        <item m="1" x="664"/>
        <item m="1" x="849"/>
        <item m="1" x="1042"/>
        <item m="1" x="1216"/>
        <item m="1" x="7943"/>
        <item m="1" x="7990"/>
        <item m="1" x="130"/>
        <item m="1" x="325"/>
        <item m="1" x="487"/>
        <item m="1" x="672"/>
        <item m="1" x="855"/>
        <item m="1" x="1046"/>
        <item m="1" x="1220"/>
        <item m="1" x="7947"/>
        <item m="1" x="7994"/>
        <item m="1" x="142"/>
        <item m="1" x="331"/>
        <item m="1" x="495"/>
        <item m="1" x="678"/>
        <item m="1" x="862"/>
        <item m="1" x="1051"/>
        <item m="1" x="1225"/>
        <item m="1" x="7951"/>
        <item m="1" x="7998"/>
        <item m="1" x="148"/>
        <item m="1" x="336"/>
        <item m="1" x="501"/>
        <item m="1" x="685"/>
        <item m="1" x="7417"/>
        <item m="1" x="7421"/>
        <item m="1" x="7425"/>
        <item m="1" x="7427"/>
        <item m="1" x="7431"/>
        <item m="1" x="7433"/>
        <item m="1" x="7436"/>
        <item m="1" x="7438"/>
        <item m="1" x="7440"/>
        <item m="1" x="6917"/>
        <item m="1" x="7195"/>
        <item m="1" x="7392"/>
        <item m="1" x="7401"/>
        <item m="1" x="7408"/>
        <item m="1" x="7415"/>
        <item m="1" x="7419"/>
        <item m="1" x="7424"/>
        <item m="1" x="7426"/>
        <item m="1" x="7430"/>
        <item m="1" x="5889"/>
        <item m="1" x="6169"/>
        <item m="1" x="6389"/>
        <item m="1" x="6681"/>
        <item m="1" x="6896"/>
        <item m="1" x="7172"/>
        <item m="1" x="7386"/>
        <item m="1" x="7400"/>
        <item m="1" x="7407"/>
        <item m="1" x="7414"/>
        <item m="1" x="5012"/>
        <item m="1" x="5282"/>
        <item m="1" x="5420"/>
        <item m="1" x="5686"/>
        <item m="1" x="5864"/>
        <item m="1" x="6136"/>
        <item m="1" x="6360"/>
        <item m="1" x="6651"/>
        <item m="1" x="6871"/>
        <item m="1" x="7144"/>
        <item m="1" x="4285"/>
        <item m="1" x="4468"/>
        <item m="1" x="4607"/>
        <item m="1" x="4841"/>
        <item m="1" x="5003"/>
        <item m="1" x="5238"/>
        <item m="1" x="5411"/>
        <item m="1" x="5649"/>
        <item m="1" x="5850"/>
        <item m="1" x="6098"/>
        <item m="1" x="3728"/>
        <item m="1" x="3865"/>
        <item m="1" x="3980"/>
        <item m="1" x="4133"/>
        <item m="1" x="4270"/>
        <item m="1" x="4434"/>
        <item m="1" x="4590"/>
        <item m="1" x="4795"/>
        <item m="1" x="4987"/>
        <item m="1" x="5189"/>
        <item m="1" x="3289"/>
        <item m="1" x="3370"/>
        <item m="1" x="3484"/>
        <item m="1" x="3602"/>
        <item m="1" x="3724"/>
        <item m="1" x="3842"/>
        <item m="1" x="3976"/>
        <item m="1" x="4111"/>
        <item m="1" x="4264"/>
        <item m="1" x="4407"/>
        <item m="1" x="2914"/>
        <item m="1" x="7530"/>
        <item m="1" x="7535"/>
        <item m="1" x="7537"/>
        <item m="1" x="7539"/>
        <item m="1" x="7542"/>
        <item m="1" x="7544"/>
        <item m="1" x="7546"/>
        <item m="1" x="7548"/>
        <item m="1" x="7553"/>
        <item m="1" x="2293"/>
        <item m="1" x="2323"/>
        <item m="1" x="2344"/>
        <item m="1" x="2353"/>
        <item m="1" x="2367"/>
        <item m="1" x="2395"/>
        <item m="1" x="2435"/>
        <item m="1" x="2468"/>
        <item m="1" x="2496"/>
        <item m="1" x="2520"/>
        <item m="1" x="7500"/>
        <item m="1" x="7502"/>
        <item m="1" x="7508"/>
        <item m="1" x="7509"/>
        <item m="1" x="7512"/>
        <item m="1" x="7516"/>
        <item m="1" x="7518"/>
        <item m="1" x="7520"/>
        <item m="1" x="7523"/>
        <item m="1" x="7528"/>
        <item m="1" x="2088"/>
        <item m="1" x="2119"/>
        <item m="1" x="2144"/>
        <item m="1" x="2152"/>
        <item m="1" x="2168"/>
        <item m="1" x="2188"/>
        <item m="1" x="2227"/>
        <item m="1" x="2251"/>
        <item m="1" x="2286"/>
        <item m="1" x="2313"/>
        <item m="1" x="7489"/>
        <item m="1" x="7653"/>
        <item m="1" x="7699"/>
        <item m="1" x="7747"/>
        <item m="1" x="7788"/>
        <item m="1" x="7822"/>
        <item m="1" x="7855"/>
        <item m="1" x="7688"/>
        <item m="1" x="7713"/>
        <item m="1" x="7737"/>
        <item m="1" x="7758"/>
        <item m="1" x="7778"/>
        <item m="1" x="7797"/>
        <item m="1" x="7814"/>
        <item m="1" x="7832"/>
        <item m="1" x="7847"/>
        <item m="1" x="7608"/>
        <item m="1" x="7617"/>
        <item m="1" x="7623"/>
        <item m="1" x="7636"/>
        <item m="1" x="7664"/>
        <item m="1" x="7680"/>
        <item m="1" x="7711"/>
        <item m="1" x="7730"/>
        <item m="1" x="7757"/>
        <item m="1" x="7771"/>
        <item m="1" x="7576"/>
        <item m="1" x="7587"/>
        <item m="1" x="7591"/>
        <item m="1" x="7675"/>
        <item m="1" x="7725"/>
        <item m="1" x="7766"/>
        <item m="1" x="7803"/>
        <item m="1" x="7836"/>
        <item m="1" x="7872"/>
        <item m="1" x="7899"/>
        <item m="1" x="7939"/>
        <item m="1" x="7986"/>
        <item m="1" x="7634"/>
        <item m="1" x="7676"/>
        <item m="1" x="7726"/>
        <item m="1" x="7767"/>
        <item m="1" x="7804"/>
        <item m="1" x="7837"/>
        <item m="1" x="7873"/>
        <item m="1" x="7900"/>
        <item m="1" x="7942"/>
        <item m="1" x="7989"/>
        <item m="1" x="7635"/>
        <item m="1" x="7677"/>
        <item m="1" x="7727"/>
        <item m="1" x="7768"/>
        <item m="1" x="7805"/>
        <item m="1" x="7838"/>
        <item m="1" x="7874"/>
        <item m="1" x="7901"/>
        <item m="1" x="7944"/>
        <item m="1" x="7991"/>
        <item m="1" x="7637"/>
        <item m="1" x="7681"/>
        <item m="1" x="7731"/>
        <item m="1" x="7772"/>
        <item m="1" x="7808"/>
        <item m="1" x="7841"/>
        <item m="1" x="7877"/>
        <item m="1" x="7904"/>
        <item m="1" x="7948"/>
        <item m="1" x="7995"/>
        <item m="1" x="7640"/>
        <item m="1" x="7684"/>
        <item m="1" x="7734"/>
        <item m="1" x="7775"/>
        <item m="1" x="7811"/>
        <item m="1" x="7844"/>
        <item m="1" x="7880"/>
        <item m="1" x="7907"/>
        <item m="1" x="7952"/>
        <item m="1" x="7999"/>
        <item m="1" x="7645"/>
        <item m="1" x="7690"/>
        <item m="1" x="7738"/>
        <item m="1" x="7779"/>
        <item m="1" x="7815"/>
        <item m="1" x="7848"/>
        <item m="1" x="7883"/>
        <item m="1" x="7910"/>
        <item m="1" x="7956"/>
        <item m="1" x="7648"/>
        <item m="1" x="7694"/>
        <item m="1" x="7742"/>
        <item m="1" x="7783"/>
        <item m="1" x="7818"/>
        <item m="1" x="7851"/>
        <item m="1" x="7886"/>
        <item m="1" x="7913"/>
        <item m="1" x="7959"/>
        <item m="1" x="7652"/>
        <item m="1" x="7698"/>
        <item m="1" x="7746"/>
        <item m="1" x="7787"/>
        <item m="1" x="7821"/>
        <item m="1" x="7854"/>
        <item m="1" x="7889"/>
        <item m="1" x="7916"/>
        <item m="1" x="7962"/>
        <item m="1" x="7655"/>
        <item m="1" x="7701"/>
        <item m="1" x="7749"/>
        <item m="1" x="7790"/>
        <item m="1" x="7824"/>
        <item m="1" x="7857"/>
        <item m="1" x="7891"/>
        <item m="1" x="7918"/>
        <item m="1" x="7964"/>
        <item m="1" x="7657"/>
        <item m="1" x="7704"/>
        <item m="1" x="7752"/>
        <item m="1" x="7793"/>
        <item m="1" x="7827"/>
        <item m="1" x="7860"/>
        <item m="1" x="7893"/>
        <item m="1" x="7920"/>
        <item m="1" x="7966"/>
        <item m="1" x="7926"/>
        <item m="1" x="7973"/>
        <item m="1" x="26"/>
        <item m="1" x="238"/>
        <item m="1" x="402"/>
        <item m="1" x="591"/>
        <item m="1" x="776"/>
        <item m="1" x="978"/>
        <item m="1" x="1154"/>
        <item m="1" x="7927"/>
        <item m="1" x="7974"/>
        <item m="1" x="29"/>
        <item m="1" x="242"/>
        <item m="1" x="405"/>
        <item m="1" x="596"/>
        <item m="1" x="782"/>
        <item m="1" x="983"/>
        <item m="1" x="1161"/>
        <item m="1" x="7928"/>
        <item m="1" x="7975"/>
        <item m="1" x="40"/>
        <item m="1" x="251"/>
        <item m="1" x="412"/>
        <item m="1" x="606"/>
        <item m="1" x="791"/>
        <item m="1" x="993"/>
        <item m="1" x="1170"/>
        <item m="1" x="7931"/>
        <item m="1" x="7977"/>
        <item m="1" x="48"/>
        <item m="1" x="259"/>
        <item m="1" x="422"/>
        <item m="1" x="615"/>
        <item m="1" x="800"/>
        <item m="1" x="1002"/>
        <item m="1" x="1180"/>
        <item m="1" x="7933"/>
        <item m="1" x="7979"/>
        <item m="1" x="7453"/>
        <item m="1" x="7442"/>
        <item m="1" x="7432"/>
        <item m="1" x="7484"/>
        <item m="1" x="1361"/>
        <item m="1" x="2705"/>
        <item m="1" x="2899"/>
        <item m="1" x="3085"/>
        <item m="1" x="3268"/>
        <item m="1" x="3462"/>
        <item m="1" x="3700"/>
        <item m="1" x="3949"/>
        <item m="1" x="4236"/>
        <item m="1" x="4545"/>
        <item m="1" x="2532"/>
        <item m="1" x="2709"/>
        <item m="1" x="2905"/>
        <item m="1" x="3092"/>
        <item m="1" x="3276"/>
        <item m="1" x="3468"/>
        <item m="1" x="3707"/>
        <item m="1" x="3956"/>
        <item m="1" x="4243"/>
        <item m="1" x="4555"/>
        <item m="1" x="2538"/>
        <item m="1" x="2714"/>
        <item m="1" x="2910"/>
        <item m="1" x="3096"/>
        <item m="1" x="3281"/>
        <item m="1" x="3473"/>
        <item m="1" x="3714"/>
        <item m="1" x="3964"/>
        <item m="1" x="4252"/>
        <item m="1" x="4561"/>
        <item m="1" x="2539"/>
        <item m="1" x="2715"/>
        <item m="1" x="2913"/>
        <item m="1" x="3100"/>
        <item m="1" x="3285"/>
        <item m="1" x="7485"/>
        <item x="0"/>
        <item x="1"/>
        <item x="2"/>
        <item x="3"/>
        <item x="4"/>
        <item x="5"/>
        <item x="6"/>
        <item x="7"/>
        <item x="8"/>
        <item x="9"/>
        <item m="1" x="3115"/>
        <item m="1" x="3225"/>
        <item m="1" x="3302"/>
      </items>
    </pivotField>
    <pivotField axis="axisRow" compact="0" outline="0" showAll="0" defaultSubtotal="0">
      <items count="679">
        <item m="1" x="168"/>
        <item m="1" x="526"/>
        <item x="8"/>
        <item x="2"/>
        <item m="1" x="521"/>
        <item m="1" x="338"/>
        <item m="1" x="414"/>
        <item m="1" x="33"/>
        <item m="1" x="367"/>
        <item m="1" x="80"/>
        <item m="1" x="591"/>
        <item m="1" x="331"/>
        <item m="1" x="455"/>
        <item m="1" x="524"/>
        <item m="1" x="403"/>
        <item m="1" x="110"/>
        <item m="1" x="369"/>
        <item m="1" x="202"/>
        <item m="1" x="468"/>
        <item m="1" x="17"/>
        <item m="1" x="412"/>
        <item m="1" x="137"/>
        <item m="1" x="100"/>
        <item m="1" x="533"/>
        <item m="1" x="178"/>
        <item m="1" x="341"/>
        <item m="1" x="395"/>
        <item m="1" x="43"/>
        <item m="1" x="428"/>
        <item m="1" x="488"/>
        <item m="1" x="503"/>
        <item m="1" x="525"/>
        <item m="1" x="619"/>
        <item m="1" x="399"/>
        <item m="1" x="522"/>
        <item m="1" x="568"/>
        <item m="1" x="84"/>
        <item m="1" x="82"/>
        <item m="1" x="496"/>
        <item m="1" x="516"/>
        <item m="1" x="504"/>
        <item m="1" x="473"/>
        <item m="1" x="119"/>
        <item m="1" x="463"/>
        <item m="1" x="581"/>
        <item m="1" x="363"/>
        <item m="1" x="501"/>
        <item m="1" x="618"/>
        <item m="1" x="566"/>
        <item m="1" x="623"/>
        <item m="1" x="224"/>
        <item m="1" x="38"/>
        <item m="1" x="527"/>
        <item m="1" x="446"/>
        <item m="1" x="547"/>
        <item m="1" x="443"/>
        <item m="1" x="651"/>
        <item m="1" x="170"/>
        <item m="1" x="356"/>
        <item m="1" x="150"/>
        <item m="1" x="672"/>
        <item m="1" x="232"/>
        <item m="1" x="124"/>
        <item m="1" x="404"/>
        <item m="1" x="542"/>
        <item m="1" x="120"/>
        <item m="1" x="632"/>
        <item m="1" x="32"/>
        <item m="1" x="539"/>
        <item m="1" x="40"/>
        <item m="1" x="368"/>
        <item m="1" x="321"/>
        <item m="1" x="214"/>
        <item m="1" x="567"/>
        <item m="1" x="92"/>
        <item m="1" x="166"/>
        <item m="1" x="626"/>
        <item m="1" x="140"/>
        <item m="1" x="218"/>
        <item m="1" x="223"/>
        <item m="1" x="476"/>
        <item m="1" x="613"/>
        <item m="1" x="579"/>
        <item m="1" x="675"/>
        <item m="1" x="652"/>
        <item m="1" x="29"/>
        <item m="1" x="49"/>
        <item m="1" x="309"/>
        <item m="1" x="657"/>
        <item m="1" x="172"/>
        <item m="1" x="325"/>
        <item m="1" x="673"/>
        <item m="1" x="35"/>
        <item m="1" x="163"/>
        <item m="1" x="662"/>
        <item m="1" x="239"/>
        <item m="1" x="512"/>
        <item m="1" x="628"/>
        <item m="1" x="599"/>
        <item m="1" x="171"/>
        <item m="1" x="106"/>
        <item m="1" x="362"/>
        <item m="1" x="36"/>
        <item m="1" x="605"/>
        <item m="1" x="489"/>
        <item m="1" x="282"/>
        <item m="1" x="665"/>
        <item m="1" x="155"/>
        <item m="1" x="392"/>
        <item m="1" x="564"/>
        <item m="1" x="435"/>
        <item m="1" x="422"/>
        <item m="1" x="540"/>
        <item m="1" x="517"/>
        <item m="1" x="222"/>
        <item m="1" x="248"/>
        <item m="1" x="663"/>
        <item m="1" x="550"/>
        <item m="1" x="87"/>
        <item m="1" x="569"/>
        <item m="1" x="24"/>
        <item m="1" x="157"/>
        <item m="1" x="52"/>
        <item m="1" x="661"/>
        <item m="1" x="573"/>
        <item m="1" x="54"/>
        <item m="1" x="571"/>
        <item m="1" x="365"/>
        <item m="1" x="420"/>
        <item m="1" x="355"/>
        <item m="1" x="552"/>
        <item m="1" x="68"/>
        <item m="1" x="316"/>
        <item m="1" x="104"/>
        <item m="1" x="620"/>
        <item m="1" x="430"/>
        <item m="1" x="674"/>
        <item m="1" x="117"/>
        <item m="1" x="174"/>
        <item m="1" x="493"/>
        <item m="1" x="543"/>
        <item m="1" x="294"/>
        <item m="1" x="538"/>
        <item m="1" x="431"/>
        <item m="1" x="227"/>
        <item m="1" x="76"/>
        <item m="1" x="458"/>
        <item m="1" x="434"/>
        <item m="1" x="450"/>
        <item m="1" x="158"/>
        <item m="1" x="266"/>
        <item m="1" x="234"/>
        <item m="1" x="18"/>
        <item m="1" x="413"/>
        <item m="1" x="13"/>
        <item m="1" x="41"/>
        <item m="1" x="560"/>
        <item m="1" x="454"/>
        <item m="1" x="352"/>
        <item m="1" x="162"/>
        <item m="1" x="19"/>
        <item m="1" x="296"/>
        <item m="1" x="327"/>
        <item m="1" x="34"/>
        <item m="1" x="165"/>
        <item m="1" x="252"/>
        <item m="1" x="604"/>
        <item m="1" x="475"/>
        <item m="1" x="109"/>
        <item m="1" x="631"/>
        <item m="1" x="669"/>
        <item m="1" x="344"/>
        <item m="1" x="594"/>
        <item m="1" x="555"/>
        <item m="1" x="354"/>
        <item m="1" x="546"/>
        <item m="1" x="290"/>
        <item m="1" x="274"/>
        <item m="1" x="50"/>
        <item m="1" x="495"/>
        <item m="1" x="400"/>
        <item m="1" x="280"/>
        <item m="1" x="185"/>
        <item m="1" x="490"/>
        <item m="1" x="258"/>
        <item m="1" x="486"/>
        <item m="1" x="312"/>
        <item m="1" x="466"/>
        <item m="1" x="497"/>
        <item m="1" x="142"/>
        <item m="1" x="429"/>
        <item m="1" x="211"/>
        <item m="1" x="342"/>
        <item m="1" x="134"/>
        <item m="1" x="629"/>
        <item m="1" x="51"/>
        <item m="1" x="260"/>
        <item m="1" x="210"/>
        <item m="1" x="646"/>
        <item m="1" x="58"/>
        <item m="1" x="359"/>
        <item m="1" x="513"/>
        <item m="1" x="308"/>
        <item m="1" x="478"/>
        <item m="1" x="650"/>
        <item m="1" x="28"/>
        <item m="1" x="534"/>
        <item m="1" x="510"/>
        <item m="1" x="562"/>
        <item m="1" x="541"/>
        <item m="1" x="175"/>
        <item m="1" x="89"/>
        <item m="1" x="71"/>
        <item m="1" x="15"/>
        <item m="1" x="83"/>
        <item m="1" x="77"/>
        <item m="1" x="500"/>
        <item m="1" x="617"/>
        <item m="1" x="225"/>
        <item m="1" x="554"/>
        <item m="1" x="118"/>
        <item m="1" x="677"/>
        <item m="1" x="146"/>
        <item m="1" x="257"/>
        <item m="1" x="78"/>
        <item m="1" x="375"/>
        <item m="1" x="479"/>
        <item m="1" x="297"/>
        <item m="1" x="472"/>
        <item m="1" x="565"/>
        <item m="1" x="642"/>
        <item m="1" x="595"/>
        <item m="1" x="578"/>
        <item m="1" x="79"/>
        <item m="1" x="101"/>
        <item m="1" x="336"/>
        <item m="1" x="635"/>
        <item m="1" x="415"/>
        <item m="1" x="471"/>
        <item m="1" x="273"/>
        <item m="1" x="370"/>
        <item m="1" x="317"/>
        <item m="1" x="360"/>
        <item m="1" x="111"/>
        <item m="1" x="184"/>
        <item m="1" x="441"/>
        <item m="1" x="193"/>
        <item m="1" x="358"/>
        <item m="1" x="383"/>
        <item m="1" x="570"/>
        <item m="1" x="558"/>
        <item m="1" x="584"/>
        <item m="1" x="98"/>
        <item m="1" x="299"/>
        <item m="1" x="361"/>
        <item m="1" x="498"/>
        <item m="1" x="474"/>
        <item m="1" x="275"/>
        <item m="1" x="183"/>
        <item m="1" x="508"/>
        <item m="1" x="148"/>
        <item m="1" x="519"/>
        <item m="1" x="557"/>
        <item m="1" x="482"/>
        <item m="1" x="72"/>
        <item m="1" x="253"/>
        <item m="1" x="320"/>
        <item m="1" x="272"/>
        <item m="1" x="647"/>
        <item m="1" x="606"/>
        <item m="1" x="548"/>
        <item m="1" x="115"/>
        <item m="1" x="319"/>
        <item m="1" x="196"/>
        <item m="1" x="318"/>
        <item m="1" x="30"/>
        <item m="1" x="302"/>
        <item m="1" x="229"/>
        <item m="1" x="492"/>
        <item m="1" x="44"/>
        <item m="1" x="91"/>
        <item m="1" x="228"/>
        <item m="1" x="439"/>
        <item m="1" x="609"/>
        <item m="1" x="213"/>
        <item m="1" x="93"/>
        <item m="1" x="350"/>
        <item m="1" x="116"/>
        <item m="1" x="654"/>
        <item m="1" x="64"/>
        <item m="1" x="551"/>
        <item m="1" x="655"/>
        <item m="1" x="304"/>
        <item m="1" x="477"/>
        <item m="1" x="315"/>
        <item m="1" x="382"/>
        <item m="1" x="418"/>
        <item m="1" x="303"/>
        <item m="1" x="340"/>
        <item m="1" x="456"/>
        <item m="1" x="596"/>
        <item m="1" x="67"/>
        <item m="1" x="129"/>
        <item m="1" x="577"/>
        <item m="1" x="242"/>
        <item m="1" x="39"/>
        <item m="1" x="16"/>
        <item m="1" x="366"/>
        <item m="1" x="509"/>
        <item m="1" x="393"/>
        <item m="1" x="254"/>
        <item m="1" x="660"/>
        <item m="1" x="235"/>
        <item m="1" x="292"/>
        <item m="1" x="328"/>
        <item m="1" x="61"/>
        <item m="1" x="630"/>
        <item m="1" x="48"/>
        <item m="1" x="186"/>
        <item m="1" x="81"/>
        <item m="1" x="426"/>
        <item m="1" x="66"/>
        <item m="1" x="608"/>
        <item m="1" x="314"/>
        <item m="1" x="220"/>
        <item m="1" x="287"/>
        <item m="1" x="624"/>
        <item m="1" x="505"/>
        <item m="1" x="459"/>
        <item m="1" x="181"/>
        <item m="1" x="25"/>
        <item m="1" x="132"/>
        <item m="1" x="396"/>
        <item m="1" x="11"/>
        <item m="1" x="335"/>
        <item m="1" x="55"/>
        <item m="1" x="204"/>
        <item m="1" x="14"/>
        <item m="1" x="535"/>
        <item m="1" x="244"/>
        <item m="1" x="411"/>
        <item m="1" x="145"/>
        <item m="1" x="233"/>
        <item m="1" x="448"/>
        <item m="1" x="376"/>
        <item m="1" x="485"/>
        <item m="1" x="514"/>
        <item m="1" x="587"/>
        <item m="1" x="332"/>
        <item m="1" x="122"/>
        <item m="1" x="305"/>
        <item m="1" x="491"/>
        <item m="1" x="351"/>
        <item m="1" x="53"/>
        <item m="1" x="668"/>
        <item m="1" x="108"/>
        <item m="1" x="112"/>
        <item m="1" x="364"/>
        <item m="1" x="277"/>
        <item m="1" x="390"/>
        <item m="1" x="298"/>
        <item m="1" x="70"/>
        <item m="1" x="561"/>
        <item m="1" x="602"/>
        <item m="1" x="417"/>
        <item m="1" x="337"/>
        <item m="1" x="307"/>
        <item m="1" x="237"/>
        <item m="1" x="262"/>
        <item m="1" x="324"/>
        <item m="1" x="449"/>
        <item m="1" x="614"/>
        <item m="1" x="637"/>
        <item m="1" x="276"/>
        <item m="1" x="544"/>
        <item m="1" x="670"/>
        <item m="1" x="121"/>
        <item m="1" x="26"/>
        <item m="1" x="226"/>
        <item m="1" x="348"/>
        <item m="1" x="585"/>
        <item m="1" x="610"/>
        <item m="1" x="127"/>
        <item m="1" x="12"/>
        <item m="1" x="416"/>
        <item m="1" x="345"/>
        <item m="1" x="511"/>
        <item m="1" x="251"/>
        <item m="1" x="329"/>
        <item m="1" x="640"/>
        <item m="1" x="576"/>
        <item m="1" x="452"/>
        <item m="1" x="192"/>
        <item m="1" x="256"/>
        <item m="1" x="107"/>
        <item m="1" x="23"/>
        <item m="1" x="462"/>
        <item m="1" x="167"/>
        <item m="1" x="648"/>
        <item m="1" x="96"/>
        <item m="1" x="523"/>
        <item m="1" x="373"/>
        <item m="1" x="271"/>
        <item m="1" x="208"/>
        <item m="1" x="603"/>
        <item m="1" x="300"/>
        <item m="1" x="238"/>
        <item m="1" x="216"/>
        <item m="1" x="600"/>
        <item m="1" x="391"/>
        <item m="1" x="74"/>
        <item m="1" x="528"/>
        <item m="1" x="678"/>
        <item m="1" x="243"/>
        <item m="1" x="263"/>
        <item m="1" x="520"/>
        <item m="1" x="63"/>
        <item m="1" x="45"/>
        <item m="1" x="575"/>
        <item m="1" x="612"/>
        <item m="1" x="386"/>
        <item m="1" x="182"/>
        <item m="1" x="65"/>
        <item m="1" x="531"/>
        <item m="1" x="453"/>
        <item m="1" x="99"/>
        <item m="1" x="572"/>
        <item m="1" x="671"/>
        <item m="1" x="377"/>
        <item m="1" x="205"/>
        <item m="1" x="47"/>
        <item m="1" x="374"/>
        <item m="1" x="278"/>
        <item m="1" x="10"/>
        <item m="1" x="198"/>
        <item m="1" x="57"/>
        <item m="1" x="589"/>
        <item m="1" x="143"/>
        <item m="1" x="353"/>
        <item m="1" x="95"/>
        <item m="1" x="152"/>
        <item m="1" x="151"/>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axis="axisRow" compact="0" outline="0" showAll="0" defaultSubtotal="0">
      <items count="839">
        <item m="1" x="493"/>
        <item m="1" x="615"/>
        <item x="7"/>
        <item m="1" x="96"/>
        <item m="1" x="593"/>
        <item m="1" x="503"/>
        <item m="1" x="504"/>
        <item m="1" x="415"/>
        <item m="1" x="556"/>
        <item m="1" x="301"/>
        <item m="1" x="625"/>
        <item m="1" x="214"/>
        <item m="1" x="627"/>
        <item m="1" x="294"/>
        <item m="1" x="404"/>
        <item m="1" x="523"/>
        <item m="1" x="611"/>
        <item m="1" x="368"/>
        <item m="1" x="52"/>
        <item m="1" x="487"/>
        <item m="1" x="121"/>
        <item m="1" x="122"/>
        <item m="1" x="527"/>
        <item m="1" x="402"/>
        <item m="1" x="300"/>
        <item m="1" x="697"/>
        <item m="1" x="489"/>
        <item m="1" x="448"/>
        <item m="1" x="109"/>
        <item m="1" x="51"/>
        <item m="1" x="661"/>
        <item m="1" x="467"/>
        <item m="1" x="466"/>
        <item m="1" x="371"/>
        <item m="1" x="607"/>
        <item m="1" x="396"/>
        <item m="1" x="216"/>
        <item m="1" x="159"/>
        <item m="1" x="755"/>
        <item m="1" x="398"/>
        <item m="1" x="574"/>
        <item m="1" x="542"/>
        <item m="1" x="616"/>
        <item m="1" x="285"/>
        <item m="1" x="539"/>
        <item m="1" x="133"/>
        <item m="1" x="236"/>
        <item m="1" x="272"/>
        <item m="1" x="380"/>
        <item m="1" x="476"/>
        <item m="1" x="370"/>
        <item m="1" x="320"/>
        <item m="1" x="729"/>
        <item m="1" x="674"/>
        <item m="1" x="90"/>
        <item m="1" x="592"/>
        <item m="1" x="255"/>
        <item m="1" x="363"/>
        <item m="1" x="218"/>
        <item m="1" x="669"/>
        <item m="1" x="310"/>
        <item m="1" x="113"/>
        <item m="1" x="538"/>
        <item m="1" x="407"/>
        <item m="1" x="569"/>
        <item m="1" x="191"/>
        <item m="1" x="684"/>
        <item m="1" x="25"/>
        <item m="1" x="562"/>
        <item m="1" x="799"/>
        <item m="1" x="186"/>
        <item m="1" x="524"/>
        <item m="1" x="754"/>
        <item m="1" x="695"/>
        <item m="1" x="343"/>
        <item m="1" x="114"/>
        <item m="1" x="195"/>
        <item m="1" x="776"/>
        <item m="1" x="264"/>
        <item m="1" x="154"/>
        <item m="1" x="120"/>
        <item m="1" x="408"/>
        <item m="1" x="185"/>
        <item m="1" x="768"/>
        <item m="1" x="344"/>
        <item m="1" x="287"/>
        <item m="1" x="557"/>
        <item m="1" x="106"/>
        <item m="1" x="681"/>
        <item m="1" x="199"/>
        <item m="1" x="401"/>
        <item m="1" x="144"/>
        <item x="8"/>
        <item m="1" x="198"/>
        <item m="1" x="81"/>
        <item m="1" x="250"/>
        <item m="1" x="331"/>
        <item m="1" x="496"/>
        <item m="1" x="618"/>
        <item m="1" x="708"/>
        <item m="1" x="647"/>
        <item m="1" x="617"/>
        <item m="1" x="718"/>
        <item m="1" x="689"/>
        <item m="1" x="784"/>
        <item m="1" x="783"/>
        <item m="1" x="495"/>
        <item m="1" x="591"/>
        <item m="1" x="253"/>
        <item m="1" x="481"/>
        <item x="2"/>
        <item m="1" x="313"/>
        <item m="1" x="101"/>
        <item m="1" x="265"/>
        <item m="1" x="494"/>
        <item m="1" x="35"/>
        <item m="1" x="83"/>
        <item m="1" x="41"/>
        <item m="1" x="149"/>
        <item m="1" x="181"/>
        <item m="1" x="16"/>
        <item m="1" x="600"/>
        <item m="1" x="796"/>
        <item m="1" x="386"/>
        <item m="1" x="21"/>
        <item m="1" x="284"/>
        <item m="1" x="292"/>
        <item m="1" x="449"/>
        <item m="1" x="690"/>
        <item m="1" x="324"/>
        <item m="1" x="375"/>
        <item m="1" x="624"/>
        <item m="1" x="268"/>
        <item m="1" x="392"/>
        <item m="1" x="713"/>
        <item m="1" x="337"/>
        <item m="1" x="519"/>
        <item m="1" x="572"/>
        <item m="1" x="131"/>
        <item m="1" x="746"/>
        <item m="1" x="580"/>
        <item m="1" x="328"/>
        <item m="1" x="116"/>
        <item m="1" x="677"/>
        <item m="1" x="130"/>
        <item m="1" x="327"/>
        <item m="1" x="514"/>
        <item m="1" x="36"/>
        <item m="1" x="824"/>
        <item m="1" x="667"/>
        <item m="1" x="798"/>
        <item m="1" x="118"/>
        <item m="1" x="706"/>
        <item m="1" x="366"/>
        <item m="1" x="360"/>
        <item m="1" x="235"/>
        <item m="1" x="724"/>
        <item m="1" x="393"/>
        <item m="1" x="400"/>
        <item m="1" x="499"/>
        <item m="1" x="670"/>
        <item m="1" x="714"/>
        <item m="1" x="219"/>
        <item m="1" x="683"/>
        <item m="1" x="541"/>
        <item m="1" x="463"/>
        <item m="1" x="22"/>
        <item m="1" x="630"/>
        <item m="1" x="261"/>
        <item m="1" x="576"/>
        <item m="1" x="651"/>
        <item m="1" x="391"/>
        <item m="1" x="326"/>
        <item m="1" x="151"/>
        <item m="1" x="815"/>
        <item m="1" x="125"/>
        <item m="1" x="271"/>
        <item m="1" x="409"/>
        <item m="1" x="820"/>
        <item m="1" x="173"/>
        <item m="1" x="262"/>
        <item m="1" x="521"/>
        <item m="1" x="520"/>
        <item m="1" x="350"/>
        <item m="1" x="766"/>
        <item m="1" x="464"/>
        <item m="1" x="68"/>
        <item m="1" x="525"/>
        <item m="1" x="205"/>
        <item m="1" x="749"/>
        <item m="1" x="535"/>
        <item m="1" x="157"/>
        <item m="1" x="753"/>
        <item m="1" x="474"/>
        <item m="1" x="614"/>
        <item m="1" x="803"/>
        <item m="1" x="228"/>
        <item m="1" x="710"/>
        <item m="1" x="124"/>
        <item m="1" x="578"/>
        <item m="1" x="351"/>
        <item m="1" x="501"/>
        <item m="1" x="470"/>
        <item m="1" x="813"/>
        <item m="1" x="291"/>
        <item m="1" x="361"/>
        <item m="1" x="166"/>
        <item m="1" x="249"/>
        <item m="1" x="286"/>
        <item m="1" x="322"/>
        <item m="1" x="609"/>
        <item m="1" x="517"/>
        <item m="1" x="414"/>
        <item m="1" x="107"/>
        <item m="1" x="108"/>
        <item m="1" x="395"/>
        <item m="1" x="552"/>
        <item m="1" x="598"/>
        <item m="1" x="682"/>
        <item m="1" x="601"/>
        <item m="1" x="311"/>
        <item m="1" x="759"/>
        <item m="1" x="722"/>
        <item m="1" x="49"/>
        <item m="1" x="460"/>
        <item m="1" x="431"/>
        <item m="1" x="508"/>
        <item m="1" x="231"/>
        <item m="1" x="699"/>
        <item m="1" x="12"/>
        <item m="1" x="533"/>
        <item m="1" x="743"/>
        <item m="1" x="642"/>
        <item m="1" x="586"/>
        <item m="1" x="770"/>
        <item m="1" x="771"/>
        <item m="1" x="95"/>
        <item m="1" x="782"/>
        <item m="1" x="515"/>
        <item m="1" x="807"/>
        <item m="1" x="548"/>
        <item m="1" x="47"/>
        <item m="1" x="716"/>
        <item m="1" x="379"/>
        <item m="1" x="215"/>
        <item m="1" x="424"/>
        <item m="1" x="604"/>
        <item m="1" x="210"/>
        <item m="1" x="545"/>
        <item m="1" x="263"/>
        <item m="1" x="63"/>
        <item m="1" x="288"/>
        <item m="1" x="730"/>
        <item m="1" x="800"/>
        <item m="1" x="584"/>
        <item m="1" x="543"/>
        <item m="1" x="141"/>
        <item m="1" x="567"/>
        <item m="1" x="588"/>
        <item m="1" x="551"/>
        <item m="1" x="352"/>
        <item m="1" x="43"/>
        <item m="1" x="671"/>
        <item m="1" x="673"/>
        <item m="1" x="406"/>
        <item m="1" x="13"/>
        <item m="1" x="14"/>
        <item m="1" x="93"/>
        <item m="1" x="427"/>
        <item m="1" x="342"/>
        <item m="1" x="220"/>
        <item m="1" x="500"/>
        <item m="1" x="734"/>
        <item m="1" x="244"/>
        <item m="1" x="150"/>
        <item m="1" x="201"/>
        <item m="1" x="455"/>
        <item m="1" x="456"/>
        <item m="1" x="832"/>
        <item m="1" x="833"/>
        <item m="1" x="104"/>
        <item m="1" x="397"/>
        <item m="1" x="752"/>
        <item m="1" x="793"/>
        <item m="1" x="423"/>
        <item m="1" x="57"/>
        <item m="1" x="353"/>
        <item m="1" x="260"/>
        <item m="1" x="602"/>
        <item m="1" x="570"/>
        <item m="1" x="597"/>
        <item m="1" x="387"/>
        <item m="1" x="238"/>
        <item m="1" x="142"/>
        <item m="1" x="61"/>
        <item m="1" x="54"/>
        <item m="1" x="817"/>
        <item m="1" x="183"/>
        <item m="1" x="188"/>
        <item m="1" x="394"/>
        <item m="1" x="258"/>
        <item m="1" x="595"/>
        <item m="1" x="634"/>
        <item m="1" x="91"/>
        <item m="1" x="92"/>
        <item m="1" x="45"/>
        <item m="1" x="792"/>
        <item m="1" x="46"/>
        <item m="1" x="811"/>
        <item m="1" x="809"/>
        <item m="1" x="441"/>
        <item m="1" x="23"/>
        <item m="1" x="497"/>
        <item m="1" x="321"/>
        <item m="1" x="659"/>
        <item m="1" x="579"/>
        <item m="1" x="202"/>
        <item m="1" x="319"/>
        <item m="1" x="140"/>
        <item m="1" x="32"/>
        <item m="1" x="585"/>
        <item m="1" x="85"/>
        <item m="1" x="814"/>
        <item m="1" x="82"/>
        <item m="1" x="628"/>
        <item m="1" x="665"/>
        <item m="1" x="536"/>
        <item m="1" x="668"/>
        <item m="1" x="558"/>
        <item m="1" x="831"/>
        <item m="1" x="312"/>
        <item m="1" x="65"/>
        <item m="1" x="649"/>
        <item m="1" x="281"/>
        <item m="1" x="686"/>
        <item m="1" x="575"/>
        <item m="1" x="762"/>
        <item m="1" x="44"/>
        <item m="1" x="672"/>
        <item m="1" x="650"/>
        <item m="1" x="66"/>
        <item m="1" x="53"/>
        <item m="1" x="676"/>
        <item m="1" x="688"/>
        <item m="1" x="823"/>
        <item m="1" x="660"/>
        <item m="1" x="239"/>
        <item m="1" x="267"/>
        <item m="1" x="465"/>
        <item m="1" x="537"/>
        <item m="1" x="790"/>
        <item m="1" x="603"/>
        <item m="1" x="480"/>
        <item m="1" x="11"/>
        <item m="1" x="452"/>
        <item m="1" x="50"/>
        <item m="1" x="430"/>
        <item m="1" x="829"/>
        <item m="1" x="741"/>
        <item m="1" x="563"/>
        <item m="1" x="303"/>
        <item m="1" x="635"/>
        <item m="1" x="211"/>
        <item m="1" x="765"/>
        <item m="1" x="170"/>
        <item m="1" x="685"/>
        <item m="1" x="442"/>
        <item m="1" x="801"/>
        <item m="1" x="355"/>
        <item m="1" x="248"/>
        <item m="1" x="549"/>
        <item m="1" x="305"/>
        <item m="1" x="637"/>
        <item m="1" x="646"/>
        <item m="1" x="451"/>
        <item m="1" x="479"/>
        <item m="1" x="806"/>
        <item m="1" x="304"/>
        <item m="1" x="636"/>
        <item m="1" x="707"/>
        <item m="1" x="450"/>
        <item m="1" x="478"/>
        <item m="1" x="232"/>
        <item m="1" x="795"/>
        <item m="1" x="641"/>
        <item m="1" x="516"/>
        <item m="1" x="42"/>
        <item m="1" x="323"/>
        <item m="1" x="629"/>
        <item m="1" x="354"/>
        <item m="1" x="416"/>
        <item m="1" x="775"/>
        <item m="1" x="709"/>
        <item m="1" x="270"/>
        <item m="1" x="751"/>
        <item m="1" x="791"/>
        <item m="1" x="622"/>
        <item m="1" x="103"/>
        <item m="1" x="234"/>
        <item m="1" x="315"/>
        <item m="1" x="317"/>
        <item m="1" x="639"/>
        <item m="1" x="28"/>
        <item m="1" x="429"/>
        <item m="1" x="164"/>
        <item m="1" x="167"/>
        <item m="1" x="70"/>
        <item m="1" x="454"/>
        <item m="1" x="204"/>
        <item m="1" x="733"/>
        <item m="1" x="162"/>
        <item m="1" x="529"/>
        <item m="1" x="161"/>
        <item m="1" x="664"/>
        <item m="1" x="369"/>
        <item m="1" x="153"/>
        <item m="1" x="217"/>
        <item m="1" x="79"/>
        <item m="1" x="740"/>
        <item m="1" x="306"/>
        <item m="1" x="145"/>
        <item m="1" x="700"/>
        <item m="1" x="619"/>
        <item m="1" x="381"/>
        <item m="1" x="372"/>
        <item m="1" x="653"/>
        <item m="1" x="756"/>
        <item m="1" x="146"/>
        <item m="1" x="701"/>
        <item m="1" x="620"/>
        <item m="1" x="382"/>
        <item m="1" x="373"/>
        <item m="1" x="654"/>
        <item m="1" x="757"/>
        <item m="1" x="147"/>
        <item m="1" x="702"/>
        <item m="1" x="621"/>
        <item m="1" x="383"/>
        <item m="1" x="374"/>
        <item m="1" x="655"/>
        <item m="1" x="758"/>
        <item m="1" x="544"/>
        <item m="1" x="257"/>
        <item m="1" x="715"/>
        <item m="1" x="132"/>
        <item m="1" x="336"/>
        <item m="1" x="168"/>
        <item m="1" x="410"/>
        <item m="1" x="648"/>
        <item m="1" x="554"/>
        <item m="1" x="571"/>
        <item m="1" x="726"/>
        <item m="1" x="359"/>
        <item m="1" x="128"/>
        <item m="1" x="229"/>
        <item m="1" x="472"/>
        <item m="1" x="717"/>
        <item m="1" x="453"/>
        <item m="1" x="87"/>
        <item m="1" x="723"/>
        <item m="1" x="492"/>
        <item m="1" x="182"/>
        <item m="1" x="189"/>
        <item m="1" x="203"/>
        <item m="1" x="626"/>
        <item m="1" x="457"/>
        <item m="1" x="378"/>
        <item m="1" x="577"/>
        <item m="1" x="194"/>
        <item m="1" x="94"/>
        <item m="1" x="573"/>
        <item m="1" x="418"/>
        <item m="1" x="777"/>
        <item m="1" x="256"/>
        <item m="1" x="318"/>
        <item m="1" x="531"/>
        <item m="1" x="532"/>
        <item m="1" x="640"/>
        <item m="1" x="126"/>
        <item m="1" x="26"/>
        <item m="1" x="433"/>
        <item m="1" x="72"/>
        <item m="1" x="727"/>
        <item m="1" x="377"/>
        <item m="1" x="658"/>
        <item m="1" x="675"/>
        <item m="1" x="581"/>
        <item m="1" x="490"/>
        <item m="1" x="277"/>
        <item m="1" x="413"/>
        <item m="1" x="78"/>
        <item m="1" x="838"/>
        <item m="1" x="606"/>
        <item m="1" x="522"/>
        <item m="1" x="299"/>
        <item m="1" x="30"/>
        <item m="1" x="97"/>
        <item m="1" x="172"/>
        <item m="1" x="357"/>
        <item m="1" x="269"/>
        <item m="1" x="547"/>
        <item m="1" x="171"/>
        <item m="1" x="482"/>
        <item m="1" x="332"/>
        <item m="1" x="821"/>
        <item m="1" x="736"/>
        <item m="1" x="242"/>
        <item m="1" x="553"/>
        <item m="1" x="99"/>
        <item m="1" x="760"/>
        <item m="1" x="488"/>
        <item m="1" x="773"/>
        <item m="1" x="477"/>
        <item m="1" x="335"/>
        <item m="1" x="184"/>
        <item m="1" x="705"/>
        <item m="1" x="446"/>
        <item m="1" x="780"/>
        <item m="1" x="251"/>
        <item m="1" x="435"/>
        <item m="1" x="663"/>
        <item m="1" x="135"/>
        <item m="1" x="835"/>
        <item m="1" x="197"/>
        <item m="1" x="613"/>
        <item m="1" x="33"/>
        <item m="1" x="275"/>
        <item m="1" x="334"/>
        <item m="1" x="439"/>
        <item m="1" x="136"/>
        <item m="1" x="412"/>
        <item m="1" x="462"/>
        <item m="1" x="745"/>
        <item m="1" x="207"/>
        <item m="1" x="330"/>
        <item m="1" x="662"/>
        <item m="1" x="491"/>
        <item m="1" x="252"/>
        <item m="1" x="436"/>
        <item m="1" x="241"/>
        <item m="1" x="767"/>
        <item m="1" x="582"/>
        <item m="1" x="739"/>
        <item m="1" x="546"/>
        <item m="1" x="447"/>
        <item m="1" x="565"/>
        <item m="1" x="298"/>
        <item m="1" x="137"/>
        <item m="1" x="836"/>
        <item m="1" x="98"/>
        <item m="1" x="440"/>
        <item m="1" x="411"/>
        <item m="1" x="583"/>
        <item m="1" x="208"/>
        <item m="1" x="226"/>
        <item m="1" x="293"/>
        <item m="1" x="80"/>
        <item m="1" x="129"/>
        <item m="1" x="27"/>
        <item m="1" x="428"/>
        <item m="1" x="279"/>
        <item m="1" x="405"/>
        <item m="1" x="308"/>
        <item m="1" x="376"/>
        <item m="1" x="73"/>
        <item m="1" x="769"/>
        <item m="1" x="761"/>
        <item m="1" x="421"/>
        <item m="1" x="178"/>
        <item m="1" x="555"/>
        <item m="1" x="29"/>
        <item m="1" x="426"/>
        <item m="1" x="59"/>
        <item m="1" x="71"/>
        <item m="1" x="444"/>
        <item m="1" x="471"/>
        <item m="1" x="17"/>
        <item m="1" x="158"/>
        <item m="1" x="623"/>
        <item m="1" x="826"/>
        <item m="1" x="367"/>
        <item m="1" x="340"/>
        <item m="1" x="631"/>
        <item m="1" x="422"/>
        <item m="1" x="222"/>
        <item m="1" x="434"/>
        <item m="1" x="112"/>
        <item m="1" x="196"/>
        <item m="1" x="221"/>
        <item m="1" x="781"/>
        <item m="1" x="632"/>
        <item m="1" x="18"/>
        <item m="1" x="338"/>
        <item m="1" x="190"/>
        <item m="1" x="155"/>
        <item m="1" x="540"/>
        <item m="1" x="445"/>
        <item m="1" x="143"/>
        <item m="1" x="280"/>
        <item m="1" x="179"/>
        <item m="1" x="802"/>
        <item m="1" x="152"/>
        <item m="1" x="314"/>
        <item m="1" x="316"/>
        <item m="1" x="9"/>
        <item m="1" x="290"/>
        <item m="1" x="193"/>
        <item m="1" x="347"/>
        <item m="1" x="568"/>
        <item m="1" x="419"/>
        <item m="1" x="696"/>
        <item m="1" x="506"/>
        <item m="1" x="505"/>
        <item m="1" x="678"/>
        <item m="1" x="100"/>
        <item m="1" x="830"/>
        <item m="1" x="785"/>
        <item m="1" x="732"/>
        <item m="1" x="192"/>
        <item m="1" x="425"/>
        <item m="1" x="719"/>
        <item m="1" x="518"/>
        <item m="1" x="738"/>
        <item m="1" x="76"/>
        <item m="1" x="245"/>
        <item m="1" x="564"/>
        <item m="1" x="534"/>
        <item m="1" x="297"/>
        <item m="1" x="507"/>
        <item m="1" x="67"/>
        <item m="1" x="834"/>
        <item m="1" x="302"/>
        <item m="1" x="273"/>
        <item m="1" x="10"/>
        <item m="1" x="254"/>
        <item m="1" x="60"/>
        <item m="1" x="227"/>
        <item m="1" x="138"/>
        <item m="1" x="652"/>
        <item m="1" x="594"/>
        <item m="1" x="224"/>
        <item m="1" x="596"/>
        <item m="1" x="788"/>
        <item m="1" x="827"/>
        <item m="1" x="728"/>
        <item m="1" x="345"/>
        <item m="1" x="774"/>
        <item m="1" x="748"/>
        <item m="1" x="687"/>
        <item m="1" x="657"/>
        <item m="1" x="680"/>
        <item m="1" x="561"/>
        <item m="1" x="656"/>
        <item m="1" x="420"/>
        <item m="1" x="177"/>
        <item m="1" x="825"/>
        <item m="1" x="15"/>
        <item m="1" x="794"/>
        <item m="1" x="822"/>
        <item m="1" x="333"/>
        <item m="1" x="779"/>
        <item m="1" x="102"/>
        <item m="1" x="390"/>
        <item m="1" x="692"/>
        <item m="1" x="694"/>
        <item m="1" x="485"/>
        <item m="1" x="174"/>
        <item m="1" x="38"/>
        <item m="1" x="693"/>
        <item m="1" x="483"/>
        <item m="1" x="139"/>
        <item m="1" x="735"/>
        <item m="1" x="105"/>
        <item m="1" x="510"/>
        <item m="1" x="364"/>
        <item m="1" x="119"/>
        <item m="1" x="388"/>
        <item m="1" x="341"/>
        <item m="1" x="295"/>
        <item m="1" x="213"/>
        <item m="1" x="19"/>
        <item m="1" x="808"/>
        <item m="1" x="75"/>
        <item m="1" x="40"/>
        <item m="1" x="362"/>
        <item m="1" x="511"/>
        <item m="1" x="389"/>
        <item m="1" x="223"/>
        <item m="1" x="296"/>
        <item m="1" x="356"/>
        <item m="1" x="772"/>
        <item m="1" x="612"/>
        <item m="1" x="134"/>
        <item m="1" x="744"/>
        <item m="1" x="365"/>
        <item m="1" x="704"/>
        <item m="1" x="84"/>
        <item m="1" x="55"/>
        <item m="1" x="56"/>
        <item m="1" x="20"/>
        <item m="1" x="209"/>
        <item m="1" x="559"/>
        <item m="1" x="797"/>
        <item m="1" x="77"/>
        <item m="1" x="742"/>
        <item m="1" x="691"/>
        <item m="1" x="550"/>
        <item m="1" x="750"/>
        <item m="1" x="237"/>
        <item m="1" x="747"/>
        <item m="1" x="712"/>
        <item m="1" x="589"/>
        <item m="1" x="384"/>
        <item m="1" x="399"/>
        <item m="1" x="111"/>
        <item m="1" x="283"/>
        <item m="1" x="110"/>
        <item m="1" x="282"/>
        <item m="1" x="475"/>
        <item m="1" x="346"/>
        <item m="1" x="443"/>
        <item m="1" x="437"/>
        <item m="1" x="810"/>
        <item m="1" x="24"/>
        <item m="1" x="633"/>
        <item m="1" x="160"/>
        <item m="1" x="247"/>
        <item m="1" x="246"/>
        <item m="1" x="329"/>
        <item m="1" x="169"/>
        <item m="1" x="819"/>
        <item m="1" x="731"/>
        <item m="1" x="403"/>
        <item m="1" x="528"/>
        <item m="1" x="566"/>
        <item m="1" x="89"/>
        <item m="1" x="88"/>
        <item m="1" x="698"/>
        <item m="1" x="725"/>
        <item m="1" x="69"/>
        <item m="1" x="764"/>
        <item m="1" x="473"/>
        <item m="1" x="165"/>
        <item m="1" x="812"/>
        <item m="1" x="458"/>
        <item m="1" x="459"/>
        <item m="1" x="804"/>
        <item m="1" x="805"/>
        <item m="1" x="837"/>
        <item m="1" x="605"/>
        <item m="1" x="509"/>
        <item m="1" x="58"/>
        <item m="1" x="64"/>
        <item m="1" x="230"/>
        <item m="1" x="498"/>
        <item m="1" x="608"/>
        <item m="1" x="74"/>
        <item m="1" x="39"/>
        <item m="1" x="259"/>
        <item m="1" x="484"/>
        <item m="1" x="62"/>
        <item m="1" x="309"/>
        <item m="1" x="175"/>
        <item m="1" x="117"/>
        <item m="1" x="590"/>
        <item m="1" x="127"/>
        <item m="1" x="703"/>
        <item m="1" x="86"/>
        <item m="1" x="358"/>
        <item m="1" x="679"/>
        <item m="1" x="526"/>
        <item m="1" x="31"/>
        <item m="1" x="530"/>
        <item m="1" x="274"/>
        <item m="1" x="438"/>
        <item m="1" x="206"/>
        <item m="1" x="789"/>
        <item m="1" x="786"/>
        <item m="1" x="461"/>
        <item m="1" x="778"/>
        <item m="1" x="148"/>
        <item m="1" x="176"/>
        <item m="1" x="737"/>
        <item m="1" x="432"/>
        <item m="1" x="469"/>
        <item m="1" x="610"/>
        <item m="1" x="225"/>
        <item m="1" x="645"/>
        <item m="1" x="266"/>
        <item m="1" x="816"/>
        <item m="1" x="123"/>
        <item m="1" x="187"/>
        <item m="1" x="643"/>
        <item m="1" x="200"/>
        <item m="1" x="243"/>
        <item m="1" x="289"/>
        <item m="1" x="502"/>
        <item m="1" x="468"/>
        <item m="1" x="818"/>
        <item m="1" x="212"/>
        <item m="1" x="587"/>
        <item m="1" x="513"/>
        <item m="1" x="721"/>
        <item m="1" x="180"/>
        <item m="1" x="666"/>
        <item m="1" x="599"/>
        <item m="1" x="37"/>
        <item m="1" x="349"/>
        <item m="1" x="325"/>
        <item m="1" x="307"/>
        <item m="1" x="417"/>
        <item m="1" x="348"/>
        <item m="1" x="828"/>
        <item m="1" x="278"/>
        <item m="1" x="48"/>
        <item m="1" x="276"/>
        <item m="1" x="486"/>
        <item m="1" x="560"/>
        <item m="1" x="763"/>
        <item m="1" x="787"/>
        <item m="1" x="156"/>
        <item m="1" x="638"/>
        <item m="1" x="339"/>
        <item m="1" x="240"/>
        <item m="1" x="512"/>
        <item m="1" x="34"/>
        <item m="1" x="115"/>
        <item m="1" x="385"/>
        <item m="1" x="711"/>
        <item m="1" x="720"/>
        <item m="1" x="163"/>
        <item m="1" x="644"/>
        <item m="1" x="233"/>
        <item x="0"/>
        <item x="1"/>
        <item x="3"/>
        <item x="4"/>
        <item x="5"/>
        <item x="6"/>
      </items>
    </pivotField>
    <pivotField axis="axisRow" compact="0" outline="0" showAll="0" defaultSubtotal="0">
      <items count="599">
        <item m="1" x="148"/>
        <item x="9"/>
        <item m="1" x="233"/>
        <item m="1" x="517"/>
        <item m="1" x="261"/>
        <item m="1" x="15"/>
        <item m="1" x="569"/>
        <item m="1" x="521"/>
        <item m="1" x="340"/>
        <item m="1" x="327"/>
        <item m="1" x="73"/>
        <item m="1" x="297"/>
        <item m="1" x="386"/>
        <item m="1" x="299"/>
        <item m="1" x="560"/>
        <item m="1" x="536"/>
        <item m="1" x="443"/>
        <item m="1" x="161"/>
        <item m="1" x="376"/>
        <item m="1" x="43"/>
        <item m="1" x="117"/>
        <item m="1" x="118"/>
        <item m="1" x="208"/>
        <item m="1" x="355"/>
        <item m="1" x="442"/>
        <item m="1" x="170"/>
        <item m="1" x="218"/>
        <item m="1" x="471"/>
        <item m="1" x="213"/>
        <item m="1" x="475"/>
        <item m="1" x="32"/>
        <item m="1" x="566"/>
        <item m="1" x="212"/>
        <item m="1" x="567"/>
        <item m="1" x="391"/>
        <item m="1" x="392"/>
        <item m="1" x="245"/>
        <item m="1" x="244"/>
        <item m="1" x="506"/>
        <item m="1" x="246"/>
        <item m="1" x="522"/>
        <item m="1" x="61"/>
        <item m="1" x="409"/>
        <item m="1" x="582"/>
        <item m="1" x="524"/>
        <item m="1" x="509"/>
        <item m="1" x="206"/>
        <item m="1" x="67"/>
        <item m="1" x="104"/>
        <item m="1" x="105"/>
        <item m="1" x="106"/>
        <item m="1" x="36"/>
        <item m="1" x="68"/>
        <item m="1" x="487"/>
        <item m="1" x="592"/>
        <item m="1" x="593"/>
        <item m="1" x="323"/>
        <item m="1" x="588"/>
        <item m="1" x="559"/>
        <item m="1" x="163"/>
        <item m="1" x="533"/>
        <item m="1" x="489"/>
        <item m="1" x="165"/>
        <item m="1" x="336"/>
        <item m="1" x="547"/>
        <item m="1" x="546"/>
        <item m="1" x="173"/>
        <item m="1" x="274"/>
        <item m="1" x="62"/>
        <item m="1" x="200"/>
        <item m="1" x="428"/>
        <item m="1" x="377"/>
        <item m="1" x="103"/>
        <item m="1" x="289"/>
        <item m="1" x="228"/>
        <item m="1" x="473"/>
        <item m="1" x="287"/>
        <item m="1" x="149"/>
        <item m="1" x="498"/>
        <item m="1" x="50"/>
        <item m="1" x="58"/>
        <item m="1" x="410"/>
        <item m="1" x="216"/>
        <item m="1" x="236"/>
        <item m="1" x="226"/>
        <item m="1" x="314"/>
        <item m="1" x="537"/>
        <item m="1" x="548"/>
        <item m="1" x="171"/>
        <item m="1" x="309"/>
        <item m="1" x="571"/>
        <item m="1" x="266"/>
        <item m="1" x="405"/>
        <item m="1" x="590"/>
        <item m="1" x="384"/>
        <item m="1" x="375"/>
        <item m="1" x="248"/>
        <item m="1" x="224"/>
        <item m="1" x="456"/>
        <item m="1" x="113"/>
        <item m="1" x="27"/>
        <item m="1" x="136"/>
        <item m="1" x="476"/>
        <item m="1" x="49"/>
        <item m="1" x="477"/>
        <item m="1" x="555"/>
        <item m="1" x="146"/>
        <item m="1" x="147"/>
        <item m="1" x="338"/>
        <item m="1" x="572"/>
        <item m="1" x="195"/>
        <item m="1" x="398"/>
        <item m="1" x="362"/>
        <item m="1" x="468"/>
        <item m="1" x="310"/>
        <item m="1" x="72"/>
        <item m="1" x="311"/>
        <item m="1" x="369"/>
        <item m="1" x="430"/>
        <item m="1" x="403"/>
        <item m="1" x="339"/>
        <item m="1" x="436"/>
        <item m="1" x="47"/>
        <item m="1" x="276"/>
        <item m="1" x="389"/>
        <item m="1" x="77"/>
        <item m="1" x="223"/>
        <item m="1" x="325"/>
        <item m="1" x="448"/>
        <item m="1" x="472"/>
        <item m="1" x="395"/>
        <item m="1" x="178"/>
        <item m="1" x="110"/>
        <item m="1" x="469"/>
        <item m="1" x="238"/>
        <item m="1" x="24"/>
        <item m="1" x="510"/>
        <item m="1" x="459"/>
        <item m="1" x="108"/>
        <item m="1" x="394"/>
        <item m="1" x="432"/>
        <item m="1" x="413"/>
        <item m="1" x="554"/>
        <item m="1" x="78"/>
        <item m="1" x="467"/>
        <item m="1" x="10"/>
        <item m="1" x="444"/>
        <item m="1" x="306"/>
        <item m="1" x="539"/>
        <item m="1" x="415"/>
        <item m="1" x="303"/>
        <item m="1" x="441"/>
        <item m="1" x="462"/>
        <item m="1" x="44"/>
        <item m="1" x="414"/>
        <item m="1" x="508"/>
        <item m="1" x="557"/>
        <item m="1" x="227"/>
        <item m="1" x="543"/>
        <item m="1" x="184"/>
        <item m="1" x="169"/>
        <item m="1" x="172"/>
        <item m="1" x="119"/>
        <item m="1" x="347"/>
        <item m="1" x="458"/>
        <item m="1" x="256"/>
        <item m="1" x="83"/>
        <item m="1" x="300"/>
        <item m="1" x="363"/>
        <item m="1" x="247"/>
        <item m="1" x="457"/>
        <item m="1" x="288"/>
        <item m="1" x="429"/>
        <item m="1" x="284"/>
        <item m="1" x="478"/>
        <item m="1" x="229"/>
        <item m="1" x="374"/>
        <item m="1" x="79"/>
        <item m="1" x="193"/>
        <item m="1" x="63"/>
        <item m="1" x="123"/>
        <item m="1" x="263"/>
        <item m="1" x="345"/>
        <item m="1" x="250"/>
        <item m="1" x="84"/>
        <item m="1" x="301"/>
        <item m="1" x="112"/>
        <item m="1" x="96"/>
        <item m="1" x="59"/>
        <item m="1" x="74"/>
        <item m="1" x="254"/>
        <item m="1" x="331"/>
        <item m="1" x="373"/>
        <item m="1" x="89"/>
        <item m="1" x="100"/>
        <item m="1" x="379"/>
        <item m="1" x="196"/>
        <item m="1" x="330"/>
        <item m="1" x="139"/>
        <item m="1" x="302"/>
        <item m="1" x="144"/>
        <item m="1" x="194"/>
        <item m="1" x="192"/>
        <item m="1" x="460"/>
        <item m="1" x="315"/>
        <item m="1" x="594"/>
        <item m="1" x="351"/>
        <item m="1" x="380"/>
        <item m="1" x="361"/>
        <item m="1" x="328"/>
        <item m="1" x="42"/>
        <item m="1" x="191"/>
        <item m="1" x="455"/>
        <item m="1" x="141"/>
        <item m="1" x="11"/>
        <item m="1" x="529"/>
        <item m="1" x="528"/>
        <item m="1" x="291"/>
        <item m="1" x="127"/>
        <item m="1" x="474"/>
        <item m="1" x="452"/>
        <item m="1" x="280"/>
        <item m="1" x="488"/>
        <item m="1" x="349"/>
        <item m="1" x="348"/>
        <item m="1" x="150"/>
        <item m="1" x="187"/>
        <item m="1" x="66"/>
        <item m="1" x="210"/>
        <item m="1" x="424"/>
        <item m="1" x="52"/>
        <item m="1" x="53"/>
        <item m="1" x="542"/>
        <item m="1" x="320"/>
        <item m="1" x="387"/>
        <item m="1" x="427"/>
        <item m="1" x="426"/>
        <item m="1" x="13"/>
        <item m="1" x="37"/>
        <item m="1" x="454"/>
        <item m="1" x="453"/>
        <item m="1" x="370"/>
        <item m="1" x="133"/>
        <item m="1" x="51"/>
        <item m="1" x="318"/>
        <item m="1" x="319"/>
        <item m="1" x="54"/>
        <item m="1" x="561"/>
        <item m="1" x="365"/>
        <item m="1" x="102"/>
        <item m="1" x="495"/>
        <item m="1" x="151"/>
        <item m="1" x="326"/>
        <item m="1" x="86"/>
        <item m="1" x="30"/>
        <item m="1" x="279"/>
        <item m="1" x="107"/>
        <item m="1" x="333"/>
        <item m="1" x="496"/>
        <item m="1" x="485"/>
        <item m="1" x="87"/>
        <item m="1" x="109"/>
        <item m="1" x="493"/>
        <item m="1" x="486"/>
        <item m="1" x="584"/>
        <item m="1" x="214"/>
        <item m="1" x="160"/>
        <item m="1" x="401"/>
        <item m="1" x="378"/>
        <item m="1" x="501"/>
        <item m="1" x="95"/>
        <item m="1" x="293"/>
        <item m="1" x="294"/>
        <item m="1" x="137"/>
        <item m="1" x="278"/>
        <item m="1" x="305"/>
        <item m="1" x="25"/>
        <item m="1" x="352"/>
        <item m="1" x="353"/>
        <item m="1" x="371"/>
        <item m="1" x="94"/>
        <item m="1" x="499"/>
        <item m="1" x="332"/>
        <item m="1" x="482"/>
        <item m="1" x="418"/>
        <item m="1" x="406"/>
        <item m="1" x="76"/>
        <item m="1" x="159"/>
        <item m="1" x="81"/>
        <item m="1" x="580"/>
        <item m="1" x="231"/>
        <item m="1" x="381"/>
        <item m="1" x="595"/>
        <item m="1" x="500"/>
        <item m="1" x="285"/>
        <item m="1" x="490"/>
        <item m="1" x="262"/>
        <item m="1" x="519"/>
        <item m="1" x="155"/>
        <item m="1" x="527"/>
        <item m="1" x="404"/>
        <item m="1" x="241"/>
        <item m="1" x="585"/>
        <item m="1" x="463"/>
        <item m="1" x="322"/>
        <item m="1" x="23"/>
        <item m="1" x="239"/>
        <item m="1" x="142"/>
        <item m="1" x="45"/>
        <item m="1" x="461"/>
        <item m="1" x="346"/>
        <item m="1" x="553"/>
        <item m="1" x="422"/>
        <item m="1" x="189"/>
        <item m="1" x="515"/>
        <item m="1" x="530"/>
        <item m="1" x="514"/>
        <item m="1" x="91"/>
        <item m="1" x="55"/>
        <item m="1" x="269"/>
        <item m="1" x="70"/>
        <item m="1" x="145"/>
        <item m="1" x="434"/>
        <item m="1" x="368"/>
        <item m="1" x="183"/>
        <item m="1" x="420"/>
        <item m="1" x="286"/>
        <item m="1" x="281"/>
        <item m="1" x="396"/>
        <item m="1" x="565"/>
        <item m="1" x="563"/>
        <item m="1" x="562"/>
        <item m="1" x="564"/>
        <item m="1" x="313"/>
        <item m="1" x="190"/>
        <item m="1" x="324"/>
        <item m="1" x="69"/>
        <item m="1" x="541"/>
        <item m="1" x="29"/>
        <item m="1" x="502"/>
        <item m="1" x="466"/>
        <item m="1" x="260"/>
        <item m="1" x="312"/>
        <item m="1" x="329"/>
        <item m="1" x="295"/>
        <item m="1" x="516"/>
        <item m="1" x="17"/>
        <item m="1" x="360"/>
        <item m="1" x="531"/>
        <item m="1" x="198"/>
        <item m="1" x="275"/>
        <item m="1" x="364"/>
        <item m="1" x="388"/>
        <item m="1" x="465"/>
        <item m="1" x="597"/>
        <item m="1" x="492"/>
        <item m="1" x="26"/>
        <item m="1" x="343"/>
        <item m="1" x="558"/>
        <item m="1" x="357"/>
        <item m="1" x="411"/>
        <item m="1" x="199"/>
        <item m="1" x="40"/>
        <item m="1" x="540"/>
        <item m="1" x="205"/>
        <item m="1" x="412"/>
        <item m="1" x="354"/>
        <item m="1" x="350"/>
        <item m="1" x="518"/>
        <item m="1" x="162"/>
        <item m="1" x="435"/>
        <item m="1" x="298"/>
        <item m="1" x="153"/>
        <item m="1" x="99"/>
        <item m="1" x="219"/>
        <item m="1" x="341"/>
        <item m="1" x="447"/>
        <item m="1" x="28"/>
        <item m="1" x="177"/>
        <item m="1" x="221"/>
        <item m="1" x="586"/>
        <item m="1" x="574"/>
        <item m="1" x="282"/>
        <item m="1" x="526"/>
        <item m="1" x="188"/>
        <item m="1" x="12"/>
        <item m="1" x="273"/>
        <item m="1" x="577"/>
        <item m="1" x="556"/>
        <item m="1" x="446"/>
        <item m="1" x="126"/>
        <item m="1" x="97"/>
        <item m="1" x="185"/>
        <item m="1" x="132"/>
        <item m="1" x="240"/>
        <item m="1" x="204"/>
        <item m="1" x="367"/>
        <item m="1" x="48"/>
        <item m="1" x="115"/>
        <item m="1" x="534"/>
        <item m="1" x="225"/>
        <item m="1" x="41"/>
        <item m="1" x="156"/>
        <item m="1" x="316"/>
        <item m="1" x="175"/>
        <item m="1" x="252"/>
        <item m="1" x="174"/>
        <item m="1" x="552"/>
        <item m="1" x="270"/>
        <item m="1" x="158"/>
        <item m="1" x="587"/>
        <item m="1" x="308"/>
        <item m="1" x="92"/>
        <item m="1" x="390"/>
        <item m="1" x="220"/>
        <item m="1" x="138"/>
        <item m="1" x="122"/>
        <item m="1" x="235"/>
        <item m="1" x="35"/>
        <item m="1" x="596"/>
        <item m="1" x="511"/>
        <item m="1" x="257"/>
        <item m="1" x="22"/>
        <item m="1" x="520"/>
        <item m="1" x="470"/>
        <item m="1" x="56"/>
        <item m="1" x="186"/>
        <item m="1" x="60"/>
        <item m="1" x="135"/>
        <item m="1" x="321"/>
        <item m="1" x="211"/>
        <item m="1" x="307"/>
        <item m="1" x="419"/>
        <item m="1" x="232"/>
        <item m="1" x="407"/>
        <item m="1" x="382"/>
        <item m="1" x="268"/>
        <item m="1" x="589"/>
        <item m="1" x="93"/>
        <item m="1" x="491"/>
        <item m="1" x="408"/>
        <item m="1" x="383"/>
        <item m="1" x="98"/>
        <item m="1" x="215"/>
        <item m="1" x="14"/>
        <item m="1" x="111"/>
        <item m="1" x="179"/>
        <item m="1" x="71"/>
        <item m="1" x="334"/>
        <item m="1" x="393"/>
        <item m="1" x="34"/>
        <item m="1" x="134"/>
        <item m="1" x="503"/>
        <item m="1" x="451"/>
        <item m="1" x="479"/>
        <item m="1" x="439"/>
        <item m="1" x="504"/>
        <item m="1" x="440"/>
        <item m="1" x="505"/>
        <item m="1" x="120"/>
        <item m="1" x="207"/>
        <item m="1" x="484"/>
        <item m="1" x="57"/>
        <item m="1" x="449"/>
        <item m="1" x="64"/>
        <item m="1" x="255"/>
        <item m="1" x="20"/>
        <item m="1" x="168"/>
        <item m="1" x="304"/>
        <item m="1" x="181"/>
        <item m="1" x="131"/>
        <item m="1" x="249"/>
        <item m="1" x="523"/>
        <item m="1" x="494"/>
        <item m="1" x="251"/>
        <item m="1" x="342"/>
        <item m="1" x="296"/>
        <item m="1" x="480"/>
        <item m="1" x="385"/>
        <item m="1" x="197"/>
        <item m="1" x="88"/>
        <item m="1" x="258"/>
        <item m="1" x="182"/>
        <item m="1" x="481"/>
        <item m="1" x="201"/>
        <item m="1" x="264"/>
        <item m="1" x="272"/>
        <item m="1" x="549"/>
        <item m="1" x="550"/>
        <item m="1" x="230"/>
        <item m="1" x="157"/>
        <item m="1" x="335"/>
        <item m="1" x="180"/>
        <item m="1" x="114"/>
        <item m="1" x="38"/>
        <item m="1" x="243"/>
        <item m="1" x="242"/>
        <item m="1" x="234"/>
        <item m="1" x="271"/>
        <item m="1" x="423"/>
        <item m="1" x="399"/>
        <item m="1" x="438"/>
        <item m="1" x="18"/>
        <item m="1" x="176"/>
        <item m="1" x="90"/>
        <item m="1" x="400"/>
        <item m="1" x="359"/>
        <item m="1" x="33"/>
        <item m="1" x="425"/>
        <item m="1" x="65"/>
        <item m="1" x="513"/>
        <item m="1" x="437"/>
        <item m="1" x="431"/>
        <item m="1" x="507"/>
        <item m="1" x="283"/>
        <item m="1" x="578"/>
        <item m="1" x="581"/>
        <item m="1" x="21"/>
        <item m="1" x="129"/>
        <item m="1" x="417"/>
        <item m="1" x="579"/>
        <item m="1" x="568"/>
        <item m="1" x="167"/>
        <item m="1" x="525"/>
        <item m="1" x="124"/>
        <item m="1" x="317"/>
        <item m="1" x="267"/>
        <item m="1" x="358"/>
        <item m="1" x="82"/>
        <item m="1" x="445"/>
        <item m="1" x="397"/>
        <item m="1" x="372"/>
        <item m="1" x="570"/>
        <item m="1" x="416"/>
        <item m="1" x="545"/>
        <item m="1" x="290"/>
        <item m="1" x="85"/>
        <item m="1" x="203"/>
        <item m="1" x="292"/>
        <item m="1" x="573"/>
        <item m="1" x="16"/>
        <item m="1" x="259"/>
        <item m="1" x="121"/>
        <item m="1" x="19"/>
        <item m="1" x="591"/>
        <item m="1" x="532"/>
        <item m="1" x="166"/>
        <item m="1" x="130"/>
        <item m="1" x="253"/>
        <item m="1" x="31"/>
        <item m="1" x="344"/>
        <item m="1" x="433"/>
        <item m="1" x="154"/>
        <item m="1" x="450"/>
        <item m="1" x="217"/>
        <item m="1" x="337"/>
        <item m="1" x="265"/>
        <item m="1" x="80"/>
        <item m="1" x="551"/>
        <item m="1" x="209"/>
        <item m="1" x="421"/>
        <item m="1" x="535"/>
        <item m="1" x="356"/>
        <item m="1" x="152"/>
        <item m="1" x="143"/>
        <item m="1" x="140"/>
        <item m="1" x="464"/>
        <item m="1" x="125"/>
        <item m="1" x="46"/>
        <item m="1" x="101"/>
        <item m="1" x="116"/>
        <item m="1" x="576"/>
        <item m="1" x="222"/>
        <item m="1" x="512"/>
        <item m="1" x="75"/>
        <item m="1" x="483"/>
        <item m="1" x="575"/>
        <item m="1" x="583"/>
        <item m="1" x="497"/>
        <item m="1" x="402"/>
        <item m="1" x="39"/>
        <item m="1" x="598"/>
        <item m="1" x="277"/>
        <item m="1" x="366"/>
        <item m="1" x="202"/>
        <item m="1" x="538"/>
        <item m="1" x="544"/>
        <item m="1" x="164"/>
        <item m="1" x="128"/>
        <item m="1" x="237"/>
        <item x="0"/>
        <item x="1"/>
        <item x="2"/>
        <item x="3"/>
        <item x="4"/>
        <item x="5"/>
        <item x="6"/>
        <item x="7"/>
        <item x="8"/>
      </items>
    </pivotField>
    <pivotField axis="axisRow" compact="0" outline="0" showAll="0" defaultSubtotal="0">
      <items count="103">
        <item x="0"/>
        <item m="1" x="33"/>
        <item m="1" x="24"/>
        <item m="1" x="71"/>
        <item m="1" x="89"/>
        <item m="1" x="68"/>
        <item m="1" x="47"/>
        <item m="1" x="69"/>
        <item m="1" x="23"/>
        <item m="1" x="63"/>
        <item m="1" x="25"/>
        <item m="1" x="57"/>
        <item m="1" x="36"/>
        <item m="1" x="45"/>
        <item m="1" x="87"/>
        <item m="1" x="65"/>
        <item m="1" x="67"/>
        <item x="6"/>
        <item m="1" x="58"/>
        <item m="1" x="31"/>
        <item m="1" x="8"/>
        <item m="1" x="93"/>
        <item m="1" x="79"/>
        <item m="1" x="9"/>
        <item m="1" x="16"/>
        <item m="1" x="97"/>
        <item m="1" x="61"/>
        <item m="1" x="80"/>
        <item m="1" x="20"/>
        <item m="1" x="10"/>
        <item m="1" x="91"/>
        <item m="1" x="72"/>
        <item m="1" x="52"/>
        <item m="1" x="73"/>
        <item m="1" x="90"/>
        <item m="1" x="28"/>
        <item m="1" x="76"/>
        <item m="1" x="18"/>
        <item m="1" x="81"/>
        <item m="1" x="53"/>
        <item m="1" x="17"/>
        <item m="1" x="77"/>
        <item m="1" x="29"/>
        <item m="1" x="95"/>
        <item m="1" x="101"/>
        <item m="1" x="62"/>
        <item m="1" x="92"/>
        <item m="1" x="27"/>
        <item m="1" x="43"/>
        <item m="1" x="48"/>
        <item m="1" x="21"/>
        <item m="1" x="102"/>
        <item m="1" x="49"/>
        <item m="1" x="82"/>
        <item m="1" x="50"/>
        <item m="1" x="78"/>
        <item m="1" x="13"/>
        <item m="1" x="60"/>
        <item m="1" x="86"/>
        <item m="1" x="56"/>
        <item m="1" x="98"/>
        <item m="1" x="41"/>
        <item m="1" x="84"/>
        <item m="1" x="44"/>
        <item m="1" x="59"/>
        <item m="1" x="19"/>
        <item m="1" x="15"/>
        <item m="1" x="22"/>
        <item m="1" x="54"/>
        <item m="1" x="51"/>
        <item m="1" x="14"/>
        <item m="1" x="37"/>
        <item m="1" x="12"/>
        <item m="1" x="7"/>
        <item m="1" x="100"/>
        <item m="1" x="46"/>
        <item m="1" x="96"/>
        <item m="1" x="26"/>
        <item m="1" x="74"/>
        <item m="1" x="66"/>
        <item m="1" x="35"/>
        <item m="1" x="11"/>
        <item m="1" x="64"/>
        <item m="1" x="30"/>
        <item m="1" x="83"/>
        <item m="1" x="88"/>
        <item m="1" x="39"/>
        <item m="1" x="85"/>
        <item m="1" x="55"/>
        <item m="1" x="70"/>
        <item m="1" x="42"/>
        <item m="1" x="94"/>
        <item m="1" x="34"/>
        <item m="1" x="32"/>
        <item m="1" x="75"/>
        <item m="1" x="99"/>
        <item m="1" x="40"/>
        <item m="1" x="38"/>
        <item x="1"/>
        <item x="2"/>
        <item x="3"/>
        <item x="4"/>
        <item x="5"/>
      </items>
    </pivotField>
    <pivotField name="custom_SourceSystem" axis="axisRow" compact="0" outline="0" showAll="0" defaultSubtotal="0">
      <items count="15">
        <item x="0"/>
        <item m="1" x="10"/>
        <item m="1" x="7"/>
        <item m="1" x="13"/>
        <item m="1" x="3"/>
        <item m="1" x="9"/>
        <item m="1" x="8"/>
        <item m="1" x="12"/>
        <item m="1" x="5"/>
        <item m="1" x="11"/>
        <item m="1" x="14"/>
        <item m="1" x="1"/>
        <item m="1" x="6"/>
        <item m="1" x="4"/>
        <item m="1" x="2"/>
      </items>
    </pivotField>
    <pivotField axis="axisRow" compact="0" outline="0" showAll="0" defaultSubtotal="0">
      <items count="58">
        <item x="0"/>
        <item m="1" x="36"/>
        <item m="1" x="26"/>
        <item m="1" x="27"/>
        <item m="1" x="7"/>
        <item m="1" x="53"/>
        <item m="1" x="4"/>
        <item m="1" x="19"/>
        <item m="1" x="42"/>
        <item m="1" x="46"/>
        <item m="1" x="25"/>
        <item m="1" x="3"/>
        <item m="1" x="55"/>
        <item m="1" x="45"/>
        <item m="1" x="51"/>
        <item m="1" x="50"/>
        <item m="1" x="8"/>
        <item m="1" x="1"/>
        <item m="1" x="9"/>
        <item m="1" x="54"/>
        <item m="1" x="33"/>
        <item m="1" x="15"/>
        <item m="1" x="57"/>
        <item m="1" x="40"/>
        <item m="1" x="39"/>
        <item m="1" x="6"/>
        <item m="1" x="44"/>
        <item m="1" x="43"/>
        <item m="1" x="31"/>
        <item m="1" x="21"/>
        <item m="1" x="47"/>
        <item m="1" x="41"/>
        <item m="1" x="34"/>
        <item m="1" x="11"/>
        <item m="1" x="12"/>
        <item m="1" x="52"/>
        <item m="1" x="30"/>
        <item m="1" x="56"/>
        <item m="1" x="49"/>
        <item m="1" x="48"/>
        <item m="1" x="35"/>
        <item m="1" x="17"/>
        <item m="1" x="24"/>
        <item m="1" x="23"/>
        <item m="1" x="5"/>
        <item m="1" x="22"/>
        <item m="1" x="10"/>
        <item m="1" x="28"/>
        <item m="1" x="29"/>
        <item m="1" x="13"/>
        <item m="1" x="2"/>
        <item m="1" x="32"/>
        <item m="1" x="38"/>
        <item m="1" x="18"/>
        <item m="1" x="37"/>
        <item m="1" x="20"/>
        <item m="1" x="14"/>
        <item m="1" x="16"/>
      </items>
    </pivotField>
    <pivotField axis="axisRow" compact="0" outline="0" showAll="0" defaultSubtotal="0">
      <items count="12">
        <item x="1"/>
        <item m="1" x="8"/>
        <item x="2"/>
        <item x="3"/>
        <item x="0"/>
        <item m="1" x="5"/>
        <item m="1" x="10"/>
        <item m="1" x="7"/>
        <item m="1" x="11"/>
        <item m="1" x="6"/>
        <item m="1" x="9"/>
        <item x="4"/>
      </items>
    </pivotField>
    <pivotField compact="0" outline="0" showAll="0"/>
    <pivotField compact="0" outline="0" showAll="0"/>
    <pivotField compact="0" outline="0" showAll="0"/>
    <pivotField compact="0" outline="0" showAll="0" defaultSubtotal="0"/>
    <pivotField axis="axisRow" compact="0" outline="0" showAll="0" defaultSubtotal="0">
      <items count="2153">
        <item m="1" x="1253"/>
        <item m="1" x="41"/>
        <item m="1" x="214"/>
        <item m="1" x="67"/>
        <item m="1" x="755"/>
        <item m="1" x="756"/>
        <item m="1" x="1079"/>
        <item m="1" x="504"/>
        <item m="1" x="1270"/>
        <item m="1" x="720"/>
        <item m="1" x="1659"/>
        <item m="1" x="1339"/>
        <item m="1" x="1405"/>
        <item m="1" x="2026"/>
        <item m="1" x="595"/>
        <item m="1" x="70"/>
        <item m="1" x="980"/>
        <item m="1" x="96"/>
        <item m="1" x="445"/>
        <item m="1" x="446"/>
        <item m="1" x="1222"/>
        <item m="1" x="2148"/>
        <item m="1" x="1987"/>
        <item m="1" x="1809"/>
        <item m="1" x="1153"/>
        <item m="1" x="1583"/>
        <item m="1" x="2099"/>
        <item m="1" x="979"/>
        <item m="1" x="660"/>
        <item m="1" x="588"/>
        <item m="1" x="587"/>
        <item m="1" x="71"/>
        <item m="1" x="361"/>
        <item m="1" x="1489"/>
        <item m="1" x="339"/>
        <item m="1" x="1012"/>
        <item m="1" x="1273"/>
        <item m="1" x="1380"/>
        <item m="1" x="1750"/>
        <item m="1" x="216"/>
        <item m="1" x="1623"/>
        <item m="1" x="677"/>
        <item m="1" x="647"/>
        <item m="1" x="155"/>
        <item m="1" x="1934"/>
        <item m="1" x="314"/>
        <item m="1" x="153"/>
        <item m="1" x="658"/>
        <item m="1" x="846"/>
        <item m="1" x="838"/>
        <item m="1" x="684"/>
        <item m="1" x="1255"/>
        <item m="1" x="285"/>
        <item m="1" x="779"/>
        <item m="1" x="1796"/>
        <item m="1" x="1631"/>
        <item m="1" x="2142"/>
        <item m="1" x="2083"/>
        <item m="1" x="1706"/>
        <item m="1" x="751"/>
        <item m="1" x="1610"/>
        <item m="1" x="1521"/>
        <item m="1" x="2048"/>
        <item m="1" x="1985"/>
        <item m="1" x="1743"/>
        <item m="1" x="629"/>
        <item m="1" x="25"/>
        <item m="1" x="2149"/>
        <item m="1" x="1334"/>
        <item m="1" x="2133"/>
        <item m="1" x="439"/>
        <item m="1" x="1298"/>
        <item m="1" x="1708"/>
        <item m="1" x="656"/>
        <item m="1" x="1768"/>
        <item m="1" x="1410"/>
        <item m="1" x="644"/>
        <item m="1" x="2061"/>
        <item m="1" x="849"/>
        <item m="1" x="189"/>
        <item m="1" x="1289"/>
        <item m="1" x="784"/>
        <item m="1" x="261"/>
        <item m="1" x="277"/>
        <item m="1" x="1500"/>
        <item m="1" x="265"/>
        <item m="1" x="556"/>
        <item m="1" x="471"/>
        <item m="1" x="893"/>
        <item m="1" x="1245"/>
        <item m="1" x="135"/>
        <item m="1" x="675"/>
        <item m="1" x="2055"/>
        <item m="1" x="262"/>
        <item m="1" x="360"/>
        <item m="1" x="714"/>
        <item m="1" x="2024"/>
        <item m="1" x="508"/>
        <item m="1" x="1951"/>
        <item m="1" x="391"/>
        <item m="1" x="1765"/>
        <item m="1" x="1221"/>
        <item m="1" x="858"/>
        <item m="1" x="354"/>
        <item m="1" x="404"/>
        <item m="1" x="2087"/>
        <item m="1" x="1657"/>
        <item m="1" x="1299"/>
        <item m="1" x="167"/>
        <item m="1" x="1418"/>
        <item m="1" x="427"/>
        <item m="1" x="322"/>
        <item m="1" x="840"/>
        <item m="1" x="193"/>
        <item m="1" x="1741"/>
        <item m="1" x="766"/>
        <item m="1" x="841"/>
        <item m="1" x="551"/>
        <item m="1" x="1067"/>
        <item m="1" x="1167"/>
        <item m="1" x="82"/>
        <item m="1" x="1818"/>
        <item m="1" x="1080"/>
        <item m="1" x="523"/>
        <item m="1" x="1098"/>
        <item m="1" x="1070"/>
        <item m="1" x="1203"/>
        <item m="1" x="2051"/>
        <item m="1" x="188"/>
        <item m="1" x="1742"/>
        <item m="1" x="1839"/>
        <item m="1" x="1492"/>
        <item m="1" x="1727"/>
        <item m="1" x="648"/>
        <item m="1" x="1035"/>
        <item m="1" x="114"/>
        <item m="1" x="341"/>
        <item m="1" x="1036"/>
        <item m="1" x="56"/>
        <item m="1" x="1002"/>
        <item m="1" x="1215"/>
        <item m="1" x="235"/>
        <item m="1" x="437"/>
        <item m="1" x="473"/>
        <item m="1" x="738"/>
        <item m="1" x="1628"/>
        <item m="1" x="1009"/>
        <item m="1" x="1817"/>
        <item m="1" x="271"/>
        <item m="1" x="754"/>
        <item m="1" x="1553"/>
        <item m="1" x="234"/>
        <item m="1" x="1432"/>
        <item m="1" x="2132"/>
        <item m="1" x="1670"/>
        <item m="1" x="1229"/>
        <item m="1" x="1485"/>
        <item m="1" x="1404"/>
        <item m="1" x="304"/>
        <item m="1" x="601"/>
        <item m="1" x="465"/>
        <item m="1" x="1552"/>
        <item m="1" x="697"/>
        <item m="1" x="1601"/>
        <item m="1" x="1046"/>
        <item m="1" x="2100"/>
        <item m="1" x="2053"/>
        <item m="1" x="1677"/>
        <item m="1" x="553"/>
        <item m="1" x="764"/>
        <item m="1" x="643"/>
        <item m="1" x="472"/>
        <item m="1" x="1265"/>
        <item m="1" x="356"/>
        <item m="1" x="833"/>
        <item m="1" x="832"/>
        <item m="1" x="436"/>
        <item m="1" x="1678"/>
        <item m="1" x="2054"/>
        <item m="1" x="1518"/>
        <item m="1" x="1345"/>
        <item m="1" x="1034"/>
        <item m="1" x="628"/>
        <item m="1" x="2052"/>
        <item m="1" x="405"/>
        <item m="1" x="115"/>
        <item m="1" x="2088"/>
        <item m="1" x="342"/>
        <item m="1" x="1658"/>
        <item m="1" x="1214"/>
        <item m="1" x="1071"/>
        <item m="1" x="1000"/>
        <item m="1" x="1420"/>
        <item m="1" x="1143"/>
        <item m="1" x="2013"/>
        <item m="1" x="1443"/>
        <item m="1" x="332"/>
        <item m="1" x="517"/>
        <item m="1" x="36"/>
        <item m="1" x="1456"/>
        <item m="1" x="922"/>
        <item m="1" x="105"/>
        <item m="1" x="1140"/>
        <item m="1" x="1015"/>
        <item m="1" x="118"/>
        <item m="1" x="119"/>
        <item m="1" x="617"/>
        <item m="1" x="676"/>
        <item m="1" x="1723"/>
        <item m="1" x="514"/>
        <item m="1" x="1315"/>
        <item m="1" x="263"/>
        <item m="1" x="1709"/>
        <item m="1" x="892"/>
        <item m="1" x="416"/>
        <item m="1" x="173"/>
        <item m="1" x="707"/>
        <item m="1" x="353"/>
        <item m="1" x="740"/>
        <item m="1" x="1889"/>
        <item m="1" x="495"/>
        <item m="1" x="301"/>
        <item m="1" x="302"/>
        <item m="1" x="978"/>
        <item m="1" x="1156"/>
        <item m="1" x="1707"/>
        <item m="1" x="1902"/>
        <item m="1" x="1874"/>
        <item m="1" x="1027"/>
        <item m="1" x="2022"/>
        <item m="1" x="316"/>
        <item m="1" x="1110"/>
        <item m="1" x="688"/>
        <item m="1" x="1312"/>
        <item m="1" x="868"/>
        <item m="1" x="1281"/>
        <item m="1" x="19"/>
        <item m="1" x="1331"/>
        <item m="1" x="1960"/>
        <item m="1" x="419"/>
        <item m="1" x="1916"/>
        <item m="1" x="1825"/>
        <item m="1" x="1333"/>
        <item m="1" x="1316"/>
        <item m="1" x="1491"/>
        <item m="1" x="1338"/>
        <item m="1" x="1332"/>
        <item m="1" x="2063"/>
        <item m="1" x="102"/>
        <item m="1" x="1732"/>
        <item m="1" x="1928"/>
        <item m="1" x="1695"/>
        <item m="1" x="1427"/>
        <item m="1" x="1782"/>
        <item m="1" x="694"/>
        <item m="1" x="1672"/>
        <item m="1" x="999"/>
        <item m="1" x="1045"/>
        <item m="1" x="1055"/>
        <item m="1" x="1294"/>
        <item m="1" x="1931"/>
        <item m="1" x="728"/>
        <item m="1" x="557"/>
        <item m="1" x="1886"/>
        <item m="1" x="1430"/>
        <item m="1" x="605"/>
        <item m="1" x="1626"/>
        <item m="1" x="272"/>
        <item m="1" x="1464"/>
        <item m="1" x="435"/>
        <item m="1" x="696"/>
        <item m="1" x="1954"/>
        <item m="1" x="891"/>
        <item m="1" x="1811"/>
        <item m="1" x="721"/>
        <item m="1" x="224"/>
        <item m="1" x="2049"/>
        <item m="1" x="1593"/>
        <item m="1" x="1186"/>
        <item m="1" x="1962"/>
        <item m="1" x="1190"/>
        <item m="1" x="724"/>
        <item m="1" x="701"/>
        <item m="1" x="97"/>
        <item m="1" x="1388"/>
        <item m="1" x="1182"/>
        <item m="1" x="970"/>
        <item m="1" x="450"/>
        <item m="1" x="2086"/>
        <item m="1" x="1665"/>
        <item m="1" x="637"/>
        <item m="1" x="329"/>
        <item m="1" x="1587"/>
        <item m="1" x="2141"/>
        <item m="1" x="470"/>
        <item m="1" x="876"/>
        <item m="1" x="30"/>
        <item m="1" x="163"/>
        <item m="1" x="1700"/>
        <item m="1" x="1699"/>
        <item m="1" x="1319"/>
        <item m="1" x="829"/>
        <item m="1" x="1243"/>
        <item m="1" x="1724"/>
        <item m="1" x="1406"/>
        <item m="1" x="2029"/>
        <item m="1" x="1150"/>
        <item m="1" x="1187"/>
        <item m="1" x="1963"/>
        <item m="1" x="2015"/>
        <item m="1" x="209"/>
        <item m="1" x="2082"/>
        <item m="1" x="2138"/>
        <item m="1" x="882"/>
        <item m="1" x="134"/>
        <item m="1" x="75"/>
        <item m="1" x="166"/>
        <item m="1" x="783"/>
        <item m="1" x="1460"/>
        <item m="1" x="2056"/>
        <item m="1" x="164"/>
        <item m="1" x="148"/>
        <item m="1" x="1291"/>
        <item m="1" x="1588"/>
        <item m="1" x="653"/>
        <item m="1" x="1041"/>
        <item m="1" x="579"/>
        <item m="1" x="1472"/>
        <item m="1" x="1538"/>
        <item m="1" x="159"/>
        <item m="1" x="1978"/>
        <item m="1" x="1188"/>
        <item m="1" x="1613"/>
        <item m="1" x="29"/>
        <item m="1" x="2050"/>
        <item m="1" x="2078"/>
        <item m="1" x="890"/>
        <item m="1" x="299"/>
        <item m="1" x="1481"/>
        <item m="1" x="1532"/>
        <item m="1" x="149"/>
        <item m="1" x="1259"/>
        <item m="1" x="561"/>
        <item m="1" x="844"/>
        <item m="1" x="331"/>
        <item m="1" x="1116"/>
        <item m="1" x="831"/>
        <item m="1" x="946"/>
        <item m="1" x="503"/>
        <item m="1" x="788"/>
        <item m="1" x="373"/>
        <item m="1" x="1705"/>
        <item m="1" x="1078"/>
        <item m="1" x="1371"/>
        <item m="1" x="456"/>
        <item m="1" x="609"/>
        <item m="1" x="646"/>
        <item m="1" x="1417"/>
        <item m="1" x="358"/>
        <item m="1" x="816"/>
        <item m="1" x="1550"/>
        <item m="1" x="1515"/>
        <item m="1" x="1984"/>
        <item m="1" x="1324"/>
        <item m="1" x="1949"/>
        <item m="1" x="120"/>
        <item m="1" x="1438"/>
        <item m="1" x="1282"/>
        <item m="1" x="1651"/>
        <item m="1" x="1378"/>
        <item m="1" x="1276"/>
        <item m="1" x="1848"/>
        <item m="1" x="319"/>
        <item m="1" x="1337"/>
        <item m="1" x="1326"/>
        <item m="1" x="10"/>
        <item m="1" x="1759"/>
        <item m="1" x="129"/>
        <item m="1" x="1609"/>
        <item m="1" x="610"/>
        <item m="1" x="837"/>
        <item m="1" x="1693"/>
        <item m="1" x="1694"/>
        <item m="1" x="1519"/>
        <item m="1" x="1704"/>
        <item m="1" x="1872"/>
        <item m="1" x="1372"/>
        <item m="1" x="457"/>
        <item m="1" x="1713"/>
        <item m="1" x="1232"/>
        <item m="1" x="1403"/>
        <item m="1" x="121"/>
        <item m="1" x="2028"/>
        <item m="1" x="1280"/>
        <item m="1" x="1927"/>
        <item m="1" x="1722"/>
        <item m="1" x="1382"/>
        <item m="1" x="1730"/>
        <item m="1" x="2131"/>
        <item m="1" x="772"/>
        <item m="1" x="325"/>
        <item m="1" x="913"/>
        <item m="1" x="586"/>
        <item m="1" x="641"/>
        <item m="1" x="1377"/>
        <item m="1" x="125"/>
        <item m="1" x="309"/>
        <item m="1" x="154"/>
        <item m="1" x="1350"/>
        <item m="1" x="226"/>
        <item m="1" x="1896"/>
        <item m="1" x="1576"/>
        <item m="1" x="2014"/>
        <item m="1" x="625"/>
        <item m="1" x="2068"/>
        <item m="1" x="1076"/>
        <item m="1" x="1958"/>
        <item m="1" x="615"/>
        <item m="1" x="1108"/>
        <item m="1" x="1387"/>
        <item m="1" x="1584"/>
        <item m="1" x="1943"/>
        <item m="1" x="1511"/>
        <item m="1" x="1381"/>
        <item m="1" x="366"/>
        <item m="1" x="537"/>
        <item m="1" x="885"/>
        <item m="1" x="1450"/>
        <item m="1" x="186"/>
        <item m="1" x="1375"/>
        <item m="1" x="1063"/>
        <item m="1" x="282"/>
        <item m="1" x="31"/>
        <item m="1" x="897"/>
        <item m="1" x="157"/>
        <item m="1" x="58"/>
        <item m="1" x="1664"/>
        <item m="1" x="2106"/>
        <item m="1" x="469"/>
        <item m="1" x="1258"/>
        <item m="1" x="1524"/>
        <item m="1" x="1903"/>
        <item m="1" x="1536"/>
        <item m="1" x="32"/>
        <item m="1" x="598"/>
        <item m="1" x="351"/>
        <item m="1" x="668"/>
        <item m="1" x="1207"/>
        <item m="1" x="1208"/>
        <item m="1" x="1096"/>
        <item m="1" x="1097"/>
        <item m="1" x="1010"/>
        <item m="1" x="1439"/>
        <item m="1" x="1283"/>
        <item m="1" x="1031"/>
        <item m="1" x="2019"/>
        <item m="1" x="1918"/>
        <item m="1" x="631"/>
        <item m="1" x="1457"/>
        <item m="1" x="393"/>
        <item m="1" x="2085"/>
        <item m="1" x="1051"/>
        <item m="1" x="1247"/>
        <item m="1" x="765"/>
        <item m="1" x="1415"/>
        <item m="1" x="1974"/>
        <item m="1" x="1086"/>
        <item m="1" x="1473"/>
        <item m="1" x="1304"/>
        <item m="1" x="1682"/>
        <item m="1" x="1126"/>
        <item m="1" x="2059"/>
        <item m="1" x="1113"/>
        <item m="1" x="896"/>
        <item m="1" x="1508"/>
        <item m="1" x="730"/>
        <item m="1" x="898"/>
        <item m="1" x="142"/>
        <item m="1" x="661"/>
        <item m="1" x="1490"/>
        <item m="1" x="960"/>
        <item m="1" x="352"/>
        <item m="1" x="181"/>
        <item m="1" x="584"/>
        <item m="1" x="1808"/>
        <item m="1" x="431"/>
        <item m="1" x="2101"/>
        <item m="1" x="2128"/>
        <item m="1" x="2093"/>
        <item m="1" x="1555"/>
        <item m="1" x="732"/>
        <item m="1" x="418"/>
        <item m="1" x="35"/>
        <item m="1" x="1822"/>
        <item m="1" x="889"/>
        <item m="1" x="1845"/>
        <item m="1" x="1683"/>
        <item m="1" x="502"/>
        <item m="1" x="1661"/>
        <item m="1" x="281"/>
        <item m="1" x="1557"/>
        <item m="1" x="375"/>
        <item m="1" x="1073"/>
        <item m="1" x="2076"/>
        <item m="1" x="869"/>
        <item m="1" x="547"/>
        <item m="1" x="815"/>
        <item m="1" x="626"/>
        <item m="1" x="1166"/>
        <item m="1" x="51"/>
        <item m="1" x="1619"/>
        <item m="1" x="1968"/>
        <item m="1" x="1047"/>
        <item m="1" x="1068"/>
        <item m="1" x="1535"/>
        <item m="1" x="1632"/>
        <item m="1" x="1083"/>
        <item m="1" x="1545"/>
        <item m="1" x="50"/>
        <item m="1" x="789"/>
        <item m="1" x="169"/>
        <item m="1" x="1309"/>
        <item m="1" x="933"/>
        <item m="1" x="1307"/>
        <item m="1" x="21"/>
        <item m="1" x="194"/>
        <item m="1" x="2075"/>
        <item m="1" x="1155"/>
        <item m="1" x="1773"/>
        <item m="1" x="1821"/>
        <item m="1" x="1767"/>
        <item m="1" x="611"/>
        <item m="1" x="106"/>
        <item m="1" x="1436"/>
        <item m="1" x="1751"/>
        <item m="1" x="485"/>
        <item m="1" x="945"/>
        <item m="1" x="1890"/>
        <item m="1" x="845"/>
        <item m="1" x="321"/>
        <item m="1" x="182"/>
        <item m="1" x="778"/>
        <item m="1" x="315"/>
        <item m="1" x="1633"/>
        <item m="1" x="2069"/>
        <item m="1" x="1369"/>
        <item m="1" x="179"/>
        <item m="1" x="1072"/>
        <item m="1" x="1131"/>
        <item m="1" x="1019"/>
        <item m="1" x="1543"/>
        <item m="1" x="951"/>
        <item m="1" x="1526"/>
        <item m="1" x="1095"/>
        <item m="1" x="1528"/>
        <item m="1" x="607"/>
        <item m="1" x="89"/>
        <item m="1" x="1655"/>
        <item m="1" x="2090"/>
        <item m="1" x="207"/>
        <item m="1" x="1085"/>
        <item m="1" x="1514"/>
        <item m="1" x="729"/>
        <item m="1" x="293"/>
        <item m="1" x="618"/>
        <item m="1" x="1689"/>
        <item m="1" x="33"/>
        <item m="1" x="917"/>
        <item m="1" x="501"/>
        <item m="1" x="1117"/>
        <item m="1" x="1981"/>
        <item m="1" x="627"/>
        <item m="1" x="42"/>
        <item m="1" x="1263"/>
        <item m="1" x="545"/>
        <item m="1" x="1275"/>
        <item m="1" x="731"/>
        <item m="1" x="394"/>
        <item m="1" x="395"/>
        <item m="1" x="1924"/>
        <item m="1" x="1925"/>
        <item m="1" x="736"/>
        <item m="1" x="1964"/>
        <item m="1" x="210"/>
        <item m="1" x="1351"/>
        <item m="1" x="432"/>
        <item m="1" x="336"/>
        <item m="1" x="555"/>
        <item m="1" x="46"/>
        <item m="1" x="2113"/>
        <item m="1" x="1349"/>
        <item m="1" x="233"/>
        <item m="1" x="1342"/>
        <item m="1" x="2108"/>
        <item m="1" x="1638"/>
        <item m="1" x="2109"/>
        <item m="1" x="2067"/>
        <item m="1" x="2066"/>
        <item m="1" x="333"/>
        <item m="1" x="458"/>
        <item m="1" x="1192"/>
        <item m="1" x="1669"/>
        <item m="1" x="912"/>
        <item m="1" x="1185"/>
        <item m="1" x="1641"/>
        <item m="1" x="1648"/>
        <item m="1" x="1663"/>
        <item m="1" x="1050"/>
        <item m="1" x="385"/>
        <item m="1" x="790"/>
        <item m="1" x="128"/>
        <item m="1" x="1660"/>
        <item m="1" x="642"/>
        <item m="1" x="1784"/>
        <item m="1" x="438"/>
        <item m="1" x="464"/>
        <item m="1" x="1744"/>
        <item m="1" x="1176"/>
        <item m="1" x="719"/>
        <item m="1" x="1249"/>
        <item m="1" x="1423"/>
        <item m="1" x="398"/>
        <item m="1" x="864"/>
        <item m="1" x="1598"/>
        <item m="1" x="1698"/>
        <item m="1" x="1559"/>
        <item m="1" x="859"/>
        <item m="1" x="541"/>
        <item m="1" x="1937"/>
        <item m="1" x="27"/>
        <item m="1" x="1829"/>
        <item m="1" x="1965"/>
        <item m="1" x="1043"/>
        <item m="1" x="1157"/>
        <item m="1" x="1797"/>
        <item m="1" x="638"/>
        <item m="1" x="1003"/>
        <item m="1" x="753"/>
        <item m="1" x="1522"/>
        <item m="1" x="1777"/>
        <item m="1" x="347"/>
        <item m="1" x="112"/>
        <item m="1" x="1544"/>
        <item m="1" x="527"/>
        <item m="1" x="1458"/>
        <item m="1" x="195"/>
        <item m="1" x="1833"/>
        <item m="1" x="1132"/>
        <item m="1" x="1459"/>
        <item m="1" x="930"/>
        <item m="1" x="388"/>
        <item m="1" x="1527"/>
        <item m="1" x="1770"/>
        <item m="1" x="1064"/>
        <item m="1" x="283"/>
        <item m="1" x="1091"/>
        <item m="1" x="1979"/>
        <item m="1" x="1725"/>
        <item m="1" x="1376"/>
        <item m="1" x="1776"/>
        <item m="1" x="162"/>
        <item m="1" x="635"/>
        <item m="1" x="132"/>
        <item m="1" x="526"/>
        <item m="1" x="1018"/>
        <item m="1" x="387"/>
        <item m="1" x="949"/>
        <item m="1" x="2094"/>
        <item m="1" x="937"/>
        <item m="1" x="1546"/>
        <item m="1" x="1690"/>
        <item m="1" x="1637"/>
        <item m="1" x="1731"/>
        <item m="1" x="1159"/>
        <item m="1" x="287"/>
        <item m="1" x="983"/>
        <item m="1" x="888"/>
        <item m="1" x="1849"/>
        <item m="1" x="355"/>
        <item m="1" x="1160"/>
        <item m="1" x="397"/>
        <item m="1" x="862"/>
        <item m="1" x="1597"/>
        <item m="1" x="1697"/>
        <item m="1" x="1558"/>
        <item m="1" x="855"/>
        <item m="1" x="1710"/>
        <item m="1" x="1507"/>
        <item m="1" x="1832"/>
        <item m="1" x="938"/>
        <item m="1" x="1792"/>
        <item m="1" x="1302"/>
        <item m="1" x="594"/>
        <item m="1" x="1551"/>
        <item m="1" x="1746"/>
        <item m="1" x="183"/>
        <item m="1" x="1775"/>
        <item m="1" x="820"/>
        <item m="1" x="1756"/>
        <item m="1" x="161"/>
        <item m="1" x="1860"/>
        <item m="1" x="525"/>
        <item m="1" x="1212"/>
        <item m="1" x="1257"/>
        <item m="1" x="1016"/>
        <item m="1" x="509"/>
        <item m="1" x="386"/>
        <item m="1" x="1923"/>
        <item m="1" x="1130"/>
        <item m="1" x="252"/>
        <item m="1" x="1785"/>
        <item m="1" x="1017"/>
        <item m="1" x="1857"/>
        <item m="1" x="1525"/>
        <item m="1" x="1066"/>
        <item m="1" x="634"/>
        <item m="1" x="1094"/>
        <item m="1" x="973"/>
        <item m="1" x="735"/>
        <item m="1" x="475"/>
        <item m="1" x="1885"/>
        <item m="1" x="1261"/>
        <item m="1" x="14"/>
        <item m="1" x="991"/>
        <item m="1" x="185"/>
        <item m="1" x="1549"/>
        <item m="1" x="24"/>
        <item m="1" x="1158"/>
        <item m="1" x="1933"/>
        <item m="1" x="1612"/>
        <item m="1" x="1787"/>
        <item m="1" x="1884"/>
        <item m="1" x="1819"/>
        <item m="1" x="1887"/>
        <item m="1" x="990"/>
        <item m="1" x="1599"/>
        <item m="1" x="1816"/>
        <item m="1" x="23"/>
        <item m="1" x="1205"/>
        <item m="1" x="1827"/>
        <item m="1" x="1611"/>
        <item m="1" x="681"/>
        <item m="1" x="318"/>
        <item m="1" x="2039"/>
        <item m="1" x="1262"/>
        <item m="1" x="667"/>
        <item m="1" x="228"/>
        <item m="1" x="1959"/>
        <item m="1" x="863"/>
        <item m="1" x="865"/>
        <item m="1" x="1944"/>
        <item m="1" x="1305"/>
        <item m="1" x="187"/>
        <item m="1" x="662"/>
        <item m="1" x="1969"/>
        <item m="1" x="1310"/>
        <item m="1" x="107"/>
        <item m="1" x="1891"/>
        <item m="1" x="1980"/>
        <item m="1" x="2070"/>
        <item m="1" x="294"/>
        <item m="1" x="791"/>
        <item m="1" x="1640"/>
        <item m="1" x="1447"/>
        <item m="1" x="1554"/>
        <item m="1" x="804"/>
        <item m="1" x="222"/>
        <item m="1" x="376"/>
        <item m="1" x="759"/>
        <item m="1" x="901"/>
        <item m="1" x="1359"/>
        <item m="1" x="408"/>
        <item m="1" x="124"/>
        <item m="1" x="1681"/>
        <item m="1" x="1303"/>
        <item m="1" x="158"/>
        <item m="1" x="786"/>
        <item m="1" x="624"/>
        <item m="1" x="2023"/>
        <item m="1" x="799"/>
        <item m="1" x="1996"/>
        <item m="1" x="1871"/>
        <item m="1" x="1823"/>
        <item m="1" x="467"/>
        <item m="1" x="655"/>
        <item m="1" x="1174"/>
        <item m="1" x="1970"/>
        <item m="1" x="1687"/>
        <item m="1" x="760"/>
        <item m="1" x="1416"/>
        <item m="1" x="1465"/>
        <item m="1" x="433"/>
        <item m="1" x="2112"/>
        <item m="1" x="524"/>
        <item m="1" x="1057"/>
        <item m="1" x="739"/>
        <item m="1" x="229"/>
        <item m="1" x="1386"/>
        <item m="1" x="1531"/>
        <item m="1" x="1244"/>
        <item m="1" x="479"/>
        <item m="1" x="1835"/>
        <item m="1" x="52"/>
        <item m="1" x="1793"/>
        <item m="1" x="2008"/>
        <item m="1" x="880"/>
        <item m="1" x="2077"/>
        <item m="1" x="1272"/>
        <item m="1" x="1608"/>
        <item m="1" x="66"/>
        <item m="1" x="604"/>
        <item m="1" x="1414"/>
        <item m="1" x="1894"/>
        <item m="1" x="1451"/>
        <item m="1" x="1736"/>
        <item m="1" x="227"/>
        <item m="1" x="763"/>
        <item m="1" x="2122"/>
        <item m="1" x="1279"/>
        <item m="1" x="567"/>
        <item m="1" x="583"/>
        <item m="1" x="211"/>
        <item m="1" x="600"/>
        <item m="1" x="1173"/>
        <item m="1" x="1216"/>
        <item m="1" x="1028"/>
        <item m="1" x="1274"/>
        <item m="1" x="238"/>
        <item m="1" x="240"/>
        <item m="1" x="867"/>
        <item m="1" x="575"/>
        <item m="1" x="577"/>
        <item m="1" x="330"/>
        <item m="1" x="589"/>
        <item m="1" x="1206"/>
        <item m="1" x="1194"/>
        <item m="1" x="1413"/>
        <item m="1" x="1033"/>
        <item m="1" x="645"/>
        <item m="1" x="1952"/>
        <item m="1" x="362"/>
        <item m="1" x="969"/>
        <item m="1" x="857"/>
        <item m="1" x="1575"/>
        <item m="1" x="1621"/>
        <item m="1" x="848"/>
        <item m="1" x="340"/>
        <item m="1" x="320"/>
        <item m="1" x="1846"/>
        <item m="1" x="1662"/>
        <item m="1" x="409"/>
        <item m="1" x="1726"/>
        <item m="1" x="327"/>
        <item m="1" x="1788"/>
        <item m="1" x="94"/>
        <item m="1" x="630"/>
        <item m="1" x="430"/>
        <item m="1" x="453"/>
        <item m="1" x="1852"/>
        <item m="1" x="682"/>
        <item m="1" x="1898"/>
        <item m="1" x="902"/>
        <item m="1" x="288"/>
        <item m="1" x="2096"/>
        <item m="1" x="1879"/>
        <item m="1" x="1391"/>
        <item m="1" x="1363"/>
        <item m="1" x="1899"/>
        <item m="1" x="903"/>
        <item m="1" x="289"/>
        <item m="1" x="2097"/>
        <item m="1" x="1880"/>
        <item m="1" x="1392"/>
        <item m="1" x="1364"/>
        <item m="1" x="1900"/>
        <item m="1" x="904"/>
        <item m="1" x="290"/>
        <item m="1" x="2098"/>
        <item m="1" x="1881"/>
        <item m="1" x="1393"/>
        <item m="1" x="1365"/>
        <item m="1" x="423"/>
        <item m="1" x="1618"/>
        <item m="1" x="1300"/>
        <item m="1" x="883"/>
        <item m="1" x="2079"/>
        <item m="1" x="396"/>
        <item m="1" x="619"/>
        <item m="1" x="1461"/>
        <item m="1" x="1023"/>
        <item m="1" x="1998"/>
        <item m="1" x="1836"/>
        <item m="1" x="85"/>
        <item m="1" x="568"/>
        <item m="1" x="2003"/>
        <item m="1" x="1733"/>
        <item m="1" x="1024"/>
        <item m="1" x="1999"/>
        <item m="1" x="1837"/>
        <item m="1" x="86"/>
        <item m="1" x="569"/>
        <item m="1" x="2004"/>
        <item m="1" x="1734"/>
        <item m="1" x="1025"/>
        <item m="1" x="2000"/>
        <item m="1" x="1838"/>
        <item m="1" x="87"/>
        <item m="1" x="570"/>
        <item m="1" x="2005"/>
        <item m="1" x="1735"/>
        <item m="1" x="971"/>
        <item m="1" x="685"/>
        <item m="1" x="1389"/>
        <item m="1" x="699"/>
        <item m="1" x="1917"/>
        <item m="1" x="1059"/>
        <item m="1" x="1843"/>
        <item m="1" x="1178"/>
        <item m="1" x="1972"/>
        <item m="1" x="1983"/>
        <item m="1" x="811"/>
        <item m="1" x="1752"/>
        <item m="1" x="60"/>
        <item m="1" x="1356"/>
        <item m="1" x="995"/>
        <item m="1" x="73"/>
        <item m="1" x="1233"/>
        <item m="1" x="251"/>
        <item m="1" x="752"/>
        <item m="1" x="550"/>
        <item m="1" x="463"/>
        <item m="1" x="1701"/>
        <item m="1" x="822"/>
        <item m="1" x="722"/>
        <item m="1" x="1948"/>
        <item m="1" x="1634"/>
        <item m="1" x="1938"/>
        <item m="1" x="381"/>
        <item m="1" x="57"/>
        <item m="1" x="1568"/>
        <item m="1" x="1671"/>
        <item m="1" x="776"/>
        <item m="1" x="528"/>
        <item m="1" x="1327"/>
        <item m="1" x="542"/>
        <item m="1" x="1585"/>
        <item m="1" x="1906"/>
        <item m="1" x="683"/>
        <item m="1" x="1084"/>
        <item m="1" x="1069"/>
        <item m="1" x="1915"/>
        <item m="1" x="1355"/>
        <item m="1" x="403"/>
        <item m="1" x="122"/>
        <item m="1" x="1680"/>
        <item m="1" x="1798"/>
        <item m="1" x="303"/>
        <item m="1" x="91"/>
        <item m="1" x="860"/>
        <item m="1" x="424"/>
        <item m="1" x="83"/>
        <item m="1" x="1755"/>
        <item m="1" x="1449"/>
        <item m="1" x="131"/>
        <item m="1" x="1596"/>
        <item m="1" x="723"/>
        <item m="1" x="1101"/>
        <item m="1" x="1606"/>
        <item m="1" x="244"/>
        <item m="1" x="1169"/>
        <item m="1" x="1440"/>
        <item m="1" x="1284"/>
        <item m="1" x="414"/>
        <item m="1" x="1379"/>
        <item m="1" x="1905"/>
        <item m="1" x="943"/>
        <item m="1" x="1941"/>
        <item m="1" x="1336"/>
        <item m="1" x="1226"/>
        <item m="1" x="768"/>
        <item m="1" x="702"/>
        <item m="1" x="378"/>
        <item m="1" x="482"/>
        <item m="1" x="1820"/>
        <item m="1" x="1853"/>
        <item m="1" x="1556"/>
        <item m="1" x="1038"/>
        <item m="1" x="1488"/>
        <item m="1" x="1177"/>
        <item m="1" x="1971"/>
        <item m="1" x="1090"/>
        <item m="1" x="1869"/>
        <item m="1" x="2025"/>
        <item m="1" x="693"/>
        <item m="1" x="364"/>
        <item m="1" x="399"/>
        <item m="1" x="400"/>
        <item m="1" x="2011"/>
        <item m="1" x="1468"/>
        <item m="1" x="814"/>
        <item m="1" x="966"/>
        <item m="1" x="111"/>
        <item m="1" x="1936"/>
        <item m="1" x="1201"/>
        <item m="1" x="45"/>
        <item m="1" x="2006"/>
        <item m="1" x="819"/>
        <item m="1" x="1754"/>
        <item m="1" x="856"/>
        <item m="1" x="1810"/>
        <item m="1" x="651"/>
        <item m="1" x="1712"/>
        <item m="1" x="1856"/>
        <item m="1" x="1805"/>
        <item m="1" x="1656"/>
        <item m="1" x="1842"/>
        <item m="1" x="1534"/>
        <item m="1" x="531"/>
        <item m="1" x="494"/>
        <item m="1" x="563"/>
        <item m="1" x="1875"/>
        <item m="1" x="672"/>
        <item m="1" x="830"/>
        <item m="1" x="245"/>
        <item m="1" x="1008"/>
        <item m="1" x="518"/>
        <item m="1" x="507"/>
        <item m="1" x="1686"/>
        <item m="1" x="1077"/>
        <item m="1" x="887"/>
        <item m="1" x="1844"/>
        <item m="1" x="221"/>
        <item m="1" x="317"/>
        <item m="1" x="264"/>
        <item m="1" x="192"/>
        <item m="1" x="1834"/>
        <item m="1" x="2137"/>
        <item m="1" x="585"/>
        <item m="1" x="1224"/>
        <item m="1" x="1922"/>
        <item m="1" x="1197"/>
        <item m="1" x="249"/>
        <item m="1" x="1930"/>
        <item m="1" x="1288"/>
        <item m="1" x="468"/>
        <item m="1" x="481"/>
        <item m="1" x="516"/>
        <item m="1" x="1696"/>
        <item m="1" x="2152"/>
        <item m="1" x="1354"/>
        <item m="1" x="401"/>
        <item m="1" x="1679"/>
        <item m="1" x="39"/>
        <item m="1" x="1939"/>
        <item m="1" x="748"/>
        <item m="1" x="1600"/>
        <item m="1" x="1399"/>
        <item m="1" x="151"/>
        <item m="1" x="1373"/>
        <item m="1" x="1329"/>
        <item m="1" x="451"/>
        <item m="1" x="218"/>
        <item m="1" x="1795"/>
        <item m="1" x="1753"/>
        <item m="1" x="954"/>
        <item m="1" x="1398"/>
        <item m="1" x="1470"/>
        <item m="1" x="374"/>
        <item m="1" x="1318"/>
        <item m="1" x="1617"/>
        <item m="1" x="2041"/>
        <item m="1" x="1605"/>
        <item m="1" x="1348"/>
        <item m="1" x="1256"/>
        <item m="1" x="582"/>
        <item m="1" x="190"/>
        <item m="1" x="1306"/>
        <item m="1" x="813"/>
        <item m="1" x="737"/>
        <item m="1" x="1181"/>
        <item m="1" x="1358"/>
        <item m="1" x="916"/>
        <item m="1" x="773"/>
        <item m="1" x="48"/>
        <item m="1" x="219"/>
        <item m="1" x="1370"/>
        <item m="1" x="455"/>
        <item m="1" x="454"/>
        <item m="1" x="278"/>
        <item m="1" x="1720"/>
        <item m="1" x="1011"/>
        <item m="1" x="367"/>
        <item m="1" x="538"/>
        <item m="1" x="389"/>
        <item m="1" x="915"/>
        <item m="1" x="1865"/>
        <item m="1" x="1864"/>
        <item m="1" x="828"/>
        <item m="1" x="1642"/>
        <item m="1" x="1129"/>
        <item m="1" x="1769"/>
        <item m="1" x="692"/>
        <item m="1" x="931"/>
        <item m="1" x="1586"/>
        <item m="1" x="1946"/>
        <item m="1" x="1945"/>
        <item m="1" x="1512"/>
        <item m="1" x="1646"/>
        <item m="1" x="1907"/>
        <item m="1" x="548"/>
        <item m="1" x="1477"/>
        <item m="1" x="61"/>
        <item m="1" x="932"/>
        <item m="1" x="1240"/>
        <item m="1" x="1504"/>
        <item m="1" x="2143"/>
        <item m="1" x="1505"/>
        <item m="1" x="1163"/>
        <item m="1" x="1676"/>
        <item m="1" x="866"/>
        <item m="1" x="1914"/>
        <item m="1" x="1107"/>
        <item m="1" x="1251"/>
        <item m="1" x="474"/>
        <item m="1" x="1252"/>
        <item m="1" x="1863"/>
        <item m="1" x="1075"/>
        <item m="1" x="1957"/>
        <item m="1" x="1956"/>
        <item m="1" x="614"/>
        <item m="1" x="202"/>
        <item m="1" x="1794"/>
        <item m="1" x="1813"/>
        <item m="1" x="762"/>
        <item m="1" x="1711"/>
        <item m="1" x="1151"/>
        <item m="1" x="1357"/>
        <item m="1" x="407"/>
        <item m="1" x="406"/>
        <item m="1" x="217"/>
        <item m="1" x="1407"/>
        <item m="1" x="1745"/>
        <item m="1" x="1789"/>
        <item m="1" x="1635"/>
        <item m="1" x="961"/>
        <item m="1" x="533"/>
        <item m="1" x="1444"/>
        <item m="1" x="927"/>
        <item m="1" x="349"/>
        <item m="1" x="522"/>
        <item m="1" x="2071"/>
        <item m="1" x="197"/>
        <item m="1" x="1171"/>
        <item m="1" x="440"/>
        <item m="1" x="984"/>
        <item m="1" x="420"/>
        <item m="1" x="513"/>
        <item m="1" x="1509"/>
        <item m="1" x="1195"/>
        <item m="1" x="137"/>
        <item m="1" x="1266"/>
        <item m="1" x="274"/>
        <item m="1" x="1434"/>
        <item m="1" x="2072"/>
        <item m="1" x="345"/>
        <item m="1" x="972"/>
        <item m="1" x="1650"/>
        <item m="1" x="490"/>
        <item m="1" x="1577"/>
        <item m="1" x="2017"/>
        <item m="1" x="2016"/>
        <item m="1" x="1322"/>
        <item m="1" x="363"/>
        <item m="1" x="1030"/>
        <item m="1" x="807"/>
        <item m="1" x="1778"/>
        <item m="1" x="534"/>
        <item m="1" x="519"/>
        <item m="1" x="295"/>
        <item m="1" x="150"/>
        <item m="1" x="177"/>
        <item m="1" x="487"/>
        <item m="1" x="546"/>
        <item m="1" x="1975"/>
        <item m="1" x="923"/>
        <item m="1" x="964"/>
        <item m="1" x="1529"/>
        <item m="1" x="421"/>
        <item m="1" x="716"/>
        <item m="1" x="1510"/>
        <item m="1" x="616"/>
        <item m="1" x="138"/>
        <item m="1" x="1118"/>
        <item m="1" x="254"/>
        <item m="1" x="1145"/>
        <item m="1" x="1422"/>
        <item m="1" x="1976"/>
        <item m="1" x="1133"/>
        <item m="1" x="1462"/>
        <item m="1" x="2073"/>
        <item m="1" x="808"/>
        <item m="1" x="1374"/>
        <item m="1" x="460"/>
        <item m="1" x="459"/>
        <item m="1" x="1498"/>
        <item m="1" x="1667"/>
        <item m="1" x="1442"/>
        <item m="1" x="1786"/>
        <item m="1" x="1172"/>
        <item m="1" x="536"/>
        <item m="1" x="1435"/>
        <item m="1" x="1352"/>
        <item m="1" x="62"/>
        <item m="1" x="1763"/>
        <item m="1" x="733"/>
        <item m="1" x="275"/>
        <item m="1" x="1164"/>
        <item m="1" x="308"/>
        <item m="1" x="139"/>
        <item m="1" x="703"/>
        <item m="1" x="1390"/>
        <item m="1" x="1564"/>
        <item m="1" x="1920"/>
        <item m="1" x="1919"/>
        <item m="1" x="1496"/>
        <item m="1" x="1721"/>
        <item m="1" x="1029"/>
        <item m="1" x="1901"/>
        <item m="1" x="1453"/>
        <item m="1" x="965"/>
        <item m="1" x="350"/>
        <item m="1" x="1424"/>
        <item m="1" x="1594"/>
        <item m="1" x="1445"/>
        <item m="1" x="988"/>
        <item m="1" x="2043"/>
        <item m="1" x="140"/>
        <item m="1" x="704"/>
        <item m="1" x="84"/>
        <item m="1" x="1146"/>
        <item m="1" x="1644"/>
        <item m="1" x="1152"/>
        <item m="1" x="1361"/>
        <item m="1" x="411"/>
        <item m="1" x="410"/>
        <item m="1" x="602"/>
        <item m="1" x="1408"/>
        <item m="1" x="1454"/>
        <item m="1" x="171"/>
        <item m="1" x="64"/>
        <item m="1" x="191"/>
        <item m="1" x="1431"/>
        <item m="1" x="2074"/>
        <item m="1" x="199"/>
        <item m="1" x="2044"/>
        <item m="1" x="1137"/>
        <item m="1" x="1463"/>
        <item m="1" x="276"/>
        <item m="1" x="1757"/>
        <item m="1" x="346"/>
        <item m="1" x="38"/>
        <item m="1" x="491"/>
        <item m="1" x="1581"/>
        <item m="1" x="2021"/>
        <item m="1" x="2020"/>
        <item m="1" x="1323"/>
        <item m="1" x="136"/>
        <item m="1" x="1032"/>
        <item m="1" x="1093"/>
        <item m="1" x="1791"/>
        <item m="1" x="1446"/>
        <item m="1" x="928"/>
        <item m="1" x="982"/>
        <item m="1" x="1977"/>
        <item m="1" x="925"/>
        <item m="1" x="1487"/>
        <item m="1" x="1801"/>
        <item m="1" x="1196"/>
        <item m="1" x="141"/>
        <item m="1" x="1061"/>
        <item m="1" x="1134"/>
        <item m="1" x="441"/>
        <item m="1" x="535"/>
        <item m="1" x="1421"/>
        <item m="1" x="174"/>
        <item m="1" x="1766"/>
        <item m="1" x="292"/>
        <item m="1" x="170"/>
        <item m="1" x="1803"/>
        <item m="1" x="184"/>
        <item m="1" x="1136"/>
        <item m="1" x="1812"/>
        <item m="1" x="1774"/>
        <item m="1" x="713"/>
        <item m="1" x="92"/>
        <item m="1" x="633"/>
        <item m="1" x="632"/>
        <item m="1" x="1433"/>
        <item m="1" x="1260"/>
        <item m="1" x="259"/>
        <item m="1" x="1790"/>
        <item m="1" x="2127"/>
        <item m="1" x="1804"/>
        <item m="1" x="1800"/>
        <item m="1" x="1908"/>
        <item m="1" x="1005"/>
        <item m="1" x="200"/>
        <item m="1" x="1578"/>
        <item m="1" x="2018"/>
        <item m="1" x="1242"/>
        <item m="1" x="1702"/>
        <item m="1" x="417"/>
        <item m="1" x="338"/>
        <item m="1" x="99"/>
        <item m="1" x="1135"/>
        <item m="1" x="717"/>
        <item m="1" x="1088"/>
        <item m="1" x="806"/>
        <item m="1" x="1014"/>
        <item m="1" x="212"/>
        <item m="1" x="2064"/>
        <item m="1" x="68"/>
        <item m="1" x="1180"/>
        <item m="1" x="2107"/>
        <item m="1" x="1223"/>
        <item m="1" x="98"/>
        <item m="1" x="2047"/>
        <item m="1" x="1103"/>
        <item m="1" x="1202"/>
        <item m="1" x="935"/>
        <item m="1" x="1988"/>
        <item m="1" x="1714"/>
        <item m="1" x="796"/>
        <item m="1" x="795"/>
        <item m="1" x="2150"/>
        <item m="1" x="1636"/>
        <item m="1" x="769"/>
        <item m="1" x="2146"/>
        <item m="1" x="511"/>
        <item m="1" x="743"/>
        <item m="1" x="818"/>
        <item m="1" x="1092"/>
        <item m="1" x="911"/>
        <item m="1" x="1862"/>
        <item m="1" x="1861"/>
        <item m="1" x="827"/>
        <item m="1" x="20"/>
        <item m="1" x="377"/>
        <item m="1" x="1218"/>
        <item m="1" x="1139"/>
        <item m="1" x="369"/>
        <item m="1" x="836"/>
        <item m="1" x="835"/>
        <item m="1" x="1565"/>
        <item m="1" x="805"/>
        <item m="1" x="337"/>
        <item m="1" x="940"/>
        <item m="1" x="1799"/>
        <item m="1" x="196"/>
        <item m="1" x="37"/>
        <item m="1" x="775"/>
        <item m="1" x="1149"/>
        <item m="1" x="2060"/>
        <item m="1" x="1503"/>
        <item m="1" x="2120"/>
        <item m="1" x="497"/>
        <item m="1" x="1102"/>
        <item m="1" x="718"/>
        <item m="1" x="800"/>
        <item m="1" x="1747"/>
        <item m="1" x="1148"/>
        <item m="1" x="2105"/>
        <item m="1" x="926"/>
        <item m="1" x="215"/>
        <item m="1" x="1170"/>
        <item m="1" x="1147"/>
        <item m="1" x="872"/>
        <item m="1" x="1761"/>
        <item m="1" x="962"/>
        <item m="1" x="801"/>
        <item m="1" x="649"/>
        <item m="1" x="1729"/>
        <item m="1" x="2058"/>
        <item m="1" x="1653"/>
        <item m="1" x="725"/>
        <item m="1" x="203"/>
        <item m="1" x="310"/>
        <item m="1" x="1020"/>
        <item m="1" x="803"/>
        <item m="1" x="307"/>
        <item m="1" x="486"/>
        <item m="1" x="478"/>
        <item m="1" x="963"/>
        <item m="1" x="802"/>
        <item m="1" x="709"/>
        <item m="1" x="986"/>
        <item m="1" x="520"/>
        <item m="1" x="311"/>
        <item m="1" x="874"/>
        <item m="1" x="749"/>
        <item m="1" x="1211"/>
        <item m="1" x="1048"/>
        <item m="1" x="1781"/>
        <item m="1" x="1021"/>
        <item m="1" x="823"/>
        <item m="1" x="711"/>
        <item m="1" x="1227"/>
        <item m="1" x="1311"/>
        <item m="1" x="1749"/>
        <item m="1" x="1412"/>
        <item m="1" x="1154"/>
        <item m="1" x="242"/>
        <item m="1" x="1228"/>
        <item m="1" x="1467"/>
        <item m="1" x="16"/>
        <item m="1" x="1841"/>
        <item m="1" x="944"/>
        <item m="1" x="671"/>
        <item m="1" x="175"/>
        <item m="1" x="1466"/>
        <item m="1" x="967"/>
        <item m="1" x="1499"/>
        <item m="1" x="941"/>
        <item m="1" x="449"/>
        <item m="1" x="968"/>
        <item m="1" x="237"/>
        <item m="1" x="239"/>
        <item m="1" x="574"/>
        <item m="1" x="576"/>
        <item m="1" x="44"/>
        <item m="1" x="742"/>
        <item m="1" x="493"/>
        <item m="1" x="921"/>
        <item m="1" x="1516"/>
        <item m="1" x="1123"/>
        <item m="1" x="1876"/>
        <item m="1" x="1313"/>
        <item m="1" x="1308"/>
        <item m="1" x="1824"/>
        <item m="1" x="280"/>
        <item m="1" x="870"/>
        <item m="1" x="43"/>
        <item m="1" x="17"/>
        <item m="1" x="1807"/>
        <item m="1" x="1904"/>
        <item m="1" x="1368"/>
        <item m="1" x="976"/>
        <item m="1" x="1855"/>
        <item m="1" x="591"/>
        <item m="1" x="80"/>
        <item m="1" x="1501"/>
        <item m="1" x="554"/>
        <item m="1" x="1783"/>
        <item m="1" x="1867"/>
        <item m="1" x="1474"/>
        <item m="1" x="90"/>
        <item m="1" x="1616"/>
        <item m="1" x="1614"/>
        <item m="1" x="590"/>
        <item m="1" x="1141"/>
        <item m="1" x="1384"/>
        <item m="1" x="267"/>
        <item m="1" x="1109"/>
        <item m="1" x="143"/>
        <item m="1" x="959"/>
        <item m="1" x="842"/>
        <item m="1" x="305"/>
        <item m="1" x="1044"/>
        <item m="1" x="1383"/>
        <item m="1" x="266"/>
        <item m="1" x="1385"/>
        <item m="1" x="268"/>
        <item m="1" x="168"/>
        <item m="1" x="914"/>
        <item m="1" x="1570"/>
        <item m="1" x="93"/>
        <item m="1" x="1122"/>
        <item m="1" x="918"/>
        <item m="1" x="1573"/>
        <item m="1" x="1395"/>
        <item m="1" x="1591"/>
        <item m="1" x="2084"/>
        <item m="1" x="1950"/>
        <item m="1" x="492"/>
        <item m="1" x="741"/>
        <item m="1" x="942"/>
        <item m="1" x="746"/>
        <item m="1" x="1877"/>
        <item m="1" x="220"/>
        <item m="1" x="1737"/>
        <item m="1" x="1955"/>
        <item m="1" x="476"/>
        <item m="1" x="1913"/>
        <item m="1" x="592"/>
        <item m="1" x="1074"/>
        <item m="1" x="81"/>
        <item m="1" x="2007"/>
        <item m="1" x="906"/>
        <item m="1" x="1647"/>
        <item m="1" x="505"/>
        <item m="1" x="488"/>
        <item m="1" x="974"/>
        <item m="1" x="825"/>
        <item m="1" x="950"/>
        <item m="1" x="241"/>
        <item m="1" x="1478"/>
        <item m="1" x="998"/>
        <item m="1" x="506"/>
        <item m="1" x="489"/>
        <item m="1" x="2095"/>
        <item m="1" x="1866"/>
        <item m="1" x="1878"/>
        <item m="1" x="1748"/>
        <item m="1" x="1620"/>
        <item m="1" x="1168"/>
        <item m="1" x="1353"/>
        <item m="1" x="1022"/>
        <item m="1" x="63"/>
        <item m="1" x="824"/>
        <item m="1" x="1239"/>
        <item m="1" x="198"/>
        <item m="1" x="566"/>
        <item m="1" x="924"/>
        <item m="1" x="899"/>
        <item m="1" x="727"/>
        <item m="1" x="1264"/>
        <item m="1" x="1254"/>
        <item m="1" x="1246"/>
        <item m="1" x="1629"/>
        <item m="1" x="1428"/>
        <item m="1" x="785"/>
        <item m="1" x="2144"/>
        <item m="1" x="1340"/>
        <item m="1" x="687"/>
        <item m="1" x="666"/>
        <item m="1" x="1523"/>
        <item m="1" x="1100"/>
        <item m="1" x="1574"/>
        <item m="1" x="1560"/>
        <item m="1" x="690"/>
        <item m="1" x="247"/>
        <item m="1" x="1235"/>
        <item m="1" x="1099"/>
        <item m="1" x="578"/>
        <item m="1" x="544"/>
        <item m="1" x="2134"/>
        <item m="1" x="448"/>
        <item m="1" x="76"/>
        <item m="1" x="256"/>
        <item m="1" x="850"/>
        <item m="1" x="1400"/>
        <item m="1" x="152"/>
        <item m="1" x="1630"/>
        <item m="1" x="934"/>
        <item m="1" x="1330"/>
        <item m="1" x="452"/>
        <item m="1" x="273"/>
        <item m="1" x="426"/>
        <item m="1" x="1471"/>
        <item m="1" x="1961"/>
        <item m="1" x="1571"/>
        <item m="1" x="1674"/>
        <item m="1" x="500"/>
        <item m="1" x="2037"/>
        <item m="1" x="777"/>
        <item m="1" x="529"/>
        <item m="1" x="1341"/>
        <item m="1" x="2080"/>
        <item m="1" x="1317"/>
        <item m="1" x="248"/>
        <item m="1" x="1115"/>
        <item m="1" x="368"/>
        <item m="1" x="1814"/>
        <item m="1" x="1119"/>
        <item m="1" x="1537"/>
        <item m="1" x="1469"/>
        <item m="1" x="335"/>
        <item m="1" x="1060"/>
        <item m="1" x="521"/>
        <item m="1" x="1367"/>
        <item m="1" x="1482"/>
        <item m="1" x="462"/>
        <item m="1" x="1236"/>
        <item m="1" x="1231"/>
        <item m="1" x="2123"/>
        <item m="1" x="1448"/>
        <item m="1" x="130"/>
        <item m="1" x="28"/>
        <item m="1" x="636"/>
        <item m="1" x="1595"/>
        <item m="1" x="2145"/>
        <item m="1" x="510"/>
        <item m="1" x="1502"/>
        <item m="1" x="871"/>
        <item m="1" x="1760"/>
        <item m="1" x="1728"/>
        <item m="1" x="708"/>
        <item m="1" x="985"/>
        <item m="1" x="1125"/>
        <item m="1" x="781"/>
        <item m="1" x="975"/>
        <item m="1" x="1854"/>
        <item m="1" x="881"/>
        <item m="1" x="2038"/>
        <item m="1" x="1049"/>
        <item m="1" x="144"/>
        <item m="1" x="1926"/>
        <item m="1" x="596"/>
        <item m="1" x="1165"/>
        <item m="1" x="1089"/>
        <item m="1" x="1366"/>
        <item m="1" x="992"/>
        <item m="1" x="884"/>
        <item m="1" x="2103"/>
        <item m="1" x="1480"/>
        <item m="1" x="1715"/>
        <item m="1" x="156"/>
        <item m="1" x="1622"/>
        <item m="1" x="1409"/>
        <item m="1" x="1547"/>
        <item m="1" x="110"/>
        <item m="1" x="817"/>
        <item m="1" x="821"/>
        <item m="1" x="1615"/>
        <item m="1" x="1603"/>
        <item m="1" x="2040"/>
        <item m="1" x="1346"/>
        <item m="1" x="1314"/>
        <item m="1" x="108"/>
        <item m="1" x="1013"/>
        <item m="1" x="1081"/>
        <item m="1" x="948"/>
        <item m="1" x="270"/>
        <item m="1" x="900"/>
        <item m="1" x="2135"/>
        <item m="1" x="774"/>
        <item m="1" x="1343"/>
        <item m="1" x="939"/>
        <item m="1" x="929"/>
        <item m="1" x="1870"/>
        <item m="1" x="1248"/>
        <item m="1" x="246"/>
        <item m="1" x="1604"/>
        <item m="1" x="1506"/>
        <item m="1" x="1692"/>
        <item m="1" x="810"/>
        <item m="1" x="334"/>
        <item m="1" x="734"/>
        <item m="1" x="530"/>
        <item m="1" x="79"/>
        <item m="1" x="1859"/>
        <item m="1" x="1286"/>
        <item m="1" x="1569"/>
        <item m="1" x="1479"/>
        <item m="1" x="1673"/>
        <item m="1" x="1127"/>
        <item m="1" x="1225"/>
        <item m="1" x="2042"/>
        <item m="1" x="2057"/>
        <item m="1" x="1652"/>
        <item m="1" x="1806"/>
        <item m="1" x="581"/>
        <item m="1" x="1006"/>
        <item m="1" x="907"/>
        <item m="1" x="53"/>
        <item m="1" x="2045"/>
        <item m="1" x="665"/>
        <item m="1" x="313"/>
        <item m="1" x="1533"/>
        <item m="1" x="2104"/>
        <item m="1" x="11"/>
        <item m="1" x="809"/>
        <item m="1" x="664"/>
        <item m="1" x="312"/>
        <item m="1" x="744"/>
        <item m="1" x="539"/>
        <item m="1" x="955"/>
        <item m="1" x="852"/>
        <item m="1" x="952"/>
        <item m="1" x="1685"/>
        <item m="1" x="1437"/>
        <item m="1" x="757"/>
        <item m="1" x="2124"/>
        <item m="1" x="1892"/>
        <item m="1" x="1840"/>
        <item m="1" x="1486"/>
        <item m="1" x="977"/>
        <item m="1" x="851"/>
        <item m="1" x="1932"/>
        <item m="1" x="1161"/>
        <item m="1" x="1739"/>
        <item m="1" x="2091"/>
        <item m="1" x="909"/>
        <item m="1" x="894"/>
        <item m="1" x="957"/>
        <item m="1" x="854"/>
        <item m="1" x="1779"/>
        <item m="1" x="306"/>
        <item m="1" x="652"/>
        <item m="1" x="515"/>
        <item m="1" x="956"/>
        <item m="1" x="853"/>
        <item m="1" x="2119"/>
        <item m="1" x="496"/>
        <item m="1" x="996"/>
        <item m="1" x="1062"/>
        <item m="1" x="286"/>
        <item m="1" x="1121"/>
        <item m="1" x="372"/>
        <item m="1" x="1540"/>
        <item m="1" x="1056"/>
        <item m="1" x="745"/>
        <item m="1" x="540"/>
        <item m="1" x="993"/>
        <item m="1" x="886"/>
        <item m="1" x="348"/>
        <item m="1" x="284"/>
        <item m="1" x="1758"/>
        <item m="1" x="1868"/>
        <item m="1" x="1953"/>
        <item m="1" x="958"/>
        <item m="1" x="908"/>
        <item m="1" x="2081"/>
        <item m="1" x="2046"/>
        <item m="1" x="947"/>
        <item m="1" x="562"/>
        <item m="1" x="1054"/>
        <item m="1" x="59"/>
        <item m="1" x="1982"/>
        <item m="1" x="1394"/>
        <item m="1" x="2121"/>
        <item m="1" x="498"/>
        <item m="1" x="379"/>
        <item m="1" x="1219"/>
        <item m="1" x="1007"/>
        <item m="1" x="243"/>
        <item m="1" x="54"/>
        <item m="1" x="2136"/>
        <item m="1" x="178"/>
        <item m="1" x="997"/>
        <item m="1" x="2092"/>
        <item m="1" x="920"/>
        <item m="1" x="895"/>
        <item m="1" x="1287"/>
        <item m="1" x="1572"/>
        <item m="1" x="1483"/>
        <item m="1" x="1675"/>
        <item m="1" x="1643"/>
        <item m="1" x="380"/>
        <item m="1" x="1220"/>
        <item m="1" x="875"/>
        <item m="1" x="1764"/>
        <item m="1" x="55"/>
        <item m="1" x="1645"/>
        <item m="1" x="213"/>
        <item m="1" x="1541"/>
        <item m="1" x="1425"/>
        <item m="1" x="15"/>
        <item m="1" x="1475"/>
        <item m="1" x="13"/>
        <item m="1" x="1237"/>
        <item m="1" x="1241"/>
        <item m="1" x="953"/>
        <item m="1" x="1688"/>
        <item m="1" x="1441"/>
        <item m="1" x="761"/>
        <item m="1" x="2125"/>
        <item m="1" x="300"/>
        <item m="1" x="40"/>
        <item m="1" x="1828"/>
        <item m="1" x="712"/>
        <item m="1" x="989"/>
        <item m="1" x="910"/>
        <item m="1" x="599"/>
        <item m="1" x="12"/>
        <item m="1" x="2033"/>
        <item m="1" x="794"/>
        <item m="1" x="670"/>
        <item m="1" x="1213"/>
        <item m="1" x="1476"/>
        <item m="1" x="565"/>
        <item m="1" x="1238"/>
        <item m="1" x="1858"/>
        <item m="1" x="1590"/>
        <item m="1" x="1142"/>
        <item m="1" x="1947"/>
        <item m="1" x="1740"/>
        <item m="1" x="873"/>
        <item m="1" x="1762"/>
        <item m="1" x="726"/>
        <item m="1" x="1004"/>
        <item m="1" x="767"/>
        <item m="1" x="559"/>
        <item m="1" x="208"/>
        <item m="1" x="371"/>
        <item m="1" x="593"/>
        <item m="1" x="839"/>
        <item m="1" x="1566"/>
        <item m="1" x="1484"/>
        <item m="1" x="710"/>
        <item m="1" x="987"/>
        <item m="1" x="1124"/>
        <item m="1" x="447"/>
        <item m="1" x="2147"/>
        <item m="1" x="512"/>
        <item m="1" x="1542"/>
        <item m="1" x="2129"/>
        <item m="1" x="2130"/>
        <item m="1" x="26"/>
        <item m="1" x="65"/>
        <item m="1" x="603"/>
        <item m="1" x="434"/>
        <item m="1" x="1455"/>
        <item m="1" x="1144"/>
        <item m="1" x="2065"/>
        <item m="1" x="812"/>
        <item m="1" x="1271"/>
        <item m="1" x="34"/>
        <item m="1" x="1942"/>
        <item m="1" x="1344"/>
        <item m="1" x="1771"/>
        <item m="1" x="1830"/>
        <item m="1" x="1895"/>
        <item m="1" x="747"/>
        <item m="1" x="1114"/>
        <item m="1" x="412"/>
        <item m="1" x="608"/>
        <item m="1" x="291"/>
        <item m="1" x="1362"/>
        <item m="1" x="255"/>
        <item m="1" x="847"/>
        <item m="1" x="1703"/>
        <item m="1" x="109"/>
        <item m="1" x="2036"/>
        <item m="1" x="1649"/>
        <item m="1" x="2009"/>
        <item m="1" x="1278"/>
        <item m="1" x="780"/>
        <item m="1" x="1397"/>
        <item m="1" x="344"/>
        <item m="1" x="2116"/>
        <item m="1" x="206"/>
        <item m="1" x="2115"/>
        <item m="1" x="205"/>
        <item m="1" x="1189"/>
        <item m="1" x="798"/>
        <item m="1" x="1994"/>
        <item m="1" x="269"/>
        <item m="1" x="1992"/>
        <item m="1" x="1138"/>
        <item m="1" x="390"/>
        <item m="1" x="1321"/>
        <item m="1" x="1234"/>
        <item m="1" x="2062"/>
        <item m="1" x="1347"/>
        <item m="1" x="981"/>
        <item m="1" x="1935"/>
        <item m="1" x="532"/>
        <item m="1" x="919"/>
        <item m="1" x="298"/>
        <item m="1" x="680"/>
        <item m="1" x="297"/>
        <item m="1" x="679"/>
        <item m="1" x="1111"/>
        <item m="1" x="770"/>
        <item m="1" x="323"/>
        <item m="1" x="1826"/>
        <item m="1" x="1893"/>
        <item m="1" x="257"/>
        <item m="1" x="1717"/>
        <item m="1" x="101"/>
        <item m="1" x="326"/>
        <item m="1" x="2140"/>
        <item m="1" x="2139"/>
        <item m="1" x="49"/>
        <item m="1" x="2089"/>
        <item m="1" x="382"/>
        <item m="1" x="1295"/>
        <item m="1" x="1851"/>
        <item m="1" x="2102"/>
        <item m="1" x="180"/>
        <item m="1" x="1120"/>
        <item m="1" x="1624"/>
        <item m="1" x="669"/>
        <item m="1" x="1001"/>
        <item m="1" x="1897"/>
        <item m="1" x="1666"/>
        <item m="1" x="1320"/>
        <item m="1" x="1602"/>
        <item m="1" x="1419"/>
        <item m="1" x="564"/>
        <item m="1" x="2117"/>
        <item m="1" x="2118"/>
        <item m="1" x="686"/>
        <item m="1" x="1209"/>
        <item m="1" x="1210"/>
        <item m="1" x="663"/>
        <item m="1" x="370"/>
        <item m="1" x="146"/>
        <item m="1" x="466"/>
        <item m="1" x="422"/>
        <item m="1" x="1040"/>
        <item m="1" x="771"/>
        <item m="1" x="324"/>
        <item m="1" x="2114"/>
        <item m="1" x="204"/>
        <item m="1" x="1563"/>
        <item m="1" x="1831"/>
        <item m="1" x="117"/>
        <item m="1" x="230"/>
        <item m="1" x="1580"/>
        <item m="1" x="657"/>
        <item m="1" x="176"/>
        <item m="1" x="1967"/>
        <item m="1" x="1966"/>
        <item m="1" x="1429"/>
        <item m="1" x="715"/>
        <item m="1" x="1929"/>
        <item m="1" x="1401"/>
        <item m="1" x="1199"/>
        <item m="1" x="1198"/>
        <item m="1" x="429"/>
        <item m="1" x="428"/>
        <item m="1" x="1847"/>
        <item m="1" x="2031"/>
        <item m="1" x="225"/>
        <item m="1" x="623"/>
        <item m="1" x="622"/>
        <item m="1" x="2111"/>
        <item m="1" x="2002"/>
        <item m="1" x="1888"/>
        <item m="1" x="2030"/>
        <item m="1" x="2001"/>
        <item m="1" x="621"/>
        <item m="1" x="620"/>
        <item m="1" x="2110"/>
        <item m="1" x="558"/>
        <item m="1" x="165"/>
        <item m="1" x="359"/>
        <item m="1" x="1112"/>
        <item m="1" x="834"/>
        <item m="1" x="1065"/>
        <item m="1" x="145"/>
        <item m="1" x="1396"/>
        <item m="1" x="1269"/>
        <item m="1" x="1268"/>
        <item m="1" x="1402"/>
        <item m="1" x="674"/>
        <item m="1" x="1193"/>
        <item m="1" x="1292"/>
        <item m="1" x="1589"/>
        <item m="1" x="654"/>
        <item m="1" x="1042"/>
        <item m="1" x="580"/>
        <item m="1" x="258"/>
        <item m="1" x="1539"/>
        <item m="1" x="1718"/>
        <item m="1" x="160"/>
        <item m="1" x="1520"/>
        <item m="1" x="787"/>
        <item m="1" x="1179"/>
        <item m="1" x="1912"/>
        <item m="1" x="1911"/>
        <item m="1" x="1910"/>
        <item m="1" x="1909"/>
        <item m="1" x="126"/>
        <item m="1" x="1328"/>
        <item m="1" x="782"/>
        <item m="1" x="1230"/>
        <item m="1" x="384"/>
        <item m="1" x="232"/>
        <item m="1" x="383"/>
        <item m="1" x="231"/>
        <item m="1" x="328"/>
        <item m="1" x="480"/>
        <item m="1" x="612"/>
        <item m="1" x="613"/>
        <item m="1" x="483"/>
        <item m="1" x="484"/>
        <item m="1" x="2151"/>
        <item m="1" x="253"/>
        <item m="1" x="1684"/>
        <item m="1" x="343"/>
        <item m="1" x="133"/>
        <item m="1" x="116"/>
        <item m="1" x="1738"/>
        <item m="1" x="560"/>
        <item m="1" x="1625"/>
        <item m="1" x="1991"/>
        <item m="1" x="1639"/>
        <item m="1" x="1668"/>
        <item m="1" x="1989"/>
        <item m="1" x="78"/>
        <item m="1" x="1921"/>
        <item m="1" x="1128"/>
        <item m="1" x="1105"/>
        <item m="1" x="1780"/>
        <item m="1" x="477"/>
        <item m="1" x="1411"/>
        <item m="1" x="1175"/>
        <item m="1" x="543"/>
        <item m="1" x="1106"/>
        <item m="1" x="2010"/>
        <item m="1" x="650"/>
        <item m="1" x="698"/>
        <item m="1" x="877"/>
        <item m="1" x="571"/>
        <item m="1" x="1183"/>
        <item m="1" x="1026"/>
        <item m="1" x="1995"/>
        <item m="1" x="296"/>
        <item m="1" x="678"/>
        <item m="1" x="88"/>
        <item m="1" x="123"/>
        <item m="1" x="1325"/>
        <item m="1" x="1850"/>
        <item m="1" x="1993"/>
        <item m="1" x="1493"/>
        <item m="1" x="236"/>
        <item m="1" x="1277"/>
        <item m="1" x="695"/>
        <item m="1" x="1627"/>
        <item m="1" x="549"/>
        <item m="1" x="250"/>
        <item m="1" x="1802"/>
        <item m="1" x="147"/>
        <item m="1" x="597"/>
        <item m="1" x="2032"/>
        <item m="1" x="1986"/>
        <item m="1" x="127"/>
        <item m="1" x="2034"/>
        <item m="1" x="843"/>
        <item m="1" x="1037"/>
        <item m="1" x="706"/>
        <item m="1" x="1184"/>
        <item m="1" x="1285"/>
        <item m="1" x="1582"/>
        <item m="1" x="47"/>
        <item m="1" x="95"/>
        <item m="1" x="1087"/>
        <item m="1" x="1204"/>
        <item m="1" x="103"/>
        <item m="1" x="1335"/>
        <item m="1" x="260"/>
        <item m="1" x="1548"/>
        <item m="1" x="18"/>
        <item m="1" x="2027"/>
        <item m="1" x="1293"/>
        <item m="1" x="172"/>
        <item m="1" x="392"/>
        <item m="1" x="1815"/>
        <item m="1" x="1562"/>
        <item m="1" x="1495"/>
        <item m="1" x="201"/>
        <item m="1" x="413"/>
        <item m="1" x="639"/>
        <item m="1" x="1052"/>
        <item m="1" x="1452"/>
        <item m="1" x="1200"/>
        <item m="1" x="1104"/>
        <item m="1" x="1607"/>
        <item m="1" x="1973"/>
        <item m="1" x="2012"/>
        <item m="1" x="1654"/>
        <item m="1" x="758"/>
        <item m="1" x="1561"/>
        <item m="1" x="1494"/>
        <item m="1" x="793"/>
        <item m="1" x="905"/>
        <item m="1" x="74"/>
        <item m="1" x="797"/>
        <item m="1" x="1592"/>
        <item m="1" x="1513"/>
        <item m="1" x="936"/>
        <item m="1" x="402"/>
        <item m="1" x="689"/>
        <item m="1" x="573"/>
        <item m="1" x="1267"/>
        <item m="1" x="1058"/>
        <item m="1" x="444"/>
        <item m="1" x="1162"/>
        <item m="1" x="425"/>
        <item m="1" x="861"/>
        <item m="1" x="442"/>
        <item m="1" x="1191"/>
        <item m="1" x="1990"/>
        <item m="1" x="1497"/>
        <item m="1" x="461"/>
        <item m="1" x="1250"/>
        <item m="1" x="22"/>
        <item m="1" x="443"/>
        <item m="1" x="640"/>
        <item m="1" x="700"/>
        <item m="1" x="69"/>
        <item m="1" x="606"/>
        <item m="1" x="1039"/>
        <item m="1" x="1517"/>
        <item m="1" x="72"/>
        <item m="1" x="1296"/>
        <item m="1" x="77"/>
        <item m="1" x="705"/>
        <item m="1" x="1579"/>
        <item m="1" x="223"/>
        <item m="1" x="1716"/>
        <item m="1" x="691"/>
        <item m="1" x="1053"/>
        <item m="1" x="1940"/>
        <item m="1" x="1301"/>
        <item m="1" x="1360"/>
        <item m="1" x="499"/>
        <item m="1" x="1530"/>
        <item m="1" x="1297"/>
        <item m="1" x="1883"/>
        <item m="1" x="415"/>
        <item m="1" x="1772"/>
        <item m="1" x="1567"/>
        <item m="1" x="104"/>
        <item m="1" x="879"/>
        <item m="1" x="792"/>
        <item m="1" x="750"/>
        <item m="1" x="1082"/>
        <item m="1" x="878"/>
        <item m="1" x="2126"/>
        <item m="1" x="673"/>
        <item m="1" x="113"/>
        <item m="1" x="659"/>
        <item m="1" x="1217"/>
        <item m="1" x="1426"/>
        <item m="1" x="1997"/>
        <item m="1" x="2035"/>
        <item m="1" x="357"/>
        <item m="1" x="1691"/>
        <item m="1" x="826"/>
        <item m="1" x="572"/>
        <item m="1" x="1290"/>
        <item m="1" x="100"/>
        <item m="1" x="279"/>
        <item m="1" x="994"/>
        <item m="1" x="1873"/>
        <item m="1" x="1882"/>
        <item m="1" x="365"/>
        <item m="1" x="1719"/>
        <item m="1" x="552"/>
        <item x="0"/>
        <item x="1"/>
        <item x="2"/>
        <item x="3"/>
        <item x="4"/>
        <item x="5"/>
        <item x="6"/>
        <item x="7"/>
        <item x="8"/>
        <item x="9"/>
      </items>
    </pivotField>
    <pivotField compact="0" outline="0" showAll="0"/>
    <pivotField axis="axisRow" compact="0" outline="0" showAll="0" defaultSubtotal="0">
      <items count="3">
        <item x="0"/>
        <item m="1" x="1"/>
        <item m="1" x="2"/>
      </items>
    </pivotField>
    <pivotField axis="axisRow" compact="0" outline="0" showAll="0" defaultSubtotal="0">
      <items count="17">
        <item m="1" x="7"/>
        <item m="1" x="10"/>
        <item m="1" x="12"/>
        <item m="1" x="13"/>
        <item m="1" x="3"/>
        <item m="1" x="6"/>
        <item m="1" x="15"/>
        <item m="1" x="2"/>
        <item m="1" x="16"/>
        <item m="1" x="8"/>
        <item m="1" x="5"/>
        <item m="1" x="14"/>
        <item m="1" x="11"/>
        <item m="1" x="9"/>
        <item m="1" x="4"/>
        <item m="1" x="1"/>
        <item x="0"/>
      </items>
    </pivotField>
    <pivotField axis="axisRow" compact="0" outline="0" showAll="0" defaultSubtotal="0">
      <items count="11">
        <item x="0"/>
        <item m="1" x="9"/>
        <item m="1" x="10"/>
        <item m="1" x="7"/>
        <item m="1" x="6"/>
        <item m="1" x="2"/>
        <item m="1" x="5"/>
        <item m="1" x="4"/>
        <item m="1" x="8"/>
        <item m="1" x="1"/>
        <item m="1" x="3"/>
      </items>
    </pivotField>
    <pivotField compact="0" outline="0" showAll="0"/>
    <pivotField compact="0" outline="0" showAll="0"/>
    <pivotField compact="0" outline="0" showAll="0"/>
    <pivotField compact="0" outline="0" showAll="0"/>
    <pivotField axis="axisRow" compact="0" outline="0" showAll="0" defaultSubtotal="0">
      <items count="263">
        <item m="1" x="108"/>
        <item x="3"/>
        <item m="1" x="213"/>
        <item m="1" x="242"/>
        <item m="1" x="120"/>
        <item m="1" x="27"/>
        <item m="1" x="106"/>
        <item m="1" x="235"/>
        <item m="1" x="154"/>
        <item m="1" x="11"/>
        <item m="1" x="131"/>
        <item m="1" x="168"/>
        <item m="1" x="245"/>
        <item m="1" x="209"/>
        <item m="1" x="122"/>
        <item m="1" x="41"/>
        <item m="1" x="19"/>
        <item m="1" x="98"/>
        <item m="1" x="23"/>
        <item m="1" x="197"/>
        <item m="1" x="221"/>
        <item m="1" x="31"/>
        <item m="1" x="220"/>
        <item m="1" x="240"/>
        <item m="1" x="164"/>
        <item m="1" x="95"/>
        <item m="1" x="87"/>
        <item m="1" x="172"/>
        <item m="1" x="35"/>
        <item m="1" x="45"/>
        <item m="1" x="251"/>
        <item m="1" x="236"/>
        <item m="1" x="54"/>
        <item m="1" x="255"/>
        <item m="1" x="171"/>
        <item m="1" x="210"/>
        <item m="1" x="244"/>
        <item m="1" x="71"/>
        <item m="1" x="250"/>
        <item m="1" x="136"/>
        <item m="1" x="65"/>
        <item m="1" x="232"/>
        <item m="1" x="148"/>
        <item m="1" x="124"/>
        <item m="1" x="196"/>
        <item m="1" x="82"/>
        <item m="1" x="184"/>
        <item m="1" x="105"/>
        <item m="1" x="59"/>
        <item m="1" x="39"/>
        <item m="1" x="112"/>
        <item m="1" x="259"/>
        <item m="1" x="58"/>
        <item m="1" x="258"/>
        <item m="1" x="107"/>
        <item m="1" x="55"/>
        <item m="1" x="152"/>
        <item m="1" x="91"/>
        <item m="1" x="145"/>
        <item m="1" x="51"/>
        <item m="1" x="146"/>
        <item m="1" x="218"/>
        <item m="1" x="102"/>
        <item m="1" x="38"/>
        <item m="1" x="199"/>
        <item m="1" x="241"/>
        <item m="1" x="229"/>
        <item m="1" x="43"/>
        <item m="1" x="161"/>
        <item m="1" x="9"/>
        <item m="1" x="34"/>
        <item m="1" x="223"/>
        <item m="1" x="100"/>
        <item m="1" x="52"/>
        <item m="1" x="160"/>
        <item m="1" x="231"/>
        <item m="1" x="101"/>
        <item m="1" x="257"/>
        <item m="1" x="97"/>
        <item m="1" x="7"/>
        <item m="1" x="129"/>
        <item m="1" x="109"/>
        <item m="1" x="143"/>
        <item m="1" x="36"/>
        <item m="1" x="88"/>
        <item m="1" x="80"/>
        <item m="1" x="180"/>
        <item m="1" x="211"/>
        <item m="1" x="40"/>
        <item m="1" x="24"/>
        <item m="1" x="32"/>
        <item m="1" x="208"/>
        <item m="1" x="26"/>
        <item m="1" x="252"/>
        <item m="1" x="246"/>
        <item m="1" x="99"/>
        <item m="1" x="186"/>
        <item m="1" x="238"/>
        <item m="1" x="174"/>
        <item m="1" x="86"/>
        <item m="1" x="70"/>
        <item m="1" x="194"/>
        <item m="1" x="123"/>
        <item m="1" x="239"/>
        <item m="1" x="190"/>
        <item m="1" x="79"/>
        <item m="1" x="167"/>
        <item m="1" x="166"/>
        <item m="1" x="114"/>
        <item m="1" x="126"/>
        <item m="1" x="10"/>
        <item m="1" x="89"/>
        <item m="1" x="72"/>
        <item m="1" x="128"/>
        <item m="1" x="133"/>
        <item m="1" x="66"/>
        <item m="1" x="76"/>
        <item m="1" x="67"/>
        <item m="1" x="77"/>
        <item m="1" x="151"/>
        <item m="1" x="8"/>
        <item m="1" x="119"/>
        <item m="1" x="203"/>
        <item m="1" x="17"/>
        <item m="1" x="163"/>
        <item m="1" x="44"/>
        <item m="1" x="156"/>
        <item m="1" x="135"/>
        <item m="1" x="198"/>
        <item m="1" x="21"/>
        <item m="1" x="256"/>
        <item m="1" x="249"/>
        <item m="1" x="64"/>
        <item m="1" x="96"/>
        <item m="1" x="49"/>
        <item m="1" x="201"/>
        <item m="1" x="12"/>
        <item m="1" x="262"/>
        <item m="1" x="175"/>
        <item m="1" x="83"/>
        <item m="1" x="110"/>
        <item m="1" x="243"/>
        <item m="1" x="47"/>
        <item m="1" x="261"/>
        <item m="1" x="94"/>
        <item m="1" x="103"/>
        <item m="1" x="90"/>
        <item m="1" x="57"/>
        <item m="1" x="212"/>
        <item m="1" x="188"/>
        <item m="1" x="137"/>
        <item m="1" x="132"/>
        <item m="1" x="227"/>
        <item m="1" x="117"/>
        <item m="1" x="214"/>
        <item m="1" x="69"/>
        <item m="1" x="142"/>
        <item m="1" x="111"/>
        <item m="1" x="20"/>
        <item m="1" x="222"/>
        <item m="1" x="150"/>
        <item m="1" x="181"/>
        <item m="1" x="247"/>
        <item m="1" x="216"/>
        <item m="1" x="215"/>
        <item m="1" x="15"/>
        <item m="1" x="139"/>
        <item m="1" x="140"/>
        <item m="1" x="16"/>
        <item m="1" x="85"/>
        <item m="1" x="177"/>
        <item m="1" x="191"/>
        <item m="1" x="178"/>
        <item m="1" x="192"/>
        <item m="1" x="179"/>
        <item m="1" x="193"/>
        <item m="1" x="207"/>
        <item m="1" x="162"/>
        <item m="1" x="144"/>
        <item m="1" x="149"/>
        <item m="1" x="182"/>
        <item m="1" x="200"/>
        <item m="1" x="116"/>
        <item m="1" x="60"/>
        <item m="1" x="125"/>
        <item m="1" x="183"/>
        <item m="1" x="195"/>
        <item m="1" x="228"/>
        <item m="1" x="204"/>
        <item m="1" x="254"/>
        <item m="1" x="237"/>
        <item m="1" x="46"/>
        <item m="1" x="225"/>
        <item m="1" x="25"/>
        <item m="1" x="118"/>
        <item m="1" x="29"/>
        <item m="1" x="50"/>
        <item m="1" x="169"/>
        <item m="1" x="134"/>
        <item m="1" x="230"/>
        <item m="1" x="18"/>
        <item m="1" x="22"/>
        <item m="1" x="42"/>
        <item m="1" x="217"/>
        <item m="1" x="153"/>
        <item m="1" x="93"/>
        <item m="1" x="28"/>
        <item m="1" x="260"/>
        <item m="1" x="173"/>
        <item m="1" x="68"/>
        <item m="1" x="81"/>
        <item m="1" x="158"/>
        <item m="1" x="30"/>
        <item m="1" x="56"/>
        <item m="1" x="159"/>
        <item m="1" x="206"/>
        <item m="1" x="155"/>
        <item m="1" x="205"/>
        <item m="1" x="202"/>
        <item m="1" x="130"/>
        <item m="1" x="48"/>
        <item m="1" x="37"/>
        <item m="1" x="33"/>
        <item m="1" x="224"/>
        <item m="1" x="138"/>
        <item m="1" x="176"/>
        <item m="1" x="127"/>
        <item m="1" x="253"/>
        <item m="1" x="165"/>
        <item m="1" x="61"/>
        <item m="1" x="157"/>
        <item m="1" x="73"/>
        <item m="1" x="78"/>
        <item m="1" x="121"/>
        <item m="1" x="62"/>
        <item m="1" x="234"/>
        <item m="1" x="141"/>
        <item m="1" x="147"/>
        <item m="1" x="74"/>
        <item m="1" x="84"/>
        <item m="1" x="233"/>
        <item m="1" x="226"/>
        <item m="1" x="14"/>
        <item m="1" x="53"/>
        <item m="1" x="13"/>
        <item m="1" x="63"/>
        <item m="1" x="104"/>
        <item m="1" x="115"/>
        <item m="1" x="185"/>
        <item m="1" x="189"/>
        <item m="1" x="248"/>
        <item m="1" x="170"/>
        <item m="1" x="187"/>
        <item m="1" x="75"/>
        <item m="1" x="92"/>
        <item m="1" x="219"/>
        <item m="1" x="113"/>
        <item x="0"/>
        <item x="1"/>
        <item x="2"/>
        <item x="4"/>
        <item x="5"/>
        <item x="6"/>
      </items>
    </pivotField>
    <pivotField axis="axisRow" compact="0" outline="0" showAll="0" defaultSubtotal="0">
      <items count="604">
        <item x="0"/>
        <item m="1" x="333"/>
        <item m="1" x="598"/>
        <item m="1" x="602"/>
        <item m="1" x="572"/>
        <item m="1" x="314"/>
        <item m="1" x="473"/>
        <item m="1" x="150"/>
        <item m="1" x="200"/>
        <item m="1" x="528"/>
        <item m="1" x="591"/>
        <item m="1" x="123"/>
        <item m="1" x="396"/>
        <item m="1" x="546"/>
        <item m="1" x="529"/>
        <item m="1" x="68"/>
        <item m="1" x="541"/>
        <item m="1" x="215"/>
        <item m="1" x="386"/>
        <item m="1" x="94"/>
        <item m="1" x="404"/>
        <item m="1" x="17"/>
        <item m="1" x="527"/>
        <item m="1" x="228"/>
        <item m="1" x="339"/>
        <item m="1" x="332"/>
        <item m="1" x="488"/>
        <item m="1" x="127"/>
        <item m="1" x="263"/>
        <item m="1" x="81"/>
        <item m="1" x="78"/>
        <item m="1" x="199"/>
        <item m="1" x="269"/>
        <item m="1" x="99"/>
        <item m="1" x="300"/>
        <item m="1" x="287"/>
        <item m="1" x="413"/>
        <item m="1" x="49"/>
        <item m="1" x="526"/>
        <item m="1" x="410"/>
        <item m="1" x="206"/>
        <item m="1" x="361"/>
        <item m="1" x="120"/>
        <item m="1" x="22"/>
        <item m="1" x="587"/>
        <item m="1" x="307"/>
        <item m="1" x="347"/>
        <item m="1" x="359"/>
        <item m="1" x="324"/>
        <item m="1" x="38"/>
        <item m="1" x="253"/>
        <item m="1" x="466"/>
        <item m="1" x="294"/>
        <item m="1" x="487"/>
        <item m="1" x="182"/>
        <item m="1" x="428"/>
        <item m="1" x="570"/>
        <item m="1" x="188"/>
        <item m="1" x="268"/>
        <item m="1" x="225"/>
        <item m="1" x="573"/>
        <item m="1" x="317"/>
        <item m="1" x="95"/>
        <item m="1" x="510"/>
        <item m="1" x="595"/>
        <item m="1" x="382"/>
        <item m="1" x="302"/>
        <item m="1" x="3"/>
        <item m="1" x="414"/>
        <item m="1" x="155"/>
        <item m="1" x="430"/>
        <item m="1" x="169"/>
        <item m="1" x="80"/>
        <item m="1" x="521"/>
        <item m="1" x="405"/>
        <item m="1" x="437"/>
        <item m="1" x="320"/>
        <item m="1" x="240"/>
        <item m="1" x="400"/>
        <item m="1" x="236"/>
        <item m="1" x="192"/>
        <item m="1" x="335"/>
        <item m="1" x="86"/>
        <item m="1" x="276"/>
        <item m="1" x="522"/>
        <item m="1" x="289"/>
        <item m="1" x="34"/>
        <item m="1" x="41"/>
        <item m="1" x="39"/>
        <item m="1" x="426"/>
        <item m="1" x="538"/>
        <item m="1" x="590"/>
        <item m="1" x="174"/>
        <item m="1" x="82"/>
        <item m="1" x="354"/>
        <item m="1" x="230"/>
        <item m="1" x="271"/>
        <item m="1" x="325"/>
        <item m="1" x="117"/>
        <item m="1" x="548"/>
        <item m="1" x="73"/>
        <item m="1" x="243"/>
        <item m="1" x="9"/>
        <item m="1" x="593"/>
        <item m="1" x="214"/>
        <item m="1" x="210"/>
        <item m="1" x="345"/>
        <item m="1" x="8"/>
        <item m="1" x="201"/>
        <item m="1" x="248"/>
        <item m="1" x="577"/>
        <item m="1" x="474"/>
        <item m="1" x="233"/>
        <item m="1" x="381"/>
        <item m="1" x="171"/>
        <item m="1" x="273"/>
        <item m="1" x="30"/>
        <item m="1" x="184"/>
        <item m="1" x="583"/>
        <item m="1" x="87"/>
        <item m="1" x="469"/>
        <item m="1" x="264"/>
        <item m="1" x="492"/>
        <item m="1" x="278"/>
        <item m="1" x="312"/>
        <item m="1" x="128"/>
        <item m="1" x="92"/>
        <item m="1" x="12"/>
        <item m="1" x="288"/>
        <item m="1" x="161"/>
        <item m="1" x="23"/>
        <item m="1" x="275"/>
        <item m="1" x="377"/>
        <item m="1" x="83"/>
        <item m="1" x="166"/>
        <item m="1" x="511"/>
        <item m="1" x="261"/>
        <item m="1" x="262"/>
        <item m="1" x="255"/>
        <item m="1" x="153"/>
        <item m="1" x="313"/>
        <item m="1" x="277"/>
        <item m="1" x="450"/>
        <item m="1" x="61"/>
        <item m="1" x="508"/>
        <item m="1" x="183"/>
        <item m="1" x="25"/>
        <item m="1" x="267"/>
        <item m="1" x="387"/>
        <item m="1" x="394"/>
        <item m="1" x="436"/>
        <item m="1" x="44"/>
        <item m="1" x="308"/>
        <item m="1" x="33"/>
        <item m="1" x="152"/>
        <item m="1" x="388"/>
        <item m="1" x="391"/>
        <item m="1" x="356"/>
        <item m="1" x="601"/>
        <item m="1" x="118"/>
        <item m="1" x="331"/>
        <item m="1" x="334"/>
        <item m="1" x="448"/>
        <item m="1" x="421"/>
        <item m="1" x="149"/>
        <item m="1" x="213"/>
        <item m="1" x="460"/>
        <item m="1" x="296"/>
        <item m="1" x="35"/>
        <item m="1" x="178"/>
        <item m="1" x="259"/>
        <item m="1" x="336"/>
        <item m="1" x="441"/>
        <item m="1" x="139"/>
        <item m="1" x="420"/>
        <item m="1" x="148"/>
        <item m="1" x="458"/>
        <item m="1" x="309"/>
        <item m="1" x="256"/>
        <item m="1" x="470"/>
        <item m="1" x="478"/>
        <item m="1" x="189"/>
        <item m="1" x="102"/>
        <item m="1" x="28"/>
        <item m="1" x="559"/>
        <item m="1" x="574"/>
        <item m="1" x="539"/>
        <item m="1" x="346"/>
        <item m="1" x="10"/>
        <item m="1" x="374"/>
        <item m="1" x="316"/>
        <item m="1" x="495"/>
        <item m="1" x="195"/>
        <item m="1" x="579"/>
        <item m="1" x="4"/>
        <item m="1" x="563"/>
        <item m="1" x="556"/>
        <item m="1" x="190"/>
        <item m="1" x="390"/>
        <item m="1" x="305"/>
        <item m="1" x="54"/>
        <item m="1" x="444"/>
        <item m="1" x="445"/>
        <item m="1" x="545"/>
        <item m="1" x="433"/>
        <item m="1" x="515"/>
        <item m="1" x="204"/>
        <item m="1" x="106"/>
        <item m="1" x="484"/>
        <item m="1" x="350"/>
        <item m="1" x="403"/>
        <item m="1" x="376"/>
        <item m="1" x="67"/>
        <item m="1" x="443"/>
        <item m="1" x="134"/>
        <item m="1" x="505"/>
        <item m="1" x="379"/>
        <item m="1" x="415"/>
        <item m="1" x="395"/>
        <item m="1" x="84"/>
        <item m="1" x="465"/>
        <item m="1" x="179"/>
        <item m="1" x="551"/>
        <item m="1" x="409"/>
        <item m="1" x="456"/>
        <item m="1" x="427"/>
        <item m="1" x="137"/>
        <item m="1" x="513"/>
        <item m="1" x="5"/>
        <item m="1" x="348"/>
        <item m="1" x="306"/>
        <item m="1" x="140"/>
        <item m="1" x="59"/>
        <item m="1" x="266"/>
        <item m="1" x="234"/>
        <item m="1" x="173"/>
        <item m="1" x="241"/>
        <item m="1" x="143"/>
        <item m="1" x="293"/>
        <item m="1" x="57"/>
        <item m="1" x="565"/>
        <item m="1" x="429"/>
        <item m="1" x="162"/>
        <item m="1" x="417"/>
        <item m="1" x="197"/>
        <item m="1" x="372"/>
        <item m="1" x="203"/>
        <item m="1" x="251"/>
        <item m="1" x="498"/>
        <item m="1" x="212"/>
        <item m="1" x="459"/>
        <item m="1" x="242"/>
        <item m="1" x="115"/>
        <item m="1" x="489"/>
        <item m="1" x="399"/>
        <item m="1" x="176"/>
        <item m="1" x="549"/>
        <item m="1" x="375"/>
        <item m="1" x="472"/>
        <item m="1" x="260"/>
        <item m="1" x="52"/>
        <item m="1" x="219"/>
        <item m="1" x="457"/>
        <item m="1" x="603"/>
        <item m="1" x="329"/>
        <item m="1" x="535"/>
        <item m="1" x="364"/>
        <item m="1" x="29"/>
        <item m="1" x="366"/>
        <item m="1" x="338"/>
        <item m="1" x="144"/>
        <item m="1" x="328"/>
        <item m="1" x="231"/>
        <item m="1" x="585"/>
        <item m="1" x="270"/>
        <item m="1" x="207"/>
        <item m="1" x="543"/>
        <item m="1" x="286"/>
        <item m="1" x="232"/>
        <item m="1" x="586"/>
        <item m="1" x="501"/>
        <item m="1" x="208"/>
        <item m="1" x="544"/>
        <item m="1" x="454"/>
        <item m="1" x="344"/>
        <item m="1" x="369"/>
        <item m="1" x="125"/>
        <item m="1" x="55"/>
        <item m="1" x="113"/>
        <item m="1" x="494"/>
        <item m="1" x="370"/>
        <item m="1" x="37"/>
        <item m="1" x="298"/>
        <item m="1" x="235"/>
        <item m="1" x="525"/>
        <item m="1" x="223"/>
        <item m="1" x="425"/>
        <item m="1" x="497"/>
        <item m="1" x="7"/>
        <item m="1" x="367"/>
        <item m="1" x="330"/>
        <item m="1" x="250"/>
        <item m="1" x="477"/>
        <item m="1" x="27"/>
        <item m="1" x="146"/>
        <item m="1" x="447"/>
        <item m="1" x="109"/>
        <item m="1" x="13"/>
        <item m="1" x="114"/>
        <item m="1" x="398"/>
        <item m="1" x="70"/>
        <item m="1" x="373"/>
        <item m="1" x="589"/>
        <item m="1" x="254"/>
        <item m="1" x="568"/>
        <item m="1" x="220"/>
        <item m="1" x="224"/>
        <item m="1" x="147"/>
        <item m="1" x="63"/>
        <item m="1" x="496"/>
        <item m="1" x="280"/>
        <item m="1" x="476"/>
        <item m="1" x="209"/>
        <item m="1" x="196"/>
        <item m="1" x="71"/>
        <item m="1" x="158"/>
        <item m="1" x="141"/>
        <item m="1" x="272"/>
        <item m="1" x="175"/>
        <item m="1" x="216"/>
        <item m="1" x="285"/>
        <item m="1" x="172"/>
        <item m="1" x="110"/>
        <item m="1" x="599"/>
        <item m="1" x="156"/>
        <item m="1" x="75"/>
        <item m="1" x="471"/>
        <item m="1" x="107"/>
        <item m="1" x="246"/>
        <item m="1" x="36"/>
        <item m="1" x="40"/>
        <item m="1" x="93"/>
        <item m="1" x="32"/>
        <item m="1" x="43"/>
        <item m="1" x="48"/>
        <item m="1" x="357"/>
        <item m="1" x="226"/>
        <item m="1" x="557"/>
        <item m="1" x="74"/>
        <item m="1" x="378"/>
        <item m="1" x="355"/>
        <item m="1" x="53"/>
        <item m="1" x="191"/>
        <item m="1" x="537"/>
        <item m="1" x="85"/>
        <item m="1" x="380"/>
        <item m="1" x="291"/>
        <item m="1" x="393"/>
        <item m="1" x="108"/>
        <item m="1" x="160"/>
        <item m="1" x="112"/>
        <item m="1" x="282"/>
        <item m="1" x="163"/>
        <item m="1" x="237"/>
        <item m="1" x="401"/>
        <item m="1" x="1"/>
        <item m="1" x="62"/>
        <item m="1" x="138"/>
        <item m="1" x="468"/>
        <item m="1" x="290"/>
        <item m="1" x="218"/>
        <item m="1" x="482"/>
        <item m="1" x="506"/>
        <item m="1" x="301"/>
        <item m="1" x="499"/>
        <item m="1" x="514"/>
        <item m="1" x="352"/>
        <item m="1" x="581"/>
        <item m="1" x="576"/>
        <item m="1" x="594"/>
        <item m="1" x="540"/>
        <item m="1" x="89"/>
        <item m="1" x="406"/>
        <item m="1" x="15"/>
        <item m="1" x="353"/>
        <item m="1" x="582"/>
        <item m="1" x="402"/>
        <item m="1" x="2"/>
        <item m="1" x="536"/>
        <item m="1" x="483"/>
        <item m="1" x="88"/>
        <item m="1" x="98"/>
        <item m="1" x="517"/>
        <item m="1" x="600"/>
        <item m="1" x="553"/>
        <item m="1" x="442"/>
        <item m="1" x="65"/>
        <item m="1" x="451"/>
        <item m="1" x="258"/>
        <item m="1" x="97"/>
        <item m="1" x="60"/>
        <item m="1" x="31"/>
        <item m="1" x="524"/>
        <item m="1" x="416"/>
        <item m="1" x="227"/>
        <item m="1" x="383"/>
        <item m="1" x="303"/>
        <item m="1" x="446"/>
        <item m="1" x="76"/>
        <item m="1" x="133"/>
        <item m="1" x="349"/>
        <item m="1" x="575"/>
        <item m="1" x="20"/>
        <item m="1" x="564"/>
        <item m="1" x="509"/>
        <item m="1" x="464"/>
        <item m="1" x="519"/>
        <item m="1" x="360"/>
        <item m="1" x="588"/>
        <item m="1" x="159"/>
        <item m="1" x="205"/>
        <item m="1" x="46"/>
        <item m="1" x="145"/>
        <item m="1" x="151"/>
        <item m="1" x="490"/>
        <item m="1" x="550"/>
        <item m="1" x="119"/>
        <item m="1" x="311"/>
        <item m="1" x="170"/>
        <item m="1" x="136"/>
        <item m="1" x="419"/>
        <item m="1" x="21"/>
        <item m="1" x="297"/>
        <item m="1" x="154"/>
        <item m="1" x="461"/>
        <item m="1" x="323"/>
        <item m="1" x="69"/>
        <item m="1" x="592"/>
        <item m="1" x="518"/>
        <item m="1" x="435"/>
        <item m="1" x="485"/>
        <item m="1" x="503"/>
        <item m="1" x="185"/>
        <item m="1" x="244"/>
        <item m="1" x="423"/>
        <item m="1" x="530"/>
        <item m="1" x="439"/>
        <item m="1" x="504"/>
        <item m="1" x="186"/>
        <item m="1" x="245"/>
        <item m="1" x="531"/>
        <item m="1" x="440"/>
        <item m="1" x="438"/>
        <item m="1" x="523"/>
        <item m="1" x="580"/>
        <item m="1" x="449"/>
        <item m="1" x="507"/>
        <item m="1" x="407"/>
        <item m="1" x="167"/>
        <item m="1" x="462"/>
        <item m="1" x="50"/>
        <item m="1" x="408"/>
        <item m="1" x="168"/>
        <item m="1" x="463"/>
        <item m="1" x="51"/>
        <item m="1" x="493"/>
        <item m="1" x="547"/>
        <item m="1" x="418"/>
        <item m="1" x="467"/>
        <item m="1" x="384"/>
        <item m="1" x="121"/>
        <item m="1" x="431"/>
        <item m="1" x="18"/>
        <item m="1" x="42"/>
        <item m="1" x="90"/>
        <item m="1" x="385"/>
        <item m="1" x="122"/>
        <item m="1" x="432"/>
        <item m="1" x="19"/>
        <item m="1" x="561"/>
        <item m="1" x="238"/>
        <item m="1" x="299"/>
        <item m="1" x="480"/>
        <item m="1" x="100"/>
        <item m="1" x="101"/>
        <item m="1" x="104"/>
        <item m="1" x="363"/>
        <item m="1" x="434"/>
        <item m="1" x="566"/>
        <item m="1" x="596"/>
        <item m="1" x="292"/>
        <item m="1" x="424"/>
        <item m="1" x="571"/>
        <item m="1" x="91"/>
        <item m="1" x="129"/>
        <item m="1" x="198"/>
        <item m="1" x="411"/>
        <item m="1" x="181"/>
        <item m="1" x="362"/>
        <item m="1" x="66"/>
        <item m="1" x="365"/>
        <item m="1" x="552"/>
        <item m="1" x="77"/>
        <item m="1" x="239"/>
        <item m="1" x="560"/>
        <item m="1" x="532"/>
        <item m="1" x="342"/>
        <item m="1" x="45"/>
        <item m="1" x="58"/>
        <item m="1" x="422"/>
        <item m="1" x="279"/>
        <item m="1" x="131"/>
        <item m="1" x="132"/>
        <item m="1" x="351"/>
        <item m="1" x="502"/>
        <item m="1" x="265"/>
        <item m="1" x="64"/>
        <item m="1" x="105"/>
        <item m="1" x="135"/>
        <item m="1" x="126"/>
        <item m="1" x="217"/>
        <item m="1" x="315"/>
        <item m="1" x="96"/>
        <item m="1" x="475"/>
        <item m="1" x="111"/>
        <item m="1" x="165"/>
        <item m="1" x="222"/>
        <item m="1" x="164"/>
        <item m="1" x="221"/>
        <item m="1" x="392"/>
        <item m="1" x="520"/>
        <item m="1" x="281"/>
        <item m="1" x="358"/>
        <item m="1" x="26"/>
        <item m="1" x="481"/>
        <item m="1" x="326"/>
        <item m="1" x="341"/>
        <item m="1" x="491"/>
        <item m="1" x="295"/>
        <item m="1" x="567"/>
        <item m="1" x="327"/>
        <item m="1" x="569"/>
        <item m="1" x="597"/>
        <item m="1" x="157"/>
        <item m="1" x="24"/>
        <item m="1" x="249"/>
        <item m="1" x="337"/>
        <item m="1" x="512"/>
        <item m="1" x="274"/>
        <item m="1" x="211"/>
        <item m="1" x="194"/>
        <item m="1" x="555"/>
        <item m="1" x="284"/>
        <item m="1" x="340"/>
        <item m="1" x="486"/>
        <item m="1" x="542"/>
        <item m="1" x="142"/>
        <item m="1" x="319"/>
        <item m="1" x="455"/>
        <item m="1" x="368"/>
        <item m="1" x="187"/>
        <item m="1" x="103"/>
        <item m="1" x="193"/>
        <item m="1" x="180"/>
        <item m="1" x="452"/>
        <item m="1" x="177"/>
        <item m="1" x="371"/>
        <item m="1" x="558"/>
        <item m="1" x="72"/>
        <item m="1" x="79"/>
        <item m="1" x="389"/>
        <item m="1" x="229"/>
        <item m="1" x="516"/>
        <item m="1" x="11"/>
        <item m="1" x="47"/>
        <item m="1" x="318"/>
        <item m="1" x="578"/>
        <item m="1" x="14"/>
        <item m="1" x="562"/>
        <item m="1" x="453"/>
        <item m="1" x="124"/>
        <item m="1" x="479"/>
        <item m="1" x="322"/>
        <item m="1" x="500"/>
        <item m="1" x="584"/>
        <item m="1" x="116"/>
        <item m="1" x="534"/>
        <item m="1" x="16"/>
        <item m="1" x="397"/>
        <item m="1" x="6"/>
        <item m="1" x="310"/>
        <item m="1" x="56"/>
        <item m="1" x="554"/>
        <item m="1" x="283"/>
        <item m="1" x="343"/>
        <item m="1" x="321"/>
        <item m="1" x="257"/>
        <item m="1" x="130"/>
        <item m="1" x="412"/>
        <item m="1" x="247"/>
        <item m="1" x="202"/>
        <item m="1" x="533"/>
        <item m="1" x="304"/>
        <item m="1" x="252"/>
      </items>
    </pivotField>
    <pivotField axis="axisRow" compact="0" outline="0" showAll="0" defaultSubtotal="0">
      <items count="3">
        <item x="0"/>
        <item m="1" x="1"/>
        <item m="1" x="2"/>
      </items>
    </pivotField>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axis="axisRow" compact="0" outline="0" showAll="0">
      <items count="14">
        <item x="0"/>
        <item m="1" x="12"/>
        <item m="1" x="2"/>
        <item m="1" x="7"/>
        <item m="1" x="11"/>
        <item m="1" x="10"/>
        <item m="1" x="6"/>
        <item m="1" x="1"/>
        <item m="1" x="8"/>
        <item m="1" x="5"/>
        <item m="1" x="3"/>
        <item m="1" x="4"/>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2"/>
        <item x="1"/>
        <item t="default"/>
      </items>
    </pivotField>
    <pivotField compact="0" outline="0" showAll="0"/>
    <pivotField dataField="1" compact="0" outline="0" showAll="0" defaultSubtotal="0"/>
    <pivotField compact="0" outline="0" showAll="0"/>
    <pivotField compact="0" outline="0" showAll="0"/>
  </pivotFields>
  <rowFields count="31">
    <field x="71"/>
    <field x="4"/>
    <field x="84"/>
    <field x="49"/>
    <field x="53"/>
    <field x="72"/>
    <field x="47"/>
    <field x="44"/>
    <field x="73"/>
    <field x="74"/>
    <field x="48"/>
    <field x="50"/>
    <field x="54"/>
    <field x="51"/>
    <field x="66"/>
    <field x="68"/>
    <field x="77"/>
    <field x="75"/>
    <field x="70"/>
    <field x="78"/>
    <field x="79"/>
    <field x="86"/>
    <field x="87"/>
    <field x="88"/>
    <field x="93"/>
    <field x="94"/>
    <field x="95"/>
    <field x="76"/>
    <field x="64"/>
    <field x="41"/>
    <field x="98"/>
  </rowFields>
  <rowItems count="10">
    <i>
      <x/>
      <x v="833"/>
      <x v="2143"/>
      <x/>
      <x/>
      <x v="7987"/>
      <x v="485"/>
      <x v="4"/>
      <x v="673"/>
      <x v="833"/>
      <x v="321"/>
      <x v="726"/>
      <x/>
      <x/>
      <x/>
      <x/>
      <x/>
      <x v="590"/>
      <x/>
      <x/>
      <x v="4"/>
      <x/>
      <x v="16"/>
      <x/>
      <x v="257"/>
      <x/>
      <x/>
      <x/>
      <x/>
      <x v="34"/>
      <x/>
    </i>
    <i>
      <x v="1"/>
      <x v="834"/>
      <x v="2144"/>
      <x/>
      <x v="1"/>
      <x v="7988"/>
      <x v="487"/>
      <x v="4"/>
      <x v="674"/>
      <x v="834"/>
      <x/>
      <x v="727"/>
      <x/>
      <x/>
      <x v="161"/>
      <x/>
      <x/>
      <x v="591"/>
      <x v="1"/>
      <x/>
      <x/>
      <x/>
      <x v="16"/>
      <x/>
      <x v="257"/>
      <x/>
      <x/>
      <x v="98"/>
      <x/>
      <x v="34"/>
      <x/>
    </i>
    <i>
      <x v="2"/>
      <x v="110"/>
      <x v="2145"/>
      <x/>
      <x v="3"/>
      <x v="7989"/>
      <x v="93"/>
      <x v="4"/>
      <x v="3"/>
      <x v="110"/>
      <x/>
      <x v="728"/>
      <x/>
      <x/>
      <x v="161"/>
      <x/>
      <x/>
      <x v="592"/>
      <x v="2"/>
      <x/>
      <x/>
      <x/>
      <x v="16"/>
      <x/>
      <x v="257"/>
      <x/>
      <x/>
      <x v="99"/>
      <x v="430"/>
      <x v="34"/>
      <x/>
    </i>
    <i>
      <x v="3"/>
      <x v="835"/>
      <x v="2146"/>
      <x/>
      <x v="1"/>
      <x v="7990"/>
      <x v="376"/>
      <x v="4"/>
      <x v="675"/>
      <x v="835"/>
      <x/>
      <x v="729"/>
      <x/>
      <x/>
      <x v="161"/>
      <x/>
      <x/>
      <x v="593"/>
      <x v="3"/>
      <x/>
      <x v="2"/>
      <x/>
      <x v="16"/>
      <x/>
      <x v="258"/>
      <x/>
      <x/>
      <x/>
      <x/>
      <x v="34"/>
      <x/>
    </i>
    <i>
      <x v="4"/>
      <x v="836"/>
      <x v="2147"/>
      <x/>
      <x v="1"/>
      <x v="7991"/>
      <x v="488"/>
      <x v="4"/>
      <x v="676"/>
      <x v="836"/>
      <x/>
      <x v="730"/>
      <x/>
      <x/>
      <x v="161"/>
      <x/>
      <x/>
      <x v="594"/>
      <x v="4"/>
      <x/>
      <x v="3"/>
      <x/>
      <x v="16"/>
      <x/>
      <x v="259"/>
      <x/>
      <x/>
      <x v="100"/>
      <x/>
      <x v="34"/>
      <x/>
    </i>
    <i>
      <x v="5"/>
      <x v="837"/>
      <x v="2148"/>
      <x/>
      <x v="1"/>
      <x v="7992"/>
      <x v="486"/>
      <x v="4"/>
      <x v="677"/>
      <x v="837"/>
      <x/>
      <x v="731"/>
      <x/>
      <x/>
      <x v="161"/>
      <x/>
      <x/>
      <x v="595"/>
      <x v="5"/>
      <x/>
      <x v="11"/>
      <x/>
      <x v="16"/>
      <x/>
      <x v="257"/>
      <x/>
      <x/>
      <x v="101"/>
      <x/>
      <x v="34"/>
      <x/>
    </i>
    <i>
      <x v="6"/>
      <x v="838"/>
      <x v="2149"/>
      <x/>
      <x/>
      <x v="7993"/>
      <x v="106"/>
      <x v="4"/>
      <x v="678"/>
      <x v="838"/>
      <x v="2"/>
      <x v="732"/>
      <x/>
      <x/>
      <x/>
      <x/>
      <x/>
      <x v="596"/>
      <x v="6"/>
      <x/>
      <x v="4"/>
      <x/>
      <x v="16"/>
      <x/>
      <x v="1"/>
      <x/>
      <x/>
      <x/>
      <x/>
      <x v="34"/>
      <x/>
    </i>
    <i>
      <x v="7"/>
      <x v="2"/>
      <x v="2150"/>
      <x/>
      <x v="1"/>
      <x v="7994"/>
      <x v="94"/>
      <x v="4"/>
      <x v="444"/>
      <x v="2"/>
      <x/>
      <x v="471"/>
      <x/>
      <x/>
      <x v="162"/>
      <x/>
      <x/>
      <x v="597"/>
      <x v="7"/>
      <x/>
      <x v="2"/>
      <x/>
      <x v="16"/>
      <x/>
      <x v="260"/>
      <x/>
      <x/>
      <x/>
      <x/>
      <x v="34"/>
      <x/>
    </i>
    <i>
      <x v="8"/>
      <x v="110"/>
      <x v="2151"/>
      <x/>
      <x v="1"/>
      <x v="7995"/>
      <x v="93"/>
      <x v="4"/>
      <x v="3"/>
      <x v="110"/>
      <x/>
      <x v="116"/>
      <x/>
      <x/>
      <x v="162"/>
      <x/>
      <x/>
      <x v="598"/>
      <x v="8"/>
      <x/>
      <x/>
      <x/>
      <x v="16"/>
      <x/>
      <x v="261"/>
      <x/>
      <x/>
      <x v="102"/>
      <x/>
      <x v="34"/>
      <x/>
    </i>
    <i>
      <x v="9"/>
      <x v="92"/>
      <x v="2152"/>
      <x/>
      <x v="3"/>
      <x v="7996"/>
      <x v="83"/>
      <x v="4"/>
      <x v="2"/>
      <x v="92"/>
      <x/>
      <x v="104"/>
      <x/>
      <x/>
      <x v="162"/>
      <x/>
      <x/>
      <x v="1"/>
      <x v="9"/>
      <x/>
      <x/>
      <x/>
      <x v="16"/>
      <x/>
      <x v="262"/>
      <x/>
      <x/>
      <x v="17"/>
      <x/>
      <x v="34"/>
      <x/>
    </i>
  </rowItems>
  <colItems count="1">
    <i/>
  </colItems>
  <pageFields count="4">
    <pageField fld="127" hier="-1"/>
    <pageField fld="121" hier="-1"/>
    <pageField fld="139" hier="-1"/>
    <pageField fld="97" item="0" hier="-1"/>
  </pageFields>
  <dataFields count="1">
    <dataField name="加總 - ErrCount" fld="141" baseField="0" baseItem="0"/>
  </dataFields>
  <formats count="47">
    <format dxfId="129">
      <pivotArea type="all" dataOnly="0" outline="0" fieldPosition="0"/>
    </format>
    <format dxfId="128">
      <pivotArea field="49" type="button" dataOnly="0" labelOnly="1" outline="0" axis="axisRow" fieldPosition="3"/>
    </format>
    <format dxfId="127">
      <pivotArea field="53" type="button" dataOnly="0" labelOnly="1" outline="0" axis="axisRow" fieldPosition="4"/>
    </format>
    <format dxfId="126">
      <pivotArea field="72" type="button" dataOnly="0" labelOnly="1" outline="0" axis="axisRow" fieldPosition="5"/>
    </format>
    <format dxfId="125">
      <pivotArea field="47" type="button" dataOnly="0" labelOnly="1" outline="0" axis="axisRow" fieldPosition="6"/>
    </format>
    <format dxfId="124">
      <pivotArea field="44" type="button" dataOnly="0" labelOnly="1" outline="0" axis="axisRow" fieldPosition="7"/>
    </format>
    <format dxfId="123">
      <pivotArea field="73" type="button" dataOnly="0" labelOnly="1" outline="0" axis="axisRow" fieldPosition="8"/>
    </format>
    <format dxfId="122">
      <pivotArea field="74" type="button" dataOnly="0" labelOnly="1" outline="0" axis="axisRow" fieldPosition="9"/>
    </format>
    <format dxfId="121">
      <pivotArea field="48" type="button" dataOnly="0" labelOnly="1" outline="0" axis="axisRow" fieldPosition="10"/>
    </format>
    <format dxfId="120">
      <pivotArea field="50" type="button" dataOnly="0" labelOnly="1" outline="0" axis="axisRow" fieldPosition="11"/>
    </format>
    <format dxfId="119">
      <pivotArea field="75" type="button" dataOnly="0" labelOnly="1" outline="0" axis="axisRow" fieldPosition="17"/>
    </format>
    <format dxfId="118">
      <pivotArea field="54" type="button" dataOnly="0" labelOnly="1" outline="0" axis="axisRow" fieldPosition="12"/>
    </format>
    <format dxfId="117">
      <pivotArea field="51" type="button" dataOnly="0" labelOnly="1" outline="0" axis="axisRow" fieldPosition="13"/>
    </format>
    <format dxfId="116">
      <pivotArea field="66" type="button" dataOnly="0" labelOnly="1" outline="0" axis="axisRow" fieldPosition="14"/>
    </format>
    <format dxfId="115">
      <pivotArea field="77" type="button" dataOnly="0" labelOnly="1" outline="0" axis="axisRow" fieldPosition="16"/>
    </format>
    <format dxfId="114">
      <pivotArea field="70" type="button" dataOnly="0" labelOnly="1" outline="0" axis="axisRow" fieldPosition="18"/>
    </format>
    <format dxfId="113">
      <pivotArea dataOnly="0" labelOnly="1" outline="0" fieldPosition="0">
        <references count="1">
          <reference field="49" count="0"/>
        </references>
      </pivotArea>
    </format>
    <format dxfId="112">
      <pivotArea dataOnly="0" labelOnly="1" outline="0" fieldPosition="0">
        <references count="2">
          <reference field="49" count="0" selected="0"/>
          <reference field="53" count="0"/>
        </references>
      </pivotArea>
    </format>
    <format dxfId="111">
      <pivotArea dataOnly="0" labelOnly="1" outline="0" fieldPosition="0">
        <references count="3">
          <reference field="49" count="0" selected="0"/>
          <reference field="53" count="0" selected="0"/>
          <reference field="72" count="0"/>
        </references>
      </pivotArea>
    </format>
    <format dxfId="110">
      <pivotArea type="all" dataOnly="0" outline="0" fieldPosition="0"/>
    </format>
    <format dxfId="109">
      <pivotArea field="71" type="button" dataOnly="0" labelOnly="1" outline="0" axis="axisRow" fieldPosition="0"/>
    </format>
    <format dxfId="108">
      <pivotArea field="84" type="button" dataOnly="0" labelOnly="1" outline="0" axis="axisRow" fieldPosition="2"/>
    </format>
    <format dxfId="107">
      <pivotArea field="49" type="button" dataOnly="0" labelOnly="1" outline="0" axis="axisRow" fieldPosition="3"/>
    </format>
    <format dxfId="106">
      <pivotArea field="53" type="button" dataOnly="0" labelOnly="1" outline="0" axis="axisRow" fieldPosition="4"/>
    </format>
    <format dxfId="105">
      <pivotArea field="72" type="button" dataOnly="0" labelOnly="1" outline="0" axis="axisRow" fieldPosition="5"/>
    </format>
    <format dxfId="104">
      <pivotArea field="47" type="button" dataOnly="0" labelOnly="1" outline="0" axis="axisRow" fieldPosition="6"/>
    </format>
    <format dxfId="103">
      <pivotArea field="44" type="button" dataOnly="0" labelOnly="1" outline="0" axis="axisRow" fieldPosition="7"/>
    </format>
    <format dxfId="102">
      <pivotArea field="73" type="button" dataOnly="0" labelOnly="1" outline="0" axis="axisRow" fieldPosition="8"/>
    </format>
    <format dxfId="101">
      <pivotArea field="74" type="button" dataOnly="0" labelOnly="1" outline="0" axis="axisRow" fieldPosition="9"/>
    </format>
    <format dxfId="100">
      <pivotArea field="48" type="button" dataOnly="0" labelOnly="1" outline="0" axis="axisRow" fieldPosition="10"/>
    </format>
    <format dxfId="99">
      <pivotArea field="50" type="button" dataOnly="0" labelOnly="1" outline="0" axis="axisRow" fieldPosition="11"/>
    </format>
    <format dxfId="98">
      <pivotArea field="54" type="button" dataOnly="0" labelOnly="1" outline="0" axis="axisRow" fieldPosition="12"/>
    </format>
    <format dxfId="97">
      <pivotArea field="51" type="button" dataOnly="0" labelOnly="1" outline="0" axis="axisRow" fieldPosition="13"/>
    </format>
    <format dxfId="96">
      <pivotArea field="66" type="button" dataOnly="0" labelOnly="1" outline="0" axis="axisRow" fieldPosition="14"/>
    </format>
    <format dxfId="95">
      <pivotArea field="68" type="button" dataOnly="0" labelOnly="1" outline="0" axis="axisRow" fieldPosition="15"/>
    </format>
    <format dxfId="94">
      <pivotArea field="77" type="button" dataOnly="0" labelOnly="1" outline="0" axis="axisRow" fieldPosition="16"/>
    </format>
    <format dxfId="93">
      <pivotArea field="75" type="button" dataOnly="0" labelOnly="1" outline="0" axis="axisRow" fieldPosition="17"/>
    </format>
    <format dxfId="92">
      <pivotArea field="70" type="button" dataOnly="0" labelOnly="1" outline="0" axis="axisRow" fieldPosition="18"/>
    </format>
    <format dxfId="91">
      <pivotArea field="78" type="button" dataOnly="0" labelOnly="1" outline="0" axis="axisRow" fieldPosition="19"/>
    </format>
    <format dxfId="90">
      <pivotArea field="79" type="button" dataOnly="0" labelOnly="1" outline="0" axis="axisRow" fieldPosition="20"/>
    </format>
    <format dxfId="89">
      <pivotArea field="86" type="button" dataOnly="0" labelOnly="1" outline="0" axis="axisRow" fieldPosition="21"/>
    </format>
    <format dxfId="88">
      <pivotArea field="87" type="button" dataOnly="0" labelOnly="1" outline="0" axis="axisRow" fieldPosition="22"/>
    </format>
    <format dxfId="87">
      <pivotArea field="88" type="button" dataOnly="0" labelOnly="1" outline="0" axis="axisRow" fieldPosition="23"/>
    </format>
    <format dxfId="86">
      <pivotArea field="93" type="button" dataOnly="0" labelOnly="1" outline="0" axis="axisRow" fieldPosition="24"/>
    </format>
    <format dxfId="85">
      <pivotArea field="94" type="button" dataOnly="0" labelOnly="1" outline="0" axis="axisRow" fieldPosition="25"/>
    </format>
    <format dxfId="84">
      <pivotArea field="95" type="button" dataOnly="0" labelOnly="1" outline="0" axis="axisRow" fieldPosition="26"/>
    </format>
    <format dxfId="83">
      <pivotArea dataOnly="0" labelOnly="1" outline="0" fieldPosition="0">
        <references count="1">
          <reference field="71" count="4">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vtMtdMatch"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B8:D18" firstHeaderRow="1" firstDataRow="1" firstDataCol="3" rowPageCount="4"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21">
        <item x="0"/>
        <item m="1" x="16"/>
        <item m="1" x="19"/>
        <item m="1" x="3"/>
        <item m="1" x="14"/>
        <item m="1" x="12"/>
        <item m="1" x="18"/>
        <item m="1" x="20"/>
        <item m="1" x="10"/>
        <item m="1" x="8"/>
        <item m="1" x="17"/>
        <item m="1" x="7"/>
        <item m="1" x="5"/>
        <item m="1" x="9"/>
        <item m="1" x="6"/>
        <item m="1" x="13"/>
        <item m="1" x="11"/>
        <item m="1" x="15"/>
        <item m="1" x="1"/>
        <item m="1" x="2"/>
        <item m="1" x="4"/>
      </items>
    </pivotField>
    <pivotField compact="0" outline="0" showAll="0"/>
    <pivotField compact="0" outline="0" showAll="0" defaultSubtotal="0"/>
    <pivotField name="Name" compact="0" outline="0" showAll="0" sortType="ascending" defaultSubtotal="0">
      <items count="839">
        <item m="1" x="246"/>
        <item m="1" x="493"/>
        <item m="1" x="182"/>
        <item m="1" x="189"/>
        <item m="1" x="627"/>
        <item m="1" x="203"/>
        <item m="1" x="724"/>
        <item m="1" x="87"/>
        <item m="1" x="539"/>
        <item m="1" x="114"/>
        <item m="1" x="198"/>
        <item m="1" x="784"/>
        <item m="1" x="467"/>
        <item m="1" x="369"/>
        <item m="1" x="719"/>
        <item m="1" x="51"/>
        <item m="1" x="52"/>
        <item m="1" x="88"/>
        <item m="1" x="813"/>
        <item m="1" x="89"/>
        <item m="1" x="247"/>
        <item m="1" x="248"/>
        <item m="1" x="251"/>
        <item m="1" x="709"/>
        <item m="1" x="698"/>
        <item m="1" x="406"/>
        <item m="1" x="309"/>
        <item m="1" x="506"/>
        <item m="1" x="420"/>
        <item m="1" x="697"/>
        <item m="1" x="733"/>
        <item m="1" x="507"/>
        <item m="1" x="192"/>
        <item m="1" x="679"/>
        <item m="1" x="786"/>
        <item m="1" x="569"/>
        <item m="1" x="377"/>
        <item m="1" x="771"/>
        <item m="1" x="100"/>
        <item m="1" x="72"/>
        <item m="1" x="244"/>
        <item m="1" x="280"/>
        <item m="1" x="429"/>
        <item m="1" x="667"/>
        <item m="1" x="544"/>
        <item m="1" x="215"/>
        <item m="1" x="427"/>
        <item m="1" x="70"/>
        <item m="1" x="568"/>
        <item m="1" x="424"/>
        <item m="1" x="445"/>
        <item m="1" x="292"/>
        <item m="1" x="141"/>
        <item m="1" x="589"/>
        <item m="1" x="471"/>
        <item m="1" x="838"/>
        <item m="1" x="59"/>
        <item m="1" x="78"/>
        <item m="1" x="814"/>
        <item m="1" x="236"/>
        <item m="1" x="227"/>
        <item m="1" x="681"/>
        <item m="1" x="134"/>
        <item m="1" x="477"/>
        <item m="1" x="265"/>
        <item m="1" x="218"/>
        <item m="1" x="670"/>
        <item m="1" x="777"/>
        <item m="1" x="364"/>
        <item m="1" x="122"/>
        <item m="1" x="123"/>
        <item m="1" x="237"/>
        <item m="1" x="63"/>
        <item m="1" x="116"/>
        <item m="1" x="266"/>
        <item m="1" x="102"/>
        <item m="1" x="592"/>
        <item m="1" x="608"/>
        <item m="1" x="482"/>
        <item m="1" x="254"/>
        <item m="1" x="820"/>
        <item m="1" x="157"/>
        <item m="1" x="261"/>
        <item x="8"/>
        <item m="1" x="616"/>
        <item m="1" x="795"/>
        <item m="1" x="97"/>
        <item m="1" x="453"/>
        <item m="1" x="624"/>
        <item m="1" x="562"/>
        <item m="1" x="658"/>
        <item m="1" x="77"/>
        <item m="1" x="519"/>
        <item x="2"/>
        <item x="7"/>
        <item m="1" x="200"/>
        <item m="1" x="720"/>
        <item m="1" x="593"/>
        <item m="1" x="525"/>
        <item m="1" x="696"/>
        <item m="1" x="756"/>
        <item m="1" x="730"/>
        <item m="1" x="494"/>
        <item m="1" x="415"/>
        <item m="1" x="830"/>
        <item m="1" x="10"/>
        <item x="6"/>
        <item m="1" x="37"/>
        <item m="1" x="815"/>
        <item m="1" x="665"/>
        <item m="1" x="370"/>
        <item m="1" x="618"/>
        <item m="1" x="110"/>
        <item m="1" x="514"/>
        <item m="1" x="21"/>
        <item m="1" x="293"/>
        <item m="1" x="159"/>
        <item m="1" x="757"/>
        <item m="1" x="528"/>
        <item m="1" x="591"/>
        <item m="1" x="148"/>
        <item m="1" x="751"/>
        <item m="1" x="641"/>
        <item m="1" x="319"/>
        <item m="1" x="257"/>
        <item m="1" x="127"/>
        <item m="1" x="524"/>
        <item m="1" x="234"/>
        <item m="1" x="574"/>
        <item m="1" x="20"/>
        <item m="1" x="419"/>
        <item m="1" x="475"/>
        <item m="1" x="259"/>
        <item m="1" x="735"/>
        <item m="1" x="191"/>
        <item m="1" x="778"/>
        <item m="1" x="481"/>
        <item m="1" x="543"/>
        <item m="1" x="657"/>
        <item m="1" x="41"/>
        <item m="1" x="354"/>
        <item m="1" x="649"/>
        <item m="1" x="91"/>
        <item m="1" x="279"/>
        <item m="1" x="48"/>
        <item m="1" x="645"/>
        <item m="1" x="349"/>
        <item m="1" x="45"/>
        <item m="1" x="604"/>
        <item m="1" x="678"/>
        <item m="1" x="617"/>
        <item m="1" x="490"/>
        <item m="1" x="164"/>
        <item m="1" x="204"/>
        <item m="1" x="278"/>
        <item m="1" x="231"/>
        <item m="1" x="455"/>
        <item m="1" x="734"/>
        <item m="1" x="600"/>
        <item m="1" x="783"/>
        <item m="1" x="411"/>
        <item m="1" x="509"/>
        <item m="1" x="168"/>
        <item m="1" x="761"/>
        <item m="1" x="780"/>
        <item m="1" x="174"/>
        <item m="1" x="103"/>
        <item m="1" x="38"/>
        <item m="1" x="389"/>
        <item m="1" x="342"/>
        <item m="1" x="19"/>
        <item m="1" x="809"/>
        <item m="1" x="74"/>
        <item m="1" x="39"/>
        <item m="1" x="61"/>
        <item m="1" x="310"/>
        <item m="1" x="390"/>
        <item m="1" x="774"/>
        <item m="1" x="223"/>
        <item m="1" x="613"/>
        <item m="1" x="334"/>
        <item m="1" x="391"/>
        <item m="1" x="694"/>
        <item m="1" x="693"/>
        <item m="1" x="484"/>
        <item m="1" x="106"/>
        <item m="1" x="296"/>
        <item m="1" x="213"/>
        <item m="1" x="75"/>
        <item m="1" x="40"/>
        <item m="1" x="260"/>
        <item m="1" x="485"/>
        <item m="1" x="175"/>
        <item m="1" x="118"/>
        <item m="1" x="297"/>
        <item m="1" x="135"/>
        <item m="1" x="357"/>
        <item m="1" x="746"/>
        <item m="1" x="171"/>
        <item m="1" x="333"/>
        <item m="1" x="270"/>
        <item m="1" x="554"/>
        <item m="1" x="762"/>
        <item m="1" x="775"/>
        <item m="1" x="136"/>
        <item m="1" x="781"/>
        <item m="1" x="252"/>
        <item m="1" x="435"/>
        <item m="1" x="632"/>
        <item m="1" x="113"/>
        <item m="1" x="335"/>
        <item m="1" x="33"/>
        <item m="1" x="137"/>
        <item m="1" x="663"/>
        <item m="1" x="190"/>
        <item m="1" x="565"/>
        <item m="1" x="535"/>
        <item m="1" x="242"/>
        <item m="1" x="253"/>
        <item m="1" x="446"/>
        <item m="1" x="583"/>
        <item m="1" x="138"/>
        <item m="1" x="566"/>
        <item m="1" x="66"/>
        <item m="1" x="412"/>
        <item m="1" x="98"/>
        <item m="1" x="834"/>
        <item m="1" x="358"/>
        <item m="1" x="740"/>
        <item m="1" x="548"/>
        <item m="1" x="822"/>
        <item m="1" x="483"/>
        <item m="1" x="99"/>
        <item m="1" x="489"/>
        <item m="1" x="478"/>
        <item m="1" x="664"/>
        <item m="1" x="436"/>
        <item m="1" x="835"/>
        <item m="1" x="196"/>
        <item m="1" x="423"/>
        <item m="1" x="221"/>
        <item m="1" x="440"/>
        <item m="1" x="276"/>
        <item m="1" x="413"/>
        <item m="1" x="706"/>
        <item m="1" x="492"/>
        <item m="1" x="155"/>
        <item m="1" x="298"/>
        <item m="1" x="508"/>
        <item m="1" x="769"/>
        <item m="1" x="437"/>
        <item m="1" x="143"/>
        <item m="1" x="741"/>
        <item m="1" x="299"/>
        <item m="1" x="836"/>
        <item m="1" x="441"/>
        <item m="1" x="584"/>
        <item m="1" x="434"/>
        <item m="1" x="43"/>
        <item m="1" x="829"/>
        <item m="1" x="728"/>
        <item m="1" x="407"/>
        <item m="1" x="304"/>
        <item m="1" x="93"/>
        <item m="1" x="170"/>
        <item m="1" x="659"/>
        <item m="1" x="802"/>
        <item m="1" x="582"/>
        <item m="1" x="44"/>
        <item m="1" x="571"/>
        <item m="1" x="305"/>
        <item m="1" x="388"/>
        <item m="1" x="451"/>
        <item m="1" x="53"/>
        <item m="1" x="306"/>
        <item m="1" x="452"/>
        <item m="1" x="661"/>
        <item m="1" x="650"/>
        <item m="1" x="17"/>
        <item m="1" x="687"/>
        <item m="1" x="353"/>
        <item m="1" x="282"/>
        <item m="1" x="158"/>
        <item m="1" x="71"/>
        <item m="1" x="672"/>
        <item m="1" x="743"/>
        <item m="1" x="378"/>
        <item m="1" x="13"/>
        <item m="1" x="636"/>
        <item m="1" x="686"/>
        <item m="1" x="676"/>
        <item m="1" x="428"/>
        <item m="1" x="356"/>
        <item m="1" x="491"/>
        <item m="1" x="673"/>
        <item m="1" x="637"/>
        <item m="1" x="598"/>
        <item m="1" x="479"/>
        <item m="1" x="239"/>
        <item m="1" x="677"/>
        <item m="1" x="638"/>
        <item m="1" x="480"/>
        <item m="1" x="240"/>
        <item m="1" x="76"/>
        <item m="1" x="576"/>
        <item m="1" x="644"/>
        <item m="1" x="630"/>
        <item m="1" x="42"/>
        <item m="1" x="108"/>
        <item m="1" x="11"/>
        <item m="1" x="264"/>
        <item m="1" x="731"/>
        <item m="1" x="109"/>
        <item m="1" x="488"/>
        <item m="1" x="588"/>
        <item m="1" x="442"/>
        <item m="1" x="272"/>
        <item m="1" x="262"/>
        <item m="1" x="577"/>
        <item m="1" x="652"/>
        <item m="1" x="327"/>
        <item m="1" x="464"/>
        <item m="1" x="151"/>
        <item m="1" x="392"/>
        <item m="1" x="521"/>
        <item m="1" x="821"/>
        <item m="1" x="768"/>
        <item m="1" x="263"/>
        <item m="1" x="351"/>
        <item m="1" x="173"/>
        <item m="1" x="522"/>
        <item m="1" x="684"/>
        <item m="1" x="328"/>
        <item m="1" x="117"/>
        <item m="1" x="131"/>
        <item m="1" x="515"/>
        <item m="1" x="329"/>
        <item m="1" x="581"/>
        <item m="1" x="338"/>
        <item m="1" x="715"/>
        <item m="1" x="671"/>
        <item m="1" x="393"/>
        <item m="1" x="825"/>
        <item m="1" x="36"/>
        <item m="1" x="269"/>
        <item m="1" x="361"/>
        <item m="1" x="367"/>
        <item m="1" x="520"/>
        <item m="1" x="573"/>
        <item m="1" x="465"/>
        <item m="1" x="542"/>
        <item m="1" x="325"/>
        <item m="1" x="691"/>
        <item m="1" x="714"/>
        <item m="1" x="748"/>
        <item m="1" x="625"/>
        <item m="1" x="668"/>
        <item m="1" x="725"/>
        <item m="1" x="450"/>
        <item m="1" x="394"/>
        <item m="1" x="219"/>
        <item m="1" x="799"/>
        <item m="1" x="235"/>
        <item m="1" x="707"/>
        <item m="1" x="119"/>
        <item m="1" x="500"/>
        <item m="1" x="401"/>
        <item m="1" x="376"/>
        <item m="1" x="816"/>
        <item m="1" x="22"/>
        <item m="1" x="631"/>
        <item m="1" x="126"/>
        <item m="1" x="410"/>
        <item m="1" x="578"/>
        <item m="1" x="94"/>
        <item m="1" x="154"/>
        <item x="3"/>
        <item m="1" x="180"/>
        <item m="1" x="504"/>
        <item m="1" x="594"/>
        <item m="1" x="505"/>
        <item m="1" x="96"/>
        <item m="1" x="572"/>
        <item m="1" x="258"/>
        <item m="1" x="801"/>
        <item m="1" x="763"/>
        <item m="1" x="187"/>
        <item m="1" x="352"/>
        <item m="1" x="555"/>
        <item m="1" x="503"/>
        <item m="1" x="228"/>
        <item m="1" x="487"/>
        <item m="1" x="414"/>
        <item m="1" x="810"/>
        <item m="1" x="323"/>
        <item m="1" x="726"/>
        <item m="1" x="699"/>
        <item m="1" x="797"/>
        <item m="1" x="295"/>
        <item m="1" x="626"/>
        <item m="1" x="267"/>
        <item m="1" x="643"/>
        <item m="1" x="587"/>
        <item m="1" x="610"/>
        <item m="1" x="30"/>
        <item m="1" x="73"/>
        <item m="1" x="837"/>
        <item m="1" x="250"/>
        <item m="1" x="738"/>
        <item m="1" x="729"/>
        <item m="1" x="534"/>
        <item m="1" x="745"/>
        <item m="1" x="12"/>
        <item m="1" x="386"/>
        <item m="1" x="241"/>
        <item m="1" x="124"/>
        <item m="1" x="132"/>
        <item m="1" x="704"/>
        <item m="1" x="536"/>
        <item m="1" x="128"/>
        <item m="1" x="811"/>
        <item m="1" x="417"/>
        <item m="1" x="832"/>
        <item m="1" x="716"/>
        <item m="1" x="564"/>
        <item m="1" x="674"/>
        <item m="1" x="211"/>
        <item m="1" x="14"/>
        <item m="1" x="443"/>
        <item m="1" x="343"/>
        <item m="1" x="249"/>
        <item m="1" x="220"/>
        <item m="1" x="805"/>
        <item m="1" x="806"/>
        <item m="1" x="243"/>
        <item m="1" x="737"/>
        <item m="1" x="336"/>
        <item m="1" x="184"/>
        <item m="1" x="695"/>
        <item m="1" x="139"/>
        <item m="1" x="486"/>
        <item m="1" x="736"/>
        <item m="1" x="197"/>
        <item m="1" x="614"/>
        <item m="1" x="782"/>
        <item m="1" x="222"/>
        <item m="1" x="633"/>
        <item m="1" x="463"/>
        <item m="1" x="747"/>
        <item m="1" x="606"/>
        <item m="1" x="510"/>
        <item m="1" x="459"/>
        <item m="1" x="460"/>
        <item m="1" x="819"/>
        <item m="1" x="330"/>
        <item m="1" x="601"/>
        <item m="1" x="286"/>
        <item m="1" x="273"/>
        <item m="1" x="287"/>
        <item m="1" x="461"/>
        <item m="1" x="432"/>
        <item m="1" x="648"/>
        <item m="1" x="62"/>
        <item m="1" x="449"/>
        <item m="1" x="612"/>
        <item m="1" x="570"/>
        <item m="1" x="344"/>
        <item m="1" x="186"/>
        <item m="1" x="195"/>
        <item m="1" x="256"/>
        <item m="1" x="115"/>
        <item m="1" x="311"/>
        <item m="1" x="199"/>
        <item m="1" x="90"/>
        <item m="1" x="321"/>
        <item m="1" x="675"/>
        <item m="1" x="567"/>
        <item m="1" x="498"/>
        <item m="1" x="580"/>
        <item m="1" x="314"/>
        <item m="1" x="385"/>
        <item m="1" x="400"/>
        <item m="1" x="609"/>
        <item m="1" x="499"/>
        <item m="1" x="371"/>
        <item x="0"/>
        <item x="5"/>
        <item x="1"/>
        <item x="4"/>
        <item m="1" x="721"/>
        <item m="1" x="496"/>
        <item m="1" x="372"/>
        <item m="1" x="560"/>
        <item m="1" x="160"/>
        <item m="1" x="165"/>
        <item m="1" x="161"/>
        <item m="1" x="474"/>
        <item m="1" x="527"/>
        <item m="1" x="444"/>
        <item m="1" x="408"/>
        <item m="1" x="438"/>
        <item m="1" x="476"/>
        <item m="1" x="347"/>
        <item m="1" x="111"/>
        <item m="1" x="169"/>
        <item m="1" x="404"/>
        <item m="1" x="779"/>
        <item m="1" x="283"/>
        <item m="1" x="380"/>
        <item m="1" x="749"/>
        <item m="1" x="112"/>
        <item m="1" x="284"/>
        <item m="1" x="495"/>
        <item m="1" x="755"/>
        <item m="1" x="776"/>
        <item m="1" x="462"/>
        <item m="1" x="692"/>
        <item m="1" x="511"/>
        <item m="1" x="365"/>
        <item m="1" x="823"/>
        <item m="1" x="447"/>
        <item m="1" x="207"/>
        <item m="1" x="172"/>
        <item m="1" x="145"/>
        <item m="1" x="382"/>
        <item m="1" x="620"/>
        <item m="1" x="654"/>
        <item m="1" x="373"/>
        <item m="1" x="758"/>
        <item m="1" x="701"/>
        <item m="1" x="101"/>
        <item m="1" x="789"/>
        <item m="1" x="57"/>
        <item m="1" x="289"/>
        <item m="1" x="767"/>
        <item m="1" x="368"/>
        <item m="1" x="341"/>
        <item m="1" x="552"/>
        <item m="1" x="472"/>
        <item m="1" x="764"/>
        <item m="1" x="50"/>
        <item m="1" x="556"/>
        <item m="1" x="431"/>
        <item m="1" x="274"/>
        <item m="1" x="744"/>
        <item m="1" x="790"/>
        <item m="1" x="666"/>
        <item m="1" x="669"/>
        <item m="1" x="15"/>
        <item m="1" x="26"/>
        <item m="1" x="718"/>
        <item m="1" x="559"/>
        <item m="1" x="831"/>
        <item m="1" x="193"/>
        <item m="1" x="348"/>
        <item m="1" x="291"/>
        <item m="1" x="9"/>
        <item m="1" x="29"/>
        <item m="1" x="473"/>
        <item m="1" x="229"/>
        <item m="1" x="313"/>
        <item m="1" x="27"/>
        <item m="1" x="23"/>
        <item m="1" x="322"/>
        <item m="1" x="454"/>
        <item m="1" x="379"/>
        <item m="1" x="712"/>
        <item m="1" x="722"/>
        <item m="1" x="817"/>
        <item m="1" x="214"/>
        <item m="1" x="275"/>
        <item m="1" x="628"/>
        <item m="1" x="405"/>
        <item m="1" x="387"/>
        <item m="1" x="185"/>
        <item m="1" x="121"/>
        <item m="1" x="409"/>
        <item m="1" x="833"/>
        <item m="1" x="224"/>
        <item m="1" x="255"/>
        <item m="1" x="433"/>
        <item m="1" x="49"/>
        <item m="1" x="545"/>
        <item m="1" x="553"/>
        <item m="1" x="430"/>
        <item m="1" x="739"/>
        <item m="1" x="125"/>
        <item m="1" x="129"/>
        <item m="1" x="326"/>
        <item m="1" x="83"/>
        <item m="1" x="766"/>
        <item m="1" x="456"/>
        <item m="1" x="787"/>
        <item m="1" x="396"/>
        <item m="1" x="130"/>
        <item m="1" x="303"/>
        <item m="1" x="585"/>
        <item m="1" x="537"/>
        <item m="1" x="149"/>
        <item m="1" x="690"/>
        <item m="1" x="662"/>
        <item m="1" x="529"/>
        <item m="1" x="623"/>
        <item m="1" x="599"/>
        <item m="1" x="16"/>
        <item m="1" x="176"/>
        <item m="1" x="646"/>
        <item m="1" x="188"/>
        <item m="1" x="602"/>
        <item m="1" x="711"/>
        <item m="1" x="80"/>
        <item m="1" x="683"/>
        <item m="1" x="225"/>
        <item m="1" x="470"/>
        <item m="1" x="611"/>
        <item m="1" x="312"/>
        <item m="1" x="133"/>
        <item m="1" x="28"/>
        <item m="1" x="397"/>
        <item m="1" x="81"/>
        <item m="1" x="60"/>
        <item m="1" x="142"/>
        <item m="1" x="271"/>
        <item m="1" x="162"/>
        <item m="1" x="35"/>
        <item m="1" x="596"/>
        <item m="1" x="688"/>
        <item m="1" x="796"/>
        <item m="1" x="315"/>
        <item m="1" x="316"/>
        <item m="1" x="324"/>
        <item m="1" x="166"/>
        <item m="1" x="597"/>
        <item m="1" x="607"/>
        <item m="1" x="700"/>
        <item m="1" x="346"/>
        <item m="1" x="750"/>
        <item m="1" x="523"/>
        <item m="1" x="355"/>
        <item m="1" x="629"/>
        <item m="1" x="398"/>
        <item m="1" x="317"/>
        <item m="1" x="318"/>
        <item m="1" x="818"/>
        <item m="1" x="183"/>
        <item m="1" x="710"/>
        <item m="1" x="526"/>
        <item m="1" x="95"/>
        <item m="1" x="67"/>
        <item m="1" x="68"/>
        <item m="1" x="205"/>
        <item m="1" x="245"/>
        <item m="1" x="46"/>
        <item m="1" x="153"/>
        <item m="1" x="146"/>
        <item m="1" x="383"/>
        <item m="1" x="621"/>
        <item m="1" x="655"/>
        <item m="1" x="374"/>
        <item m="1" x="759"/>
        <item m="1" x="702"/>
        <item m="1" x="307"/>
        <item m="1" x="79"/>
        <item m="1" x="217"/>
        <item m="1" x="742"/>
        <item m="1" x="635"/>
        <item m="1" x="285"/>
        <item m="1" x="575"/>
        <item m="1" x="590"/>
        <item m="1" x="713"/>
        <item m="1" x="717"/>
        <item m="1" x="58"/>
        <item m="1" x="209"/>
        <item m="1" x="727"/>
        <item m="1" x="360"/>
        <item m="1" x="828"/>
        <item m="1" x="194"/>
        <item m="1" x="308"/>
        <item m="1" x="34"/>
        <item m="1" x="513"/>
        <item m="1" x="340"/>
        <item m="1" x="705"/>
        <item m="1" x="84"/>
        <item m="1" x="226"/>
        <item m="1" x="294"/>
        <item m="1" x="502"/>
        <item m="1" x="362"/>
        <item m="1" x="458"/>
        <item m="1" x="791"/>
        <item m="1" x="538"/>
        <item m="1" x="150"/>
        <item m="1" x="804"/>
        <item m="1" x="792"/>
        <item m="1" x="92"/>
        <item m="1" x="85"/>
        <item m="1" x="753"/>
        <item m="1" x="579"/>
        <item m="1" x="301"/>
        <item m="1" x="403"/>
        <item m="1" x="439"/>
        <item m="1" x="812"/>
        <item m="1" x="418"/>
        <item m="1" x="31"/>
        <item m="1" x="531"/>
        <item m="1" x="517"/>
        <item m="1" x="619"/>
        <item m="1" x="425"/>
        <item m="1" x="605"/>
        <item m="1" x="426"/>
        <item m="1" x="785"/>
        <item m="1" x="468"/>
        <item m="1" x="793"/>
        <item m="1" x="723"/>
        <item m="1" x="230"/>
        <item m="1" x="754"/>
        <item m="1" x="457"/>
        <item m="1" x="532"/>
        <item m="1" x="156"/>
        <item m="1" x="639"/>
        <item m="1" x="765"/>
        <item m="1" x="788"/>
        <item m="1" x="238"/>
        <item m="1" x="32"/>
        <item m="1" x="586"/>
        <item m="1" x="798"/>
        <item m="1" x="277"/>
        <item m="1" x="54"/>
        <item m="1" x="359"/>
        <item m="1" x="680"/>
        <item m="1" x="86"/>
        <item m="1" x="558"/>
        <item m="1" x="682"/>
        <item m="1" x="800"/>
        <item m="1" x="25"/>
        <item m="1" x="144"/>
        <item m="1" x="288"/>
        <item m="1" x="563"/>
        <item m="1" x="402"/>
        <item m="1" x="345"/>
        <item m="1" x="685"/>
        <item m="1" x="770"/>
        <item m="1" x="107"/>
        <item m="1" x="752"/>
        <item m="1" x="206"/>
        <item m="1" x="516"/>
        <item m="1" x="533"/>
        <item m="1" x="642"/>
        <item m="1" x="233"/>
        <item m="1" x="561"/>
        <item m="1" x="212"/>
        <item m="1" x="350"/>
        <item m="1" x="530"/>
        <item m="1" x="808"/>
        <item m="1" x="332"/>
        <item m="1" x="497"/>
        <item m="1" x="540"/>
        <item m="1" x="557"/>
        <item m="1" x="302"/>
        <item m="1" x="416"/>
        <item m="1" x="381"/>
        <item m="1" x="826"/>
        <item m="1" x="421"/>
        <item m="1" x="177"/>
        <item m="1" x="163"/>
        <item m="1" x="827"/>
        <item m="1" x="422"/>
        <item m="1" x="178"/>
        <item m="1" x="551"/>
        <item m="1" x="399"/>
        <item m="1" x="216"/>
        <item m="1" x="549"/>
        <item m="1" x="24"/>
        <item m="1" x="104"/>
        <item m="1" x="105"/>
        <item m="1" x="634"/>
        <item m="1" x="615"/>
        <item m="1" x="501"/>
        <item m="1" x="181"/>
        <item m="1" x="732"/>
        <item m="1" x="395"/>
        <item m="1" x="772"/>
        <item m="1" x="55"/>
        <item m="1" x="773"/>
        <item m="1" x="56"/>
        <item m="1" x="300"/>
        <item m="1" x="794"/>
        <item m="1" x="518"/>
        <item m="1" x="595"/>
        <item m="1" x="653"/>
        <item m="1" x="640"/>
        <item m="1" x="64"/>
        <item m="1" x="603"/>
        <item m="1" x="281"/>
        <item m="1" x="201"/>
        <item m="1" x="807"/>
        <item m="1" x="179"/>
        <item m="1" x="708"/>
        <item m="1" x="210"/>
        <item m="1" x="803"/>
        <item m="1" x="546"/>
        <item m="1" x="320"/>
        <item m="1" x="140"/>
        <item m="1" x="651"/>
        <item m="1" x="18"/>
        <item m="1" x="689"/>
        <item m="1" x="268"/>
        <item m="1" x="152"/>
        <item m="1" x="466"/>
        <item m="1" x="550"/>
        <item m="1" x="339"/>
        <item m="1" x="647"/>
        <item m="1" x="65"/>
        <item m="1" x="120"/>
        <item m="1" x="363"/>
        <item m="1" x="331"/>
        <item m="1" x="547"/>
        <item m="1" x="541"/>
        <item m="1" x="232"/>
        <item m="1" x="824"/>
        <item m="1" x="469"/>
        <item m="1" x="290"/>
        <item m="1" x="660"/>
        <item m="1" x="202"/>
        <item m="1" x="167"/>
        <item m="1" x="337"/>
        <item m="1" x="69"/>
        <item m="1" x="147"/>
        <item m="1" x="384"/>
        <item m="1" x="622"/>
        <item m="1" x="656"/>
        <item m="1" x="375"/>
        <item m="1" x="760"/>
        <item m="1" x="703"/>
        <item m="1" x="82"/>
        <item m="1" x="47"/>
        <item m="1" x="512"/>
        <item m="1" x="366"/>
        <item m="1" x="448"/>
        <item m="1" x="208"/>
      </items>
    </pivotField>
    <pivotField compact="0" outline="0" showAll="0" defaultSubtotal="0">
      <items count="322">
        <item x="1"/>
        <item m="1" x="220"/>
        <item x="2"/>
        <item m="1" x="21"/>
        <item m="1" x="81"/>
        <item m="1" x="248"/>
        <item m="1" x="86"/>
        <item m="1" x="18"/>
        <item m="1" x="19"/>
        <item m="1" x="124"/>
        <item m="1" x="154"/>
        <item m="1" x="217"/>
        <item m="1" x="293"/>
        <item m="1" x="310"/>
        <item m="1" x="273"/>
        <item m="1" x="194"/>
        <item m="1" x="251"/>
        <item m="1" x="292"/>
        <item m="1" x="250"/>
        <item m="1" x="233"/>
        <item m="1" x="291"/>
        <item m="1" x="223"/>
        <item m="1" x="62"/>
        <item m="1" x="309"/>
        <item m="1" x="229"/>
        <item m="1" x="27"/>
        <item m="1" x="91"/>
        <item m="1" x="219"/>
        <item m="1" x="184"/>
        <item m="1" x="294"/>
        <item m="1" x="193"/>
        <item m="1" x="63"/>
        <item m="1" x="264"/>
        <item m="1" x="199"/>
        <item m="1" x="31"/>
        <item m="1" x="260"/>
        <item m="1" x="51"/>
        <item m="1" x="25"/>
        <item m="1" x="203"/>
        <item m="1" x="93"/>
        <item m="1" x="128"/>
        <item m="1" x="305"/>
        <item m="1" x="172"/>
        <item m="1" x="96"/>
        <item m="1" x="153"/>
        <item m="1" x="74"/>
        <item m="1" x="216"/>
        <item m="1" x="263"/>
        <item m="1" x="149"/>
        <item m="1" x="85"/>
        <item m="1" x="307"/>
        <item m="1" x="49"/>
        <item m="1" x="95"/>
        <item m="1" x="297"/>
        <item m="1" x="67"/>
        <item m="1" x="183"/>
        <item m="1" x="304"/>
        <item m="1" x="15"/>
        <item m="1" x="143"/>
        <item m="1" x="269"/>
        <item m="1" x="30"/>
        <item m="1" x="50"/>
        <item m="1" x="276"/>
        <item m="1" x="121"/>
        <item m="1" x="319"/>
        <item m="1" x="275"/>
        <item m="1" x="245"/>
        <item m="1" x="125"/>
        <item m="1" x="84"/>
        <item m="1" x="58"/>
        <item m="1" x="61"/>
        <item m="1" x="123"/>
        <item m="1" x="206"/>
        <item m="1" x="156"/>
        <item m="1" x="257"/>
        <item m="1" x="315"/>
        <item m="1" x="243"/>
        <item m="1" x="242"/>
        <item m="1" x="192"/>
        <item m="1" x="59"/>
        <item m="1" x="101"/>
        <item m="1" x="234"/>
        <item m="1" x="268"/>
        <item m="1" x="312"/>
        <item m="1" x="231"/>
        <item m="1" x="69"/>
        <item m="1" x="26"/>
        <item m="1" x="228"/>
        <item m="1" x="165"/>
        <item m="1" x="162"/>
        <item m="1" x="57"/>
        <item m="1" x="113"/>
        <item m="1" x="64"/>
        <item m="1" x="244"/>
        <item m="1" x="78"/>
        <item m="1" x="274"/>
        <item m="1" x="133"/>
        <item m="1" x="14"/>
        <item m="1" x="241"/>
        <item m="1" x="80"/>
        <item m="1" x="65"/>
        <item m="1" x="33"/>
        <item m="1" x="296"/>
        <item m="1" x="130"/>
        <item m="1" x="221"/>
        <item m="1" x="171"/>
        <item m="1" x="3"/>
        <item m="1" x="303"/>
        <item m="1" x="284"/>
        <item m="1" x="222"/>
        <item m="1" x="131"/>
        <item m="1" x="150"/>
        <item m="1" x="87"/>
        <item m="1" x="170"/>
        <item m="1" x="155"/>
        <item m="1" x="126"/>
        <item m="1" x="70"/>
        <item m="1" x="132"/>
        <item m="1" x="311"/>
        <item m="1" x="262"/>
        <item m="1" x="246"/>
        <item m="1" x="32"/>
        <item m="1" x="230"/>
        <item m="1" x="68"/>
        <item m="1" x="258"/>
        <item m="1" x="79"/>
        <item m="1" x="289"/>
        <item m="1" x="45"/>
        <item m="1" x="320"/>
        <item m="1" x="189"/>
        <item m="1" x="247"/>
        <item m="1" x="122"/>
        <item m="1" x="139"/>
        <item m="1" x="195"/>
        <item m="1" x="163"/>
        <item m="1" x="164"/>
        <item m="1" x="288"/>
        <item m="1" x="214"/>
        <item m="1" x="295"/>
        <item m="1" x="100"/>
        <item m="1" x="152"/>
        <item m="1" x="60"/>
        <item m="1" x="287"/>
        <item m="1" x="215"/>
        <item m="1" x="200"/>
        <item m="1" x="207"/>
        <item m="1" x="208"/>
        <item m="1" x="168"/>
        <item m="1" x="259"/>
        <item m="1" x="158"/>
        <item m="1" x="88"/>
        <item m="1" x="191"/>
        <item m="1" x="20"/>
        <item m="1" x="138"/>
        <item m="1" x="102"/>
        <item m="1" x="73"/>
        <item m="1" x="265"/>
        <item m="1" x="83"/>
        <item m="1" x="190"/>
        <item m="1" x="224"/>
        <item m="1" x="9"/>
        <item m="1" x="40"/>
        <item m="1" x="270"/>
        <item m="1" x="5"/>
        <item m="1" x="37"/>
        <item m="1" x="271"/>
        <item m="1" x="10"/>
        <item m="1" x="42"/>
        <item m="1" x="6"/>
        <item m="1" x="82"/>
        <item m="1" x="4"/>
        <item m="1" x="36"/>
        <item m="1" x="7"/>
        <item m="1" x="185"/>
        <item m="1" x="98"/>
        <item m="1" x="38"/>
        <item m="1" x="205"/>
        <item m="1" x="56"/>
        <item m="1" x="285"/>
        <item m="1" x="302"/>
        <item m="1" x="218"/>
        <item m="1" x="29"/>
        <item m="1" x="104"/>
        <item m="1" x="108"/>
        <item m="1" x="8"/>
        <item m="1" x="39"/>
        <item m="1" x="300"/>
        <item m="1" x="75"/>
        <item m="1" x="252"/>
        <item m="1" x="237"/>
        <item m="1" x="146"/>
        <item m="1" x="254"/>
        <item m="1" x="301"/>
        <item m="1" x="76"/>
        <item m="1" x="253"/>
        <item m="1" x="147"/>
        <item m="1" x="255"/>
        <item m="1" x="187"/>
        <item m="1" x="277"/>
        <item m="1" x="202"/>
        <item m="1" x="23"/>
        <item m="1" x="41"/>
        <item m="1" x="94"/>
        <item m="1" x="313"/>
        <item m="1" x="66"/>
        <item m="1" x="135"/>
        <item m="1" x="197"/>
        <item m="1" x="52"/>
        <item m="1" x="196"/>
        <item m="1" x="267"/>
        <item m="1" x="53"/>
        <item m="1" x="16"/>
        <item m="1" x="188"/>
        <item m="1" x="278"/>
        <item m="1" x="11"/>
        <item m="1" x="43"/>
        <item m="1" x="24"/>
        <item m="1" x="314"/>
        <item m="1" x="261"/>
        <item m="1" x="136"/>
        <item m="1" x="198"/>
        <item m="1" x="54"/>
        <item m="1" x="12"/>
        <item m="1" x="44"/>
        <item m="1" x="137"/>
        <item m="1" x="256"/>
        <item m="1" x="55"/>
        <item m="1" x="17"/>
        <item m="1" x="134"/>
        <item m="1" x="99"/>
        <item m="1" x="77"/>
        <item m="1" x="272"/>
        <item m="1" x="239"/>
        <item m="1" x="281"/>
        <item m="1" x="89"/>
        <item m="1" x="169"/>
        <item m="1" x="173"/>
        <item m="1" x="22"/>
        <item m="1" x="238"/>
        <item m="1" x="151"/>
        <item m="1" x="306"/>
        <item m="1" x="226"/>
        <item m="1" x="141"/>
        <item m="1" x="72"/>
        <item m="1" x="225"/>
        <item m="1" x="140"/>
        <item m="1" x="186"/>
        <item m="1" x="110"/>
        <item m="1" x="179"/>
        <item m="1" x="105"/>
        <item m="1" x="103"/>
        <item m="1" x="174"/>
        <item m="1" x="106"/>
        <item m="1" x="175"/>
        <item m="1" x="142"/>
        <item m="1" x="159"/>
        <item m="1" x="46"/>
        <item m="1" x="209"/>
        <item m="1" x="144"/>
        <item m="1" x="166"/>
        <item m="1" x="211"/>
        <item m="1" x="160"/>
        <item m="1" x="47"/>
        <item m="1" x="210"/>
        <item m="1" x="145"/>
        <item m="1" x="167"/>
        <item m="1" x="212"/>
        <item m="1" x="213"/>
        <item m="1" x="161"/>
        <item m="1" x="48"/>
        <item m="1" x="148"/>
        <item m="1" x="249"/>
        <item m="1" x="107"/>
        <item m="1" x="176"/>
        <item m="1" x="127"/>
        <item m="1" x="298"/>
        <item m="1" x="34"/>
        <item m="1" x="177"/>
        <item m="1" x="109"/>
        <item m="1" x="178"/>
        <item m="1" x="235"/>
        <item m="1" x="316"/>
        <item m="1" x="279"/>
        <item m="1" x="116"/>
        <item m="1" x="114"/>
        <item m="1" x="308"/>
        <item m="1" x="280"/>
        <item m="1" x="117"/>
        <item m="1" x="129"/>
        <item m="1" x="299"/>
        <item m="1" x="111"/>
        <item m="1" x="180"/>
        <item m="1" x="35"/>
        <item m="1" x="181"/>
        <item m="1" x="115"/>
        <item m="1" x="317"/>
        <item m="1" x="282"/>
        <item m="1" x="118"/>
        <item m="1" x="112"/>
        <item m="1" x="182"/>
        <item m="1" x="236"/>
        <item m="1" x="318"/>
        <item m="1" x="283"/>
        <item m="1" x="119"/>
        <item m="1" x="290"/>
        <item m="1" x="227"/>
        <item m="1" x="28"/>
        <item m="1" x="97"/>
        <item m="1" x="92"/>
        <item m="1" x="321"/>
        <item m="1" x="204"/>
        <item m="1" x="120"/>
        <item m="1" x="240"/>
        <item m="1" x="71"/>
        <item m="1" x="286"/>
        <item m="1" x="157"/>
        <item m="1" x="232"/>
        <item m="1" x="90"/>
        <item m="1" x="266"/>
        <item m="1" x="201"/>
        <item m="1" x="13"/>
        <item x="0"/>
      </items>
    </pivotField>
    <pivotField compact="0" outline="0" showAll="0" defaultSubtotal="0">
      <items count="1">
        <item x="0"/>
      </items>
      <extLst>
        <ext xmlns:x14="http://schemas.microsoft.com/office/spreadsheetml/2009/9/main" uri="{2946ED86-A175-432a-8AC1-64E0C546D7DE}">
          <x14:pivotField fillDownLabels="1"/>
        </ext>
      </extLst>
    </pivotField>
    <pivotField name="Description" compact="0" outline="0" showAll="0" defaultSubtotal="0">
      <items count="733">
        <item m="1" x="161"/>
        <item m="1" x="324"/>
        <item m="1" x="266"/>
        <item m="1" x="227"/>
        <item m="1" x="658"/>
        <item m="1" x="659"/>
        <item m="1" x="675"/>
        <item m="1" x="309"/>
        <item m="1" x="34"/>
        <item m="1" x="378"/>
        <item m="1" x="52"/>
        <item m="1" x="96"/>
        <item m="1" x="299"/>
        <item m="1" x="442"/>
        <item m="1" x="82"/>
        <item m="1" x="89"/>
        <item m="1" x="662"/>
        <item m="1" x="83"/>
        <item m="1" x="183"/>
        <item m="1" x="119"/>
        <item m="1" x="347"/>
        <item m="1" x="711"/>
        <item m="1" x="712"/>
        <item m="1" x="727"/>
        <item m="1" x="615"/>
        <item m="1" x="616"/>
        <item m="1" x="617"/>
        <item m="1" x="341"/>
        <item m="1" x="557"/>
        <item m="1" x="115"/>
        <item m="1" x="562"/>
        <item m="1" x="320"/>
        <item m="1" x="237"/>
        <item m="1" x="175"/>
        <item m="1" x="108"/>
        <item m="1" x="396"/>
        <item m="1" x="691"/>
        <item m="1" x="590"/>
        <item m="1" x="382"/>
        <item m="1" x="395"/>
        <item m="1" x="383"/>
        <item m="1" x="121"/>
        <item m="1" x="158"/>
        <item m="1" x="582"/>
        <item m="1" x="331"/>
        <item m="1" x="610"/>
        <item m="1" x="460"/>
        <item m="1" x="628"/>
        <item m="1" x="632"/>
        <item m="1" x="230"/>
        <item m="1" x="272"/>
        <item m="1" x="348"/>
        <item m="1" x="56"/>
        <item m="1" x="728"/>
        <item m="1" x="729"/>
        <item m="1" x="57"/>
        <item m="1" x="373"/>
        <item m="1" x="170"/>
        <item m="1" x="631"/>
        <item m="1" x="581"/>
        <item m="1" x="649"/>
        <item m="1" x="20"/>
        <item m="1" x="693"/>
        <item m="1" x="648"/>
        <item m="1" x="19"/>
        <item m="1" x="692"/>
        <item m="1" x="314"/>
        <item m="1" x="53"/>
        <item m="1" x="12"/>
        <item m="1" x="476"/>
        <item m="1" x="431"/>
        <item m="1" x="101"/>
        <item m="1" x="329"/>
        <item m="1" x="550"/>
        <item m="1" x="264"/>
        <item m="1" x="565"/>
        <item m="1" x="137"/>
        <item m="1" x="49"/>
        <item m="1" x="592"/>
        <item m="1" x="194"/>
        <item m="1" x="714"/>
        <item m="1" x="113"/>
        <item m="1" x="558"/>
        <item m="1" x="647"/>
        <item m="1" x="216"/>
        <item m="1" x="490"/>
        <item m="1" x="718"/>
        <item m="1" x="703"/>
        <item m="1" x="540"/>
        <item m="1" x="461"/>
        <item m="1" x="240"/>
        <item m="1" x="267"/>
        <item m="1" x="263"/>
        <item m="1" x="637"/>
        <item m="1" x="186"/>
        <item m="1" x="361"/>
        <item m="1" x="487"/>
        <item m="1" x="225"/>
        <item m="1" x="561"/>
        <item m="1" x="403"/>
        <item m="1" x="402"/>
        <item m="1" x="392"/>
        <item m="1" x="393"/>
        <item m="1" x="418"/>
        <item x="9"/>
        <item m="1" x="652"/>
        <item m="1" x="420"/>
        <item m="1" x="613"/>
        <item m="1" x="367"/>
        <item m="1" x="505"/>
        <item m="1" x="569"/>
        <item m="1" x="210"/>
        <item m="1" x="646"/>
        <item m="1" x="723"/>
        <item m="1" x="107"/>
        <item m="1" x="724"/>
        <item x="8"/>
        <item m="1" x="493"/>
        <item m="1" x="67"/>
        <item m="1" x="197"/>
        <item m="1" x="447"/>
        <item m="1" x="376"/>
        <item m="1" x="563"/>
        <item m="1" x="660"/>
        <item m="1" x="191"/>
        <item m="1" x="110"/>
        <item m="1" x="554"/>
        <item m="1" x="276"/>
        <item m="1" x="79"/>
        <item m="1" x="365"/>
        <item m="1" x="536"/>
        <item m="1" x="109"/>
        <item m="1" x="448"/>
        <item m="1" x="26"/>
        <item m="1" x="463"/>
        <item m="1" x="68"/>
        <item m="1" x="547"/>
        <item m="1" x="10"/>
        <item m="1" x="506"/>
        <item m="1" x="358"/>
        <item m="1" x="639"/>
        <item m="1" x="545"/>
        <item m="1" x="465"/>
        <item m="1" x="349"/>
        <item m="1" x="504"/>
        <item m="1" x="366"/>
        <item m="1" x="37"/>
        <item m="1" x="730"/>
        <item m="1" x="589"/>
        <item m="1" x="464"/>
        <item m="1" x="303"/>
        <item m="1" x="302"/>
        <item m="1" x="300"/>
        <item m="1" x="301"/>
        <item m="1" x="202"/>
        <item m="1" x="184"/>
        <item m="1" x="188"/>
        <item m="1" x="118"/>
        <item m="1" x="401"/>
        <item m="1" x="533"/>
        <item m="1" x="294"/>
        <item m="1" x="80"/>
        <item m="1" x="346"/>
        <item m="1" x="419"/>
        <item m="1" x="284"/>
        <item m="1" x="532"/>
        <item m="1" x="327"/>
        <item m="1" x="477"/>
        <item m="1" x="323"/>
        <item m="1" x="577"/>
        <item m="1" x="159"/>
        <item m="1" x="313"/>
        <item m="1" x="312"/>
        <item m="1" x="24"/>
        <item m="1" x="160"/>
        <item m="1" x="430"/>
        <item m="1" x="716"/>
        <item m="1" x="54"/>
        <item m="1" x="122"/>
        <item m="1" x="608"/>
        <item m="1" x="510"/>
        <item m="1" x="508"/>
        <item m="1" x="509"/>
        <item m="1" x="507"/>
        <item m="1" x="213"/>
        <item m="1" x="593"/>
        <item m="1" x="291"/>
        <item m="1" x="372"/>
        <item m="1" x="292"/>
        <item m="1" x="364"/>
        <item m="1" x="131"/>
        <item m="1" x="207"/>
        <item m="1" x="99"/>
        <item m="1" x="553"/>
        <item m="1" x="304"/>
        <item m="1" x="220"/>
        <item m="1" x="223"/>
        <item m="1" x="134"/>
        <item m="1" x="672"/>
        <item m="1" x="258"/>
        <item m="1" x="674"/>
        <item m="1" x="179"/>
        <item m="1" x="633"/>
        <item m="1" x="295"/>
        <item m="1" x="231"/>
        <item m="1" x="574"/>
        <item m="1" x="126"/>
        <item m="1" x="233"/>
        <item m="1" x="548"/>
        <item m="1" x="176"/>
        <item m="1" x="208"/>
        <item m="1" x="293"/>
        <item m="1" x="288"/>
        <item m="1" x="482"/>
        <item m="1" x="423"/>
        <item m="1" x="182"/>
        <item m="1" x="319"/>
        <item m="1" x="130"/>
        <item m="1" x="286"/>
        <item m="1" x="630"/>
        <item m="1" x="334"/>
        <item m="1" x="514"/>
        <item m="1" x="287"/>
        <item m="1" x="63"/>
        <item m="1" x="84"/>
        <item m="1" x="414"/>
        <item m="1" x="22"/>
        <item m="1" x="462"/>
        <item m="1" x="289"/>
        <item m="1" x="408"/>
        <item m="1" x="162"/>
        <item m="1" x="97"/>
        <item m="1" x="497"/>
        <item m="1" x="332"/>
        <item m="1" x="397"/>
        <item m="1" x="543"/>
        <item m="1" x="651"/>
        <item m="1" x="35"/>
        <item m="1" x="428"/>
        <item m="1" x="470"/>
        <item m="1" x="344"/>
        <item m="1" x="695"/>
        <item m="1" x="682"/>
        <item m="1" x="105"/>
        <item m="1" x="726"/>
        <item m="1" x="242"/>
        <item m="1" x="211"/>
        <item m="1" x="627"/>
        <item m="1" x="678"/>
        <item m="1" x="249"/>
        <item m="1" x="17"/>
        <item m="1" x="634"/>
        <item m="1" x="243"/>
        <item m="1" x="45"/>
        <item m="1" x="27"/>
        <item m="1" x="483"/>
        <item m="1" x="626"/>
        <item m="1" x="530"/>
        <item m="1" x="318"/>
        <item m="1" x="123"/>
        <item m="1" x="399"/>
        <item m="1" x="524"/>
        <item m="1" x="523"/>
        <item m="1" x="195"/>
        <item m="1" x="196"/>
        <item m="1" x="527"/>
        <item m="1" x="156"/>
        <item m="1" x="155"/>
        <item m="1" x="602"/>
        <item m="1" x="603"/>
        <item m="1" x="604"/>
        <item m="1" x="605"/>
        <item m="1" x="370"/>
        <item m="1" x="525"/>
        <item m="1" x="519"/>
        <item m="1" x="147"/>
        <item m="1" x="149"/>
        <item m="1" x="151"/>
        <item m="1" x="153"/>
        <item m="1" x="139"/>
        <item m="1" x="526"/>
        <item m="1" x="520"/>
        <item m="1" x="148"/>
        <item m="1" x="150"/>
        <item m="1" x="152"/>
        <item m="1" x="154"/>
        <item m="1" x="140"/>
        <item m="1" x="75"/>
        <item m="1" x="90"/>
        <item m="1" x="551"/>
        <item m="1" x="352"/>
        <item m="1" x="72"/>
        <item m="1" x="91"/>
        <item m="1" x="355"/>
        <item m="1" x="684"/>
        <item m="1" x="689"/>
        <item m="1" x="94"/>
        <item m="1" x="69"/>
        <item m="1" x="245"/>
        <item m="1" x="641"/>
        <item m="1" x="269"/>
        <item m="1" x="185"/>
        <item m="1" x="472"/>
        <item m="1" x="707"/>
        <item m="1" x="696"/>
        <item m="1" x="64"/>
        <item m="1" x="436"/>
        <item m="1" x="697"/>
        <item m="1" x="106"/>
        <item m="1" x="77"/>
        <item m="1" x="438"/>
        <item m="1" x="244"/>
        <item m="1" x="246"/>
        <item m="1" x="694"/>
        <item m="1" x="391"/>
        <item m="1" x="70"/>
        <item m="1" x="411"/>
        <item m="1" x="668"/>
        <item m="1" x="98"/>
        <item m="1" x="95"/>
        <item m="1" x="143"/>
        <item m="1" x="86"/>
        <item m="1" x="203"/>
        <item m="1" x="369"/>
        <item m="1" x="685"/>
        <item m="1" x="200"/>
        <item m="1" x="597"/>
        <item m="1" x="405"/>
        <item m="1" x="699"/>
        <item m="1" x="280"/>
        <item m="1" x="598"/>
        <item m="1" x="177"/>
        <item m="1" x="363"/>
        <item m="1" x="336"/>
        <item m="1" x="340"/>
        <item m="1" x="511"/>
        <item m="1" x="410"/>
        <item m="1" x="452"/>
        <item m="1" x="278"/>
        <item m="1" x="50"/>
        <item m="1" x="559"/>
        <item m="1" x="642"/>
        <item m="1" x="337"/>
        <item m="1" x="644"/>
        <item m="1" x="458"/>
        <item m="1" x="406"/>
        <item m="1" x="575"/>
        <item m="1" x="455"/>
        <item m="1" x="552"/>
        <item m="1" x="539"/>
        <item m="1" x="21"/>
        <item m="1" x="277"/>
        <item m="1" x="661"/>
        <item m="1" x="469"/>
        <item m="1" x="39"/>
        <item m="1" x="201"/>
        <item m="1" x="544"/>
        <item m="1" x="619"/>
        <item m="1" x="450"/>
        <item m="1" x="205"/>
        <item m="1" x="275"/>
        <item m="1" x="360"/>
        <item m="1" x="265"/>
        <item m="1" x="252"/>
        <item m="1" x="116"/>
        <item m="1" x="413"/>
        <item m="1" x="492"/>
        <item m="1" x="74"/>
        <item m="1" x="125"/>
        <item m="1" x="88"/>
        <item m="1" x="606"/>
        <item m="1" x="535"/>
        <item m="1" x="435"/>
        <item m="1" x="55"/>
        <item m="1" x="657"/>
        <item m="1" x="421"/>
        <item m="1" x="47"/>
        <item m="1" x="326"/>
        <item m="1" x="451"/>
        <item m="1" x="666"/>
        <item m="1" x="664"/>
        <item m="1" x="663"/>
        <item m="1" x="665"/>
        <item m="1" x="667"/>
        <item m="1" x="356"/>
        <item m="1" x="104"/>
        <item m="1" x="580"/>
        <item m="1" x="638"/>
        <item m="1" x="342"/>
        <item m="1" x="486"/>
        <item m="1" x="180"/>
        <item m="1" x="66"/>
        <item m="1" x="443"/>
        <item m="1" x="722"/>
        <item m="1" x="708"/>
        <item m="1" x="449"/>
        <item m="1" x="168"/>
        <item m="1" x="732"/>
        <item m="1" x="78"/>
        <item m="1" x="440"/>
        <item m="1" x="585"/>
        <item m="1" x="671"/>
        <item m="1" x="61"/>
        <item m="1" x="353"/>
        <item m="1" x="92"/>
        <item m="1" x="138"/>
        <item m="1" x="537"/>
        <item m="1" x="103"/>
        <item m="1" x="500"/>
        <item m="1" x="18"/>
        <item m="1" x="583"/>
        <item m="1" x="584"/>
        <item m="1" x="713"/>
        <item m="1" x="163"/>
        <item m="1" x="146"/>
        <item m="1" x="698"/>
        <item m="1" x="279"/>
        <item m="1" x="669"/>
        <item m="1" x="670"/>
        <item m="1" x="335"/>
        <item m="1" x="338"/>
        <item m="1" x="76"/>
        <item m="1" x="437"/>
        <item m="1" x="600"/>
        <item m="1" x="546"/>
        <item m="1" x="306"/>
        <item m="1" x="453"/>
        <item m="1" x="16"/>
        <item m="1" x="721"/>
        <item m="1" x="111"/>
        <item m="1" x="190"/>
        <item m="1" x="494"/>
        <item m="1" x="620"/>
        <item m="1" x="169"/>
        <item m="1" x="14"/>
        <item m="1" x="416"/>
        <item m="1" x="454"/>
        <item m="1" x="222"/>
        <item m="1" x="187"/>
        <item m="1" x="13"/>
        <item m="1" x="677"/>
        <item m="1" x="112"/>
        <item m="1" x="680"/>
        <item m="1" x="217"/>
        <item m="1" x="235"/>
        <item m="1" x="236"/>
        <item m="1" x="198"/>
        <item m="1" x="268"/>
        <item m="1" x="607"/>
        <item m="1" x="468"/>
        <item m="1" x="586"/>
        <item m="1" x="228"/>
        <item m="1" x="498"/>
        <item m="1" x="572"/>
        <item m="1" x="290"/>
        <item m="1" x="368"/>
        <item m="1" x="33"/>
        <item m="1" x="260"/>
        <item m="1" x="345"/>
        <item m="1" x="310"/>
        <item m="1" x="100"/>
        <item m="1" x="254"/>
        <item m="1" x="204"/>
        <item m="1" x="173"/>
        <item m="1" x="686"/>
        <item m="1" x="429"/>
        <item m="1" x="30"/>
        <item m="1" x="141"/>
        <item m="1" x="262"/>
        <item m="1" x="325"/>
        <item m="1" x="174"/>
        <item x="7"/>
        <item m="1" x="239"/>
        <item m="1" x="32"/>
        <item m="1" x="381"/>
        <item m="1" x="31"/>
        <item m="1" x="384"/>
        <item m="1" x="425"/>
        <item m="1" x="424"/>
        <item m="1" x="283"/>
        <item m="1" x="542"/>
        <item m="1" x="359"/>
        <item m="1" x="591"/>
        <item m="1" x="390"/>
        <item m="1" x="59"/>
        <item m="1" x="466"/>
        <item m="1" x="400"/>
        <item m="1" x="256"/>
        <item m="1" x="622"/>
        <item m="1" x="206"/>
        <item m="1" x="623"/>
        <item m="1" x="555"/>
        <item m="1" x="253"/>
        <item m="1" x="629"/>
        <item m="1" x="624"/>
        <item m="1" x="556"/>
        <item m="1" x="645"/>
        <item m="1" x="534"/>
        <item m="1" x="58"/>
        <item m="1" x="387"/>
        <item m="1" x="432"/>
        <item m="1" x="316"/>
        <item m="1" x="715"/>
        <item m="1" x="625"/>
        <item m="1" x="473"/>
        <item m="1" x="422"/>
        <item m="1" x="232"/>
        <item m="1" x="127"/>
        <item m="1" x="549"/>
        <item m="1" x="209"/>
        <item m="1" x="599"/>
        <item m="1" x="178"/>
        <item m="1" x="512"/>
        <item m="1" x="621"/>
        <item m="1" x="41"/>
        <item m="1" x="317"/>
        <item m="1" x="433"/>
        <item m="1" x="281"/>
        <item m="1" x="673"/>
        <item m="1" x="229"/>
        <item m="1" x="189"/>
        <item m="1" x="579"/>
        <item m="1" x="114"/>
        <item m="1" x="354"/>
        <item m="1" x="93"/>
        <item m="1" x="389"/>
        <item m="1" x="415"/>
        <item m="1" x="643"/>
        <item m="1" x="407"/>
        <item m="1" x="339"/>
        <item m="1" x="576"/>
        <item m="1" x="65"/>
        <item m="1" x="683"/>
        <item m="1" x="273"/>
        <item m="1" x="560"/>
        <item m="1" x="529"/>
        <item m="1" x="439"/>
        <item m="1" x="570"/>
        <item m="1" x="502"/>
        <item m="1" x="611"/>
        <item m="1" x="441"/>
        <item m="1" x="571"/>
        <item m="1" x="503"/>
        <item m="1" x="612"/>
        <item m="1" x="595"/>
        <item m="1" x="655"/>
        <item m="1" x="221"/>
        <item m="1" x="446"/>
        <item m="1" x="199"/>
        <item m="1" x="167"/>
        <item m="1" x="379"/>
        <item m="1" x="224"/>
        <item m="1" x="388"/>
        <item m="1" x="321"/>
        <item m="1" x="328"/>
        <item m="1" x="701"/>
        <item m="1" x="171"/>
        <item m="1" x="456"/>
        <item m="1" x="144"/>
        <item m="1" x="710"/>
        <item m="1" x="513"/>
        <item m="1" x="40"/>
        <item m="1" x="566"/>
        <item m="1" x="164"/>
        <item m="1" x="44"/>
        <item m="1" x="491"/>
        <item m="1" x="578"/>
        <item m="1" x="709"/>
        <item m="1" x="212"/>
        <item m="1" x="193"/>
        <item m="1" x="133"/>
        <item m="1" x="499"/>
        <item m="1" x="635"/>
        <item m="1" x="42"/>
        <item m="1" x="350"/>
        <item m="1" x="417"/>
        <item m="1" x="377"/>
        <item m="1" x="640"/>
        <item m="1" x="129"/>
        <item m="1" x="62"/>
        <item m="1" x="690"/>
        <item m="1" x="564"/>
        <item m="1" x="351"/>
        <item m="1" x="181"/>
        <item m="1" x="81"/>
        <item m="1" x="215"/>
        <item m="1" x="234"/>
        <item m="1" x="700"/>
        <item m="1" x="488"/>
        <item m="1" x="444"/>
        <item m="1" x="445"/>
        <item m="1" x="567"/>
        <item m="1" x="380"/>
        <item m="1" x="117"/>
        <item m="1" x="650"/>
        <item m="1" x="609"/>
        <item m="1" x="285"/>
        <item m="1" x="297"/>
        <item m="1" x="214"/>
        <item m="1" x="296"/>
        <item m="1" x="371"/>
        <item m="1" x="702"/>
        <item m="1" x="427"/>
        <item m="1" x="518"/>
        <item m="1" x="517"/>
        <item m="1" x="541"/>
        <item m="1" x="516"/>
        <item m="1" x="515"/>
        <item m="1" x="315"/>
        <item m="1" x="135"/>
        <item m="1" x="51"/>
        <item m="1" x="385"/>
        <item m="1" x="29"/>
        <item m="1" x="145"/>
        <item m="1" x="120"/>
        <item m="1" x="434"/>
        <item m="1" x="271"/>
        <item m="1" x="330"/>
        <item m="1" x="725"/>
        <item m="1" x="343"/>
        <item m="1" x="688"/>
        <item m="1" x="28"/>
        <item m="1" x="704"/>
        <item m="1" x="46"/>
        <item m="1" x="467"/>
        <item m="1" x="679"/>
        <item m="1" x="124"/>
        <item m="1" x="132"/>
        <item m="1" x="102"/>
        <item m="1" x="484"/>
        <item m="1" x="478"/>
        <item m="1" x="485"/>
        <item m="1" x="479"/>
        <item m="1" x="11"/>
        <item m="1" x="71"/>
        <item m="1" x="165"/>
        <item m="1" x="218"/>
        <item m="1" x="142"/>
        <item m="1" x="255"/>
        <item m="1" x="720"/>
        <item m="1" x="282"/>
        <item m="1" x="362"/>
        <item m="1" x="25"/>
        <item m="1" x="705"/>
        <item m="1" x="308"/>
        <item m="1" x="706"/>
        <item m="1" x="681"/>
        <item m="1" x="274"/>
        <item m="1" x="157"/>
        <item m="1" x="496"/>
        <item m="1" x="394"/>
        <item m="1" x="481"/>
        <item m="1" x="166"/>
        <item m="1" x="528"/>
        <item m="1" x="241"/>
        <item m="1" x="522"/>
        <item m="1" x="521"/>
        <item m="1" x="307"/>
        <item m="1" x="73"/>
        <item m="1" x="270"/>
        <item m="1" x="238"/>
        <item m="1" x="471"/>
        <item m="1" x="636"/>
        <item m="1" x="426"/>
        <item m="1" x="298"/>
        <item m="1" x="36"/>
        <item m="1" x="48"/>
        <item m="1" x="128"/>
        <item m="1" x="474"/>
        <item m="1" x="654"/>
        <item m="1" x="85"/>
        <item m="1" x="136"/>
        <item m="1" x="412"/>
        <item m="1" x="357"/>
        <item m="1" x="23"/>
        <item m="1" x="398"/>
        <item m="1" x="38"/>
        <item m="1" x="587"/>
        <item m="1" x="618"/>
        <item m="1" x="60"/>
        <item m="1" x="573"/>
        <item m="1" x="250"/>
        <item m="1" x="687"/>
        <item m="1" x="594"/>
        <item m="1" x="457"/>
        <item m="1" x="731"/>
        <item m="1" x="596"/>
        <item m="1" x="311"/>
        <item m="1" x="172"/>
        <item m="1" x="257"/>
        <item m="1" x="261"/>
        <item m="1" x="480"/>
        <item m="1" x="305"/>
        <item m="1" x="333"/>
        <item m="1" x="219"/>
        <item m="1" x="226"/>
        <item m="1" x="409"/>
        <item m="1" x="717"/>
        <item m="1" x="404"/>
        <item m="1" x="601"/>
        <item m="1" x="43"/>
        <item m="1" x="192"/>
        <item m="1" x="87"/>
        <item m="1" x="248"/>
        <item m="1" x="459"/>
        <item m="1" x="676"/>
        <item m="1" x="247"/>
        <item m="1" x="475"/>
        <item m="1" x="15"/>
        <item m="1" x="259"/>
        <item m="1" x="374"/>
        <item m="1" x="489"/>
        <item m="1" x="538"/>
        <item m="1" x="322"/>
        <item m="1" x="588"/>
        <item m="1" x="653"/>
        <item m="1" x="531"/>
        <item m="1" x="614"/>
        <item m="1" x="495"/>
        <item m="1" x="719"/>
        <item m="1" x="656"/>
        <item m="1" x="375"/>
        <item m="1" x="386"/>
        <item m="1" x="568"/>
        <item m="1" x="501"/>
        <item m="1" x="251"/>
        <item x="0"/>
        <item x="1"/>
        <item x="2"/>
        <item x="3"/>
        <item x="4"/>
        <item x="5"/>
        <item x="6"/>
      </items>
    </pivotField>
    <pivotField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pivotField compact="0" outline="0" showAll="0" defaultSubtotal="0">
      <items count="5">
        <item x="0"/>
        <item x="1"/>
        <item m="1" x="4"/>
        <item x="2"/>
        <item m="1" x="3"/>
      </items>
      <extLst>
        <ext xmlns:x14="http://schemas.microsoft.com/office/spreadsheetml/2009/9/main" uri="{2946ED86-A175-432a-8AC1-64E0C546D7DE}">
          <x14:pivotField fillDownLabels="1"/>
        </ext>
      </extLst>
    </pivotField>
    <pivotField compact="0" outline="0" showAll="0" defaultSubtotal="0">
      <items count="4">
        <item x="0"/>
        <item m="1" x="3"/>
        <item m="1" x="2"/>
        <item m="1" x="1"/>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items count="163">
        <item x="0"/>
        <item m="1" x="124"/>
        <item m="1" x="6"/>
        <item m="1" x="116"/>
        <item m="1" x="72"/>
        <item m="1" x="126"/>
        <item m="1" x="146"/>
        <item m="1" x="96"/>
        <item m="1" x="17"/>
        <item m="1" x="142"/>
        <item m="1" x="87"/>
        <item m="1" x="157"/>
        <item m="1" x="127"/>
        <item m="1" x="118"/>
        <item m="1" x="95"/>
        <item m="1" x="41"/>
        <item m="1" x="43"/>
        <item m="1" x="104"/>
        <item m="1" x="139"/>
        <item m="1" x="4"/>
        <item m="1" x="138"/>
        <item m="1" x="67"/>
        <item m="1" x="18"/>
        <item m="1" x="159"/>
        <item m="1" x="160"/>
        <item m="1" x="64"/>
        <item m="1" x="108"/>
        <item m="1" x="148"/>
        <item m="1" x="158"/>
        <item m="1" x="122"/>
        <item m="1" x="10"/>
        <item m="1" x="135"/>
        <item m="1" x="22"/>
        <item m="1" x="23"/>
        <item m="1" x="132"/>
        <item m="1" x="137"/>
        <item m="1" x="11"/>
        <item m="1" x="61"/>
        <item m="1" x="16"/>
        <item m="1" x="25"/>
        <item m="1" x="5"/>
        <item m="1" x="103"/>
        <item m="1" x="76"/>
        <item m="1" x="77"/>
        <item m="1" x="24"/>
        <item m="1" x="53"/>
        <item m="1" x="99"/>
        <item m="1" x="69"/>
        <item m="1" x="153"/>
        <item m="1" x="140"/>
        <item m="1" x="162"/>
        <item m="1" x="59"/>
        <item m="1" x="150"/>
        <item m="1" x="89"/>
        <item m="1" x="48"/>
        <item m="1" x="155"/>
        <item m="1" x="19"/>
        <item m="1" x="68"/>
        <item m="1" x="130"/>
        <item m="1" x="97"/>
        <item m="1" x="78"/>
        <item m="1" x="88"/>
        <item m="1" x="33"/>
        <item m="1" x="66"/>
        <item m="1" x="98"/>
        <item m="1" x="112"/>
        <item m="1" x="9"/>
        <item m="1" x="12"/>
        <item m="1" x="8"/>
        <item m="1" x="149"/>
        <item m="1" x="47"/>
        <item m="1" x="34"/>
        <item m="1" x="136"/>
        <item m="1" x="105"/>
        <item m="1" x="52"/>
        <item m="1" x="28"/>
        <item m="1" x="86"/>
        <item m="1" x="26"/>
        <item m="1" x="156"/>
        <item m="1" x="54"/>
        <item m="1" x="36"/>
        <item m="1" x="30"/>
        <item m="1" x="93"/>
        <item m="1" x="49"/>
        <item m="1" x="91"/>
        <item m="1" x="37"/>
        <item m="1" x="60"/>
        <item m="1" x="106"/>
        <item m="1" x="73"/>
        <item m="1" x="44"/>
        <item m="1" x="20"/>
        <item m="1" x="55"/>
        <item m="1" x="111"/>
        <item m="1" x="125"/>
        <item m="1" x="42"/>
        <item m="1" x="71"/>
        <item m="1" x="45"/>
        <item m="1" x="110"/>
        <item m="1" x="117"/>
        <item m="1" x="29"/>
        <item m="1" x="101"/>
        <item m="1" x="74"/>
        <item m="1" x="114"/>
        <item m="1" x="82"/>
        <item m="1" x="143"/>
        <item m="1" x="56"/>
        <item m="1" x="38"/>
        <item m="1" x="51"/>
        <item m="1" x="109"/>
        <item m="1" x="57"/>
        <item m="1" x="39"/>
        <item m="1" x="147"/>
        <item m="1" x="32"/>
        <item m="1" x="7"/>
        <item m="1" x="80"/>
        <item m="1" x="84"/>
        <item m="1" x="100"/>
        <item m="1" x="129"/>
        <item m="1" x="15"/>
        <item m="1" x="115"/>
        <item m="1" x="35"/>
        <item m="1" x="46"/>
        <item m="1" x="154"/>
        <item m="1" x="92"/>
        <item m="1" x="107"/>
        <item m="1" x="14"/>
        <item m="1" x="79"/>
        <item m="1" x="62"/>
        <item m="1" x="65"/>
        <item m="1" x="144"/>
        <item m="1" x="120"/>
        <item m="1" x="31"/>
        <item m="1" x="119"/>
        <item m="1" x="145"/>
        <item m="1" x="121"/>
        <item m="1" x="151"/>
        <item m="1" x="85"/>
        <item m="1" x="113"/>
        <item m="1" x="152"/>
        <item m="1" x="13"/>
        <item m="1" x="141"/>
        <item m="1" x="50"/>
        <item m="1" x="102"/>
        <item m="1" x="83"/>
        <item m="1" x="21"/>
        <item m="1" x="90"/>
        <item m="1" x="63"/>
        <item m="1" x="123"/>
        <item m="1" x="75"/>
        <item m="1" x="161"/>
        <item m="1" x="133"/>
        <item m="1" x="40"/>
        <item m="1" x="27"/>
        <item m="1" x="81"/>
        <item m="1" x="70"/>
        <item m="1" x="3"/>
        <item m="1" x="134"/>
        <item m="1" x="128"/>
        <item m="1" x="131"/>
        <item m="1" x="58"/>
        <item m="1" x="94"/>
        <item x="1"/>
        <item x="2"/>
      </items>
    </pivotField>
    <pivotField compact="0" outline="0" showAll="0"/>
    <pivotField compact="0" outline="0" showAll="0" defaultSubtotal="0">
      <items count="210">
        <item x="0"/>
        <item m="1" x="192"/>
        <item m="1" x="84"/>
        <item m="1" x="113"/>
        <item m="1" x="137"/>
        <item m="1" x="173"/>
        <item m="1" x="3"/>
        <item m="1" x="174"/>
        <item m="1" x="73"/>
        <item m="1" x="151"/>
        <item m="1" x="148"/>
        <item m="1" x="27"/>
        <item m="1" x="138"/>
        <item m="1" x="39"/>
        <item m="1" x="72"/>
        <item m="1" x="191"/>
        <item m="1" x="170"/>
        <item m="1" x="184"/>
        <item m="1" x="120"/>
        <item m="1" x="28"/>
        <item m="1" x="125"/>
        <item m="1" x="126"/>
        <item m="1" x="31"/>
        <item m="1" x="99"/>
        <item m="1" x="186"/>
        <item m="1" x="82"/>
        <item m="1" x="74"/>
        <item m="1" x="158"/>
        <item m="1" x="169"/>
        <item m="1" x="157"/>
        <item m="1" x="128"/>
        <item m="1" x="185"/>
        <item m="1" x="95"/>
        <item m="1" x="187"/>
        <item m="1" x="182"/>
        <item m="1" x="15"/>
        <item m="1" x="48"/>
        <item m="1" x="163"/>
        <item m="1" x="96"/>
        <item m="1" x="147"/>
        <item m="1" x="14"/>
        <item m="1" x="92"/>
        <item m="1" x="62"/>
        <item m="1" x="61"/>
        <item m="1" x="98"/>
        <item m="1" x="66"/>
        <item m="1" x="167"/>
        <item m="1" x="81"/>
        <item m="1" x="171"/>
        <item m="1" x="129"/>
        <item m="1" x="139"/>
        <item m="1" x="136"/>
        <item m="1" x="107"/>
        <item m="1" x="201"/>
        <item m="1" x="90"/>
        <item m="1" x="42"/>
        <item m="1" x="46"/>
        <item m="1" x="35"/>
        <item m="1" x="57"/>
        <item m="1" x="197"/>
        <item m="1" x="70"/>
        <item m="1" x="127"/>
        <item m="1" x="80"/>
        <item m="1" x="134"/>
        <item m="1" x="37"/>
        <item m="1" x="93"/>
        <item m="1" x="56"/>
        <item m="1" x="141"/>
        <item m="1" x="97"/>
        <item m="1" x="122"/>
        <item m="1" x="45"/>
        <item m="1" x="196"/>
        <item m="1" x="9"/>
        <item m="1" x="124"/>
        <item m="1" x="140"/>
        <item m="1" x="38"/>
        <item m="1" x="16"/>
        <item m="1" x="104"/>
        <item m="1" x="190"/>
        <item m="1" x="150"/>
        <item m="1" x="94"/>
        <item m="1" x="11"/>
        <item m="1" x="179"/>
        <item m="1" x="168"/>
        <item m="1" x="36"/>
        <item m="1" x="209"/>
        <item m="1" x="193"/>
        <item m="1" x="188"/>
        <item m="1" x="181"/>
        <item m="1" x="142"/>
        <item m="1" x="112"/>
        <item m="1" x="60"/>
        <item m="1" x="13"/>
        <item m="1" x="19"/>
        <item m="1" x="4"/>
        <item m="1" x="203"/>
        <item m="1" x="68"/>
        <item m="1" x="47"/>
        <item m="1" x="76"/>
        <item m="1" x="183"/>
        <item m="1" x="108"/>
        <item m="1" x="144"/>
        <item m="1" x="145"/>
        <item m="1" x="75"/>
        <item m="1" x="30"/>
        <item m="1" x="207"/>
        <item m="1" x="43"/>
        <item m="1" x="65"/>
        <item m="1" x="91"/>
        <item m="1" x="55"/>
        <item m="1" x="106"/>
        <item m="1" x="87"/>
        <item m="1" x="102"/>
        <item m="1" x="133"/>
        <item m="1" x="33"/>
        <item m="1" x="117"/>
        <item m="1" x="178"/>
        <item m="1" x="116"/>
        <item m="1" x="63"/>
        <item m="1" x="152"/>
        <item m="1" x="32"/>
        <item m="1" x="156"/>
        <item m="1" x="109"/>
        <item m="1" x="175"/>
        <item m="1" x="198"/>
        <item m="1" x="6"/>
        <item m="1" x="200"/>
        <item m="1" x="195"/>
        <item m="1" x="153"/>
        <item m="1" x="21"/>
        <item m="1" x="164"/>
        <item m="1" x="121"/>
        <item m="1" x="208"/>
        <item m="1" x="103"/>
        <item m="1" x="155"/>
        <item m="1" x="41"/>
        <item m="1" x="18"/>
        <item m="1" x="59"/>
        <item m="1" x="44"/>
        <item m="1" x="34"/>
        <item m="1" x="204"/>
        <item m="1" x="64"/>
        <item m="1" x="5"/>
        <item m="1" x="154"/>
        <item m="1" x="202"/>
        <item m="1" x="143"/>
        <item m="1" x="118"/>
        <item m="1" x="189"/>
        <item m="1" x="177"/>
        <item m="1" x="114"/>
        <item m="1" x="159"/>
        <item m="1" x="49"/>
        <item m="1" x="53"/>
        <item m="1" x="199"/>
        <item m="1" x="100"/>
        <item m="1" x="161"/>
        <item m="1" x="123"/>
        <item m="1" x="162"/>
        <item m="1" x="135"/>
        <item m="1" x="1"/>
        <item m="1" x="180"/>
        <item m="1" x="206"/>
        <item m="1" x="88"/>
        <item m="1" x="22"/>
        <item m="1" x="29"/>
        <item m="1" x="79"/>
        <item m="1" x="85"/>
        <item m="1" x="86"/>
        <item m="1" x="146"/>
        <item m="1" x="115"/>
        <item m="1" x="69"/>
        <item m="1" x="78"/>
        <item m="1" x="160"/>
        <item m="1" x="77"/>
        <item m="1" x="166"/>
        <item m="1" x="17"/>
        <item m="1" x="54"/>
        <item m="1" x="2"/>
        <item m="1" x="25"/>
        <item m="1" x="89"/>
        <item m="1" x="10"/>
        <item m="1" x="8"/>
        <item m="1" x="194"/>
        <item m="1" x="71"/>
        <item m="1" x="50"/>
        <item m="1" x="7"/>
        <item m="1" x="12"/>
        <item m="1" x="83"/>
        <item m="1" x="20"/>
        <item m="1" x="165"/>
        <item m="1" x="24"/>
        <item m="1" x="149"/>
        <item m="1" x="110"/>
        <item m="1" x="132"/>
        <item m="1" x="130"/>
        <item m="1" x="58"/>
        <item m="1" x="40"/>
        <item m="1" x="176"/>
        <item m="1" x="26"/>
        <item m="1" x="111"/>
        <item m="1" x="51"/>
        <item m="1" x="101"/>
        <item m="1" x="131"/>
        <item m="1" x="205"/>
        <item m="1" x="119"/>
        <item m="1" x="172"/>
        <item m="1" x="23"/>
        <item m="1" x="67"/>
        <item m="1" x="105"/>
        <item m="1" x="52"/>
      </items>
    </pivotField>
    <pivotField compact="0" outline="0" showAll="0"/>
    <pivotField compact="0" outline="0" showAll="0" defaultSubtotal="0">
      <items count="248">
        <item x="0"/>
        <item x="1"/>
        <item x="2"/>
        <item x="3"/>
        <item x="4"/>
        <item x="5"/>
        <item x="6"/>
        <item x="7"/>
        <item x="8"/>
        <item x="9"/>
        <item m="1" x="219"/>
        <item m="1" x="239"/>
        <item m="1" x="23"/>
        <item m="1" x="43"/>
        <item m="1" x="62"/>
        <item m="1" x="81"/>
        <item m="1" x="91"/>
        <item m="1" x="100"/>
        <item m="1" x="110"/>
        <item m="1" x="120"/>
        <item m="1" x="131"/>
        <item m="1" x="142"/>
        <item m="1" x="153"/>
        <item m="1" x="163"/>
        <item m="1" x="173"/>
        <item m="1" x="184"/>
        <item m="1" x="194"/>
        <item m="1" x="204"/>
        <item m="1" x="214"/>
        <item m="1" x="224"/>
        <item m="1" x="233"/>
        <item m="1" x="244"/>
        <item m="1" x="127"/>
        <item m="1" x="16"/>
        <item m="1" x="138"/>
        <item m="1" x="27"/>
        <item m="1" x="149"/>
        <item m="1" x="37"/>
        <item m="1" x="160"/>
        <item m="1" x="47"/>
        <item m="1" x="170"/>
        <item m="1" x="56"/>
        <item m="1" x="180"/>
        <item m="1" x="66"/>
        <item m="1" x="190"/>
        <item m="1" x="75"/>
        <item m="1" x="200"/>
        <item m="1" x="85"/>
        <item m="1" x="210"/>
        <item m="1" x="94"/>
        <item m="1" x="220"/>
        <item m="1" x="103"/>
        <item m="1" x="229"/>
        <item m="1" x="113"/>
        <item m="1" x="240"/>
        <item m="1" x="124"/>
        <item m="1" x="13"/>
        <item m="1" x="135"/>
        <item m="1" x="24"/>
        <item m="1" x="146"/>
        <item m="1" x="34"/>
        <item m="1" x="157"/>
        <item m="1" x="44"/>
        <item m="1" x="167"/>
        <item m="1" x="107"/>
        <item m="1" x="53"/>
        <item m="1" x="234"/>
        <item m="1" x="177"/>
        <item m="1" x="117"/>
        <item m="1" x="63"/>
        <item m="1" x="245"/>
        <item m="1" x="187"/>
        <item m="1" x="128"/>
        <item m="1" x="72"/>
        <item m="1" x="17"/>
        <item m="1" x="197"/>
        <item m="1" x="139"/>
        <item m="1" x="82"/>
        <item m="1" x="28"/>
        <item m="1" x="207"/>
        <item m="1" x="150"/>
        <item m="1" x="92"/>
        <item m="1" x="38"/>
        <item m="1" x="217"/>
        <item m="1" x="161"/>
        <item m="1" x="101"/>
        <item m="1" x="48"/>
        <item m="1" x="227"/>
        <item m="1" x="171"/>
        <item m="1" x="111"/>
        <item m="1" x="57"/>
        <item m="1" x="237"/>
        <item m="1" x="181"/>
        <item m="1" x="121"/>
        <item m="1" x="67"/>
        <item m="1" x="10"/>
        <item m="1" x="191"/>
        <item m="1" x="132"/>
        <item m="1" x="76"/>
        <item m="1" x="20"/>
        <item m="1" x="201"/>
        <item m="1" x="143"/>
        <item m="1" x="86"/>
        <item m="1" x="31"/>
        <item m="1" x="211"/>
        <item m="1" x="154"/>
        <item m="1" x="95"/>
        <item m="1" x="40"/>
        <item m="1" x="221"/>
        <item m="1" x="164"/>
        <item m="1" x="104"/>
        <item m="1" x="50"/>
        <item m="1" x="230"/>
        <item m="1" x="174"/>
        <item m="1" x="114"/>
        <item m="1" x="59"/>
        <item m="1" x="241"/>
        <item m="1" x="185"/>
        <item m="1" x="125"/>
        <item m="1" x="70"/>
        <item m="1" x="14"/>
        <item m="1" x="195"/>
        <item m="1" x="136"/>
        <item m="1" x="79"/>
        <item m="1" x="25"/>
        <item m="1" x="205"/>
        <item m="1" x="147"/>
        <item m="1" x="89"/>
        <item m="1" x="182"/>
        <item m="1" x="35"/>
        <item m="1" x="122"/>
        <item m="1" x="215"/>
        <item m="1" x="68"/>
        <item m="1" x="158"/>
        <item m="1" x="11"/>
        <item m="1" x="98"/>
        <item m="1" x="192"/>
        <item m="1" x="45"/>
        <item m="1" x="133"/>
        <item m="1" x="225"/>
        <item m="1" x="77"/>
        <item m="1" x="168"/>
        <item m="1" x="21"/>
        <item m="1" x="108"/>
        <item m="1" x="202"/>
        <item m="1" x="54"/>
        <item m="1" x="144"/>
        <item m="1" x="235"/>
        <item m="1" x="87"/>
        <item m="1" x="178"/>
        <item m="1" x="32"/>
        <item m="1" x="118"/>
        <item m="1" x="212"/>
        <item m="1" x="64"/>
        <item m="1" x="155"/>
        <item m="1" x="246"/>
        <item m="1" x="96"/>
        <item m="1" x="188"/>
        <item m="1" x="41"/>
        <item m="1" x="129"/>
        <item m="1" x="222"/>
        <item m="1" x="73"/>
        <item m="1" x="165"/>
        <item m="1" x="18"/>
        <item m="1" x="105"/>
        <item m="1" x="198"/>
        <item m="1" x="51"/>
        <item m="1" x="140"/>
        <item m="1" x="231"/>
        <item m="1" x="83"/>
        <item m="1" x="175"/>
        <item m="1" x="29"/>
        <item m="1" x="115"/>
        <item m="1" x="208"/>
        <item m="1" x="60"/>
        <item m="1" x="151"/>
        <item m="1" x="242"/>
        <item m="1" x="93"/>
        <item m="1" x="186"/>
        <item m="1" x="39"/>
        <item m="1" x="126"/>
        <item m="1" x="218"/>
        <item m="1" x="71"/>
        <item m="1" x="162"/>
        <item m="1" x="15"/>
        <item m="1" x="102"/>
        <item m="1" x="196"/>
        <item m="1" x="49"/>
        <item m="1" x="137"/>
        <item m="1" x="228"/>
        <item m="1" x="80"/>
        <item m="1" x="172"/>
        <item m="1" x="26"/>
        <item m="1" x="112"/>
        <item m="1" x="206"/>
        <item m="1" x="58"/>
        <item m="1" x="148"/>
        <item m="1" x="238"/>
        <item m="1" x="90"/>
        <item m="1" x="183"/>
        <item m="1" x="36"/>
        <item m="1" x="123"/>
        <item m="1" x="216"/>
        <item m="1" x="69"/>
        <item m="1" x="159"/>
        <item m="1" x="12"/>
        <item m="1" x="99"/>
        <item m="1" x="193"/>
        <item m="1" x="46"/>
        <item m="1" x="134"/>
        <item m="1" x="226"/>
        <item m="1" x="78"/>
        <item m="1" x="169"/>
        <item m="1" x="22"/>
        <item m="1" x="109"/>
        <item m="1" x="203"/>
        <item m="1" x="55"/>
        <item m="1" x="145"/>
        <item m="1" x="236"/>
        <item m="1" x="88"/>
        <item m="1" x="179"/>
        <item m="1" x="33"/>
        <item m="1" x="119"/>
        <item m="1" x="213"/>
        <item m="1" x="65"/>
        <item m="1" x="156"/>
        <item m="1" x="247"/>
        <item m="1" x="97"/>
        <item m="1" x="189"/>
        <item m="1" x="42"/>
        <item m="1" x="130"/>
        <item m="1" x="223"/>
        <item m="1" x="74"/>
        <item m="1" x="166"/>
        <item m="1" x="19"/>
        <item m="1" x="106"/>
        <item m="1" x="199"/>
        <item m="1" x="52"/>
        <item m="1" x="141"/>
        <item m="1" x="232"/>
        <item m="1" x="84"/>
        <item m="1" x="176"/>
        <item m="1" x="30"/>
        <item m="1" x="116"/>
        <item m="1" x="209"/>
        <item m="1" x="61"/>
        <item m="1" x="152"/>
        <item m="1" x="243"/>
      </items>
    </pivotField>
    <pivotField compact="0" outline="0" showAll="0" sortType="ascending" defaultSubtotal="0">
      <items count="248">
        <item x="0"/>
        <item x="1"/>
        <item x="2"/>
        <item x="3"/>
        <item x="4"/>
        <item x="5"/>
        <item x="6"/>
        <item x="7"/>
        <item x="8"/>
        <item x="9"/>
        <item m="1" x="224"/>
        <item m="1" x="200"/>
        <item m="1" x="177"/>
        <item m="1" x="153"/>
        <item m="1" x="130"/>
        <item m="1" x="106"/>
        <item m="1" x="82"/>
        <item m="1" x="60"/>
        <item m="1" x="37"/>
        <item m="1" x="17"/>
        <item m="1" x="232"/>
        <item m="1" x="208"/>
        <item m="1" x="185"/>
        <item m="1" x="161"/>
        <item m="1" x="138"/>
        <item m="1" x="114"/>
        <item m="1" x="90"/>
        <item m="1" x="68"/>
        <item m="1" x="45"/>
        <item m="1" x="25"/>
        <item m="1" x="240"/>
        <item m="1" x="216"/>
        <item m="1" x="193"/>
        <item m="1" x="169"/>
        <item m="1" x="146"/>
        <item m="1" x="122"/>
        <item m="1" x="98"/>
        <item m="1" x="74"/>
        <item m="1" x="51"/>
        <item m="1" x="31"/>
        <item m="1" x="246"/>
        <item m="1" x="222"/>
        <item m="1" x="198"/>
        <item m="1" x="174"/>
        <item m="1" x="151"/>
        <item m="1" x="127"/>
        <item m="1" x="103"/>
        <item m="1" x="79"/>
        <item m="1" x="56"/>
        <item m="1" x="38"/>
        <item m="1" x="14"/>
        <item m="1" x="229"/>
        <item m="1" x="205"/>
        <item m="1" x="181"/>
        <item m="1" x="158"/>
        <item m="1" x="134"/>
        <item m="1" x="110"/>
        <item m="1" x="86"/>
        <item m="1" x="63"/>
        <item m="1" x="46"/>
        <item m="1" x="22"/>
        <item m="1" x="237"/>
        <item m="1" x="213"/>
        <item m="1" x="189"/>
        <item m="1" x="166"/>
        <item m="1" x="142"/>
        <item m="1" x="118"/>
        <item m="1" x="94"/>
        <item m="1" x="70"/>
        <item m="1" x="52"/>
        <item m="1" x="28"/>
        <item m="1" x="243"/>
        <item m="1" x="219"/>
        <item m="1" x="195"/>
        <item m="1" x="172"/>
        <item m="1" x="148"/>
        <item m="1" x="124"/>
        <item m="1" x="100"/>
        <item m="1" x="76"/>
        <item m="1" x="57"/>
        <item m="1" x="33"/>
        <item m="1" x="10"/>
        <item m="1" x="225"/>
        <item m="1" x="201"/>
        <item m="1" x="178"/>
        <item m="1" x="154"/>
        <item m="1" x="131"/>
        <item m="1" x="107"/>
        <item m="1" x="83"/>
        <item m="1" x="64"/>
        <item m="1" x="40"/>
        <item m="1" x="18"/>
        <item m="1" x="233"/>
        <item m="1" x="209"/>
        <item m="1" x="186"/>
        <item m="1" x="162"/>
        <item m="1" x="139"/>
        <item m="1" x="115"/>
        <item m="1" x="91"/>
        <item m="1" x="128"/>
        <item m="1" x="104"/>
        <item m="1" x="80"/>
        <item m="1" x="58"/>
        <item m="1" x="34"/>
        <item m="1" x="11"/>
        <item m="1" x="226"/>
        <item m="1" x="202"/>
        <item m="1" x="179"/>
        <item m="1" x="155"/>
        <item m="1" x="135"/>
        <item m="1" x="111"/>
        <item m="1" x="87"/>
        <item m="1" x="65"/>
        <item m="1" x="41"/>
        <item m="1" x="19"/>
        <item m="1" x="234"/>
        <item m="1" x="210"/>
        <item m="1" x="187"/>
        <item m="1" x="163"/>
        <item m="1" x="143"/>
        <item m="1" x="119"/>
        <item m="1" x="95"/>
        <item m="1" x="71"/>
        <item m="1" x="48"/>
        <item m="1" x="26"/>
        <item m="1" x="241"/>
        <item m="1" x="217"/>
        <item m="1" x="194"/>
        <item m="1" x="170"/>
        <item m="1" x="149"/>
        <item m="1" x="125"/>
        <item m="1" x="101"/>
        <item m="1" x="77"/>
        <item m="1" x="54"/>
        <item m="1" x="32"/>
        <item m="1" x="247"/>
        <item m="1" x="223"/>
        <item m="1" x="199"/>
        <item m="1" x="175"/>
        <item m="1" x="156"/>
        <item m="1" x="132"/>
        <item m="1" x="108"/>
        <item m="1" x="84"/>
        <item m="1" x="61"/>
        <item m="1" x="39"/>
        <item m="1" x="15"/>
        <item m="1" x="230"/>
        <item m="1" x="206"/>
        <item m="1" x="182"/>
        <item m="1" x="164"/>
        <item m="1" x="140"/>
        <item m="1" x="116"/>
        <item m="1" x="92"/>
        <item m="1" x="69"/>
        <item m="1" x="47"/>
        <item m="1" x="23"/>
        <item m="1" x="238"/>
        <item m="1" x="214"/>
        <item m="1" x="190"/>
        <item m="1" x="171"/>
        <item m="1" x="147"/>
        <item m="1" x="123"/>
        <item m="1" x="99"/>
        <item m="1" x="75"/>
        <item m="1" x="53"/>
        <item m="1" x="29"/>
        <item m="1" x="244"/>
        <item m="1" x="220"/>
        <item m="1" x="196"/>
        <item m="1" x="176"/>
        <item m="1" x="152"/>
        <item m="1" x="129"/>
        <item m="1" x="105"/>
        <item m="1" x="81"/>
        <item m="1" x="59"/>
        <item m="1" x="35"/>
        <item m="1" x="12"/>
        <item m="1" x="227"/>
        <item m="1" x="203"/>
        <item m="1" x="183"/>
        <item m="1" x="159"/>
        <item m="1" x="136"/>
        <item m="1" x="112"/>
        <item m="1" x="88"/>
        <item m="1" x="66"/>
        <item m="1" x="42"/>
        <item m="1" x="20"/>
        <item m="1" x="235"/>
        <item m="1" x="211"/>
        <item m="1" x="191"/>
        <item m="1" x="167"/>
        <item m="1" x="144"/>
        <item m="1" x="120"/>
        <item m="1" x="96"/>
        <item m="1" x="72"/>
        <item m="1" x="49"/>
        <item m="1" x="27"/>
        <item m="1" x="242"/>
        <item m="1" x="218"/>
        <item m="1" x="16"/>
        <item m="1" x="231"/>
        <item m="1" x="207"/>
        <item m="1" x="184"/>
        <item m="1" x="160"/>
        <item m="1" x="137"/>
        <item m="1" x="113"/>
        <item m="1" x="89"/>
        <item m="1" x="67"/>
        <item m="1" x="43"/>
        <item m="1" x="24"/>
        <item m="1" x="239"/>
        <item m="1" x="215"/>
        <item m="1" x="192"/>
        <item m="1" x="168"/>
        <item m="1" x="145"/>
        <item m="1" x="121"/>
        <item m="1" x="97"/>
        <item m="1" x="73"/>
        <item m="1" x="50"/>
        <item m="1" x="30"/>
        <item m="1" x="245"/>
        <item m="1" x="221"/>
        <item m="1" x="197"/>
        <item m="1" x="173"/>
        <item m="1" x="150"/>
        <item m="1" x="126"/>
        <item m="1" x="102"/>
        <item m="1" x="78"/>
        <item m="1" x="55"/>
        <item m="1" x="36"/>
        <item m="1" x="13"/>
        <item m="1" x="228"/>
        <item m="1" x="204"/>
        <item m="1" x="180"/>
        <item m="1" x="157"/>
        <item m="1" x="133"/>
        <item m="1" x="109"/>
        <item m="1" x="85"/>
        <item m="1" x="62"/>
        <item m="1" x="44"/>
        <item m="1" x="21"/>
        <item m="1" x="236"/>
        <item m="1" x="212"/>
        <item m="1" x="188"/>
        <item m="1" x="165"/>
        <item m="1" x="141"/>
        <item m="1" x="117"/>
        <item m="1" x="93"/>
      </items>
    </pivotField>
    <pivotField compact="0" outline="0" showAll="0" defaultSubtotal="0">
      <items count="8000">
        <item m="1" x="1941"/>
        <item m="1" x="2029"/>
        <item m="1" x="2146"/>
        <item m="1" x="2229"/>
        <item m="1" x="2342"/>
        <item m="1" x="2426"/>
        <item m="1" x="2537"/>
        <item m="1" x="2610"/>
        <item m="1" x="2712"/>
        <item m="1" x="1622"/>
        <item m="1" x="1677"/>
        <item m="1" x="1726"/>
        <item m="1" x="1794"/>
        <item m="1" x="1854"/>
        <item m="1" x="1932"/>
        <item m="1" x="2011"/>
        <item m="1" x="2134"/>
        <item m="1" x="2208"/>
        <item m="1" x="2330"/>
        <item m="1" x="1368"/>
        <item m="1" x="1423"/>
        <item m="1" x="1496"/>
        <item m="1" x="1565"/>
        <item m="1" x="1618"/>
        <item m="1" x="1669"/>
        <item m="1" x="1722"/>
        <item m="1" x="1786"/>
        <item m="1" x="1845"/>
        <item m="1" x="1921"/>
        <item m="1" x="1039"/>
        <item m="1" x="1109"/>
        <item m="1" x="1213"/>
        <item m="1" x="1286"/>
        <item m="1" x="1362"/>
        <item m="1" x="1420"/>
        <item m="1" x="1488"/>
        <item m="1" x="1561"/>
        <item m="1" x="1612"/>
        <item m="1" x="1663"/>
        <item m="1" x="642"/>
        <item m="1" x="719"/>
        <item m="1" x="828"/>
        <item m="1" x="923"/>
        <item m="1" x="1025"/>
        <item m="1" x="1103"/>
        <item m="1" x="1202"/>
        <item m="1" x="1281"/>
        <item m="1" x="1352"/>
        <item m="1" x="1413"/>
        <item m="1" x="430"/>
        <item m="1" x="528"/>
        <item m="1" x="621"/>
        <item m="1" x="714"/>
        <item m="1" x="808"/>
        <item m="1" x="916"/>
        <item m="1" x="1005"/>
        <item m="1" x="1093"/>
        <item m="1" x="522"/>
        <item m="1" x="600"/>
        <item m="1" x="1887"/>
        <item m="1" x="1749"/>
        <item m="1" x="1635"/>
        <item m="1" x="1518"/>
        <item m="1" x="2261"/>
        <item m="1" x="2050"/>
        <item m="1" x="1876"/>
        <item m="1" x="1739"/>
        <item m="1" x="1628"/>
        <item m="1" x="2453"/>
        <item m="1" x="2242"/>
        <item m="1" x="2035"/>
        <item m="1" x="1865"/>
        <item m="1" x="1732"/>
        <item m="1" x="2629"/>
        <item m="1" x="2437"/>
        <item m="1" x="2230"/>
        <item m="1" x="2023"/>
        <item m="1" x="1856"/>
        <item m="1" x="2797"/>
        <item m="1" x="2612"/>
        <item m="1" x="2419"/>
        <item m="1" x="2212"/>
        <item m="1" x="2004"/>
        <item m="1" x="2978"/>
        <item m="1" x="2779"/>
        <item m="1" x="2592"/>
        <item m="1" x="2398"/>
        <item m="1" x="2195"/>
        <item m="1" x="3155"/>
        <item m="1" x="2962"/>
        <item m="1" x="2762"/>
        <item m="1" x="2574"/>
        <item m="1" x="2381"/>
        <item m="1" x="3335"/>
        <item m="1" x="6316"/>
        <item m="1" x="6588"/>
        <item m="1" x="6825"/>
        <item m="1" x="7085"/>
        <item m="1" x="7316"/>
        <item m="1" x="5384"/>
        <item m="1" x="5582"/>
        <item m="1" x="5808"/>
        <item m="1" x="6034"/>
        <item m="1" x="6281"/>
        <item m="1" x="6545"/>
        <item m="1" x="6791"/>
        <item m="1" x="7044"/>
        <item m="1" x="7282"/>
        <item m="1" x="4575"/>
        <item m="1" x="4739"/>
        <item m="1" x="210"/>
        <item m="1" x="372"/>
        <item m="1" x="552"/>
        <item m="1" x="735"/>
        <item m="1" x="936"/>
        <item m="1" x="1114"/>
        <item m="1" x="6152"/>
        <item m="1" x="4548"/>
        <item m="1" x="6210"/>
        <item m="1" x="4573"/>
        <item m="1" x="6248"/>
        <item m="1" x="4596"/>
        <item m="1" x="6313"/>
        <item m="1" x="4211"/>
        <item m="1" x="4510"/>
        <item m="1" x="4873"/>
        <item m="1" x="5252"/>
        <item m="1" x="5638"/>
        <item m="1" x="4520"/>
        <item m="1" x="4894"/>
        <item m="1" x="5273"/>
        <item m="1" x="5659"/>
        <item m="1" x="6087"/>
        <item m="1" x="4909"/>
        <item m="1" x="5296"/>
        <item m="1" x="5678"/>
        <item m="1" x="6110"/>
        <item m="1" x="6600"/>
        <item m="1" x="6245"/>
        <item m="1" x="6755"/>
        <item m="1" x="7243"/>
        <item m="1" x="5789"/>
        <item m="1" x="6257"/>
        <item m="1" x="6766"/>
        <item m="1" x="7253"/>
        <item m="1" x="5801"/>
        <item m="1" x="6271"/>
        <item m="1" x="6781"/>
        <item m="1" x="7272"/>
        <item m="1" x="5310"/>
        <item m="1" x="5698"/>
        <item m="1" x="6128"/>
        <item m="1" x="6624"/>
        <item m="1" x="7097"/>
        <item m="1" x="5713"/>
        <item m="1" x="6148"/>
        <item m="1" x="6644"/>
        <item m="1" x="7119"/>
        <item m="1" x="6166"/>
        <item m="1" x="5811"/>
        <item m="1" x="6286"/>
        <item m="1" x="6796"/>
        <item m="1" x="7290"/>
        <item m="1" x="4212"/>
        <item m="1" x="4511"/>
        <item m="1" x="4877"/>
        <item m="1" x="6222"/>
        <item m="1" x="6733"/>
        <item m="1" x="7220"/>
        <item m="1" x="5772"/>
        <item m="1" x="6231"/>
        <item m="1" x="6743"/>
        <item m="1" x="7231"/>
        <item m="1" x="5782"/>
        <item m="1" x="6240"/>
        <item m="1" x="6750"/>
        <item m="1" x="7238"/>
        <item m="1" x="5787"/>
        <item m="1" x="6252"/>
        <item m="1" x="6761"/>
        <item m="1" x="7248"/>
        <item m="1" x="5799"/>
        <item m="1" x="6266"/>
        <item m="1" x="6776"/>
        <item m="1" x="7265"/>
        <item m="1" x="5809"/>
        <item m="1" x="6282"/>
        <item m="1" x="6792"/>
        <item m="1" x="7284"/>
        <item m="1" x="5820"/>
        <item m="1" x="6298"/>
        <item m="1" x="6808"/>
        <item m="1" x="7300"/>
        <item m="1" x="5835"/>
        <item m="1" x="6318"/>
        <item m="1" x="6827"/>
        <item m="1" x="7318"/>
        <item m="1" x="5851"/>
        <item m="1" x="6336"/>
        <item m="1" x="6845"/>
        <item m="1" x="7338"/>
        <item m="1" x="5856"/>
        <item m="1" x="6347"/>
        <item m="1" x="6859"/>
        <item m="1" x="7355"/>
        <item m="1" x="6246"/>
        <item m="1" x="6756"/>
        <item m="1" x="7244"/>
        <item m="1" x="5790"/>
        <item m="1" x="6258"/>
        <item m="1" x="6767"/>
        <item m="1" x="7254"/>
        <item m="1" x="5802"/>
        <item m="1" x="6272"/>
        <item m="1" x="6782"/>
        <item m="1" x="7273"/>
        <item m="1" x="5812"/>
        <item m="1" x="6287"/>
        <item m="1" x="6797"/>
        <item m="1" x="7291"/>
        <item m="1" x="5822"/>
        <item m="1" x="6301"/>
        <item m="1" x="6811"/>
        <item m="1" x="7305"/>
        <item m="1" x="5837"/>
        <item m="1" x="6321"/>
        <item m="1" x="6830"/>
        <item m="1" x="7322"/>
        <item m="1" x="5853"/>
        <item m="1" x="6339"/>
        <item m="1" x="6848"/>
        <item m="1" x="7342"/>
        <item m="1" x="5858"/>
        <item m="1" x="6350"/>
        <item m="1" x="6862"/>
        <item m="1" x="7359"/>
        <item m="1" x="5870"/>
        <item m="1" x="6366"/>
        <item m="1" x="6877"/>
        <item m="1" x="7369"/>
        <item m="1" x="5882"/>
        <item m="1" x="6381"/>
        <item m="1" x="6889"/>
        <item m="1" x="7378"/>
        <item m="1" x="5256"/>
        <item m="1" x="5643"/>
        <item m="1" x="4521"/>
        <item m="1" x="4895"/>
        <item m="1" x="5277"/>
        <item m="1" x="5662"/>
        <item m="1" x="6091"/>
        <item m="1" x="4910"/>
        <item m="1" x="5297"/>
        <item m="1" x="5681"/>
        <item m="1" x="6113"/>
        <item m="1" x="6604"/>
        <item m="1" x="5311"/>
        <item m="1" x="5699"/>
        <item m="1" x="6131"/>
        <item m="1" x="6627"/>
        <item m="1" x="7100"/>
        <item m="1" x="5714"/>
        <item m="1" x="6149"/>
        <item m="1" x="6646"/>
        <item m="1" x="7121"/>
        <item m="1" x="6167"/>
        <item m="1" x="6663"/>
        <item m="1" x="7141"/>
        <item m="1" x="6676"/>
        <item m="1" x="7156"/>
        <item m="1" x="181"/>
        <item m="1" x="7169"/>
        <item m="1" x="189"/>
        <item m="1" x="351"/>
        <item m="1" x="194"/>
        <item m="1" x="356"/>
        <item m="1" x="534"/>
        <item m="1" x="202"/>
        <item m="1" x="360"/>
        <item m="1" x="537"/>
        <item m="1" x="718"/>
        <item m="1" x="4220"/>
        <item m="1" x="4522"/>
        <item m="1" x="4896"/>
        <item m="1" x="5278"/>
        <item m="1" x="5663"/>
        <item m="1" x="6224"/>
        <item m="1" x="6735"/>
        <item m="1" x="7222"/>
        <item m="1" x="5774"/>
        <item m="1" x="6233"/>
        <item m="1" x="6745"/>
        <item m="1" x="7233"/>
        <item m="1" x="5783"/>
        <item m="1" x="6243"/>
        <item m="1" x="6753"/>
        <item m="1" x="7241"/>
        <item m="1" x="5788"/>
        <item m="1" x="6255"/>
        <item m="1" x="6764"/>
        <item m="1" x="7251"/>
        <item m="1" x="5800"/>
        <item m="1" x="6269"/>
        <item m="1" x="6779"/>
        <item m="1" x="7269"/>
        <item m="1" x="5810"/>
        <item m="1" x="6285"/>
        <item m="1" x="6795"/>
        <item m="1" x="7288"/>
        <item m="1" x="5821"/>
        <item m="1" x="6300"/>
        <item m="1" x="6810"/>
        <item m="1" x="7303"/>
        <item m="1" x="5836"/>
        <item m="1" x="6320"/>
        <item m="1" x="6829"/>
        <item m="1" x="7321"/>
        <item m="1" x="5852"/>
        <item m="1" x="6338"/>
        <item m="1" x="6847"/>
        <item m="1" x="7341"/>
        <item m="1" x="5857"/>
        <item m="1" x="6349"/>
        <item m="1" x="6861"/>
        <item m="1" x="7358"/>
        <item m="1" x="1289"/>
        <item m="1" x="1365"/>
        <item m="1" x="1422"/>
        <item m="1" x="1491"/>
        <item m="1" x="1563"/>
        <item m="1" x="1616"/>
        <item m="1" x="1668"/>
        <item m="1" x="1719"/>
        <item m="1" x="1782"/>
        <item m="1" x="836"/>
        <item m="1" x="925"/>
        <item m="1" x="1033"/>
        <item m="1" x="1106"/>
        <item m="1" x="1208"/>
        <item m="1" x="1283"/>
        <item m="1" x="1357"/>
        <item m="1" x="1417"/>
        <item m="1" x="1481"/>
        <item m="1" x="1556"/>
        <item m="1" x="438"/>
        <item m="1" x="531"/>
        <item m="1" x="631"/>
        <item m="1" x="715"/>
        <item m="1" x="815"/>
        <item m="1" x="918"/>
        <item m="1" x="1016"/>
        <item m="1" x="1099"/>
        <item m="1" x="1190"/>
        <item m="1" x="1274"/>
        <item m="1" x="418"/>
        <item m="1" x="524"/>
        <item m="1" x="611"/>
        <item m="1" x="711"/>
        <item m="1" x="794"/>
        <item m="1" x="909"/>
        <item m="1" x="518"/>
        <item m="1" x="82"/>
        <item m="1" x="274"/>
        <item m="1" x="428"/>
        <item m="1" x="610"/>
        <item m="1" x="110"/>
        <item m="1" x="300"/>
        <item m="1" x="449"/>
        <item m="1" x="626"/>
        <item m="1" x="803"/>
        <item m="1" x="2444"/>
        <item m="1" x="2234"/>
        <item m="1" x="2030"/>
        <item m="1" x="1861"/>
        <item m="1" x="1728"/>
        <item m="1" x="2618"/>
        <item m="1" x="2428"/>
        <item m="1" x="2220"/>
        <item m="1" x="2015"/>
        <item m="1" x="1851"/>
        <item m="1" x="2788"/>
        <item m="1" x="2600"/>
        <item m="1" x="2407"/>
        <item m="1" x="2201"/>
        <item m="1" x="1999"/>
        <item m="1" x="2968"/>
        <item m="1" x="2769"/>
        <item m="1" x="2580"/>
        <item m="1" x="2388"/>
        <item m="1" x="2186"/>
        <item m="1" x="3144"/>
        <item m="1" x="2952"/>
        <item m="1" x="2753"/>
        <item m="1" x="2564"/>
        <item m="1" x="2374"/>
        <item m="1" x="3324"/>
        <item m="1" x="3132"/>
        <item m="1" x="2938"/>
        <item m="1" x="2738"/>
        <item m="1" x="2556"/>
        <item m="1" x="3522"/>
        <item m="1" x="3313"/>
        <item m="1" x="3120"/>
        <item m="1" x="2926"/>
        <item m="1" x="2730"/>
        <item m="1" x="5151"/>
        <item m="1" x="5376"/>
        <item m="1" x="5565"/>
        <item m="1" x="5798"/>
        <item m="1" x="6016"/>
        <item m="1" x="6265"/>
        <item m="1" x="6526"/>
        <item m="1" x="6774"/>
        <item m="1" x="7025"/>
        <item m="1" x="4259"/>
        <item m="1" x="4381"/>
        <item m="1" x="4570"/>
        <item m="1" x="4720"/>
        <item m="1" x="4966"/>
        <item m="1" x="5114"/>
        <item m="1" x="5366"/>
        <item m="1" x="5526"/>
        <item m="1" x="5779"/>
        <item m="1" x="5978"/>
        <item m="1" x="3711"/>
        <item m="1" x="3804"/>
        <item m="1" x="3961"/>
        <item m="1" x="4058"/>
        <item m="1" x="4249"/>
        <item m="1" x="4353"/>
        <item m="1" x="4558"/>
        <item m="1" x="4682"/>
        <item m="1" x="4956"/>
        <item m="1" x="5076"/>
        <item m="1" x="3263"/>
        <item m="1" x="3332"/>
        <item m="1" x="6278"/>
        <item m="1" x="4612"/>
        <item m="1" x="6344"/>
        <item m="1" x="4641"/>
        <item m="1" x="6400"/>
        <item m="1" x="4699"/>
        <item m="1" x="6468"/>
        <item m="1" x="5025"/>
        <item m="1" x="5426"/>
        <item m="1" x="5859"/>
        <item m="1" x="6341"/>
        <item m="1" x="6832"/>
        <item m="1" x="5434"/>
        <item m="1" x="5871"/>
        <item m="1" x="6352"/>
        <item m="1" x="6850"/>
        <item m="1" x="7325"/>
        <item m="1" x="5883"/>
        <item m="1" x="6368"/>
        <item m="1" x="6864"/>
        <item m="1" x="7345"/>
        <item m="1" x="6382"/>
        <item m="1" x="6879"/>
        <item m="1" x="7362"/>
        <item m="1" x="74"/>
        <item m="1" x="3038"/>
        <item m="1" x="3221"/>
        <item m="1" x="3411"/>
        <item m="1" x="3649"/>
        <item m="1" x="3894"/>
        <item m="1" x="4169"/>
        <item m="1" x="4474"/>
        <item m="1" x="4848"/>
        <item m="1" x="5245"/>
        <item m="1" x="2856"/>
        <item m="1" x="3045"/>
        <item m="1" x="3230"/>
        <item m="1" x="3418"/>
        <item m="1" x="3658"/>
        <item m="1" x="3906"/>
        <item m="1" x="4181"/>
        <item m="1" x="4489"/>
        <item m="1" x="4866"/>
        <item m="1" x="5266"/>
        <item m="1" x="2865"/>
        <item m="1" x="3054"/>
        <item m="1" x="3238"/>
        <item m="1" x="3429"/>
        <item m="1" x="3669"/>
        <item m="1" x="3918"/>
        <item m="1" x="4198"/>
        <item m="1" x="4506"/>
        <item m="1" x="4888"/>
        <item m="1" x="5290"/>
        <item m="1" x="6890"/>
        <item m="1" x="7372"/>
        <item m="1" x="94"/>
        <item m="1" x="282"/>
        <item m="1" x="7380"/>
        <item m="1" x="106"/>
        <item m="1" x="296"/>
        <item m="1" x="444"/>
        <item m="1" x="2872"/>
        <item m="1" x="3061"/>
        <item m="1" x="3246"/>
        <item m="1" x="3438"/>
        <item m="1" x="3676"/>
        <item m="1" x="3926"/>
        <item m="1" x="4208"/>
        <item m="1" x="4517"/>
        <item m="1" x="4904"/>
        <item m="1" x="5026"/>
        <item m="1" x="5427"/>
        <item m="1" x="5861"/>
        <item m="1" x="3019"/>
        <item m="1" x="3200"/>
        <item m="1" x="3387"/>
        <item m="1" x="3623"/>
        <item m="1" x="3867"/>
        <item m="1" x="4135"/>
        <item m="1" x="4436"/>
        <item m="1" x="4796"/>
        <item m="1" x="5190"/>
        <item m="1" x="2838"/>
        <item m="1" x="3026"/>
        <item m="1" x="3207"/>
        <item m="1" x="3396"/>
        <item m="1" x="3634"/>
        <item m="1" x="3877"/>
        <item m="1" x="4147"/>
        <item m="1" x="4452"/>
        <item m="1" x="4816"/>
        <item m="1" x="5214"/>
        <item m="1" x="2847"/>
        <item m="1" x="3034"/>
        <item m="1" x="3217"/>
        <item m="1" x="3407"/>
        <item m="1" x="3645"/>
        <item m="1" x="3890"/>
        <item m="1" x="4165"/>
        <item m="1" x="4470"/>
        <item m="1" x="4842"/>
        <item m="1" x="5239"/>
        <item m="1" x="2852"/>
        <item m="1" x="3041"/>
        <item m="1" x="3226"/>
        <item m="1" x="3414"/>
        <item m="1" x="3654"/>
        <item m="1" x="3902"/>
        <item m="1" x="4177"/>
        <item m="1" x="4485"/>
        <item m="1" x="4860"/>
        <item m="1" x="5260"/>
        <item m="1" x="2861"/>
        <item m="1" x="3050"/>
        <item m="1" x="3234"/>
        <item m="1" x="3425"/>
        <item m="1" x="3665"/>
        <item m="1" x="3914"/>
        <item m="1" x="4194"/>
        <item m="1" x="4502"/>
        <item m="1" x="4882"/>
        <item m="1" x="5284"/>
        <item m="1" x="2868"/>
        <item m="1" x="3057"/>
        <item m="1" x="3242"/>
        <item m="1" x="3434"/>
        <item m="1" x="3672"/>
        <item m="1" x="3922"/>
        <item m="1" x="4204"/>
        <item m="1" x="4513"/>
        <item m="1" x="4898"/>
        <item m="1" x="5300"/>
        <item m="1" x="2881"/>
        <item m="1" x="3068"/>
        <item m="1" x="3252"/>
        <item m="1" x="3444"/>
        <item m="1" x="3683"/>
        <item m="1" x="3932"/>
        <item m="1" x="4214"/>
        <item m="1" x="4525"/>
        <item m="1" x="4915"/>
        <item m="1" x="5314"/>
        <item m="1" x="2888"/>
        <item m="1" x="3075"/>
        <item m="1" x="3257"/>
        <item m="1" x="3450"/>
        <item m="1" x="3689"/>
        <item m="1" x="3940"/>
        <item m="1" x="4223"/>
        <item m="1" x="4533"/>
        <item m="1" x="4926"/>
        <item m="1" x="5329"/>
        <item m="1" x="2896"/>
        <item m="1" x="3082"/>
        <item m="1" x="3265"/>
        <item m="1" x="3459"/>
        <item m="1" x="3697"/>
        <item m="1" x="3946"/>
        <item m="1" x="4232"/>
        <item m="1" x="4541"/>
        <item m="1" x="4937"/>
        <item m="1" x="5338"/>
        <item m="1" x="2902"/>
        <item m="1" x="3089"/>
        <item m="1" x="3273"/>
        <item m="1" x="3465"/>
        <item m="1" x="3704"/>
        <item m="1" x="3953"/>
        <item m="1" x="4239"/>
        <item m="1" x="4551"/>
        <item m="1" x="4946"/>
        <item m="1" x="5348"/>
        <item m="1" x="4652"/>
        <item m="1" x="5047"/>
        <item m="1" x="5461"/>
        <item m="1" x="5913"/>
        <item m="1" x="6415"/>
        <item m="1" x="6920"/>
        <item m="1" x="4666"/>
        <item m="1" x="5062"/>
        <item m="1" x="5477"/>
        <item m="1" x="5928"/>
        <item m="1" x="6434"/>
        <item m="1" x="6937"/>
        <item m="1" x="4684"/>
        <item m="1" x="5079"/>
        <item m="1" x="5492"/>
        <item m="1" x="5944"/>
        <item m="1" x="6452"/>
        <item m="1" x="6956"/>
        <item m="1" x="4702"/>
        <item m="1" x="5096"/>
        <item m="1" x="5510"/>
        <item m="1" x="5962"/>
        <item m="1" x="6473"/>
        <item m="1" x="6976"/>
        <item m="1" x="4722"/>
        <item m="1" x="5116"/>
        <item m="1" x="5528"/>
        <item m="1" x="5981"/>
        <item m="1" x="6490"/>
        <item m="1" x="6992"/>
        <item m="1" x="4740"/>
        <item m="1" x="5132"/>
        <item m="1" x="5545"/>
        <item m="1" x="5997"/>
        <item m="1" x="6508"/>
        <item m="1" x="7007"/>
        <item m="1" x="4757"/>
        <item m="1" x="5152"/>
        <item m="1" x="5566"/>
        <item m="1" x="6017"/>
        <item m="1" x="6527"/>
        <item m="1" x="7028"/>
        <item m="1" x="4776"/>
        <item m="1" x="5170"/>
        <item m="1" x="5583"/>
        <item m="1" x="6035"/>
        <item m="1" x="6546"/>
        <item m="1" x="7045"/>
        <item m="1" x="4797"/>
        <item m="1" x="5191"/>
        <item m="1" x="5604"/>
        <item m="1" x="6055"/>
        <item m="1" x="6566"/>
        <item m="1" x="7065"/>
        <item m="1" x="4817"/>
        <item m="1" x="5215"/>
        <item m="1" x="5627"/>
        <item m="1" x="6076"/>
        <item m="1" x="6589"/>
        <item m="1" x="7086"/>
        <item m="1" x="3039"/>
        <item m="1" x="3222"/>
        <item m="1" x="3412"/>
        <item m="1" x="3650"/>
        <item m="1" x="3895"/>
        <item m="1" x="4171"/>
        <item m="1" x="4476"/>
        <item m="1" x="4850"/>
        <item m="1" x="5248"/>
        <item m="1" x="2857"/>
        <item m="1" x="3046"/>
        <item m="1" x="3231"/>
        <item m="1" x="3419"/>
        <item m="1" x="3659"/>
        <item m="1" x="3907"/>
        <item m="1" x="4183"/>
        <item m="1" x="4491"/>
        <item m="1" x="4869"/>
        <item m="1" x="5269"/>
        <item m="1" x="2866"/>
        <item m="1" x="3055"/>
        <item m="1" x="3239"/>
        <item m="1" x="3430"/>
        <item m="1" x="3670"/>
        <item m="1" x="3919"/>
        <item m="1" x="4200"/>
        <item m="1" x="4508"/>
        <item m="1" x="4891"/>
        <item m="1" x="5293"/>
        <item m="1" x="2873"/>
        <item m="1" x="3062"/>
        <item m="1" x="3247"/>
        <item m="1" x="3439"/>
        <item m="1" x="3677"/>
        <item m="1" x="3927"/>
        <item m="1" x="4209"/>
        <item m="1" x="4518"/>
        <item m="1" x="4906"/>
        <item m="1" x="5307"/>
        <item m="1" x="2883"/>
        <item m="1" x="3070"/>
        <item m="1" x="3254"/>
        <item m="1" x="3446"/>
        <item m="1" x="3685"/>
        <item m="1" x="3934"/>
        <item m="1" x="4218"/>
        <item m="1" x="4529"/>
        <item m="1" x="4922"/>
        <item m="1" x="5321"/>
        <item m="1" x="2890"/>
        <item m="1" x="3077"/>
        <item m="1" x="3259"/>
        <item m="1" x="3452"/>
        <item m="1" x="3691"/>
        <item m="1" x="3942"/>
        <item m="1" x="4227"/>
        <item m="1" x="4537"/>
        <item m="1" x="4932"/>
        <item m="1" x="5335"/>
        <item m="1" x="2898"/>
        <item m="1" x="3084"/>
        <item m="1" x="3267"/>
        <item m="1" x="3461"/>
        <item m="1" x="3699"/>
        <item m="1" x="3948"/>
        <item m="1" x="4234"/>
        <item m="1" x="4543"/>
        <item m="1" x="4941"/>
        <item m="1" x="5342"/>
        <item m="1" x="2904"/>
        <item m="1" x="3091"/>
        <item m="1" x="3275"/>
        <item m="1" x="3467"/>
        <item m="1" x="3706"/>
        <item m="1" x="3955"/>
        <item m="1" x="4241"/>
        <item m="1" x="4553"/>
        <item m="1" x="4950"/>
        <item m="1" x="5352"/>
        <item m="1" x="2909"/>
        <item m="1" x="3095"/>
        <item m="1" x="3280"/>
        <item m="1" x="3472"/>
        <item m="1" x="3713"/>
        <item m="1" x="3963"/>
        <item m="1" x="4251"/>
        <item m="1" x="4560"/>
        <item m="1" x="4959"/>
        <item m="1" x="5357"/>
        <item m="1" x="2912"/>
        <item m="1" x="3099"/>
        <item m="1" x="3284"/>
        <item m="1" x="3476"/>
        <item m="1" x="3719"/>
        <item m="1" x="3968"/>
        <item m="1" x="4256"/>
        <item m="1" x="4565"/>
        <item m="1" x="4962"/>
        <item m="1" x="5363"/>
        <item m="1" x="4695"/>
        <item m="1" x="5091"/>
        <item m="1" x="5503"/>
        <item m="1" x="5955"/>
        <item m="1" x="6463"/>
        <item m="1" x="6967"/>
        <item m="1" x="4712"/>
        <item m="1" x="5106"/>
        <item m="1" x="5520"/>
        <item m="1" x="5972"/>
        <item m="1" x="6483"/>
        <item m="1" x="6986"/>
        <item m="1" x="4732"/>
        <item m="1" x="5126"/>
        <item m="1" x="5538"/>
        <item m="1" x="5991"/>
        <item m="1" x="6499"/>
        <item m="1" x="7001"/>
        <item m="1" x="4749"/>
        <item m="1" x="5141"/>
        <item m="1" x="5554"/>
        <item m="1" x="6006"/>
        <item m="1" x="6517"/>
        <item m="1" x="7016"/>
        <item m="1" x="4765"/>
        <item m="1" x="5160"/>
        <item m="1" x="5574"/>
        <item m="1" x="6025"/>
        <item m="1" x="6535"/>
        <item m="1" x="7036"/>
        <item m="1" x="4783"/>
        <item m="1" x="5177"/>
        <item m="1" x="5590"/>
        <item m="1" x="6042"/>
        <item m="1" x="6553"/>
        <item m="1" x="7052"/>
        <item m="1" x="4804"/>
        <item m="1" x="6342"/>
        <item m="1" x="6836"/>
        <item m="1" x="5436"/>
        <item m="1" x="5873"/>
        <item m="1" x="6355"/>
        <item m="1" x="6853"/>
        <item m="1" x="7329"/>
        <item m="1" x="5885"/>
        <item m="1" x="6370"/>
        <item m="1" x="6867"/>
        <item m="1" x="7348"/>
        <item m="1" x="6384"/>
        <item m="1" x="6881"/>
        <item m="1" x="7364"/>
        <item m="1" x="78"/>
        <item m="1" x="6892"/>
        <item m="1" x="7374"/>
        <item m="1" x="97"/>
        <item m="1" x="285"/>
        <item m="1" x="7382"/>
        <item m="1" x="108"/>
        <item m="1" x="298"/>
        <item m="1" x="446"/>
        <item m="1" x="124"/>
        <item m="1" x="309"/>
        <item m="1" x="459"/>
        <item m="1" x="638"/>
        <item m="1" x="132"/>
        <item m="1" x="317"/>
        <item m="1" x="468"/>
        <item m="1" x="647"/>
        <item m="1" x="821"/>
        <item m="1" x="326"/>
        <item m="1" x="479"/>
        <item m="1" x="657"/>
        <item m="1" x="833"/>
        <item m="1" x="1021"/>
        <item m="1" x="488"/>
        <item m="1" x="665"/>
        <item m="1" x="841"/>
        <item m="1" x="1030"/>
        <item m="1" x="1197"/>
        <item m="1" x="5038"/>
        <item m="1" x="5437"/>
        <item m="1" x="5874"/>
        <item m="1" x="6356"/>
        <item m="1" x="6854"/>
        <item m="1" x="3021"/>
        <item m="1" x="3202"/>
        <item m="1" x="3389"/>
        <item m="1" x="3625"/>
        <item m="1" x="3869"/>
        <item m="1" x="4137"/>
        <item m="1" x="4438"/>
        <item m="1" x="4800"/>
        <item m="1" x="5195"/>
        <item m="1" x="2840"/>
        <item m="1" x="3028"/>
        <item m="1" x="3209"/>
        <item m="1" x="3398"/>
        <item m="1" x="3636"/>
        <item m="1" x="3879"/>
        <item m="1" x="4149"/>
        <item m="1" x="4454"/>
        <item m="1" x="4821"/>
        <item m="1" x="5219"/>
        <item m="1" x="2849"/>
        <item m="1" x="3036"/>
        <item m="1" x="3219"/>
        <item m="1" x="3409"/>
        <item m="1" x="3647"/>
        <item m="1" x="3892"/>
        <item m="1" x="4167"/>
        <item m="1" x="4472"/>
        <item m="1" x="4845"/>
        <item m="1" x="5242"/>
        <item m="1" x="2854"/>
        <item m="1" x="3043"/>
        <item m="1" x="3228"/>
        <item m="1" x="3416"/>
        <item m="1" x="3656"/>
        <item m="1" x="3904"/>
        <item m="1" x="4179"/>
        <item m="1" x="4487"/>
        <item m="1" x="4863"/>
        <item m="1" x="5263"/>
        <item m="1" x="2863"/>
        <item m="1" x="3052"/>
        <item m="1" x="3236"/>
        <item m="1" x="3427"/>
        <item m="1" x="3667"/>
        <item m="1" x="3916"/>
        <item m="1" x="4196"/>
        <item m="1" x="4504"/>
        <item m="1" x="4885"/>
        <item m="1" x="5287"/>
        <item m="1" x="2870"/>
        <item m="1" x="3059"/>
        <item m="1" x="3244"/>
        <item m="1" x="3436"/>
        <item m="1" x="3674"/>
        <item m="1" x="3924"/>
        <item m="1" x="4206"/>
        <item m="1" x="4515"/>
        <item m="1" x="4901"/>
        <item m="1" x="5303"/>
        <item m="1" x="2882"/>
        <item m="1" x="3069"/>
        <item m="1" x="3253"/>
        <item m="1" x="3445"/>
        <item m="1" x="3684"/>
        <item m="1" x="3933"/>
        <item m="1" x="4216"/>
        <item m="1" x="4527"/>
        <item m="1" x="4918"/>
        <item m="1" x="5317"/>
        <item m="1" x="2889"/>
        <item m="1" x="3076"/>
        <item m="1" x="3258"/>
        <item m="1" x="3451"/>
        <item m="1" x="3690"/>
        <item m="1" x="3941"/>
        <item m="1" x="4225"/>
        <item m="1" x="4535"/>
        <item m="1" x="4929"/>
        <item m="1" x="5332"/>
        <item m="1" x="2897"/>
        <item m="1" x="3083"/>
        <item m="1" x="3266"/>
        <item m="1" x="3460"/>
        <item m="1" x="3698"/>
        <item m="1" x="3947"/>
        <item m="1" x="4233"/>
        <item m="1" x="4542"/>
        <item m="1" x="4939"/>
        <item m="1" x="5340"/>
        <item m="1" x="2903"/>
        <item m="1" x="3090"/>
        <item m="1" x="3274"/>
        <item m="1" x="3466"/>
        <item m="1" x="3705"/>
        <item m="1" x="3954"/>
        <item m="1" x="4240"/>
        <item m="1" x="4552"/>
        <item m="1" x="4948"/>
        <item m="1" x="5350"/>
        <item m="1" x="4656"/>
        <item m="1" x="5052"/>
        <item m="1" x="5466"/>
        <item m="1" x="5918"/>
        <item m="1" x="6420"/>
        <item m="1" x="6925"/>
        <item m="1" x="4671"/>
        <item m="1" x="5067"/>
        <item m="1" x="5482"/>
        <item m="1" x="5933"/>
        <item m="1" x="6439"/>
        <item m="1" x="6942"/>
        <item m="1" x="4689"/>
        <item m="1" x="5084"/>
        <item m="1" x="5497"/>
        <item m="1" x="5949"/>
        <item m="1" x="6457"/>
        <item m="1" x="6961"/>
        <item m="1" x="926"/>
        <item m="1" x="1034"/>
        <item m="1" x="1107"/>
        <item m="1" x="1209"/>
        <item m="1" x="1284"/>
        <item m="1" x="1358"/>
        <item m="1" x="1418"/>
        <item m="1" x="1482"/>
        <item m="1" x="1557"/>
        <item m="1" x="439"/>
        <item m="1" x="532"/>
        <item m="1" x="632"/>
        <item m="1" x="716"/>
        <item m="1" x="816"/>
        <item m="1" x="919"/>
        <item m="1" x="1017"/>
        <item m="1" x="1100"/>
        <item m="1" x="1191"/>
        <item m="1" x="1275"/>
        <item m="1" x="419"/>
        <item m="1" x="525"/>
        <item m="1" x="612"/>
        <item m="1" x="712"/>
        <item m="1" x="795"/>
        <item m="1" x="910"/>
        <item m="1" x="519"/>
        <item m="1" x="111"/>
        <item m="1" x="301"/>
        <item m="1" x="450"/>
        <item m="1" x="627"/>
        <item m="1" x="804"/>
        <item m="1" x="996"/>
        <item m="1" x="134"/>
        <item m="1" x="319"/>
        <item m="1" x="470"/>
        <item m="1" x="649"/>
        <item m="1" x="823"/>
        <item m="1" x="1012"/>
        <item m="1" x="1182"/>
        <item m="1" x="2619"/>
        <item m="1" x="2429"/>
        <item m="1" x="2221"/>
        <item m="1" x="2016"/>
        <item m="1" x="1852"/>
        <item m="1" x="2789"/>
        <item m="1" x="2601"/>
        <item m="1" x="2408"/>
        <item m="1" x="2202"/>
        <item m="1" x="2000"/>
        <item m="1" x="2969"/>
        <item m="1" x="2770"/>
        <item m="1" x="2581"/>
        <item m="1" x="2389"/>
        <item m="1" x="2187"/>
        <item m="1" x="3145"/>
        <item m="1" x="2953"/>
        <item m="1" x="2754"/>
        <item m="1" x="2565"/>
        <item m="1" x="2375"/>
        <item m="1" x="3325"/>
        <item m="1" x="3133"/>
        <item m="1" x="2939"/>
        <item m="1" x="2739"/>
        <item m="1" x="2557"/>
        <item m="1" x="3523"/>
        <item m="1" x="3314"/>
        <item m="1" x="3121"/>
        <item m="1" x="2927"/>
        <item m="1" x="2731"/>
        <item m="1" x="3755"/>
        <item m="1" x="3503"/>
        <item m="1" x="3304"/>
        <item m="1" x="3112"/>
        <item m="1" x="2922"/>
        <item m="1" x="4382"/>
        <item m="1" x="4571"/>
        <item m="1" x="4721"/>
        <item m="1" x="4967"/>
        <item m="1" x="5115"/>
        <item m="1" x="5367"/>
        <item m="1" x="5527"/>
        <item m="1" x="5780"/>
        <item m="1" x="5979"/>
        <item m="1" x="3712"/>
        <item m="1" x="3805"/>
        <item m="1" x="3962"/>
        <item m="1" x="4059"/>
        <item m="1" x="4250"/>
        <item m="1" x="4354"/>
        <item m="1" x="4559"/>
        <item m="1" x="4683"/>
        <item m="1" x="4957"/>
        <item m="1" x="5077"/>
        <item m="1" x="3264"/>
        <item m="1" x="3333"/>
        <item m="1" x="3457"/>
        <item m="1" x="3538"/>
        <item m="1" x="3695"/>
        <item m="1" x="3781"/>
        <item m="1" x="3944"/>
        <item m="1" x="4032"/>
        <item m="1" x="4230"/>
        <item m="1" x="4325"/>
        <item m="1" x="2880"/>
        <item m="1" x="2946"/>
        <item m="1" x="6345"/>
        <item m="1" x="4642"/>
        <item m="1" x="6401"/>
        <item m="1" x="4700"/>
        <item m="1" x="6469"/>
        <item m="1" x="4774"/>
        <item m="1" x="6542"/>
        <item m="1" x="5435"/>
        <item m="1" x="5872"/>
        <item m="1" x="6353"/>
        <item m="1" x="6851"/>
        <item m="1" x="7326"/>
        <item m="1" x="5884"/>
        <item m="1" x="6369"/>
        <item m="1" x="6865"/>
        <item m="1" x="7346"/>
        <item m="1" x="6383"/>
        <item m="1" x="6880"/>
        <item m="1" x="7363"/>
        <item m="1" x="75"/>
        <item m="1" x="6891"/>
        <item m="1" x="7373"/>
        <item m="1" x="95"/>
        <item m="1" x="283"/>
        <item m="1" x="2259"/>
        <item m="1" x="2464"/>
        <item m="1" x="2644"/>
        <item m="1" x="2818"/>
        <item m="1" x="3005"/>
        <item m="1" x="3188"/>
        <item m="1" x="3375"/>
        <item m="1" x="3607"/>
        <item m="1" x="3847"/>
        <item m="1" x="2068"/>
        <item m="1" x="2267"/>
        <item m="1" x="2473"/>
        <item m="1" x="2650"/>
        <item m="1" x="2826"/>
        <item m="1" x="3013"/>
        <item m="1" x="3195"/>
        <item m="1" x="3382"/>
        <item m="1" x="3615"/>
        <item m="1" x="3857"/>
        <item m="1" x="2078"/>
        <item m="1" x="2276"/>
        <item m="1" x="2479"/>
        <item m="1" x="2659"/>
        <item m="1" x="2835"/>
        <item m="1" x="3023"/>
        <item m="1" x="3204"/>
        <item m="1" x="3391"/>
        <item m="1" x="3627"/>
        <item m="1" x="3871"/>
        <item m="1" x="7381"/>
        <item m="1" x="107"/>
        <item m="1" x="297"/>
        <item m="1" x="445"/>
        <item m="1" x="123"/>
        <item m="1" x="308"/>
        <item m="1" x="458"/>
        <item m="1" x="637"/>
        <item m="1" x="131"/>
        <item m="1" x="2086"/>
        <item m="1" x="2284"/>
        <item m="1" x="2486"/>
        <item m="1" x="2665"/>
        <item m="1" x="2842"/>
        <item m="1" x="3030"/>
        <item m="1" x="3211"/>
        <item m="1" x="3400"/>
        <item m="1" x="3638"/>
        <item m="1" x="5438"/>
        <item m="1" x="5875"/>
        <item m="1" x="6357"/>
        <item m="1" x="2240"/>
        <item m="1" x="2442"/>
        <item m="1" x="2627"/>
        <item m="1" x="2803"/>
        <item m="1" x="2992"/>
        <item m="1" x="3172"/>
        <item m="1" x="3359"/>
        <item m="1" x="3582"/>
        <item m="1" x="3824"/>
        <item m="1" x="2048"/>
        <item m="1" x="2246"/>
        <item m="1" x="2451"/>
        <item m="1" x="2634"/>
        <item m="1" x="2811"/>
        <item m="1" x="2996"/>
        <item m="1" x="3179"/>
        <item m="1" x="3366"/>
        <item m="1" x="3593"/>
        <item m="1" x="3833"/>
        <item m="1" x="2059"/>
        <item m="1" x="2257"/>
        <item m="1" x="2462"/>
        <item m="1" x="2642"/>
        <item m="1" x="2816"/>
        <item m="1" x="3003"/>
        <item m="1" x="3186"/>
        <item m="1" x="3373"/>
        <item m="1" x="3605"/>
        <item m="1" x="3845"/>
        <item m="1" x="2066"/>
        <item m="1" x="2265"/>
        <item m="1" x="2471"/>
        <item m="1" x="2648"/>
        <item m="1" x="2824"/>
        <item m="1" x="3011"/>
        <item m="1" x="3193"/>
        <item m="1" x="3380"/>
        <item m="1" x="3613"/>
        <item m="1" x="3855"/>
        <item m="1" x="2076"/>
        <item m="1" x="2274"/>
        <item m="1" x="2477"/>
        <item m="1" x="2657"/>
        <item m="1" x="2833"/>
        <item m="1" x="3020"/>
        <item m="1" x="3201"/>
        <item m="1" x="3388"/>
        <item m="1" x="3624"/>
        <item m="1" x="3868"/>
        <item m="1" x="2084"/>
        <item m="1" x="2282"/>
        <item m="1" x="2484"/>
        <item m="1" x="2663"/>
        <item m="1" x="2839"/>
        <item m="1" x="3027"/>
        <item m="1" x="3208"/>
        <item m="1" x="3397"/>
        <item m="1" x="3635"/>
        <item m="1" x="3878"/>
        <item m="1" x="2093"/>
        <item m="1" x="2290"/>
        <item m="1" x="2493"/>
        <item m="1" x="2671"/>
        <item m="1" x="2848"/>
        <item m="1" x="3035"/>
        <item m="1" x="3218"/>
        <item m="1" x="3408"/>
        <item m="1" x="3646"/>
        <item m="1" x="3891"/>
        <item m="1" x="2100"/>
        <item m="1" x="2296"/>
        <item m="1" x="2499"/>
        <item m="1" x="2675"/>
        <item m="1" x="2853"/>
        <item m="1" x="3042"/>
        <item m="1" x="3227"/>
        <item m="1" x="3415"/>
        <item m="1" x="3655"/>
        <item m="1" x="3903"/>
        <item m="1" x="2109"/>
        <item m="1" x="2304"/>
        <item m="1" x="2504"/>
        <item m="1" x="2681"/>
        <item m="1" x="2862"/>
        <item m="1" x="3051"/>
        <item m="1" x="3235"/>
        <item m="1" x="3426"/>
        <item m="1" x="3666"/>
        <item m="1" x="3915"/>
        <item m="1" x="2115"/>
        <item m="1" x="2309"/>
        <item m="1" x="2510"/>
        <item m="1" x="2684"/>
        <item m="1" x="2869"/>
        <item m="1" x="3058"/>
        <item m="1" x="3243"/>
        <item m="1" x="3435"/>
        <item m="1" x="3673"/>
        <item m="1" x="3923"/>
        <item m="1" x="3501"/>
        <item m="1" x="3745"/>
        <item m="1" x="3997"/>
        <item m="1" x="4295"/>
        <item m="1" x="4618"/>
        <item m="1" x="5014"/>
        <item m="1" x="5422"/>
        <item m="1" x="5866"/>
        <item m="1" x="6361"/>
        <item m="1" x="6872"/>
        <item m="1" x="3508"/>
        <item m="1" x="3751"/>
        <item m="1" x="4005"/>
        <item m="1" x="4300"/>
        <item m="1" x="4625"/>
        <item m="1" x="5021"/>
        <item m="1" x="5430"/>
        <item m="1" x="5878"/>
        <item m="1" x="6376"/>
        <item m="1" x="6884"/>
        <item m="1" x="3517"/>
        <item m="1" x="3761"/>
        <item m="1" x="4012"/>
        <item m="1" x="4306"/>
        <item m="1" x="4632"/>
        <item m="1" x="5029"/>
        <item m="1" x="5442"/>
        <item m="1" x="5892"/>
        <item m="1" x="6392"/>
        <item m="1" x="6899"/>
        <item m="1" x="3528"/>
        <item m="1" x="3770"/>
        <item m="1" x="4023"/>
        <item m="1" x="4316"/>
        <item m="1" x="4643"/>
        <item m="1" x="5039"/>
        <item m="1" x="5453"/>
        <item m="1" x="5902"/>
        <item m="1" x="6404"/>
        <item m="1" x="6909"/>
        <item m="1" x="3540"/>
        <item m="1" x="3783"/>
        <item m="1" x="4033"/>
        <item m="1" x="4327"/>
        <item m="1" x="4653"/>
        <item m="1" x="5048"/>
        <item m="1" x="5462"/>
        <item m="1" x="5914"/>
        <item m="1" x="6416"/>
        <item m="1" x="6921"/>
        <item m="1" x="3553"/>
        <item m="1" x="3795"/>
        <item m="1" x="4045"/>
        <item m="1" x="4340"/>
        <item m="1" x="4667"/>
        <item m="1" x="5063"/>
        <item m="1" x="5478"/>
        <item m="1" x="5929"/>
        <item m="1" x="6435"/>
        <item m="1" x="6938"/>
        <item m="1" x="3564"/>
        <item m="1" x="3807"/>
        <item m="1" x="4061"/>
        <item m="1" x="4356"/>
        <item m="1" x="4685"/>
        <item m="1" x="5080"/>
        <item m="1" x="5493"/>
        <item m="1" x="5945"/>
        <item m="1" x="6453"/>
        <item m="1" x="6957"/>
        <item m="1" x="3574"/>
        <item m="1" x="3815"/>
        <item m="1" x="4073"/>
        <item m="1" x="4368"/>
        <item m="1" x="4703"/>
        <item m="1" x="5097"/>
        <item m="1" x="5511"/>
        <item m="1" x="5963"/>
        <item m="1" x="6474"/>
        <item m="1" x="6977"/>
        <item m="1" x="3583"/>
        <item m="1" x="3825"/>
        <item m="1" x="4086"/>
        <item m="1" x="4384"/>
        <item m="1" x="4723"/>
        <item m="1" x="5117"/>
        <item m="1" x="5529"/>
        <item m="1" x="5982"/>
        <item m="1" x="6491"/>
        <item m="1" x="6993"/>
        <item m="1" x="3594"/>
        <item m="1" x="3834"/>
        <item m="1" x="4099"/>
        <item m="1" x="4396"/>
        <item m="1" x="4741"/>
        <item m="1" x="5133"/>
        <item m="1" x="5546"/>
        <item m="1" x="5998"/>
        <item m="1" x="6509"/>
        <item m="1" x="7008"/>
        <item m="1" x="6241"/>
        <item m="1" x="6751"/>
        <item m="1" x="7239"/>
        <item m="1" x="6253"/>
        <item m="1" x="6762"/>
        <item m="1" x="7249"/>
        <item m="1" x="6267"/>
        <item m="1" x="6777"/>
        <item m="1" x="7266"/>
        <item m="1" x="6283"/>
        <item m="1" x="6793"/>
        <item m="1" x="7285"/>
        <item m="1" x="2260"/>
        <item m="1" x="2465"/>
        <item m="1" x="2645"/>
        <item m="1" x="2819"/>
        <item m="1" x="3006"/>
        <item m="1" x="3189"/>
        <item m="1" x="3376"/>
        <item m="1" x="3608"/>
        <item m="1" x="3848"/>
        <item m="1" x="2069"/>
        <item m="1" x="2268"/>
        <item m="1" x="2474"/>
        <item m="1" x="2651"/>
        <item m="1" x="2827"/>
        <item m="1" x="3014"/>
        <item m="1" x="3196"/>
        <item m="1" x="3383"/>
        <item m="1" x="3616"/>
        <item m="1" x="3858"/>
        <item m="1" x="2079"/>
        <item m="1" x="2277"/>
        <item m="1" x="2480"/>
        <item m="1" x="2660"/>
        <item m="1" x="2836"/>
        <item m="1" x="3024"/>
        <item m="1" x="3205"/>
        <item m="1" x="3392"/>
        <item m="1" x="3628"/>
        <item m="1" x="3872"/>
        <item m="1" x="2087"/>
        <item m="1" x="2285"/>
        <item m="1" x="2487"/>
        <item m="1" x="2666"/>
        <item m="1" x="2843"/>
        <item m="1" x="3031"/>
        <item m="1" x="3212"/>
        <item m="1" x="3401"/>
        <item m="1" x="3639"/>
        <item m="1" x="3881"/>
        <item m="1" x="2095"/>
        <item m="1" x="2292"/>
        <item m="1" x="2495"/>
        <item m="1" x="2673"/>
        <item m="1" x="2851"/>
        <item m="1" x="3040"/>
        <item m="1" x="3223"/>
        <item m="1" x="3413"/>
        <item m="1" x="3651"/>
        <item m="1" x="3896"/>
        <item m="1" x="2102"/>
        <item m="1" x="2298"/>
        <item m="1" x="2501"/>
        <item m="1" x="2677"/>
        <item m="1" x="2858"/>
        <item m="1" x="3047"/>
        <item m="1" x="3232"/>
        <item m="1" x="3420"/>
        <item m="1" x="3660"/>
        <item m="1" x="3908"/>
        <item m="1" x="2111"/>
        <item m="1" x="2306"/>
        <item m="1" x="2506"/>
        <item m="1" x="2683"/>
        <item m="1" x="2867"/>
        <item m="1" x="3056"/>
        <item m="1" x="3240"/>
        <item m="1" x="3431"/>
        <item m="1" x="3671"/>
        <item m="1" x="3920"/>
        <item m="1" x="2117"/>
        <item m="1" x="2311"/>
        <item m="1" x="2512"/>
        <item m="1" x="2686"/>
        <item m="1" x="2874"/>
        <item m="1" x="3063"/>
        <item m="1" x="3248"/>
        <item m="1" x="3440"/>
        <item m="1" x="3678"/>
        <item m="1" x="3928"/>
        <item m="1" x="2127"/>
        <item m="1" x="2320"/>
        <item m="1" x="2518"/>
        <item m="1" x="2693"/>
        <item m="1" x="2884"/>
        <item m="1" x="3071"/>
        <item m="1" x="3255"/>
        <item m="1" x="3447"/>
        <item m="1" x="3686"/>
        <item m="1" x="3935"/>
        <item m="1" x="2131"/>
        <item m="1" x="2327"/>
        <item m="1" x="2522"/>
        <item m="1" x="2698"/>
        <item m="1" x="2891"/>
        <item m="1" x="3078"/>
        <item m="1" x="3260"/>
        <item m="1" x="3453"/>
        <item m="1" x="3692"/>
        <item m="1" x="3943"/>
        <item m="1" x="3521"/>
        <item m="1" x="3766"/>
        <item m="1" x="4017"/>
        <item m="1" x="4313"/>
        <item m="1" x="4639"/>
        <item m="1" x="5036"/>
        <item m="1" x="5449"/>
        <item m="1" x="5899"/>
        <item m="1" x="6398"/>
        <item m="1" x="6905"/>
        <item m="1" x="3532"/>
        <item m="1" x="3774"/>
        <item m="1" x="4029"/>
        <item m="1" x="4322"/>
        <item m="1" x="4649"/>
        <item m="1" x="5045"/>
        <item m="1" x="5459"/>
        <item m="1" x="5908"/>
        <item m="1" x="6410"/>
        <item m="1" x="6915"/>
        <item m="1" x="3544"/>
        <item m="1" x="3787"/>
        <item m="1" x="4039"/>
        <item m="1" x="4334"/>
        <item m="1" x="4661"/>
        <item m="1" x="5058"/>
        <item m="1" x="5472"/>
        <item m="1" x="5924"/>
        <item m="1" x="6426"/>
        <item m="1" x="6931"/>
        <item m="1" x="3557"/>
        <item m="1" x="3799"/>
        <item m="1" x="4052"/>
        <item m="1" x="4347"/>
        <item m="1" x="4677"/>
        <item m="1" x="5073"/>
        <item m="1" x="5488"/>
        <item m="1" x="5939"/>
        <item m="1" x="6445"/>
        <item m="1" x="6948"/>
        <item m="1" x="3568"/>
        <item m="1" x="3811"/>
        <item m="1" x="4068"/>
        <item m="1" x="4363"/>
        <item m="1" x="4696"/>
        <item m="1" x="5092"/>
        <item m="1" x="5504"/>
        <item m="1" x="5956"/>
        <item m="1" x="6464"/>
        <item m="1" x="6968"/>
        <item m="1" x="3577"/>
        <item m="1" x="3818"/>
        <item m="1" x="4079"/>
        <item m="1" x="4374"/>
        <item m="1" x="4713"/>
        <item m="1" x="5107"/>
        <item m="1" x="5521"/>
        <item m="1" x="5973"/>
        <item m="1" x="6484"/>
        <item m="1" x="6987"/>
        <item m="1" x="3587"/>
        <item m="1" x="6855"/>
        <item m="1" x="7330"/>
        <item m="1" x="5886"/>
        <item m="1" x="6371"/>
        <item m="1" x="6868"/>
        <item m="1" x="7349"/>
        <item m="1" x="6385"/>
        <item m="1" x="6882"/>
        <item m="1" x="7365"/>
        <item m="1" x="79"/>
        <item m="1" x="6893"/>
        <item m="1" x="7375"/>
        <item m="1" x="98"/>
        <item m="1" x="286"/>
        <item m="1" x="7383"/>
        <item m="1" x="109"/>
        <item m="1" x="299"/>
        <item m="1" x="447"/>
        <item m="1" x="125"/>
        <item m="1" x="310"/>
        <item m="1" x="460"/>
        <item m="1" x="639"/>
        <item m="1" x="133"/>
        <item m="1" x="318"/>
        <item m="1" x="469"/>
        <item m="1" x="648"/>
        <item m="1" x="822"/>
        <item m="1" x="327"/>
        <item m="1" x="480"/>
        <item m="1" x="658"/>
        <item m="1" x="834"/>
        <item m="1" x="1022"/>
        <item m="1" x="489"/>
        <item m="1" x="666"/>
        <item m="1" x="842"/>
        <item m="1" x="1031"/>
        <item m="1" x="1198"/>
        <item m="1" x="673"/>
        <item m="1" x="850"/>
        <item m="1" x="1038"/>
        <item m="1" x="1206"/>
        <item m="1" x="1349"/>
        <item m="1" x="5451"/>
        <item m="1" x="5887"/>
        <item m="1" x="6372"/>
        <item m="1" x="6869"/>
        <item m="1" x="7350"/>
        <item m="1" x="2241"/>
        <item m="1" x="2443"/>
        <item m="1" x="2628"/>
        <item m="1" x="2804"/>
        <item m="1" x="2993"/>
        <item m="1" x="3173"/>
        <item m="1" x="3360"/>
        <item m="1" x="3585"/>
        <item m="1" x="3827"/>
        <item m="1" x="2049"/>
        <item m="1" x="2247"/>
        <item m="1" x="2452"/>
        <item m="1" x="2635"/>
        <item m="1" x="2812"/>
        <item m="1" x="2997"/>
        <item m="1" x="3180"/>
        <item m="1" x="3367"/>
        <item m="1" x="3596"/>
        <item m="1" x="3836"/>
        <item m="1" x="2060"/>
        <item m="1" x="2258"/>
        <item m="1" x="2463"/>
        <item m="1" x="2643"/>
        <item m="1" x="2817"/>
        <item m="1" x="3004"/>
        <item m="1" x="3187"/>
        <item m="1" x="3374"/>
        <item m="1" x="3606"/>
        <item m="1" x="3846"/>
        <item m="1" x="2067"/>
        <item m="1" x="2266"/>
        <item m="1" x="2472"/>
        <item m="1" x="2649"/>
        <item m="1" x="2825"/>
        <item m="1" x="3012"/>
        <item m="1" x="3194"/>
        <item m="1" x="3381"/>
        <item m="1" x="3614"/>
        <item m="1" x="3856"/>
        <item m="1" x="2077"/>
        <item m="1" x="2275"/>
        <item m="1" x="2478"/>
        <item m="1" x="2658"/>
        <item m="1" x="2834"/>
        <item m="1" x="3022"/>
        <item m="1" x="3203"/>
        <item m="1" x="3390"/>
        <item m="1" x="3626"/>
        <item m="1" x="3870"/>
        <item m="1" x="2085"/>
        <item m="1" x="2283"/>
        <item m="1" x="2485"/>
        <item m="1" x="2664"/>
        <item m="1" x="2841"/>
        <item m="1" x="3029"/>
        <item m="1" x="3210"/>
        <item m="1" x="3399"/>
        <item m="1" x="3637"/>
        <item m="1" x="3880"/>
        <item m="1" x="2094"/>
        <item m="1" x="2291"/>
        <item m="1" x="2494"/>
        <item m="1" x="2672"/>
        <item m="1" x="2850"/>
        <item m="1" x="3037"/>
        <item m="1" x="3220"/>
        <item m="1" x="3410"/>
        <item m="1" x="3648"/>
        <item m="1" x="3893"/>
        <item m="1" x="2101"/>
        <item m="1" x="2297"/>
        <item m="1" x="2500"/>
        <item m="1" x="2676"/>
        <item m="1" x="2855"/>
        <item m="1" x="3044"/>
        <item m="1" x="3229"/>
        <item m="1" x="3417"/>
        <item m="1" x="3657"/>
        <item m="1" x="3905"/>
        <item m="1" x="2110"/>
        <item m="1" x="2305"/>
        <item m="1" x="2505"/>
        <item m="1" x="2682"/>
        <item m="1" x="2864"/>
        <item m="1" x="3053"/>
        <item m="1" x="3237"/>
        <item m="1" x="3428"/>
        <item m="1" x="3668"/>
        <item m="1" x="3917"/>
        <item m="1" x="2116"/>
        <item m="1" x="2310"/>
        <item m="1" x="2511"/>
        <item m="1" x="2685"/>
        <item m="1" x="2871"/>
        <item m="1" x="3060"/>
        <item m="1" x="3245"/>
        <item m="1" x="3437"/>
        <item m="1" x="3675"/>
        <item m="1" x="3925"/>
        <item m="1" x="3502"/>
        <item m="1" x="3747"/>
        <item m="1" x="3999"/>
        <item m="1" x="4297"/>
        <item m="1" x="4620"/>
        <item m="1" x="5016"/>
        <item m="1" x="5424"/>
        <item m="1" x="5868"/>
        <item m="1" x="6364"/>
        <item m="1" x="6875"/>
        <item m="1" x="3510"/>
        <item m="1" x="3753"/>
        <item m="1" x="4007"/>
        <item m="1" x="4302"/>
        <item m="1" x="4627"/>
        <item m="1" x="5023"/>
        <item m="1" x="5432"/>
        <item m="1" x="5880"/>
        <item m="1" x="6379"/>
        <item m="1" x="6887"/>
        <item m="1" x="3519"/>
        <item m="1" x="3763"/>
        <item m="1" x="4014"/>
        <item m="1" x="4309"/>
        <item m="1" x="4635"/>
        <item m="1" x="5032"/>
        <item m="1" x="5445"/>
        <item m="1" x="5895"/>
        <item m="1" x="2713"/>
        <item m="1" x="2786"/>
        <item m="1" x="2908"/>
        <item m="1" x="2976"/>
        <item m="1" x="3094"/>
        <item m="1" x="3159"/>
        <item m="1" x="3278"/>
        <item m="1" x="3347"/>
        <item m="1" x="3470"/>
        <item m="1" x="2209"/>
        <item m="1" x="2331"/>
        <item m="1" x="2404"/>
        <item m="1" x="2525"/>
        <item m="1" x="2589"/>
        <item m="1" x="2702"/>
        <item m="1" x="2767"/>
        <item m="1" x="2894"/>
        <item m="1" x="2959"/>
        <item m="1" x="3080"/>
        <item m="1" x="1846"/>
        <item m="1" x="1922"/>
        <item m="1" x="1994"/>
        <item m="1" x="2122"/>
        <item m="1" x="2190"/>
        <item m="1" x="2315"/>
        <item m="1" x="2384"/>
        <item m="1" x="2515"/>
        <item m="1" x="2570"/>
        <item m="1" x="2689"/>
        <item m="1" x="1613"/>
        <item m="1" x="1664"/>
        <item m="1" x="1714"/>
        <item m="1" x="1777"/>
        <item m="1" x="1837"/>
        <item m="1" x="1913"/>
        <item m="1" x="1982"/>
        <item m="1" x="2105"/>
        <item m="1" x="2176"/>
        <item m="1" x="2299"/>
        <item m="1" x="1353"/>
        <item m="1" x="1414"/>
        <item m="1" x="1477"/>
        <item m="1" x="1553"/>
        <item m="1" x="1607"/>
        <item m="1" x="1658"/>
        <item m="1" x="1709"/>
        <item m="1" x="1769"/>
        <item m="1" x="1827"/>
        <item m="1" x="1901"/>
        <item m="1" x="1006"/>
        <item m="1" x="1094"/>
        <item m="1" x="1183"/>
        <item m="1" x="1269"/>
        <item m="1" x="1341"/>
        <item m="1" x="1407"/>
        <item m="1" x="1466"/>
        <item m="1" x="1544"/>
        <item m="1" x="1599"/>
        <item m="1" x="1649"/>
        <item m="1" x="601"/>
        <item m="1" x="707"/>
        <item m="1" x="786"/>
        <item m="1" x="904"/>
        <item m="1" x="987"/>
        <item m="1" x="1085"/>
        <item m="1" x="1164"/>
        <item m="1" x="1261"/>
        <item m="1" x="1330"/>
        <item m="1" x="1893"/>
        <item m="1" x="1755"/>
        <item m="1" x="1640"/>
        <item m="1" x="1526"/>
        <item m="1" x="2269"/>
        <item m="1" x="2061"/>
        <item m="1" x="1880"/>
        <item m="1" x="1744"/>
        <item m="1" x="1630"/>
        <item m="1" x="2466"/>
        <item m="1" x="2248"/>
        <item m="1" x="2044"/>
        <item m="1" x="1870"/>
        <item m="1" x="1737"/>
        <item m="1" x="2636"/>
        <item m="1" x="2445"/>
        <item m="1" x="2235"/>
        <item m="1" x="2031"/>
        <item m="1" x="1862"/>
        <item m="1" x="2805"/>
        <item m="1" x="2620"/>
        <item m="1" x="2430"/>
        <item m="1" x="2222"/>
        <item m="1" x="2017"/>
        <item m="1" x="2985"/>
        <item m="1" x="2790"/>
        <item m="1" x="2602"/>
        <item m="1" x="2409"/>
        <item m="1" x="2203"/>
        <item m="1" x="3161"/>
        <item m="1" x="2970"/>
        <item m="1" x="2771"/>
        <item m="1" x="2582"/>
        <item m="1" x="2390"/>
        <item m="1" x="3341"/>
        <item m="1" x="38"/>
        <item m="1" x="249"/>
        <item m="1" x="410"/>
        <item m="1" x="604"/>
        <item m="1" x="789"/>
        <item m="1" x="990"/>
        <item m="1" x="1167"/>
        <item m="1" x="46"/>
        <item m="1" x="257"/>
        <item m="1" x="420"/>
        <item m="1" x="613"/>
        <item m="1" x="798"/>
        <item m="1" x="999"/>
        <item m="1" x="1177"/>
        <item m="1" x="60"/>
        <item m="1" x="267"/>
        <item m="1" x="431"/>
        <item m="1" x="622"/>
        <item m="1" x="809"/>
        <item m="1" x="1009"/>
        <item m="1" x="1186"/>
        <item m="1" x="70"/>
        <item m="1" x="278"/>
        <item m="1" x="440"/>
        <item m="1" x="633"/>
        <item m="1" x="817"/>
        <item m="1" x="1018"/>
        <item m="1" x="1194"/>
        <item m="1" x="89"/>
        <item m="1" x="291"/>
        <item m="1" x="454"/>
        <item m="1" x="643"/>
        <item m="1" x="829"/>
        <item m="1" x="1027"/>
        <item m="1" x="1203"/>
        <item m="1" x="102"/>
        <item m="1" x="305"/>
        <item m="1" x="464"/>
        <item m="1" x="653"/>
        <item m="1" x="837"/>
        <item m="1" x="1035"/>
        <item m="1" x="1210"/>
        <item m="1" x="119"/>
        <item m="1" x="314"/>
        <item m="1" x="475"/>
        <item m="1" x="661"/>
        <item m="1" x="847"/>
        <item m="1" x="1040"/>
        <item m="1" x="1214"/>
        <item m="1" x="128"/>
        <item m="1" x="7283"/>
        <item m="1" x="6250"/>
        <item m="1" x="6505"/>
        <item m="1" x="324"/>
        <item m="1" x="485"/>
        <item m="1" x="670"/>
        <item m="1" x="853"/>
        <item m="1" x="1044"/>
        <item m="1" x="1218"/>
        <item m="1" x="140"/>
        <item m="1" x="330"/>
        <item m="1" x="493"/>
        <item m="1" x="676"/>
        <item m="1" x="860"/>
        <item m="1" x="1049"/>
        <item m="1" x="1223"/>
        <item m="1" x="146"/>
        <item m="1" x="335"/>
        <item m="1" x="499"/>
        <item m="1" x="683"/>
        <item m="1" x="866"/>
        <item m="1" x="1053"/>
        <item m="1" x="1230"/>
        <item m="1" x="937"/>
        <item m="1" x="1115"/>
        <item m="1" x="1291"/>
        <item m="1" x="1425"/>
        <item m="1" x="1566"/>
        <item m="1" x="1671"/>
        <item m="1" x="1788"/>
        <item m="1" x="1925"/>
        <item m="1" x="2125"/>
        <item m="1" x="2318"/>
        <item m="1" x="942"/>
        <item m="1" x="1121"/>
        <item m="1" x="1296"/>
        <item m="1" x="57"/>
        <item m="1" x="805"/>
        <item m="1" x="1463"/>
        <item m="1" x="1959"/>
        <item m="1" x="114"/>
        <item m="1" x="844"/>
        <item m="1" x="1486"/>
        <item m="1" x="1980"/>
        <item m="1" x="150"/>
        <item m="1" x="868"/>
        <item m="1" x="1501"/>
        <item m="1" x="2008"/>
        <item m="1" x="3421"/>
        <item m="1" x="3652"/>
        <item m="1" x="3882"/>
        <item m="1" x="4140"/>
        <item m="1" x="4427"/>
        <item m="1" x="3661"/>
        <item m="1" x="3897"/>
        <item m="1" x="4154"/>
        <item m="1" x="4443"/>
        <item m="1" x="4787"/>
        <item m="1" x="3909"/>
        <item m="1" x="4173"/>
        <item m="1" x="4459"/>
        <item m="1" x="4808"/>
        <item m="1" x="5181"/>
        <item m="1" x="4185"/>
        <item m="1" x="4478"/>
        <item m="1" x="4829"/>
        <item m="1" x="5203"/>
        <item m="1" x="5594"/>
        <item m="1" x="4493"/>
        <item m="1" x="4853"/>
        <item m="1" x="5227"/>
        <item m="1" x="5615"/>
        <item m="1" x="6046"/>
        <item m="1" x="4874"/>
        <item m="1" x="5253"/>
        <item m="1" x="5639"/>
        <item m="1" x="6066"/>
        <item m="1" x="6557"/>
        <item m="1" x="5274"/>
        <item m="1" x="3422"/>
        <item m="1" x="3653"/>
        <item m="1" x="3885"/>
        <item m="1" x="4143"/>
        <item m="1" x="4430"/>
        <item m="1" x="3662"/>
        <item m="1" x="3898"/>
        <item m="1" x="4157"/>
        <item m="1" x="4446"/>
        <item m="1" x="4790"/>
        <item m="1" x="3911"/>
        <item m="1" x="4175"/>
        <item m="1" x="4463"/>
        <item m="1" x="4812"/>
        <item m="1" x="5185"/>
        <item m="1" x="4188"/>
        <item m="1" x="4481"/>
        <item m="1" x="4834"/>
        <item m="1" x="5208"/>
        <item m="1" x="5599"/>
        <item m="1" x="4496"/>
        <item m="1" x="4856"/>
        <item m="1" x="5232"/>
        <item m="1" x="5620"/>
        <item m="1" x="6050"/>
        <item m="1" x="4878"/>
        <item m="1" x="5257"/>
        <item m="1" x="5644"/>
        <item m="1" x="6070"/>
        <item m="1" x="6561"/>
        <item m="1" x="5279"/>
        <item m="1" x="5664"/>
        <item m="1" x="6092"/>
        <item m="1" x="6580"/>
        <item m="1" x="7059"/>
        <item m="1" x="5682"/>
        <item m="1" x="6114"/>
        <item m="1" x="6605"/>
        <item m="1" x="7079"/>
        <item m="1" x="6132"/>
        <item m="1" x="6628"/>
        <item m="1" x="7101"/>
        <item m="1" x="6647"/>
        <item m="1" x="7122"/>
        <item m="1" x="171"/>
        <item m="1" x="3432"/>
        <item m="1" x="3663"/>
        <item m="1" x="3899"/>
        <item m="1" x="4158"/>
        <item m="1" x="4447"/>
        <item m="1" x="1923"/>
        <item m="1" x="1995"/>
        <item m="1" x="2123"/>
        <item m="1" x="2191"/>
        <item m="1" x="2316"/>
        <item m="1" x="2385"/>
        <item m="1" x="2516"/>
        <item m="1" x="2571"/>
        <item m="1" x="2690"/>
        <item m="1" x="1614"/>
        <item m="1" x="1665"/>
        <item m="1" x="1715"/>
        <item m="1" x="1778"/>
        <item m="1" x="1838"/>
        <item m="1" x="1914"/>
        <item m="1" x="1983"/>
        <item m="1" x="2106"/>
        <item m="1" x="2177"/>
        <item m="1" x="2300"/>
        <item m="1" x="1354"/>
        <item m="1" x="1415"/>
        <item m="1" x="1478"/>
        <item m="1" x="1554"/>
        <item m="1" x="1608"/>
        <item m="1" x="1659"/>
        <item m="1" x="1710"/>
        <item m="1" x="1770"/>
        <item m="1" x="1828"/>
        <item m="1" x="1902"/>
        <item m="1" x="1007"/>
        <item m="1" x="1095"/>
        <item m="1" x="1184"/>
        <item m="1" x="1270"/>
        <item m="1" x="1342"/>
        <item m="1" x="1408"/>
        <item m="1" x="1467"/>
        <item m="1" x="1545"/>
        <item m="1" x="1600"/>
        <item m="1" x="1650"/>
        <item m="1" x="602"/>
        <item m="1" x="708"/>
        <item m="1" x="787"/>
        <item m="1" x="905"/>
        <item m="1" x="988"/>
        <item m="1" x="1086"/>
        <item m="1" x="1165"/>
        <item m="1" x="1262"/>
        <item m="1" x="1331"/>
        <item m="1" x="1398"/>
        <item m="1" x="514"/>
        <item m="1" x="588"/>
        <item m="1" x="701"/>
        <item m="1" x="772"/>
        <item m="1" x="895"/>
        <item m="1" x="971"/>
        <item m="1" x="1077"/>
        <item m="1" x="510"/>
        <item m="1" x="575"/>
        <item m="1" x="56"/>
        <item m="1" x="83"/>
        <item m="1" x="275"/>
        <item m="1" x="2249"/>
        <item m="1" x="2045"/>
        <item m="1" x="1871"/>
        <item m="1" x="1738"/>
        <item m="1" x="2637"/>
        <item m="1" x="2446"/>
        <item m="1" x="2236"/>
        <item m="1" x="2032"/>
        <item m="1" x="1863"/>
        <item m="1" x="2806"/>
        <item m="1" x="2621"/>
        <item m="1" x="2431"/>
        <item m="1" x="2223"/>
        <item m="1" x="2018"/>
        <item m="1" x="2986"/>
        <item m="1" x="2791"/>
        <item m="1" x="2603"/>
        <item m="1" x="2410"/>
        <item m="1" x="2204"/>
        <item m="1" x="3162"/>
        <item m="1" x="2971"/>
        <item m="1" x="2772"/>
        <item m="1" x="2583"/>
        <item m="1" x="2391"/>
        <item m="1" x="3342"/>
        <item m="1" x="3146"/>
        <item m="1" x="2954"/>
        <item m="1" x="2755"/>
        <item m="1" x="2566"/>
        <item m="1" x="3546"/>
        <item m="1" x="3326"/>
        <item m="1" x="3134"/>
        <item m="1" x="2940"/>
        <item m="1" x="2740"/>
        <item m="1" x="3776"/>
        <item m="1" x="6251"/>
        <item m="1" x="6506"/>
        <item m="1" x="6759"/>
        <item m="1" x="7005"/>
        <item m="1" x="7246"/>
        <item m="1" x="5361"/>
        <item m="1" x="5508"/>
        <item m="1" x="5770"/>
        <item m="1" x="5960"/>
        <item m="1" x="6229"/>
        <item m="1" x="6471"/>
        <item m="1" x="6741"/>
        <item m="1" x="6974"/>
        <item m="1" x="7228"/>
        <item m="1" x="4549"/>
        <item m="1" x="4664"/>
        <item m="1" x="168"/>
        <item m="1" x="344"/>
        <item m="1" x="523"/>
        <item m="1" x="710"/>
        <item m="1" x="907"/>
        <item m="1" x="1088"/>
        <item m="1" x="151"/>
        <item m="1" x="869"/>
        <item m="1" x="1502"/>
        <item m="1" x="2009"/>
        <item m="1" x="161"/>
        <item m="1" x="892"/>
        <item m="1" x="1520"/>
        <item m="1" x="2040"/>
        <item m="1" x="175"/>
        <item m="1" x="914"/>
        <item m="1" x="1542"/>
        <item m="1" x="2072"/>
        <item m="1" x="3910"/>
        <item m="1" x="4174"/>
        <item m="1" x="4460"/>
        <item m="1" x="4809"/>
        <item m="1" x="5182"/>
        <item m="1" x="4186"/>
        <item m="1" x="4479"/>
        <item m="1" x="4830"/>
        <item m="1" x="5204"/>
        <item m="1" x="5595"/>
        <item m="1" x="4494"/>
        <item m="1" x="4854"/>
        <item m="1" x="5228"/>
        <item m="1" x="5616"/>
        <item m="1" x="6047"/>
        <item m="1" x="4875"/>
        <item m="1" x="5254"/>
        <item m="1" x="5640"/>
        <item m="1" x="6067"/>
        <item m="1" x="6558"/>
        <item m="1" x="5275"/>
        <item m="1" x="5660"/>
        <item m="1" x="6143"/>
        <item m="1" x="6658"/>
        <item m="1" x="7151"/>
        <item m="1" x="5708"/>
        <item m="1" x="6161"/>
        <item m="1" x="6671"/>
        <item m="1" x="7164"/>
        <item m="1" x="5726"/>
        <item m="1" x="6178"/>
        <item m="1" x="6690"/>
        <item m="1" x="7179"/>
        <item m="1" x="6088"/>
        <item m="1" x="6577"/>
        <item m="1" x="7056"/>
        <item m="1" x="5679"/>
        <item m="1" x="6111"/>
        <item m="1" x="6601"/>
        <item m="1" x="7076"/>
        <item m="1" x="6129"/>
        <item m="1" x="6625"/>
        <item m="1" x="7098"/>
        <item m="1" x="5739"/>
        <item m="1" x="6194"/>
        <item m="1" x="6704"/>
        <item m="1" x="7191"/>
        <item m="1" x="5750"/>
        <item m="1" x="6205"/>
        <item m="1" x="6715"/>
        <item m="1" x="7202"/>
        <item m="1" x="3912"/>
        <item m="1" x="4176"/>
        <item m="1" x="4464"/>
        <item m="1" x="6099"/>
        <item m="1" x="6613"/>
        <item m="1" x="7108"/>
        <item m="1" x="5667"/>
        <item m="1" x="6117"/>
        <item m="1" x="6633"/>
        <item m="1" x="7129"/>
        <item m="1" x="5688"/>
        <item m="1" x="6137"/>
        <item m="1" x="6652"/>
        <item m="1" x="7145"/>
        <item m="1" x="5702"/>
        <item m="1" x="6155"/>
        <item m="1" x="6665"/>
        <item m="1" x="7158"/>
        <item m="1" x="5720"/>
        <item m="1" x="6172"/>
        <item m="1" x="6684"/>
        <item m="1" x="7173"/>
        <item m="1" x="5733"/>
        <item m="1" x="6188"/>
        <item m="1" x="6698"/>
        <item m="1" x="7185"/>
        <item m="1" x="5746"/>
        <item m="1" x="6201"/>
        <item m="1" x="6711"/>
        <item m="1" x="7198"/>
        <item m="1" x="5756"/>
        <item m="1" x="6213"/>
        <item m="1" x="6722"/>
        <item m="1" x="7209"/>
        <item m="1" x="5765"/>
        <item m="1" x="6223"/>
        <item m="1" x="6734"/>
        <item m="1" x="7221"/>
        <item m="1" x="5773"/>
        <item m="1" x="6232"/>
        <item m="1" x="6744"/>
        <item m="1" x="7232"/>
        <item m="1" x="6145"/>
        <item m="1" x="6660"/>
        <item m="1" x="7153"/>
        <item m="1" x="5710"/>
        <item m="1" x="6163"/>
        <item m="1" x="6673"/>
        <item m="1" x="7166"/>
        <item m="1" x="5728"/>
        <item m="1" x="6180"/>
        <item m="1" x="6692"/>
        <item m="1" x="7180"/>
        <item m="1" x="5740"/>
        <item m="1" x="6195"/>
        <item m="1" x="6705"/>
        <item m="1" x="7192"/>
        <item m="1" x="5751"/>
        <item m="1" x="6206"/>
        <item m="1" x="6716"/>
        <item m="1" x="7203"/>
        <item m="1" x="5760"/>
        <item m="1" x="6217"/>
        <item m="1" x="6726"/>
        <item m="1" x="7213"/>
        <item m="1" x="5767"/>
        <item m="1" x="6226"/>
        <item m="1" x="6737"/>
        <item m="1" x="7224"/>
        <item m="1" x="5776"/>
        <item m="1" x="6235"/>
        <item m="1" x="6747"/>
        <item m="1" x="7235"/>
        <item m="1" x="5784"/>
        <item m="1" x="6247"/>
        <item m="1" x="6757"/>
        <item m="1" x="7245"/>
        <item m="1" x="5791"/>
        <item m="1" x="6259"/>
        <item m="1" x="6768"/>
        <item m="1" x="7255"/>
        <item m="1" x="4813"/>
        <item m="1" x="5186"/>
        <item m="1" x="4189"/>
        <item m="1" x="4482"/>
        <item m="1" x="4835"/>
        <item m="1" x="5209"/>
        <item m="1" x="5600"/>
        <item m="1" x="4497"/>
        <item m="1" x="4857"/>
        <item m="1" x="5233"/>
        <item m="1" x="5621"/>
        <item m="1" x="6051"/>
        <item m="1" x="4879"/>
        <item m="1" x="5258"/>
        <item m="1" x="5645"/>
        <item m="1" x="6071"/>
        <item m="1" x="6562"/>
        <item m="1" x="5280"/>
        <item m="1" x="5665"/>
        <item m="1" x="6093"/>
        <item m="1" x="6581"/>
        <item m="1" x="7060"/>
        <item m="1" x="5683"/>
        <item m="1" x="6115"/>
        <item m="1" x="6606"/>
        <item m="1" x="7080"/>
        <item m="1" x="6133"/>
        <item m="1" x="6629"/>
        <item m="1" x="7102"/>
        <item m="1" x="6648"/>
        <item m="1" x="7123"/>
        <item m="1" x="172"/>
        <item m="1" x="7142"/>
        <item m="1" x="177"/>
        <item m="1" x="346"/>
        <item m="1" x="182"/>
        <item m="1" x="348"/>
        <item m="1" x="526"/>
        <item m="1" x="3921"/>
        <item m="1" x="4190"/>
        <item m="1" x="4483"/>
        <item m="1" x="4836"/>
        <item m="1" x="5210"/>
        <item m="1" x="6102"/>
        <item m="1" x="6616"/>
        <item m="1" x="7111"/>
        <item m="1" x="5670"/>
        <item m="1" x="6120"/>
        <item m="1" x="6636"/>
        <item m="1" x="7132"/>
        <item m="1" x="5691"/>
        <item m="1" x="6140"/>
        <item m="1" x="6655"/>
        <item m="1" x="7148"/>
        <item m="1" x="5705"/>
        <item m="1" x="6158"/>
        <item m="1" x="6668"/>
        <item m="1" x="7161"/>
        <item m="1" x="5723"/>
        <item m="1" x="6175"/>
        <item m="1" x="6687"/>
        <item m="1" x="7176"/>
        <item m="1" x="5736"/>
        <item m="1" x="6191"/>
        <item m="1" x="6701"/>
        <item m="1" x="7188"/>
        <item m="1" x="5748"/>
        <item m="1" x="6203"/>
        <item m="1" x="6713"/>
        <item m="1" x="7200"/>
        <item m="1" x="5758"/>
        <item m="1" x="6215"/>
        <item m="1" x="6724"/>
        <item m="1" x="7211"/>
        <item m="1" x="5766"/>
        <item m="1" x="6225"/>
        <item m="1" x="6736"/>
        <item m="1" x="7223"/>
        <item m="1" x="5775"/>
        <item m="1" x="6234"/>
        <item m="1" x="6746"/>
        <item m="1" x="7234"/>
        <item m="1" x="1783"/>
        <item m="1" x="1842"/>
        <item m="1" x="1918"/>
        <item m="1" x="1987"/>
        <item m="1" x="2113"/>
        <item m="1" x="2182"/>
        <item m="1" x="2307"/>
        <item m="1" x="2377"/>
        <item m="1" x="2508"/>
        <item m="1" x="1483"/>
        <item m="1" x="1558"/>
        <item m="1" x="1610"/>
        <item m="1" x="1661"/>
        <item m="1" x="1712"/>
        <item m="1" x="1774"/>
        <item m="1" x="1833"/>
        <item m="1" x="1907"/>
        <item m="1" x="1974"/>
        <item m="1" x="2096"/>
        <item m="1" x="1192"/>
        <item m="1" x="1276"/>
        <item m="1" x="1346"/>
        <item m="1" x="1410"/>
        <item m="1" x="1470"/>
        <item m="1" x="1548"/>
        <item m="1" x="1603"/>
        <item m="1" x="1654"/>
        <item m="1" x="1705"/>
        <item m="1" x="1764"/>
        <item m="1" x="796"/>
        <item m="1" x="911"/>
        <item m="1" x="997"/>
        <item m="1" x="1090"/>
        <item m="1" x="1174"/>
        <item m="1" x="1265"/>
        <item m="1" x="1336"/>
        <item m="1" x="1403"/>
        <item m="1" x="1457"/>
        <item m="1" x="1537"/>
        <item m="1" x="520"/>
        <item m="1" x="594"/>
        <item m="1" x="706"/>
        <item m="1" x="779"/>
        <item m="1" x="899"/>
        <item m="1" x="979"/>
        <item m="1" x="1082"/>
        <item m="1" x="1155"/>
        <item m="1" x="1256"/>
        <item m="1" x="513"/>
        <item m="1" x="584"/>
        <item m="1" x="699"/>
        <item m="1" x="765"/>
        <item m="1" x="888"/>
        <item m="1" x="68"/>
        <item m="1" x="266"/>
        <item m="1" x="100"/>
        <item m="1" x="289"/>
        <item m="1" x="437"/>
        <item m="1" x="2454"/>
        <item m="1" x="2243"/>
        <item m="1" x="2036"/>
        <item m="1" x="1866"/>
        <item m="1" x="1733"/>
        <item m="1" x="2630"/>
        <item m="1" x="2438"/>
        <item m="1" x="2231"/>
        <item m="1" x="2024"/>
        <item m="1" x="1857"/>
        <item m="1" x="2798"/>
        <item m="1" x="2613"/>
        <item m="1" x="2420"/>
        <item m="1" x="2213"/>
        <item m="1" x="2005"/>
        <item m="1" x="2979"/>
        <item m="1" x="2780"/>
        <item m="1" x="2593"/>
        <item m="1" x="2399"/>
        <item m="1" x="2196"/>
        <item m="1" x="3156"/>
        <item m="1" x="2963"/>
        <item m="1" x="2763"/>
        <item m="1" x="2575"/>
        <item m="1" x="2382"/>
        <item m="1" x="3336"/>
        <item m="1" x="3139"/>
        <item m="1" x="2948"/>
        <item m="1" x="2745"/>
        <item m="1" x="2562"/>
        <item m="1" x="3534"/>
        <item m="1" x="3321"/>
        <item m="1" x="3127"/>
        <item m="1" x="2935"/>
        <item m="1" x="2733"/>
        <item m="1" x="7026"/>
        <item m="1" x="7264"/>
        <item m="1" x="5781"/>
        <item m="1" x="5980"/>
        <item m="1" x="6239"/>
        <item m="1" x="6489"/>
        <item m="1" x="6749"/>
        <item m="1" x="6991"/>
        <item m="1" x="7237"/>
        <item m="1" x="4958"/>
        <item m="1" x="5078"/>
        <item m="1" x="5356"/>
        <item m="1" x="5491"/>
        <item m="1" x="5764"/>
        <item m="1" x="5943"/>
        <item m="1" x="6221"/>
        <item m="1" x="6451"/>
        <item m="1" x="6732"/>
        <item m="1" x="6954"/>
        <item m="1" x="4231"/>
        <item m="1" x="4326"/>
        <item m="1" x="164"/>
        <item m="1" x="342"/>
        <item m="1" x="516"/>
        <item m="1" x="704"/>
        <item m="1" x="156"/>
        <item m="1" x="882"/>
        <item m="1" x="1510"/>
        <item m="1" x="2027"/>
        <item m="1" x="166"/>
        <item m="1" x="901"/>
        <item m="1" x="1531"/>
        <item m="1" x="2053"/>
        <item m="1" x="184"/>
        <item m="1" x="921"/>
        <item m="1" x="1551"/>
        <item m="1" x="2089"/>
        <item m="1" x="3995"/>
        <item m="1" x="4287"/>
        <item m="1" x="4598"/>
        <item m="1" x="4988"/>
        <item m="1" x="5385"/>
        <item m="1" x="4289"/>
        <item m="1" x="4609"/>
        <item m="1" x="4995"/>
        <item m="1" x="5391"/>
        <item m="1" x="5813"/>
        <item m="1" x="4613"/>
        <item m="1" x="5004"/>
        <item m="1" x="5401"/>
        <item m="1" x="5823"/>
        <item m="1" x="6289"/>
        <item m="1" x="5008"/>
        <item m="1" x="5412"/>
        <item m="1" x="5838"/>
        <item m="1" x="6303"/>
        <item m="1" x="6799"/>
        <item m="1" x="5417"/>
        <item m="1" x="5854"/>
        <item m="1" x="5246"/>
        <item m="1" x="5654"/>
        <item m="1" x="6105"/>
        <item m="1" x="6619"/>
        <item m="1" x="7114"/>
        <item m="1" x="4867"/>
        <item m="1" x="5267"/>
        <item m="1" x="5673"/>
        <item m="1" x="6123"/>
        <item m="1" x="6639"/>
        <item m="1" x="7135"/>
        <item m="1" x="4889"/>
        <item m="1" x="5291"/>
        <item m="1" x="5694"/>
        <item m="1" x="6144"/>
        <item m="1" x="6659"/>
        <item m="1" x="7152"/>
        <item m="1" x="6323"/>
        <item m="1" x="6813"/>
        <item m="1" x="7293"/>
        <item m="1" x="5860"/>
        <item m="1" x="1228"/>
        <item m="1" x="6833"/>
        <item m="1" x="6354"/>
        <item m="1" x="6852"/>
        <item m="1" x="7327"/>
        <item m="1" x="50"/>
        <item m="1" x="6866"/>
        <item m="1" x="7347"/>
        <item m="1" x="63"/>
        <item m="1" x="261"/>
        <item m="1" x="76"/>
        <item m="1" x="270"/>
        <item m="1" x="424"/>
        <item m="1" x="96"/>
        <item m="1" x="617"/>
        <item m="1" x="4001"/>
        <item m="1" x="4290"/>
        <item m="1" x="4610"/>
        <item m="1" x="4996"/>
        <item m="1" x="5392"/>
        <item m="1" x="4299"/>
        <item m="1" x="4614"/>
        <item m="1" x="5005"/>
        <item m="1" x="5402"/>
        <item m="1" x="5824"/>
        <item m="1" x="4622"/>
        <item m="1" x="5009"/>
        <item m="1" x="5413"/>
        <item m="1" x="5839"/>
        <item m="1" x="6304"/>
        <item m="1" x="5018"/>
        <item m="1" x="4905"/>
        <item m="1" x="5306"/>
        <item m="1" x="5709"/>
        <item m="1" x="6162"/>
        <item m="1" x="6672"/>
        <item m="1" x="7165"/>
        <item m="1" x="4921"/>
        <item m="1" x="5320"/>
        <item m="1" x="5727"/>
        <item m="1" x="6179"/>
        <item m="1" x="6691"/>
        <item m="1" x="3996"/>
        <item m="1" x="4288"/>
        <item m="1" x="4601"/>
        <item m="1" x="4991"/>
        <item m="1" x="5388"/>
        <item m="1" x="4291"/>
        <item m="1" x="5192"/>
        <item m="1" x="5605"/>
        <item m="1" x="6056"/>
        <item m="1" x="6567"/>
        <item m="1" x="7066"/>
        <item m="1" x="4818"/>
        <item m="1" x="5216"/>
        <item m="1" x="5628"/>
        <item m="1" x="6077"/>
        <item m="1" x="6590"/>
        <item m="1" x="7087"/>
        <item m="1" x="4843"/>
        <item m="1" x="5240"/>
        <item m="1" x="5650"/>
        <item m="1" x="6100"/>
        <item m="1" x="6614"/>
        <item m="1" x="7109"/>
        <item m="1" x="4861"/>
        <item m="1" x="5261"/>
        <item m="1" x="5668"/>
        <item m="1" x="6118"/>
        <item m="1" x="6634"/>
        <item m="1" x="7130"/>
        <item m="1" x="4883"/>
        <item m="1" x="5285"/>
        <item m="1" x="5689"/>
        <item m="1" x="6138"/>
        <item m="1" x="6653"/>
        <item m="1" x="7146"/>
        <item m="1" x="4899"/>
        <item m="1" x="5301"/>
        <item m="1" x="5703"/>
        <item m="1" x="6156"/>
        <item m="1" x="6666"/>
        <item m="1" x="7159"/>
        <item m="1" x="4916"/>
        <item m="1" x="5315"/>
        <item m="1" x="5721"/>
        <item m="1" x="6173"/>
        <item m="1" x="6685"/>
        <item m="1" x="7174"/>
        <item m="1" x="4927"/>
        <item m="1" x="5330"/>
        <item m="1" x="5734"/>
        <item m="1" x="6189"/>
        <item m="1" x="6699"/>
        <item m="1" x="7186"/>
        <item m="1" x="4938"/>
        <item m="1" x="5339"/>
        <item m="1" x="5747"/>
        <item m="1" x="6202"/>
        <item m="1" x="6712"/>
        <item m="1" x="7199"/>
        <item m="1" x="4947"/>
        <item m="1" x="5349"/>
        <item m="1" x="5757"/>
        <item m="1" x="6214"/>
        <item m="1" x="6723"/>
        <item m="1" x="7210"/>
        <item m="1" x="5249"/>
        <item m="1" x="5656"/>
        <item m="1" x="6107"/>
        <item m="1" x="6621"/>
        <item m="1" x="7116"/>
        <item m="1" x="4870"/>
        <item m="1" x="5270"/>
        <item m="1" x="5675"/>
        <item m="1" x="6125"/>
        <item m="1" x="6641"/>
        <item m="1" x="7137"/>
        <item m="1" x="4892"/>
        <item m="1" x="5294"/>
        <item m="1" x="5696"/>
        <item m="1" x="6146"/>
        <item m="1" x="6661"/>
        <item m="1" x="7154"/>
        <item m="1" x="4907"/>
        <item m="1" x="5308"/>
        <item m="1" x="5711"/>
        <item m="1" x="6164"/>
        <item m="1" x="6674"/>
        <item m="1" x="7167"/>
        <item m="1" x="4923"/>
        <item m="1" x="5322"/>
        <item m="1" x="5729"/>
        <item m="1" x="6181"/>
        <item m="1" x="6693"/>
        <item m="1" x="7181"/>
        <item m="1" x="4933"/>
        <item m="1" x="5336"/>
        <item m="1" x="5741"/>
        <item m="1" x="6196"/>
        <item m="1" x="6706"/>
        <item m="1" x="7193"/>
        <item m="1" x="4942"/>
        <item m="1" x="5343"/>
        <item m="1" x="5752"/>
        <item m="1" x="6207"/>
        <item m="1" x="6717"/>
        <item m="1" x="7204"/>
        <item m="1" x="4951"/>
        <item m="1" x="5353"/>
        <item m="1" x="5761"/>
        <item m="1" x="6218"/>
        <item m="1" x="6727"/>
        <item m="1" x="7214"/>
        <item m="1" x="4960"/>
        <item m="1" x="5358"/>
        <item m="1" x="5768"/>
        <item m="1" x="6227"/>
        <item m="1" x="6738"/>
        <item m="1" x="7225"/>
        <item m="1" x="4963"/>
        <item m="1" x="5364"/>
        <item m="1" x="5777"/>
        <item m="1" x="6236"/>
        <item m="1" x="6748"/>
        <item m="1" x="7236"/>
        <item m="1" x="4611"/>
        <item m="1" x="4999"/>
        <item m="1" x="5395"/>
        <item m="1" x="5816"/>
        <item m="1" x="4615"/>
        <item m="1" x="5006"/>
        <item m="1" x="5406"/>
        <item m="1" x="5828"/>
        <item m="1" x="6293"/>
        <item m="1" x="5010"/>
        <item m="1" x="5414"/>
        <item m="1" x="5843"/>
        <item m="1" x="6306"/>
        <item m="1" x="6803"/>
        <item m="1" x="5418"/>
        <item m="1" x="5855"/>
        <item m="1" x="6327"/>
        <item m="1" x="6817"/>
        <item m="1" x="7296"/>
        <item m="1" x="5862"/>
        <item m="1" x="6343"/>
        <item m="1" x="6837"/>
        <item m="1" x="7310"/>
        <item m="1" x="6358"/>
        <item m="1" x="6856"/>
        <item m="1" x="7331"/>
        <item m="1" x="52"/>
        <item m="1" x="6870"/>
        <item m="1" x="7351"/>
        <item m="1" x="65"/>
        <item m="1" x="263"/>
        <item m="1" x="7366"/>
        <item m="1" x="80"/>
        <item m="1" x="272"/>
        <item m="1" x="426"/>
        <item m="1" x="99"/>
        <item m="1" x="287"/>
        <item m="1" x="435"/>
        <item m="1" x="619"/>
        <item m="1" x="473"/>
        <item m="1" x="4002"/>
        <item m="1" x="2597"/>
        <item m="1" x="5000"/>
        <item m="1" x="5396"/>
        <item m="1" x="1456"/>
        <item m="1" x="1536"/>
        <item m="1" x="5007"/>
        <item m="1" x="5407"/>
        <item m="1" x="5829"/>
        <item m="1" x="4623"/>
        <item m="1" x="5011"/>
        <item m="1" x="5415"/>
        <item m="1" x="5844"/>
        <item m="1" x="6307"/>
        <item m="1" x="5019"/>
        <item m="1" x="5419"/>
        <item m="1" x="5196"/>
        <item m="1" x="5608"/>
        <item m="1" x="6059"/>
        <item m="1" x="6570"/>
        <item m="1" x="7069"/>
        <item m="1" x="4822"/>
        <item m="1" x="5220"/>
        <item m="1" x="5631"/>
        <item m="1" x="6080"/>
        <item m="1" x="6593"/>
        <item m="1" x="7090"/>
        <item m="1" x="4846"/>
        <item m="1" x="5243"/>
        <item m="1" x="5652"/>
        <item m="1" x="6103"/>
        <item m="1" x="6617"/>
        <item m="1" x="7112"/>
        <item m="1" x="4864"/>
        <item m="1" x="5264"/>
        <item m="1" x="5671"/>
        <item m="1" x="6121"/>
        <item m="1" x="6637"/>
        <item m="1" x="7133"/>
        <item m="1" x="4886"/>
        <item m="1" x="5288"/>
        <item m="1" x="5692"/>
        <item m="1" x="6141"/>
        <item m="1" x="6656"/>
        <item m="1" x="7149"/>
        <item m="1" x="4902"/>
        <item m="1" x="5304"/>
        <item m="1" x="5706"/>
        <item m="1" x="6159"/>
        <item m="1" x="6669"/>
        <item m="1" x="7162"/>
        <item m="1" x="4919"/>
        <item m="1" x="5318"/>
        <item m="1" x="5724"/>
        <item m="1" x="6176"/>
        <item m="1" x="6688"/>
        <item m="1" x="7177"/>
        <item m="1" x="4930"/>
        <item m="1" x="5333"/>
        <item m="1" x="5737"/>
        <item m="1" x="6192"/>
        <item m="1" x="6702"/>
        <item m="1" x="7189"/>
        <item m="1" x="4940"/>
        <item m="1" x="5341"/>
        <item m="1" x="5749"/>
        <item m="1" x="6204"/>
        <item m="1" x="6714"/>
        <item m="1" x="7201"/>
        <item m="1" x="4949"/>
        <item m="1" x="5351"/>
        <item m="1" x="5759"/>
        <item m="1" x="6216"/>
        <item m="1" x="6725"/>
        <item m="1" x="7212"/>
        <item m="1" x="1666"/>
        <item m="1" x="1716"/>
        <item m="1" x="1779"/>
        <item m="1" x="1839"/>
        <item m="1" x="1915"/>
        <item m="1" x="1984"/>
        <item m="1" x="2107"/>
        <item m="1" x="2178"/>
        <item m="1" x="2301"/>
        <item m="1" x="1355"/>
        <item m="1" x="1416"/>
        <item m="1" x="1479"/>
        <item m="1" x="1555"/>
        <item m="1" x="1609"/>
        <item m="1" x="1660"/>
        <item m="1" x="1711"/>
        <item m="1" x="1771"/>
        <item m="1" x="1829"/>
        <item m="1" x="1903"/>
        <item m="1" x="1008"/>
        <item m="1" x="1096"/>
        <item m="1" x="1185"/>
        <item m="1" x="1271"/>
        <item m="1" x="1343"/>
        <item m="1" x="1409"/>
        <item m="1" x="1468"/>
        <item m="1" x="1546"/>
        <item m="1" x="1601"/>
        <item m="1" x="1651"/>
        <item m="1" x="603"/>
        <item m="1" x="709"/>
        <item m="1" x="788"/>
        <item m="1" x="906"/>
        <item m="1" x="989"/>
        <item m="1" x="1087"/>
        <item m="1" x="1166"/>
        <item m="1" x="1263"/>
        <item m="1" x="1332"/>
        <item m="1" x="1399"/>
        <item m="1" x="515"/>
        <item m="1" x="589"/>
        <item m="1" x="702"/>
        <item m="1" x="773"/>
        <item m="1" x="896"/>
        <item m="1" x="972"/>
        <item m="1" x="1078"/>
        <item m="1" x="511"/>
        <item m="1" x="576"/>
        <item m="1" x="695"/>
        <item m="1" x="84"/>
        <item m="1" x="276"/>
        <item m="1" x="429"/>
        <item m="1" x="112"/>
        <item m="1" x="302"/>
        <item m="1" x="451"/>
        <item m="1" x="628"/>
        <item m="1" x="2447"/>
        <item m="1" x="2237"/>
        <item m="1" x="2033"/>
        <item m="1" x="1864"/>
        <item m="1" x="2807"/>
        <item m="1" x="2622"/>
        <item m="1" x="2432"/>
        <item m="1" x="2224"/>
        <item m="1" x="2019"/>
        <item m="1" x="2987"/>
        <item m="1" x="2792"/>
        <item m="1" x="2604"/>
        <item m="1" x="2411"/>
        <item m="1" x="2205"/>
        <item m="1" x="3163"/>
        <item m="1" x="2972"/>
        <item m="1" x="2773"/>
        <item m="1" x="2584"/>
        <item m="1" x="2392"/>
        <item m="1" x="3343"/>
        <item m="1" x="3147"/>
        <item m="1" x="2955"/>
        <item m="1" x="2756"/>
        <item m="1" x="2567"/>
        <item m="1" x="3547"/>
        <item m="1" x="3327"/>
        <item m="1" x="3135"/>
        <item m="1" x="2941"/>
        <item m="1" x="2741"/>
        <item m="1" x="3777"/>
        <item m="1" x="3524"/>
        <item m="1" x="3315"/>
        <item m="1" x="3122"/>
        <item m="1" x="2928"/>
        <item m="1" x="4019"/>
        <item m="1" x="6507"/>
        <item m="1" x="6760"/>
        <item m="1" x="7006"/>
        <item m="1" x="7247"/>
        <item m="1" x="5362"/>
        <item m="1" x="5509"/>
        <item m="1" x="5771"/>
        <item m="1" x="5961"/>
        <item m="1" x="6230"/>
        <item m="1" x="6472"/>
        <item m="1" x="6742"/>
        <item m="1" x="6975"/>
        <item m="1" x="7229"/>
        <item m="1" x="4550"/>
        <item m="1" x="4665"/>
        <item m="1" x="4945"/>
        <item m="1" x="5061"/>
        <item m="1" x="5347"/>
        <item m="1" x="5476"/>
        <item m="1" x="5755"/>
        <item m="1" x="5927"/>
        <item m="1" x="6211"/>
        <item m="1" x="6431"/>
        <item m="1" x="3938"/>
        <item m="1" x="4022"/>
        <item m="1" x="160"/>
        <item m="1" x="341"/>
        <item m="1" x="162"/>
        <item m="1" x="893"/>
        <item m="1" x="1521"/>
        <item m="1" x="2041"/>
        <item m="1" x="176"/>
        <item m="1" x="915"/>
        <item m="1" x="1543"/>
        <item m="1" x="2073"/>
        <item m="1" x="195"/>
        <item m="1" x="928"/>
        <item m="1" x="1560"/>
        <item m="1" x="2104"/>
        <item m="1" x="4187"/>
        <item m="1" x="4480"/>
        <item m="1" x="4831"/>
        <item m="1" x="5205"/>
        <item m="1" x="5596"/>
        <item m="1" x="4495"/>
        <item m="1" x="4855"/>
        <item m="1" x="5229"/>
        <item m="1" x="5617"/>
        <item m="1" x="6048"/>
        <item m="1" x="4876"/>
        <item m="1" x="5255"/>
        <item m="1" x="5641"/>
        <item m="1" x="6068"/>
        <item m="1" x="6559"/>
        <item m="1" x="5276"/>
        <item m="1" x="5661"/>
        <item m="1" x="6089"/>
        <item m="1" x="6578"/>
        <item m="1" x="7057"/>
        <item m="1" x="5680"/>
        <item m="1" x="6112"/>
        <item m="1" x="6602"/>
        <item m="1" x="4440"/>
        <item m="1" x="4803"/>
        <item m="1" x="5199"/>
        <item m="1" x="5611"/>
        <item m="1" x="6062"/>
        <item m="1" x="6573"/>
        <item m="1" x="7072"/>
        <item m="1" x="4151"/>
        <item m="1" x="4456"/>
        <item m="1" x="4825"/>
        <item m="1" x="5223"/>
        <item m="1" x="5634"/>
        <item m="1" x="6083"/>
        <item m="1" x="6596"/>
        <item m="1" x="7093"/>
        <item m="1" x="4170"/>
        <item m="1" x="4475"/>
        <item m="1" x="4849"/>
        <item m="1" x="5247"/>
        <item m="1" x="5655"/>
        <item m="1" x="6106"/>
        <item m="1" x="6620"/>
        <item m="1" x="7115"/>
        <item m="1" x="7077"/>
        <item m="1" x="6130"/>
        <item m="1" x="6626"/>
        <item m="1" x="7099"/>
        <item m="1" x="6645"/>
        <item m="1" x="7120"/>
        <item m="1" x="170"/>
        <item m="1" x="7140"/>
        <item m="1" x="4182"/>
        <item m="1" x="4490"/>
        <item m="1" x="4868"/>
        <item m="1" x="5268"/>
        <item m="1" x="5674"/>
        <item m="1" x="6124"/>
        <item m="1" x="6640"/>
        <item m="1" x="7136"/>
        <item m="1" x="4199"/>
        <item m="1" x="4507"/>
        <item m="1" x="4890"/>
        <item m="1" x="5292"/>
        <item m="1" x="5695"/>
        <item m="1" x="4191"/>
        <item m="1" x="4484"/>
        <item m="1" x="4837"/>
        <item m="1" x="4409"/>
        <item m="1" x="4758"/>
        <item m="1" x="5153"/>
        <item m="1" x="5567"/>
        <item m="1" x="6018"/>
        <item m="1" x="6528"/>
        <item m="1" x="7029"/>
        <item m="1" x="4411"/>
        <item m="1" x="4123"/>
        <item m="1" x="4421"/>
        <item m="1" x="4777"/>
        <item m="1" x="5171"/>
        <item m="1" x="5584"/>
        <item m="1" x="6036"/>
        <item m="1" x="6547"/>
        <item m="1" x="7046"/>
        <item m="1" x="4136"/>
        <item m="1" x="4437"/>
        <item m="1" x="4798"/>
        <item m="1" x="5193"/>
        <item m="1" x="5606"/>
        <item m="1" x="6057"/>
        <item m="1" x="6568"/>
        <item m="1" x="7067"/>
        <item m="1" x="4148"/>
        <item m="1" x="4453"/>
        <item m="1" x="4819"/>
        <item m="1" x="5217"/>
        <item m="1" x="5629"/>
        <item m="1" x="6078"/>
        <item m="1" x="6591"/>
        <item m="1" x="7088"/>
        <item m="1" x="4166"/>
        <item m="1" x="4471"/>
        <item m="1" x="4844"/>
        <item m="1" x="5241"/>
        <item m="1" x="5651"/>
        <item m="1" x="6101"/>
        <item m="1" x="6615"/>
        <item m="1" x="7110"/>
        <item m="1" x="4178"/>
        <item m="1" x="4486"/>
        <item m="1" x="4862"/>
        <item m="1" x="5262"/>
        <item m="1" x="5669"/>
        <item m="1" x="6119"/>
        <item m="1" x="6635"/>
        <item m="1" x="7131"/>
        <item m="1" x="4195"/>
        <item m="1" x="4503"/>
        <item m="1" x="4884"/>
        <item m="1" x="5286"/>
        <item m="1" x="5690"/>
        <item m="1" x="6139"/>
        <item m="1" x="6654"/>
        <item m="1" x="7147"/>
        <item m="1" x="4205"/>
        <item m="1" x="4514"/>
        <item m="1" x="4900"/>
        <item m="1" x="5302"/>
        <item m="1" x="5704"/>
        <item m="1" x="6157"/>
        <item m="1" x="6667"/>
        <item m="1" x="7160"/>
        <item m="1" x="4215"/>
        <item m="1" x="4526"/>
        <item m="1" x="4917"/>
        <item m="1" x="5316"/>
        <item m="1" x="5722"/>
        <item m="1" x="6174"/>
        <item m="1" x="6686"/>
        <item m="1" x="7175"/>
        <item m="1" x="4224"/>
        <item m="1" x="4534"/>
        <item m="1" x="4928"/>
        <item m="1" x="5331"/>
        <item m="1" x="5735"/>
        <item m="1" x="6190"/>
        <item m="1" x="6700"/>
        <item m="1" x="7187"/>
        <item m="1" x="7387"/>
        <item m="1" x="4441"/>
        <item m="1" x="4805"/>
        <item m="1" x="5200"/>
        <item m="1" x="5612"/>
        <item m="1" x="6063"/>
        <item m="1" x="6574"/>
        <item m="1" x="7073"/>
        <item m="1" x="4152"/>
        <item m="1" x="4457"/>
        <item m="1" x="4826"/>
        <item m="1" x="5224"/>
        <item m="1" x="5635"/>
        <item m="1" x="6084"/>
        <item m="1" x="6597"/>
        <item m="1" x="7094"/>
        <item m="1" x="4172"/>
        <item m="1" x="4477"/>
        <item m="1" x="4851"/>
        <item m="1" x="5250"/>
        <item m="1" x="5657"/>
        <item m="1" x="6108"/>
        <item m="1" x="6622"/>
        <item m="1" x="7117"/>
        <item m="1" x="4184"/>
        <item m="1" x="4492"/>
        <item m="1" x="4871"/>
        <item m="1" x="5271"/>
        <item m="1" x="5676"/>
        <item m="1" x="6126"/>
        <item m="1" x="6642"/>
        <item m="1" x="7138"/>
        <item m="1" x="4201"/>
        <item m="1" x="4509"/>
        <item m="1" x="4893"/>
        <item m="1" x="5295"/>
        <item m="1" x="5697"/>
        <item m="1" x="6147"/>
        <item m="1" x="6662"/>
        <item m="1" x="7155"/>
        <item m="1" x="4210"/>
        <item m="1" x="4519"/>
        <item m="1" x="4908"/>
        <item m="1" x="5309"/>
        <item m="1" x="5712"/>
        <item m="1" x="6165"/>
        <item m="1" x="6675"/>
        <item m="1" x="7168"/>
        <item m="1" x="4219"/>
        <item m="1" x="4530"/>
        <item m="1" x="4924"/>
        <item m="1" x="5323"/>
        <item m="1" x="5730"/>
        <item m="1" x="6182"/>
        <item m="1" x="6694"/>
        <item m="1" x="7182"/>
        <item m="1" x="4228"/>
        <item m="1" x="4538"/>
        <item m="1" x="4934"/>
        <item m="1" x="5337"/>
        <item m="1" x="5742"/>
        <item m="1" x="6197"/>
        <item m="1" x="6707"/>
        <item m="1" x="7194"/>
        <item m="1" x="4235"/>
        <item m="1" x="4544"/>
        <item m="1" x="4943"/>
        <item m="1" x="5344"/>
        <item m="1" x="5753"/>
        <item m="1" x="6208"/>
        <item m="1" x="6718"/>
        <item m="1" x="7205"/>
        <item m="1" x="4242"/>
        <item m="1" x="4554"/>
        <item m="1" x="4952"/>
        <item m="1" x="5354"/>
        <item m="1" x="5762"/>
        <item m="1" x="6219"/>
        <item m="1" x="6728"/>
        <item m="1" x="7215"/>
        <item m="1" x="5211"/>
        <item m="1" x="5601"/>
        <item m="1" x="4498"/>
        <item m="1" x="4858"/>
        <item m="1" x="5234"/>
        <item m="1" x="5622"/>
        <item m="1" x="6052"/>
        <item m="1" x="4880"/>
        <item m="1" x="5259"/>
        <item m="1" x="5646"/>
        <item m="1" x="6072"/>
        <item m="1" x="6563"/>
        <item m="1" x="5281"/>
        <item m="1" x="5666"/>
        <item m="1" x="6094"/>
        <item m="1" x="6582"/>
        <item m="1" x="7061"/>
        <item m="1" x="5684"/>
        <item m="1" x="6116"/>
        <item m="1" x="6607"/>
        <item m="1" x="7081"/>
        <item m="1" x="6134"/>
        <item m="1" x="6630"/>
        <item m="1" x="7103"/>
        <item m="1" x="6649"/>
        <item m="1" x="7124"/>
        <item m="1" x="173"/>
        <item m="1" x="7143"/>
        <item m="1" x="178"/>
        <item m="1" x="347"/>
        <item m="1" x="183"/>
        <item m="1" x="349"/>
        <item m="1" x="527"/>
        <item m="1" x="190"/>
        <item m="1" x="352"/>
        <item m="1" x="529"/>
        <item m="1" x="713"/>
        <item m="1" x="4202"/>
        <item m="1" x="4499"/>
        <item m="1" x="4859"/>
        <item m="1" x="5235"/>
        <item m="1" x="5623"/>
        <item m="1" x="4412"/>
        <item m="1" x="4761"/>
        <item m="1" x="5156"/>
        <item m="1" x="5570"/>
        <item m="1" x="6021"/>
        <item m="1" x="6531"/>
        <item m="1" x="7032"/>
        <item m="1" x="4125"/>
        <item m="1" x="4423"/>
        <item m="1" x="4780"/>
        <item m="1" x="5174"/>
        <item m="1" x="5587"/>
        <item m="1" x="6039"/>
        <item m="1" x="6550"/>
        <item m="1" x="7049"/>
        <item m="1" x="4138"/>
        <item m="1" x="4439"/>
        <item m="1" x="4801"/>
        <item m="1" x="5197"/>
        <item m="1" x="5609"/>
        <item m="1" x="6060"/>
        <item m="1" x="6571"/>
        <item m="1" x="7070"/>
        <item m="1" x="4150"/>
        <item m="1" x="4455"/>
        <item m="1" x="4823"/>
        <item m="1" x="5221"/>
        <item m="1" x="5632"/>
        <item m="1" x="6081"/>
        <item m="1" x="6594"/>
        <item m="1" x="7091"/>
        <item m="1" x="4168"/>
        <item m="1" x="4473"/>
        <item m="1" x="4847"/>
        <item m="1" x="5244"/>
        <item m="1" x="5653"/>
        <item m="1" x="6104"/>
        <item m="1" x="6618"/>
        <item m="1" x="7113"/>
        <item m="1" x="4180"/>
        <item m="1" x="4488"/>
        <item m="1" x="4865"/>
        <item m="1" x="5265"/>
        <item m="1" x="5672"/>
        <item m="1" x="6122"/>
        <item m="1" x="6638"/>
        <item m="1" x="7134"/>
        <item m="1" x="4197"/>
        <item m="1" x="4505"/>
        <item m="1" x="4887"/>
        <item m="1" x="5289"/>
        <item m="1" x="5693"/>
        <item m="1" x="6142"/>
        <item m="1" x="6657"/>
        <item m="1" x="7150"/>
        <item m="1" x="4207"/>
        <item m="1" x="4516"/>
        <item m="1" x="4903"/>
        <item m="1" x="5305"/>
        <item m="1" x="5707"/>
        <item m="1" x="6160"/>
        <item m="1" x="6670"/>
        <item m="1" x="7163"/>
        <item m="1" x="4217"/>
        <item m="1" x="4528"/>
        <item m="1" x="4920"/>
        <item m="1" x="5319"/>
        <item m="1" x="5725"/>
        <item m="1" x="6177"/>
        <item m="1" x="6689"/>
        <item m="1" x="7178"/>
        <item m="1" x="4226"/>
        <item m="1" x="4536"/>
        <item m="1" x="4931"/>
        <item m="1" x="5334"/>
        <item m="1" x="5738"/>
        <item m="1" x="6193"/>
        <item m="1" x="6703"/>
        <item m="1" x="7190"/>
        <item m="1" x="7390"/>
        <item m="1" x="2691"/>
        <item m="1" x="2750"/>
        <item m="1" x="2878"/>
        <item m="1" x="2944"/>
        <item m="1" x="3066"/>
        <item m="1" x="3129"/>
        <item m="1" x="3250"/>
        <item m="1" x="3318"/>
        <item m="1" x="3442"/>
        <item m="1" x="2179"/>
        <item m="1" x="2302"/>
        <item m="1" x="2371"/>
        <item m="1" x="2502"/>
        <item m="1" x="2559"/>
        <item m="1" x="2679"/>
        <item m="1" x="2735"/>
        <item m="1" x="2859"/>
        <item m="1" x="2931"/>
        <item m="1" x="3048"/>
        <item m="1" x="1830"/>
        <item m="1" x="1904"/>
        <item m="1" x="1971"/>
        <item m="1" x="2091"/>
        <item m="1" x="2170"/>
        <item m="1" x="2288"/>
        <item m="1" x="2364"/>
        <item m="1" x="2490"/>
        <item m="1" x="2550"/>
        <item m="1" x="2668"/>
        <item m="1" x="1602"/>
        <item m="1" x="1652"/>
        <item m="1" x="1703"/>
        <item m="1" x="1762"/>
        <item m="1" x="1822"/>
        <item m="1" x="1895"/>
        <item m="1" x="1961"/>
        <item m="1" x="2074"/>
        <item m="1" x="2159"/>
        <item m="1" x="2271"/>
        <item m="1" x="1333"/>
        <item m="1" x="1400"/>
        <item m="1" x="1453"/>
        <item m="1" x="1533"/>
        <item m="1" x="1591"/>
        <item m="1" x="1641"/>
        <item m="1" x="1694"/>
        <item m="1" x="1751"/>
        <item m="1" x="1811"/>
        <item m="1" x="1882"/>
        <item m="1" x="973"/>
        <item m="1" x="1079"/>
        <item m="1" x="1149"/>
        <item m="1" x="1252"/>
        <item m="1" x="1320"/>
        <item m="1" x="1391"/>
        <item m="1" x="1444"/>
        <item m="1" x="1523"/>
        <item m="1" x="1581"/>
        <item m="1" x="1631"/>
        <item m="1" x="577"/>
        <item m="1" x="696"/>
        <item m="1" x="759"/>
        <item m="1" x="885"/>
        <item m="1" x="960"/>
        <item m="1" x="1070"/>
        <item m="1" x="1137"/>
        <item m="1" x="1245"/>
        <item m="1" x="1310"/>
        <item m="1" x="2262"/>
        <item m="1" x="2051"/>
        <item m="1" x="1877"/>
        <item m="1" x="1740"/>
        <item m="1" x="2646"/>
        <item m="1" x="2455"/>
        <item m="1" x="2244"/>
        <item m="1" x="2037"/>
        <item m="1" x="1867"/>
        <item m="1" x="2813"/>
        <item m="1" x="2631"/>
        <item m="1" x="2439"/>
        <item m="1" x="2232"/>
        <item m="1" x="2025"/>
        <item m="1" x="2994"/>
        <item m="1" x="2799"/>
        <item m="1" x="2614"/>
        <item m="1" x="2421"/>
        <item m="1" x="2214"/>
        <item m="1" x="3169"/>
        <item m="1" x="2980"/>
        <item m="1" x="2781"/>
        <item m="1" x="2594"/>
        <item m="1" x="2400"/>
        <item m="1" x="3350"/>
        <item m="1" x="3157"/>
        <item m="1" x="2964"/>
        <item m="1" x="2764"/>
        <item m="1" x="2576"/>
        <item m="1" x="3559"/>
        <item m="1" x="3337"/>
        <item m="1" x="3140"/>
        <item m="1" x="2949"/>
        <item m="1" x="2746"/>
        <item m="1" x="3789"/>
        <item m="1" x="211"/>
        <item m="1" x="373"/>
        <item m="1" x="553"/>
        <item m="1" x="736"/>
        <item m="1" x="938"/>
        <item m="1" x="1116"/>
        <item m="1" x="217"/>
        <item m="1" x="379"/>
        <item m="1" x="559"/>
        <item m="1" x="742"/>
        <item m="1" x="943"/>
        <item m="1" x="1122"/>
        <item m="1" x="11"/>
        <item m="1" x="222"/>
        <item m="1" x="384"/>
        <item m="1" x="564"/>
        <item m="1" x="749"/>
        <item m="1" x="948"/>
        <item m="1" x="1127"/>
        <item m="1" x="14"/>
        <item m="1" x="226"/>
        <item m="1" x="389"/>
        <item m="1" x="572"/>
        <item m="1" x="755"/>
        <item m="1" x="956"/>
        <item m="1" x="1133"/>
        <item m="1" x="18"/>
        <item m="1" x="231"/>
        <item m="1" x="394"/>
        <item m="1" x="580"/>
        <item m="1" x="762"/>
        <item m="1" x="963"/>
        <item m="1" x="1140"/>
        <item m="1" x="21"/>
        <item m="1" x="235"/>
        <item m="1" x="398"/>
        <item m="1" x="586"/>
        <item m="1" x="769"/>
        <item m="1" x="969"/>
        <item m="1" x="1147"/>
        <item m="1" x="25"/>
        <item m="1" x="237"/>
        <item m="1" x="401"/>
        <item m="1" x="590"/>
        <item m="1" x="775"/>
        <item m="1" x="976"/>
        <item m="1" x="1152"/>
        <item m="1" x="28"/>
        <item m="1" x="7230"/>
        <item m="1" x="6212"/>
        <item m="1" x="6432"/>
        <item m="1" x="241"/>
        <item m="1" x="404"/>
        <item m="1" x="595"/>
        <item m="1" x="781"/>
        <item m="1" x="981"/>
        <item m="1" x="1159"/>
        <item m="1" x="39"/>
        <item m="1" x="250"/>
        <item m="1" x="411"/>
        <item m="1" x="605"/>
        <item m="1" x="790"/>
        <item m="1" x="991"/>
        <item m="1" x="1168"/>
        <item m="1" x="47"/>
        <item m="1" x="258"/>
        <item m="1" x="421"/>
        <item m="1" x="614"/>
        <item m="1" x="799"/>
        <item m="1" x="1000"/>
        <item m="1" x="1178"/>
        <item m="1" x="908"/>
        <item m="1" x="1089"/>
        <item m="1" x="1264"/>
        <item m="1" x="1402"/>
        <item m="1" x="1535"/>
        <item m="1" x="1643"/>
        <item m="1" x="1754"/>
        <item m="1" x="1886"/>
        <item m="1" x="2057"/>
        <item m="1" x="2255"/>
        <item m="1" x="913"/>
        <item m="1" x="1092"/>
        <item m="1" x="1268"/>
        <item m="1" x="724"/>
        <item m="1" x="1419"/>
        <item m="1" x="1912"/>
        <item m="1" x="2678"/>
        <item m="1" x="3423"/>
        <item m="1" x="4500"/>
        <item m="1" x="6135"/>
        <item m="1" x="746"/>
        <item m="1" x="1428"/>
        <item m="1" x="1931"/>
        <item m="1" x="2701"/>
        <item m="1" x="3455"/>
        <item m="1" x="4540"/>
        <item m="1" x="6198"/>
        <item m="1" x="24"/>
        <item m="1" x="771"/>
        <item m="1" x="1443"/>
        <item m="1" x="1945"/>
        <item m="1" x="2716"/>
        <item m="1" x="3479"/>
        <item m="1" x="4568"/>
        <item m="1" x="6238"/>
        <item m="1" x="58"/>
        <item m="1" x="806"/>
        <item m="1" x="1464"/>
        <item m="1" x="3213"/>
        <item m="1" x="3393"/>
        <item m="1" x="3618"/>
        <item m="1" x="3850"/>
        <item m="1" x="4106"/>
        <item m="1" x="3402"/>
        <item m="1" x="3629"/>
        <item m="1" x="3860"/>
        <item m="1" x="4117"/>
        <item m="1" x="4403"/>
        <item m="1" x="3640"/>
        <item m="1" x="3873"/>
        <item m="1" x="4129"/>
        <item m="1" x="4416"/>
        <item m="1" x="4753"/>
        <item m="1" x="3883"/>
        <item m="1" x="4141"/>
        <item m="1" x="4428"/>
        <item m="1" x="4769"/>
        <item m="1" x="5145"/>
        <item m="1" x="4155"/>
        <item m="1" x="4444"/>
        <item m="1" x="4788"/>
        <item m="1" x="5163"/>
        <item m="1" x="5558"/>
        <item m="1" x="4461"/>
        <item m="1" x="4810"/>
        <item m="1" x="5183"/>
        <item m="1" x="5577"/>
        <item m="1" x="6010"/>
        <item m="1" x="4832"/>
        <item m="1" x="5206"/>
        <item m="1" x="5597"/>
        <item m="1" x="6028"/>
        <item m="1" x="6521"/>
        <item m="1" x="5230"/>
        <item m="1" x="5618"/>
        <item m="1" x="3214"/>
        <item m="1" x="3394"/>
        <item m="1" x="3620"/>
        <item m="1" x="3852"/>
        <item m="1" x="4108"/>
        <item m="1" x="3403"/>
        <item m="1" x="3630"/>
        <item m="1" x="3862"/>
        <item m="1" x="4119"/>
        <item m="1" x="4404"/>
        <item m="1" x="3641"/>
        <item m="1" x="3874"/>
        <item m="1" x="4131"/>
        <item m="1" x="4418"/>
        <item m="1" x="4754"/>
        <item m="1" x="3886"/>
        <item m="1" x="4144"/>
        <item m="1" x="4431"/>
        <item m="1" x="4771"/>
        <item m="1" x="5147"/>
        <item m="1" x="4159"/>
        <item m="1" x="4448"/>
        <item m="1" x="4791"/>
        <item m="1" x="5165"/>
        <item m="1" x="5560"/>
        <item m="1" x="4465"/>
        <item m="1" x="4814"/>
        <item m="1" x="5187"/>
        <item m="1" x="5579"/>
        <item m="1" x="6012"/>
        <item m="1" x="4838"/>
        <item m="1" x="5212"/>
        <item m="1" x="5602"/>
        <item m="1" x="6030"/>
        <item m="1" x="6523"/>
        <item m="1" x="5236"/>
        <item m="1" x="5624"/>
        <item m="1" x="6053"/>
        <item m="1" x="6540"/>
        <item m="1" x="7021"/>
        <item m="1" x="5647"/>
        <item m="1" x="6073"/>
        <item m="1" x="6564"/>
        <item m="1" x="7041"/>
        <item m="1" x="6095"/>
        <item m="1" x="6583"/>
        <item m="1" x="7062"/>
        <item m="1" x="3224"/>
        <item m="1" x="3404"/>
        <item m="1" x="3631"/>
        <item m="1" x="3863"/>
        <item m="1" x="4120"/>
        <item m="1" x="1765"/>
        <item m="1" x="1824"/>
        <item m="1" x="1898"/>
        <item m="1" x="1965"/>
        <item m="1" x="2081"/>
        <item m="1" x="2165"/>
        <item m="1" x="2280"/>
        <item m="1" x="2360"/>
        <item m="1" x="2482"/>
        <item m="1" x="1458"/>
        <item m="1" x="1538"/>
        <item m="1" x="1594"/>
        <item m="1" x="1645"/>
        <item m="1" x="1698"/>
        <item m="1" x="1757"/>
        <item m="1" x="1817"/>
        <item m="1" x="1890"/>
        <item m="1" x="1955"/>
        <item m="1" x="2063"/>
        <item m="1" x="1156"/>
        <item m="1" x="1257"/>
        <item m="1" x="1325"/>
        <item m="1" x="1395"/>
        <item m="1" x="1448"/>
        <item m="1" x="1527"/>
        <item m="1" x="1586"/>
        <item m="1" x="1637"/>
        <item m="1" x="1691"/>
        <item m="1" x="1747"/>
        <item m="1" x="766"/>
        <item m="1" x="889"/>
        <item m="1" x="966"/>
        <item m="1" x="1074"/>
        <item m="1" x="1144"/>
        <item m="1" x="1249"/>
        <item m="1" x="1316"/>
        <item m="1" x="1387"/>
        <item m="1" x="1440"/>
        <item m="1" x="1516"/>
        <item m="1" x="506"/>
        <item m="1" x="569"/>
        <item m="1" x="689"/>
        <item m="1" x="752"/>
        <item m="1" x="877"/>
        <item m="1" x="953"/>
        <item m="1" x="1063"/>
        <item m="1" x="1131"/>
        <item m="1" x="1238"/>
        <item m="1" x="496"/>
        <item m="1" x="556"/>
        <item m="1" x="679"/>
        <item m="1" x="739"/>
        <item m="1" x="863"/>
        <item m="1" x="113"/>
        <item m="1" x="303"/>
        <item m="1" x="452"/>
        <item m="1" x="629"/>
        <item m="1" x="135"/>
        <item m="1" x="320"/>
        <item m="1" x="471"/>
        <item m="1" x="650"/>
        <item m="1" x="824"/>
        <item m="1" x="2808"/>
        <item m="1" x="2623"/>
        <item m="1" x="2433"/>
        <item m="1" x="2225"/>
        <item m="1" x="2020"/>
        <item m="1" x="2988"/>
        <item m="1" x="2793"/>
        <item m="1" x="2605"/>
        <item m="1" x="2412"/>
        <item m="1" x="2206"/>
        <item m="1" x="3164"/>
        <item m="1" x="2973"/>
        <item m="1" x="2774"/>
        <item m="1" x="2585"/>
        <item m="1" x="2393"/>
        <item m="1" x="3344"/>
        <item m="1" x="3148"/>
        <item m="1" x="2956"/>
        <item m="1" x="2757"/>
        <item m="1" x="2568"/>
        <item m="1" x="3548"/>
        <item m="1" x="3328"/>
        <item m="1" x="3136"/>
        <item m="1" x="2942"/>
        <item m="1" x="2742"/>
        <item m="1" x="3778"/>
        <item m="1" x="3525"/>
        <item m="1" x="3316"/>
        <item m="1" x="3123"/>
        <item m="1" x="2929"/>
        <item m="1" x="4020"/>
        <item m="1" x="3756"/>
        <item m="1" x="3504"/>
        <item m="1" x="3305"/>
        <item m="1" x="3113"/>
        <item m="1" x="6955"/>
        <item m="1" x="7219"/>
        <item m="1" x="5745"/>
        <item m="1" x="5911"/>
        <item m="1" x="6199"/>
        <item m="1" x="6413"/>
        <item m="1" x="6709"/>
        <item m="1" x="6918"/>
        <item m="1" x="7196"/>
        <item m="1" x="4913"/>
        <item m="1" x="5027"/>
        <item m="1" x="5312"/>
        <item m="1" x="5440"/>
        <item m="1" x="5718"/>
        <item m="1" x="5890"/>
        <item m="1" x="6170"/>
        <item m="1" x="6390"/>
        <item m="1" x="6682"/>
        <item m="1" x="6897"/>
        <item m="1" x="4192"/>
        <item m="1" x="4293"/>
        <item m="1" x="120"/>
        <item m="1" x="315"/>
        <item m="1" x="476"/>
        <item m="1" x="662"/>
        <item m="1" x="37"/>
        <item m="1" x="785"/>
        <item m="1" x="1452"/>
        <item m="1" x="1951"/>
        <item m="1" x="2718"/>
        <item m="1" x="3483"/>
        <item m="1" x="4578"/>
        <item m="1" x="6264"/>
        <item m="1" x="85"/>
        <item m="1" x="826"/>
        <item m="1" x="1474"/>
        <item m="1" x="1969"/>
        <item m="1" x="2725"/>
        <item m="1" x="3492"/>
        <item m="1" x="4604"/>
        <item m="1" x="6331"/>
        <item m="1" x="137"/>
        <item m="1" x="856"/>
        <item m="1" x="1494"/>
        <item m="1" x="1991"/>
        <item m="1" x="2748"/>
        <item m="1" x="3512"/>
        <item m="1" x="4630"/>
        <item m="1" x="6386"/>
        <item m="1" x="157"/>
        <item m="1" x="883"/>
        <item m="1" x="1511"/>
        <item m="1" x="3735"/>
        <item m="1" x="3981"/>
        <item m="1" x="4267"/>
        <item m="1" x="4580"/>
        <item m="1" x="4971"/>
        <item m="1" x="3985"/>
        <item m="1" x="4271"/>
        <item m="1" x="4583"/>
        <item m="1" x="4975"/>
        <item m="1" x="5370"/>
        <item m="1" x="4278"/>
        <item m="1" x="4591"/>
        <item m="1" x="4982"/>
        <item m="1" x="5377"/>
        <item m="1" x="5792"/>
        <item m="1" x="4599"/>
        <item m="1" x="4989"/>
        <item m="1" x="5386"/>
        <item m="1" x="5803"/>
        <item m="1" x="6260"/>
        <item m="1" x="4997"/>
        <item m="1" x="5393"/>
        <item m="1" x="5814"/>
        <item m="1" x="5088"/>
        <item m="1" x="5501"/>
        <item m="1" x="5953"/>
        <item m="1" x="6461"/>
        <item m="1" x="6965"/>
        <item m="1" x="4710"/>
        <item m="1" x="5104"/>
        <item m="1" x="5518"/>
        <item m="1" x="5970"/>
        <item m="1" x="6481"/>
        <item m="1" x="6984"/>
        <item m="1" x="4730"/>
        <item m="1" x="5124"/>
        <item m="1" x="5536"/>
        <item m="1" x="5989"/>
        <item m="1" x="6498"/>
        <item m="1" x="7000"/>
        <item m="1" x="6274"/>
        <item m="1" x="6769"/>
        <item m="1" x="5403"/>
        <item m="1" x="5825"/>
        <item m="1" x="6290"/>
        <item m="1" x="6784"/>
        <item m="1" x="7256"/>
        <item m="1" x="5840"/>
        <item m="1" x="6800"/>
        <item m="1" x="7275"/>
        <item m="1" x="6324"/>
        <item m="1" x="6814"/>
        <item m="1" x="4748"/>
        <item m="1" x="5140"/>
        <item m="1" x="5553"/>
        <item m="1" x="6005"/>
        <item m="1" x="6516"/>
        <item m="1" x="7015"/>
        <item m="1" x="4764"/>
        <item m="1" x="5159"/>
        <item m="1" x="5573"/>
        <item m="1" x="6024"/>
        <item m="1" x="6534"/>
        <item m="1" x="7035"/>
        <item m="1" x="3736"/>
        <item m="1" x="3982"/>
        <item m="1" x="4268"/>
        <item m="1" x="5049"/>
        <item m="1" x="5463"/>
        <item m="1" x="5915"/>
        <item m="1" x="6417"/>
        <item m="1" x="6922"/>
        <item m="1" x="4668"/>
        <item m="1" x="5064"/>
        <item m="1" x="5479"/>
        <item m="1" x="5930"/>
        <item m="1" x="6436"/>
        <item m="1" x="6939"/>
        <item m="1" x="4686"/>
        <item m="1" x="5081"/>
        <item m="1" x="5494"/>
        <item m="1" x="5946"/>
        <item m="1" x="6454"/>
        <item m="1" x="6958"/>
        <item m="1" x="4704"/>
        <item m="1" x="5098"/>
        <item m="1" x="5512"/>
        <item m="1" x="5964"/>
        <item m="1" x="6475"/>
        <item m="1" x="6978"/>
        <item m="1" x="4724"/>
        <item m="1" x="5118"/>
        <item m="1" x="5530"/>
        <item m="1" x="5983"/>
        <item m="1" x="6492"/>
        <item m="1" x="6994"/>
        <item m="1" x="4742"/>
        <item m="1" x="5134"/>
        <item m="1" x="5547"/>
        <item m="1" x="5999"/>
        <item m="1" x="6510"/>
        <item m="1" x="7009"/>
        <item m="1" x="4759"/>
        <item m="1" x="5154"/>
        <item m="1" x="5568"/>
        <item m="1" x="6019"/>
        <item m="1" x="6529"/>
        <item m="1" x="7030"/>
        <item m="1" x="4778"/>
        <item m="1" x="5172"/>
        <item m="1" x="5585"/>
        <item m="1" x="6037"/>
        <item m="1" x="6548"/>
        <item m="1" x="7047"/>
        <item m="1" x="4799"/>
        <item m="1" x="5194"/>
        <item m="1" x="5607"/>
        <item m="1" x="6058"/>
        <item m="1" x="6569"/>
        <item m="1" x="7068"/>
        <item m="1" x="4820"/>
        <item m="1" x="5218"/>
        <item m="1" x="5630"/>
        <item m="1" x="6079"/>
        <item m="1" x="6592"/>
        <item m="1" x="7089"/>
        <item m="1" x="5093"/>
        <item m="1" x="5505"/>
        <item m="1" x="5957"/>
        <item m="1" x="6465"/>
        <item m="1" x="6969"/>
        <item m="1" x="4714"/>
        <item m="1" x="5108"/>
        <item m="1" x="5522"/>
        <item m="1" x="5974"/>
        <item m="1" x="6485"/>
        <item m="1" x="6988"/>
        <item m="1" x="4733"/>
        <item m="1" x="5127"/>
        <item m="1" x="5539"/>
        <item m="1" x="5992"/>
        <item m="1" x="6500"/>
        <item m="1" x="7002"/>
        <item m="1" x="4750"/>
        <item m="1" x="5142"/>
        <item m="1" x="5555"/>
        <item m="1" x="6007"/>
        <item m="1" x="6518"/>
        <item m="1" x="7017"/>
        <item m="1" x="4766"/>
        <item m="1" x="5161"/>
        <item m="1" x="5575"/>
        <item m="1" x="6026"/>
        <item m="1" x="6536"/>
        <item m="1" x="7037"/>
        <item m="1" x="4784"/>
        <item m="1" x="5178"/>
        <item m="1" x="5591"/>
        <item m="1" x="6043"/>
        <item m="1" x="6554"/>
        <item m="1" x="7053"/>
        <item m="1" x="4806"/>
        <item m="1" x="5201"/>
        <item m="1" x="5613"/>
        <item m="1" x="6064"/>
        <item m="1" x="6575"/>
        <item m="1" x="7074"/>
        <item m="1" x="4827"/>
        <item m="1" x="5225"/>
        <item m="1" x="5636"/>
        <item m="1" x="6085"/>
        <item m="1" x="6598"/>
        <item m="1" x="7095"/>
        <item m="1" x="4852"/>
        <item m="1" x="5251"/>
        <item m="1" x="5658"/>
        <item m="1" x="6109"/>
        <item m="1" x="6623"/>
        <item m="1" x="7118"/>
        <item m="1" x="4872"/>
        <item m="1" x="5272"/>
        <item m="1" x="5677"/>
        <item m="1" x="6127"/>
        <item m="1" x="6643"/>
        <item m="1" x="7139"/>
        <item m="1" x="4581"/>
        <item m="1" x="4972"/>
        <item m="1" x="3987"/>
        <item m="1" x="4273"/>
        <item m="1" x="4585"/>
        <item m="1" x="4977"/>
        <item m="1" x="5372"/>
        <item m="1" x="4280"/>
        <item m="1" x="4593"/>
        <item m="1" x="4984"/>
        <item m="1" x="5379"/>
        <item m="1" x="5794"/>
        <item m="1" x="4602"/>
        <item m="1" x="4992"/>
        <item m="1" x="5389"/>
        <item m="1" x="5805"/>
        <item m="1" x="6262"/>
        <item m="1" x="5001"/>
        <item m="1" x="5397"/>
        <item m="1" x="5817"/>
        <item m="1" x="6276"/>
        <item m="1" x="6771"/>
        <item m="1" x="5408"/>
        <item m="1" x="5830"/>
        <item m="1" x="6294"/>
        <item m="1" x="6787"/>
        <item m="1" x="7259"/>
        <item m="1" x="5845"/>
        <item m="1" x="6308"/>
        <item m="1" x="6804"/>
        <item m="1" x="7278"/>
        <item m="1" x="6328"/>
        <item m="1" x="6818"/>
        <item m="1" x="7297"/>
        <item m="1" x="33"/>
        <item m="1" x="6838"/>
        <item m="1" x="7311"/>
        <item m="1" x="43"/>
        <item m="1" x="245"/>
        <item m="1" x="7332"/>
        <item m="1" x="53"/>
        <item m="1" x="254"/>
        <item m="1" x="407"/>
        <item m="1" x="3740"/>
        <item m="1" x="3988"/>
        <item m="1" x="4274"/>
        <item m="1" x="4586"/>
        <item m="1" x="4978"/>
        <item m="1" x="5053"/>
        <item m="1" x="5467"/>
        <item m="1" x="5919"/>
        <item m="1" x="6421"/>
        <item m="1" x="6926"/>
        <item m="1" x="4672"/>
        <item m="1" x="5068"/>
        <item m="1" x="5483"/>
        <item m="1" x="5934"/>
        <item m="1" x="6440"/>
        <item m="1" x="6943"/>
        <item m="1" x="4690"/>
        <item m="1" x="5085"/>
        <item m="1" x="5498"/>
        <item m="1" x="5950"/>
        <item m="1" x="6458"/>
        <item m="1" x="6962"/>
        <item m="1" x="4707"/>
        <item m="1" x="5101"/>
        <item m="1" x="5515"/>
        <item m="1" x="5967"/>
        <item m="1" x="6478"/>
        <item m="1" x="6981"/>
        <item m="1" x="4727"/>
        <item m="1" x="5121"/>
        <item m="1" x="5533"/>
        <item m="1" x="5986"/>
        <item m="1" x="6495"/>
        <item m="1" x="6997"/>
        <item m="1" x="4745"/>
        <item m="1" x="5137"/>
        <item m="1" x="5550"/>
        <item m="1" x="6002"/>
        <item m="1" x="6513"/>
        <item m="1" x="7012"/>
        <item m="1" x="4762"/>
        <item m="1" x="5157"/>
        <item m="1" x="5571"/>
        <item m="1" x="6022"/>
        <item m="1" x="6532"/>
        <item m="1" x="7033"/>
        <item m="1" x="4781"/>
        <item m="1" x="5175"/>
        <item m="1" x="5588"/>
        <item m="1" x="6040"/>
        <item m="1" x="6551"/>
        <item m="1" x="7050"/>
        <item m="1" x="4802"/>
        <item m="1" x="5198"/>
        <item m="1" x="5610"/>
        <item m="1" x="6061"/>
        <item m="1" x="6572"/>
        <item m="1" x="7071"/>
        <item m="1" x="4824"/>
        <item m="1" x="5222"/>
        <item m="1" x="5633"/>
        <item m="1" x="6082"/>
        <item m="1" x="6595"/>
        <item m="1" x="7092"/>
        <item m="1" x="1653"/>
        <item m="1" x="1704"/>
        <item m="1" x="1763"/>
        <item m="1" x="1823"/>
        <item m="1" x="1896"/>
        <item m="1" x="1962"/>
        <item m="1" x="2075"/>
        <item m="1" x="2160"/>
        <item m="1" x="2272"/>
        <item m="1" x="1334"/>
        <item m="1" x="1401"/>
        <item m="1" x="1454"/>
        <item m="1" x="1534"/>
        <item m="1" x="1592"/>
        <item m="1" x="1642"/>
        <item m="1" x="1695"/>
        <item m="1" x="1752"/>
        <item m="1" x="1812"/>
        <item m="1" x="1883"/>
        <item m="1" x="974"/>
        <item m="1" x="1080"/>
        <item m="1" x="1150"/>
        <item m="1" x="1253"/>
        <item m="1" x="1321"/>
        <item m="1" x="1392"/>
        <item m="1" x="1445"/>
        <item m="1" x="1524"/>
        <item m="1" x="1582"/>
        <item m="1" x="1632"/>
        <item m="1" x="578"/>
        <item m="1" x="697"/>
        <item m="1" x="760"/>
        <item m="1" x="886"/>
        <item m="1" x="961"/>
        <item m="1" x="1071"/>
        <item m="1" x="1138"/>
        <item m="1" x="1246"/>
        <item m="1" x="1311"/>
        <item m="1" x="1383"/>
        <item m="1" x="220"/>
        <item m="1" x="337"/>
        <item m="1" x="382"/>
        <item m="1" x="502"/>
        <item m="1" x="562"/>
        <item m="1" x="686"/>
        <item m="1" x="747"/>
        <item m="1" x="871"/>
        <item m="1" x="946"/>
        <item m="1" x="1057"/>
        <item m="1" x="139"/>
        <item m="1" x="209"/>
        <item m="1" x="329"/>
        <item m="1" x="370"/>
        <item m="1" x="491"/>
        <item m="1" x="550"/>
        <item m="1" x="674"/>
        <item m="1" x="117"/>
        <item m="1" x="197"/>
        <item m="1" x="126"/>
        <item m="1" x="311"/>
        <item m="1" x="461"/>
        <item m="1" x="641"/>
        <item m="1" x="813"/>
        <item m="1" x="143"/>
        <item m="1" x="328"/>
        <item m="1" x="481"/>
        <item m="1" x="659"/>
        <item m="1" x="835"/>
        <item m="1" x="1023"/>
        <item m="1" x="2800"/>
        <item m="1" x="2615"/>
        <item m="1" x="2422"/>
        <item m="1" x="2215"/>
        <item m="1" x="3170"/>
        <item m="1" x="2981"/>
        <item m="1" x="2782"/>
        <item m="1" x="2595"/>
        <item m="1" x="2401"/>
        <item m="1" x="3351"/>
        <item m="1" x="3158"/>
        <item m="1" x="2965"/>
        <item m="1" x="2765"/>
        <item m="1" x="2577"/>
        <item m="1" x="3560"/>
        <item m="1" x="3338"/>
        <item m="1" x="3141"/>
        <item m="1" x="2950"/>
        <item m="1" x="2747"/>
        <item m="1" x="3790"/>
        <item m="1" x="3535"/>
        <item m="1" x="3322"/>
        <item m="1" x="3128"/>
        <item m="1" x="2936"/>
        <item m="1" x="4031"/>
        <item m="1" x="3768"/>
        <item m="1" x="3310"/>
        <item m="1" x="3117"/>
        <item m="1" x="4315"/>
        <item m="1" x="4009"/>
        <item m="1" x="3749"/>
        <item m="1" x="3497"/>
        <item m="1" x="3300"/>
        <item m="1" x="4629"/>
        <item m="1" x="6433"/>
        <item m="1" x="6721"/>
        <item m="1" x="6936"/>
        <item m="1" x="7208"/>
        <item m="1" x="5327"/>
        <item m="1" x="5452"/>
        <item m="1" x="5731"/>
        <item m="1" x="5901"/>
        <item m="1" x="6186"/>
        <item m="1" x="6403"/>
        <item m="1" x="6696"/>
        <item m="1" x="6908"/>
        <item m="1" x="7184"/>
        <item m="1" x="4512"/>
        <item m="1" x="4624"/>
        <item m="1" x="4897"/>
        <item m="1" x="5020"/>
        <item m="1" x="5299"/>
        <item m="1" x="5429"/>
        <item m="1" x="5701"/>
        <item m="1" x="5877"/>
        <item m="1" x="6154"/>
        <item m="1" x="6375"/>
        <item m="1" x="3901"/>
        <item m="1" x="3994"/>
        <item m="1" x="90"/>
        <item m="1" x="292"/>
        <item m="1" x="59"/>
        <item m="1" x="807"/>
        <item m="1" x="1465"/>
        <item m="1" x="1960"/>
        <item m="1" x="2721"/>
        <item m="1" x="3487"/>
        <item m="1" x="4589"/>
        <item m="1" x="6297"/>
        <item m="1" x="115"/>
        <item m="1" x="845"/>
        <item m="1" x="1487"/>
        <item m="1" x="1981"/>
        <item m="1" x="2734"/>
        <item m="1" x="3498"/>
        <item m="1" x="4616"/>
        <item m="1" x="6359"/>
        <item m="1" x="152"/>
        <item m="1" x="870"/>
        <item m="1" x="1503"/>
        <item m="1" x="2010"/>
        <item m="1" x="2766"/>
        <item m="1" x="3536"/>
        <item m="1" x="4651"/>
        <item m="1" x="6412"/>
        <item m="1" x="163"/>
        <item m="1" x="894"/>
        <item m="1" x="1522"/>
        <item m="1" x="3884"/>
        <item m="1" x="4142"/>
        <item m="1" x="4429"/>
        <item m="1" x="4770"/>
        <item m="1" x="5146"/>
        <item m="1" x="4156"/>
        <item m="1" x="4445"/>
        <item m="1" x="4789"/>
        <item m="1" x="5164"/>
        <item m="1" x="5559"/>
        <item m="1" x="4462"/>
        <item m="1" x="4811"/>
        <item m="1" x="5184"/>
        <item m="1" x="5578"/>
        <item m="1" x="6011"/>
        <item m="1" x="4833"/>
        <item m="1" x="5207"/>
        <item m="1" x="5598"/>
        <item m="1" x="6029"/>
        <item m="1" x="6522"/>
        <item m="1" x="5231"/>
        <item m="1" x="5619"/>
        <item m="1" x="6049"/>
        <item m="1" x="4332"/>
        <item m="1" x="4659"/>
        <item m="1" x="5056"/>
        <item m="1" x="5470"/>
        <item m="1" x="5922"/>
        <item m="1" x="6424"/>
        <item m="1" x="6929"/>
        <item m="1" x="4050"/>
        <item m="1" x="4345"/>
        <item m="1" x="4675"/>
        <item m="1" x="5071"/>
        <item m="1" x="5486"/>
        <item m="1" x="5937"/>
        <item m="1" x="6443"/>
        <item m="1" x="6946"/>
        <item m="1" x="4066"/>
        <item m="1" x="4361"/>
        <item m="1" x="4693"/>
        <item m="1" x="5089"/>
        <item m="1" x="5502"/>
        <item m="1" x="5954"/>
        <item m="1" x="6462"/>
        <item m="1" x="6966"/>
        <item m="1" x="6539"/>
        <item m="1" x="7020"/>
        <item m="1" x="5642"/>
        <item m="1" x="6069"/>
        <item m="1" x="6560"/>
        <item m="1" x="7040"/>
        <item m="1" x="6090"/>
        <item m="1" x="6579"/>
        <item m="1" x="7058"/>
        <item m="1" x="6603"/>
        <item m="1" x="7078"/>
        <item m="1" x="4078"/>
        <item m="1" x="4373"/>
        <item m="1" x="4711"/>
        <item m="1" x="5105"/>
        <item m="1" x="5519"/>
        <item m="1" x="5971"/>
        <item m="1" x="6482"/>
        <item m="1" x="6985"/>
        <item m="1" x="4091"/>
        <item m="1" x="4389"/>
        <item m="1" x="4731"/>
        <item m="1" x="5125"/>
        <item m="1" x="5537"/>
        <item m="1" x="5990"/>
        <item m="1" x="3887"/>
        <item m="1" x="4145"/>
        <item m="1" x="4432"/>
        <item m="1" x="4307"/>
        <item m="1" x="4633"/>
        <item m="1" x="5030"/>
        <item m="1" x="5443"/>
        <item m="1" x="5893"/>
        <item m="1" x="6393"/>
        <item m="1" x="6900"/>
        <item m="1" x="7388"/>
        <item m="1" x="4024"/>
        <item m="1" x="4317"/>
        <item m="1" x="4644"/>
        <item m="1" x="5040"/>
        <item m="1" x="5454"/>
        <item m="1" x="5903"/>
        <item m="1" x="6405"/>
        <item m="1" x="6910"/>
        <item m="1" x="4034"/>
        <item m="1" x="4328"/>
        <item m="1" x="4654"/>
        <item m="1" x="5050"/>
        <item m="1" x="5464"/>
        <item m="1" x="5916"/>
        <item m="1" x="6418"/>
        <item m="1" x="6923"/>
        <item m="1" x="4046"/>
        <item m="1" x="4341"/>
        <item m="1" x="4669"/>
        <item m="1" x="5065"/>
        <item m="1" x="5480"/>
        <item m="1" x="5931"/>
        <item m="1" x="6437"/>
        <item m="1" x="6940"/>
        <item m="1" x="4062"/>
        <item m="1" x="4357"/>
        <item m="1" x="4687"/>
        <item m="1" x="5082"/>
        <item m="1" x="5495"/>
        <item m="1" x="5947"/>
        <item m="1" x="6455"/>
        <item m="1" x="6959"/>
        <item m="1" x="4074"/>
        <item m="1" x="4369"/>
        <item m="1" x="4705"/>
        <item m="1" x="5099"/>
        <item m="1" x="5513"/>
        <item m="1" x="5965"/>
        <item m="1" x="6476"/>
        <item m="1" x="6979"/>
        <item m="1" x="4087"/>
        <item m="1" x="4385"/>
        <item m="1" x="4725"/>
        <item m="1" x="5119"/>
        <item m="1" x="5531"/>
        <item m="1" x="5984"/>
        <item m="1" x="6493"/>
        <item m="1" x="6995"/>
        <item m="1" x="4100"/>
        <item m="1" x="4397"/>
        <item m="1" x="4743"/>
        <item m="1" x="5135"/>
        <item m="1" x="5548"/>
        <item m="1" x="6000"/>
        <item m="1" x="6511"/>
        <item m="1" x="7010"/>
        <item m="1" x="4113"/>
        <item m="1" x="4410"/>
        <item m="1" x="4760"/>
        <item m="1" x="5155"/>
        <item m="1" x="5569"/>
        <item m="1" x="6020"/>
        <item m="1" x="6530"/>
        <item m="1" x="7031"/>
        <item m="1" x="4124"/>
        <item m="1" x="4422"/>
        <item m="1" x="4779"/>
        <item m="1" x="5173"/>
        <item m="1" x="5586"/>
        <item m="1" x="6038"/>
        <item m="1" x="6549"/>
        <item m="1" x="7048"/>
        <item m="1" x="7267"/>
        <item m="1" x="7286"/>
        <item m="1" x="7301"/>
        <item m="1" x="7319"/>
        <item m="1" x="7339"/>
        <item m="1" x="7356"/>
        <item m="1" x="7367"/>
        <item m="1" x="7376"/>
        <item m="1" x="7389"/>
        <item m="1" x="4335"/>
        <item m="1" x="4662"/>
        <item m="1" x="5059"/>
        <item m="1" x="5473"/>
        <item m="1" x="5925"/>
        <item m="1" x="6427"/>
        <item m="1" x="6932"/>
        <item m="1" x="4053"/>
        <item m="1" x="4348"/>
        <item m="1" x="4678"/>
        <item m="1" x="5074"/>
        <item m="1" x="5489"/>
        <item m="1" x="5940"/>
        <item m="1" x="6446"/>
        <item m="1" x="6949"/>
        <item m="1" x="4069"/>
        <item m="1" x="4364"/>
        <item m="1" x="4697"/>
        <item m="1" x="5094"/>
        <item m="1" x="5506"/>
        <item m="1" x="5958"/>
        <item m="1" x="6466"/>
        <item m="1" x="6970"/>
        <item m="1" x="4080"/>
        <item m="1" x="4375"/>
        <item m="1" x="4715"/>
        <item m="1" x="5109"/>
        <item m="1" x="5523"/>
        <item m="1" x="5975"/>
        <item m="1" x="6486"/>
        <item m="1" x="6989"/>
        <item m="1" x="1295"/>
        <item m="1" x="4221"/>
        <item m="1" x="4092"/>
        <item m="1" x="4390"/>
        <item m="1" x="4734"/>
        <item m="1" x="5128"/>
        <item m="1" x="5540"/>
        <item m="1" x="5993"/>
        <item m="1" x="6501"/>
        <item m="1" x="7003"/>
        <item m="1" x="1424"/>
        <item m="1" x="4524"/>
        <item m="1" x="4104"/>
        <item m="1" x="4401"/>
        <item m="1" x="4751"/>
        <item m="1" x="5143"/>
        <item m="1" x="5556"/>
        <item m="1" x="6008"/>
        <item m="1" x="6519"/>
        <item m="1" x="7018"/>
        <item m="1" x="4115"/>
        <item m="1" x="4414"/>
        <item m="1" x="4767"/>
        <item m="1" x="5162"/>
        <item m="1" x="5576"/>
        <item m="1" x="6027"/>
        <item m="1" x="6537"/>
        <item m="1" x="7038"/>
        <item m="1" x="4127"/>
        <item m="1" x="4425"/>
        <item m="1" x="4785"/>
        <item m="1" x="5179"/>
        <item m="1" x="5592"/>
        <item m="1" x="6044"/>
        <item m="1" x="6555"/>
        <item m="1" x="7054"/>
        <item m="1" x="4139"/>
        <item m="1" x="4442"/>
        <item m="1" x="4807"/>
        <item m="1" x="5202"/>
        <item m="1" x="5614"/>
        <item m="1" x="6065"/>
        <item m="1" x="6576"/>
        <item m="1" x="7075"/>
        <item m="1" x="4153"/>
        <item m="1" x="4458"/>
        <item m="1" x="4828"/>
        <item m="1" x="5226"/>
        <item m="1" x="5637"/>
        <item m="1" x="6086"/>
        <item m="1" x="6599"/>
        <item m="1" x="7096"/>
        <item m="1" x="7306"/>
        <item m="1" x="7323"/>
        <item m="1" x="7343"/>
        <item m="1" x="7360"/>
        <item m="1" x="7370"/>
        <item m="1" x="4772"/>
        <item m="1" x="5148"/>
        <item m="1" x="4160"/>
        <item m="1" x="4449"/>
        <item m="1" x="4792"/>
        <item m="1" x="5166"/>
        <item m="1" x="5561"/>
        <item m="1" x="4466"/>
        <item m="1" x="4815"/>
        <item m="1" x="5188"/>
        <item m="1" x="5580"/>
        <item m="1" x="6013"/>
        <item m="1" x="4839"/>
        <item m="1" x="5213"/>
        <item m="1" x="5603"/>
        <item m="1" x="6031"/>
        <item m="1" x="6524"/>
        <item m="1" x="5237"/>
        <item m="1" x="5625"/>
        <item m="1" x="6054"/>
        <item m="1" x="6541"/>
        <item m="1" x="7022"/>
        <item m="1" x="5648"/>
        <item m="1" x="6074"/>
        <item m="1" x="6565"/>
        <item m="1" x="7042"/>
        <item m="1" x="6096"/>
        <item m="1" x="6584"/>
        <item m="1" x="7063"/>
        <item m="1" x="6608"/>
        <item m="1" x="7082"/>
        <item m="1" x="165"/>
        <item m="1" x="7104"/>
        <item m="1" x="169"/>
        <item m="1" x="343"/>
        <item m="1" x="174"/>
        <item m="1" x="345"/>
        <item m="1" x="521"/>
        <item m="1" x="3900"/>
        <item m="1" x="4161"/>
        <item m="1" x="4450"/>
        <item m="1" x="4793"/>
        <item m="1" x="5167"/>
        <item m="1" x="4310"/>
        <item m="1" x="4636"/>
        <item m="1" x="5033"/>
        <item m="1" x="5446"/>
        <item m="1" x="5896"/>
        <item m="1" x="6395"/>
        <item m="1" x="6902"/>
        <item m="1" x="7391"/>
        <item m="1" x="4026"/>
        <item m="1" x="4319"/>
        <item m="1" x="4646"/>
        <item m="1" x="5042"/>
        <item m="1" x="5456"/>
        <item m="1" x="5905"/>
        <item m="1" x="6407"/>
        <item m="1" x="6912"/>
        <item m="1" x="4036"/>
        <item m="1" x="4330"/>
        <item m="1" x="4657"/>
        <item m="1" x="5054"/>
        <item m="1" x="5468"/>
        <item m="1" x="5920"/>
        <item m="1" x="6422"/>
        <item m="1" x="6927"/>
        <item m="1" x="4048"/>
        <item m="1" x="4343"/>
        <item m="1" x="4673"/>
        <item m="1" x="5069"/>
        <item m="1" x="5484"/>
        <item m="1" x="5935"/>
        <item m="1" x="6441"/>
        <item m="1" x="6944"/>
        <item m="1" x="4064"/>
        <item m="1" x="4359"/>
        <item m="1" x="4691"/>
        <item m="1" x="5086"/>
        <item m="1" x="5499"/>
        <item m="1" x="5951"/>
        <item m="1" x="6459"/>
        <item m="1" x="6963"/>
        <item m="1" x="4076"/>
        <item m="1" x="4371"/>
        <item m="1" x="4708"/>
        <item m="1" x="5102"/>
        <item m="1" x="5516"/>
        <item m="1" x="5968"/>
        <item m="1" x="6479"/>
        <item m="1" x="6982"/>
        <item m="1" x="4089"/>
        <item m="1" x="4387"/>
        <item m="1" x="4728"/>
        <item m="1" x="5122"/>
        <item m="1" x="5534"/>
        <item m="1" x="5987"/>
        <item m="1" x="6496"/>
        <item m="1" x="6998"/>
        <item m="1" x="4102"/>
        <item m="1" x="4399"/>
        <item m="1" x="4746"/>
        <item m="1" x="5138"/>
        <item m="1" x="5551"/>
        <item m="1" x="6003"/>
        <item m="1" x="6514"/>
        <item m="1" x="7013"/>
        <item m="1" x="4114"/>
        <item m="1" x="4413"/>
        <item m="1" x="4763"/>
        <item m="1" x="5158"/>
        <item m="1" x="5572"/>
        <item m="1" x="6023"/>
        <item m="1" x="6533"/>
        <item m="1" x="7034"/>
        <item m="1" x="4126"/>
        <item m="1" x="4424"/>
        <item m="1" x="4782"/>
        <item m="1" x="5176"/>
        <item m="1" x="5589"/>
        <item m="1" x="6041"/>
        <item m="1" x="6552"/>
        <item m="1" x="7051"/>
        <item m="1" x="7270"/>
        <item m="1" x="7289"/>
        <item m="1" x="7304"/>
        <item m="1" x="4337"/>
        <item m="1" x="4338"/>
        <item m="1" x="7379"/>
        <item m="1" x="2403"/>
        <item m="1" x="1539"/>
        <item m="1" x="1595"/>
        <item m="1" x="1646"/>
        <item m="1" x="1699"/>
        <item m="1" x="1758"/>
        <item m="1" x="1818"/>
        <item m="1" x="1891"/>
        <item m="1" x="1956"/>
        <item m="1" x="2064"/>
        <item m="1" x="1157"/>
        <item m="1" x="1258"/>
        <item m="1" x="1326"/>
        <item m="1" x="1396"/>
        <item m="1" x="1449"/>
        <item m="1" x="1528"/>
        <item m="1" x="1587"/>
        <item m="1" x="1638"/>
        <item m="1" x="1692"/>
        <item m="1" x="1748"/>
        <item m="1" x="767"/>
        <item m="1" x="890"/>
        <item m="1" x="967"/>
        <item m="1" x="1075"/>
        <item m="1" x="1145"/>
        <item m="1" x="1250"/>
        <item m="1" x="1317"/>
        <item m="1" x="1388"/>
        <item m="1" x="1441"/>
        <item m="1" x="1517"/>
        <item m="1" x="387"/>
        <item m="1" x="507"/>
        <item m="1" x="570"/>
        <item m="1" x="690"/>
        <item m="1" x="753"/>
        <item m="1" x="878"/>
        <item m="1" x="954"/>
        <item m="1" x="1064"/>
        <item m="1" x="1132"/>
        <item m="1" x="1239"/>
        <item m="1" x="144"/>
        <item m="1" x="215"/>
        <item m="1" x="333"/>
        <item m="1" x="377"/>
        <item m="1" x="497"/>
        <item m="1" x="557"/>
        <item m="1" x="680"/>
        <item m="1" x="740"/>
        <item m="1" x="864"/>
        <item m="1" x="127"/>
        <item m="1" x="203"/>
        <item m="1" x="322"/>
        <item m="1" x="365"/>
        <item m="1" x="483"/>
        <item m="1" x="136"/>
        <item m="1" x="321"/>
        <item m="1" x="472"/>
        <item m="1" x="651"/>
        <item m="1" x="825"/>
        <item m="1" x="1013"/>
        <item m="1" x="149"/>
        <item m="1" x="332"/>
        <item m="1" x="490"/>
        <item m="1" x="667"/>
        <item m="1" x="843"/>
        <item m="1" x="1032"/>
        <item m="1" x="1199"/>
        <item m="1" x="2989"/>
        <item m="1" x="2794"/>
        <item m="1" x="2606"/>
        <item m="1" x="2413"/>
        <item m="1" x="2207"/>
        <item m="1" x="3165"/>
        <item m="1" x="2974"/>
        <item m="1" x="2775"/>
        <item m="1" x="2586"/>
        <item m="1" x="2394"/>
        <item m="1" x="3345"/>
        <item m="1" x="3149"/>
        <item m="1" x="2957"/>
        <item m="1" x="2758"/>
        <item m="1" x="2569"/>
        <item m="1" x="3549"/>
        <item m="1" x="3329"/>
        <item m="1" x="3137"/>
        <item m="1" x="2943"/>
        <item m="1" x="2743"/>
        <item m="1" x="3779"/>
        <item m="1" x="3526"/>
        <item m="1" x="3317"/>
        <item m="1" x="3124"/>
        <item m="1" x="2930"/>
        <item m="1" x="4021"/>
        <item m="1" x="3757"/>
        <item m="1" x="3505"/>
        <item m="1" x="3306"/>
        <item m="1" x="3114"/>
        <item m="1" x="4304"/>
        <item m="1" x="4003"/>
        <item m="1" x="3742"/>
        <item m="1" x="3495"/>
        <item m="1" x="3297"/>
        <item m="1" x="5912"/>
        <item m="1" x="6200"/>
        <item m="1" x="6414"/>
        <item m="1" x="6710"/>
        <item m="1" x="6919"/>
        <item m="1" x="7197"/>
        <item m="1" x="4914"/>
        <item m="1" x="5028"/>
        <item m="1" x="5313"/>
        <item m="1" x="5441"/>
        <item m="1" x="5719"/>
        <item m="1" x="5891"/>
        <item m="1" x="6171"/>
        <item m="1" x="6391"/>
        <item m="1" x="6683"/>
        <item m="1" x="6898"/>
        <item m="1" x="4193"/>
        <item m="1" x="4294"/>
        <item m="1" x="4501"/>
        <item m="1" x="4617"/>
        <item m="1" x="4881"/>
        <item m="1" x="5013"/>
        <item m="1" x="5283"/>
        <item m="1" x="5421"/>
        <item m="1" x="5687"/>
        <item m="1" x="5865"/>
        <item m="1" x="3643"/>
        <item m="1" x="3738"/>
        <item m="1" x="86"/>
        <item m="1" x="827"/>
        <item m="1" x="1475"/>
        <item m="1" x="1970"/>
        <item m="1" x="2726"/>
        <item m="1" x="3493"/>
        <item m="1" x="4605"/>
        <item m="1" x="6332"/>
        <item m="1" x="138"/>
        <item m="1" x="857"/>
        <item m="1" x="1495"/>
        <item m="1" x="1992"/>
        <item m="1" x="2749"/>
        <item m="1" x="3513"/>
        <item m="1" x="4631"/>
        <item m="1" x="6387"/>
        <item m="1" x="158"/>
        <item m="1" x="884"/>
        <item m="1" x="1512"/>
        <item m="1" x="2028"/>
        <item m="1" x="2784"/>
        <item m="1" x="3561"/>
        <item m="1" x="4680"/>
        <item m="1" x="6448"/>
        <item m="1" x="167"/>
        <item m="1" x="902"/>
        <item m="1" x="1532"/>
        <item m="1" x="3986"/>
        <item m="1" x="4272"/>
        <item m="1" x="4584"/>
        <item m="1" x="4976"/>
        <item m="1" x="5371"/>
        <item m="1" x="4279"/>
        <item m="1" x="4592"/>
        <item m="1" x="4983"/>
        <item m="1" x="5378"/>
        <item m="1" x="5793"/>
        <item m="1" x="4600"/>
        <item m="1" x="4990"/>
        <item m="1" x="5387"/>
        <item m="1" x="5804"/>
        <item m="1" x="6261"/>
        <item m="1" x="4998"/>
        <item m="1" x="5394"/>
        <item m="1" x="5815"/>
        <item m="1" x="6275"/>
        <item m="1" x="6770"/>
        <item m="1" x="5404"/>
        <item m="1" x="5826"/>
        <item m="1" x="6291"/>
        <item m="1" x="3765"/>
        <item m="1" x="4016"/>
        <item m="1" x="4312"/>
        <item m="1" x="4638"/>
        <item m="1" x="5035"/>
        <item m="1" x="5448"/>
        <item m="1" x="5898"/>
        <item m="1" x="6397"/>
        <item m="1" x="6904"/>
        <item m="1" x="3531"/>
        <item m="1" x="3773"/>
        <item m="1" x="4028"/>
        <item m="1" x="4321"/>
        <item m="1" x="4648"/>
        <item m="1" x="5044"/>
        <item m="1" x="5458"/>
        <item m="1" x="5907"/>
        <item m="1" x="6409"/>
        <item m="1" x="6914"/>
        <item m="1" x="3543"/>
        <item m="1" x="3786"/>
        <item m="1" x="4038"/>
        <item m="1" x="4333"/>
        <item m="1" x="4660"/>
        <item m="1" x="5057"/>
        <item m="1" x="5471"/>
        <item m="1" x="5923"/>
        <item m="1" x="6425"/>
        <item m="1" x="6930"/>
        <item m="1" x="6785"/>
        <item m="1" x="7257"/>
        <item m="1" x="5841"/>
        <item m="1" x="6801"/>
        <item m="1" x="7276"/>
        <item m="1" x="6325"/>
        <item m="1" x="6815"/>
        <item m="1" x="7294"/>
        <item m="1" x="31"/>
        <item m="1" x="6834"/>
        <item m="1" x="7308"/>
        <item m="1" x="3556"/>
        <item m="1" x="3798"/>
        <item m="1" x="4051"/>
        <item m="1" x="4346"/>
        <item m="1" x="4676"/>
        <item m="1" x="5072"/>
        <item m="1" x="5487"/>
        <item m="1" x="5938"/>
        <item m="1" x="6444"/>
        <item m="1" x="6947"/>
        <item m="1" x="3567"/>
        <item m="1" x="3810"/>
        <item m="1" x="4067"/>
        <item m="1" x="4362"/>
        <item m="1" x="4694"/>
        <item m="1" x="5090"/>
        <item m="1" x="3989"/>
        <item m="1" x="4275"/>
        <item m="1" x="4587"/>
        <item m="1" x="3746"/>
        <item m="1" x="3998"/>
        <item m="1" x="4296"/>
        <item m="1" x="4619"/>
        <item m="1" x="5015"/>
        <item m="1" x="5423"/>
        <item m="1" x="5867"/>
        <item m="1" x="6362"/>
        <item m="1" x="6873"/>
        <item m="1" x="3509"/>
        <item m="1" x="3752"/>
        <item m="1" x="4006"/>
        <item m="1" x="4301"/>
        <item m="1" x="4626"/>
        <item m="1" x="5022"/>
        <item m="1" x="5431"/>
        <item m="1" x="5879"/>
        <item m="1" x="6377"/>
        <item m="1" x="6885"/>
        <item m="1" x="3518"/>
        <item m="1" x="3762"/>
        <item m="1" x="4013"/>
        <item m="1" x="4308"/>
        <item m="1" x="4634"/>
        <item m="1" x="5031"/>
        <item m="1" x="5444"/>
        <item m="1" x="5894"/>
        <item m="1" x="6394"/>
        <item m="1" x="6901"/>
        <item m="1" x="3529"/>
        <item m="1" x="3771"/>
        <item m="1" x="4025"/>
        <item m="1" x="4318"/>
        <item m="1" x="4645"/>
        <item m="1" x="5041"/>
        <item m="1" x="5455"/>
        <item m="1" x="5904"/>
        <item m="1" x="6406"/>
        <item m="1" x="6911"/>
        <item m="1" x="3541"/>
        <item m="1" x="3784"/>
        <item m="1" x="4035"/>
        <item m="1" x="4329"/>
        <item m="1" x="4655"/>
        <item m="1" x="5051"/>
        <item m="1" x="5465"/>
        <item m="1" x="5917"/>
        <item m="1" x="6419"/>
        <item m="1" x="6924"/>
        <item m="1" x="3554"/>
        <item m="1" x="3796"/>
        <item m="1" x="4047"/>
        <item m="1" x="4342"/>
        <item m="1" x="4670"/>
        <item m="1" x="5066"/>
        <item m="1" x="5481"/>
        <item m="1" x="5932"/>
        <item m="1" x="6438"/>
        <item m="1" x="6941"/>
        <item m="1" x="3565"/>
        <item m="1" x="3808"/>
        <item m="1" x="4063"/>
        <item m="1" x="4358"/>
        <item m="1" x="4688"/>
        <item m="1" x="5083"/>
        <item m="1" x="5496"/>
        <item m="1" x="5948"/>
        <item m="1" x="6456"/>
        <item m="1" x="6960"/>
        <item m="1" x="3575"/>
        <item m="1" x="3816"/>
        <item m="1" x="4075"/>
        <item m="1" x="4370"/>
        <item m="1" x="4706"/>
        <item m="1" x="5100"/>
        <item m="1" x="5514"/>
        <item m="1" x="5966"/>
        <item m="1" x="6477"/>
        <item m="1" x="6980"/>
        <item m="1" x="3584"/>
        <item m="1" x="3826"/>
        <item m="1" x="4088"/>
        <item m="1" x="4386"/>
        <item m="1" x="4726"/>
        <item m="1" x="5120"/>
        <item m="1" x="5532"/>
        <item m="1" x="5985"/>
        <item m="1" x="6494"/>
        <item m="1" x="6996"/>
        <item m="1" x="3595"/>
        <item m="1" x="3835"/>
        <item m="1" x="4101"/>
        <item m="1" x="4398"/>
        <item m="1" x="4744"/>
        <item m="1" x="5136"/>
        <item m="1" x="5549"/>
        <item m="1" x="6001"/>
        <item m="1" x="6512"/>
        <item m="1" x="7011"/>
        <item m="1" x="6242"/>
        <item m="1" x="6752"/>
        <item m="1" x="7240"/>
        <item m="1" x="6254"/>
        <item m="1" x="6763"/>
        <item m="1" x="7250"/>
        <item m="1" x="6268"/>
        <item m="1" x="6778"/>
        <item m="1" x="7268"/>
        <item m="1" x="6284"/>
        <item m="1" x="6794"/>
        <item m="1" x="7287"/>
        <item m="1" x="6299"/>
        <item m="1" x="6809"/>
        <item m="1" x="7302"/>
        <item m="1" x="6319"/>
        <item m="1" x="6828"/>
        <item m="1" x="7320"/>
        <item m="1" x="6337"/>
        <item m="1" x="6846"/>
        <item m="1" x="7340"/>
        <item m="1" x="6348"/>
        <item m="1" x="6860"/>
        <item m="1" x="7357"/>
        <item m="1" x="6363"/>
        <item m="1" x="6874"/>
        <item m="1" x="7368"/>
        <item m="1" x="6378"/>
        <item m="1" x="6886"/>
        <item m="1" x="7377"/>
        <item m="1" x="3767"/>
        <item m="1" x="4018"/>
        <item m="1" x="4314"/>
        <item m="1" x="4640"/>
        <item m="1" x="5037"/>
        <item m="1" x="5450"/>
        <item m="1" x="5900"/>
        <item m="1" x="6399"/>
        <item m="1" x="6906"/>
        <item m="1" x="3533"/>
        <item m="1" x="3775"/>
        <item m="1" x="4030"/>
        <item m="1" x="4323"/>
        <item m="1" x="4650"/>
        <item m="1" x="5046"/>
        <item m="1" x="5460"/>
        <item m="1" x="5909"/>
        <item m="1" x="6411"/>
        <item m="1" x="6916"/>
        <item m="1" x="3545"/>
        <item m="1" x="3788"/>
        <item m="1" x="4040"/>
        <item m="1" x="4336"/>
        <item m="1" x="4663"/>
        <item m="1" x="5060"/>
        <item m="1" x="5474"/>
        <item m="1" x="5926"/>
        <item m="1" x="6428"/>
        <item m="1" x="6933"/>
        <item m="1" x="3558"/>
        <item m="1" x="3800"/>
        <item m="1" x="4054"/>
        <item m="1" x="4349"/>
        <item m="1" x="4679"/>
        <item m="1" x="5075"/>
        <item m="1" x="5490"/>
        <item m="1" x="5941"/>
        <item m="1" x="6447"/>
        <item m="1" x="6950"/>
        <item m="1" x="3569"/>
        <item m="1" x="3812"/>
        <item m="1" x="4070"/>
        <item m="1" x="4365"/>
        <item m="1" x="4698"/>
        <item m="1" x="5095"/>
        <item m="1" x="5507"/>
        <item m="1" x="5959"/>
        <item m="1" x="6467"/>
        <item m="1" x="6971"/>
        <item m="1" x="3578"/>
        <item m="1" x="3819"/>
        <item m="1" x="4081"/>
        <item m="1" x="4376"/>
        <item m="1" x="4716"/>
        <item m="1" x="5110"/>
        <item m="1" x="5524"/>
        <item m="1" x="5976"/>
        <item m="1" x="6487"/>
        <item m="1" x="6990"/>
        <item m="1" x="3588"/>
        <item m="1" x="3829"/>
        <item m="1" x="4093"/>
        <item m="1" x="4391"/>
        <item m="1" x="4735"/>
        <item m="1" x="5129"/>
        <item m="1" x="5541"/>
        <item m="1" x="5994"/>
        <item m="1" x="6502"/>
        <item m="1" x="7004"/>
        <item m="1" x="3598"/>
        <item m="1" x="3838"/>
        <item m="1" x="4105"/>
        <item m="1" x="4402"/>
        <item m="1" x="4752"/>
        <item m="1" x="5144"/>
        <item m="1" x="5557"/>
        <item m="1" x="6009"/>
        <item m="1" x="6520"/>
        <item m="1" x="7019"/>
        <item m="1" x="3609"/>
        <item m="1" x="3849"/>
        <item m="1" x="4116"/>
        <item m="1" x="4415"/>
        <item m="1" x="4768"/>
        <item m="1" x="6538"/>
        <item m="1" x="7039"/>
        <item m="1" x="3617"/>
        <item m="1" x="3859"/>
        <item m="1" x="4128"/>
        <item m="1" x="4426"/>
        <item m="1" x="4786"/>
        <item m="1" x="5180"/>
        <item m="1" x="5593"/>
        <item m="1" x="6045"/>
        <item m="1" x="6556"/>
        <item m="1" x="7055"/>
        <item m="1" x="6273"/>
        <item m="1" x="6783"/>
        <item m="1" x="7274"/>
        <item m="1" x="6288"/>
        <item m="1" x="6798"/>
        <item m="1" x="7292"/>
        <item m="1" x="6302"/>
        <item m="1" x="6812"/>
        <item m="1" x="7307"/>
        <item m="1" x="6322"/>
        <item m="1" x="6831"/>
        <item m="1" x="7324"/>
        <item m="1" x="6340"/>
        <item m="1" x="6849"/>
        <item m="1" x="7344"/>
        <item m="1" x="6351"/>
        <item m="1" x="6863"/>
        <item m="1" x="7361"/>
        <item m="1" x="6367"/>
        <item m="1" x="6878"/>
        <item m="1" x="7371"/>
        <item m="1" x="4979"/>
        <item m="1" x="5373"/>
        <item m="1" x="4281"/>
        <item m="1" x="4594"/>
        <item m="1" x="4985"/>
        <item m="1" x="5380"/>
        <item m="1" x="5795"/>
        <item m="1" x="4603"/>
        <item m="1" x="4993"/>
        <item m="1" x="5390"/>
        <item m="1" x="5806"/>
        <item m="1" x="6263"/>
        <item m="1" x="5002"/>
        <item m="1" x="5398"/>
        <item m="1" x="5818"/>
        <item m="1" x="6277"/>
        <item m="1" x="6772"/>
        <item m="1" x="5409"/>
        <item m="1" x="5831"/>
        <item m="1" x="6295"/>
        <item m="1" x="6788"/>
        <item m="1" x="7260"/>
        <item m="1" x="5846"/>
        <item m="1" x="6309"/>
        <item m="1" x="6805"/>
        <item m="1" x="7279"/>
        <item m="1" x="6329"/>
        <item m="1" x="6819"/>
        <item m="1" x="7298"/>
        <item m="1" x="34"/>
        <item m="1" x="6839"/>
        <item m="1" x="7312"/>
        <item m="1" x="44"/>
        <item m="1" x="246"/>
        <item m="1" x="7333"/>
        <item m="1" x="54"/>
        <item m="1" x="255"/>
        <item m="1" x="408"/>
        <item m="1" x="66"/>
        <item m="1" x="264"/>
        <item m="1" x="415"/>
        <item m="1" x="598"/>
        <item m="1" x="3993"/>
        <item m="1" x="4282"/>
        <item m="1" x="4595"/>
        <item m="1" x="4986"/>
        <item m="1" x="5381"/>
        <item m="1" x="3748"/>
        <item m="1" x="4000"/>
        <item m="1" x="4298"/>
        <item m="1" x="4621"/>
        <item m="1" x="5017"/>
        <item m="1" x="5425"/>
        <item m="1" x="5869"/>
        <item m="1" x="6365"/>
        <item m="1" x="6876"/>
        <item m="1" x="3511"/>
        <item m="1" x="3754"/>
        <item m="1" x="4008"/>
        <item m="1" x="4303"/>
        <item m="1" x="4628"/>
        <item m="1" x="5024"/>
        <item m="1" x="5433"/>
        <item m="1" x="5881"/>
        <item m="1" x="6380"/>
        <item m="1" x="6888"/>
        <item m="1" x="3520"/>
        <item m="1" x="3764"/>
        <item m="1" x="4015"/>
        <item m="1" x="4311"/>
        <item m="1" x="4637"/>
        <item m="1" x="5034"/>
        <item m="1" x="5447"/>
        <item m="1" x="5897"/>
        <item m="1" x="6396"/>
        <item m="1" x="6903"/>
        <item m="1" x="3530"/>
        <item m="1" x="3772"/>
        <item m="1" x="4027"/>
        <item m="1" x="4320"/>
        <item m="1" x="4647"/>
        <item m="1" x="5043"/>
        <item m="1" x="5457"/>
        <item m="1" x="5906"/>
        <item m="1" x="6408"/>
        <item m="1" x="6913"/>
        <item m="1" x="3542"/>
        <item m="1" x="3785"/>
        <item m="1" x="4037"/>
        <item m="1" x="4331"/>
        <item m="1" x="4658"/>
        <item m="1" x="5055"/>
        <item m="1" x="5469"/>
        <item m="1" x="5921"/>
        <item m="1" x="6423"/>
        <item m="1" x="6928"/>
        <item m="1" x="3555"/>
        <item m="1" x="3797"/>
        <item m="1" x="4049"/>
        <item m="1" x="4344"/>
        <item m="1" x="4674"/>
        <item m="1" x="5070"/>
        <item m="1" x="5485"/>
        <item m="1" x="5936"/>
        <item m="1" x="6442"/>
        <item m="1" x="6945"/>
        <item m="1" x="3566"/>
        <item m="1" x="3809"/>
        <item m="1" x="4065"/>
        <item m="1" x="4360"/>
        <item m="1" x="4692"/>
        <item m="1" x="5087"/>
        <item m="1" x="5500"/>
        <item m="1" x="5952"/>
        <item m="1" x="6460"/>
        <item m="1" x="6964"/>
        <item m="1" x="3576"/>
        <item m="1" x="3817"/>
        <item m="1" x="4077"/>
        <item m="1" x="4372"/>
        <item m="1" x="4709"/>
        <item m="1" x="5103"/>
        <item m="1" x="5517"/>
        <item m="1" x="5969"/>
        <item m="1" x="6480"/>
        <item m="1" x="6983"/>
        <item m="1" x="3586"/>
        <item m="1" x="3828"/>
        <item m="1" x="4090"/>
        <item m="1" x="4388"/>
        <item m="1" x="4729"/>
        <item m="1" x="5123"/>
        <item m="1" x="5535"/>
        <item m="1" x="5988"/>
        <item m="1" x="6497"/>
        <item m="1" x="6999"/>
        <item m="1" x="3597"/>
        <item m="1" x="3837"/>
        <item m="1" x="4103"/>
        <item m="1" x="4400"/>
        <item m="1" x="4747"/>
        <item m="1" x="5139"/>
        <item m="1" x="5552"/>
        <item m="1" x="6004"/>
        <item m="1" x="6515"/>
        <item m="1" x="7014"/>
        <item m="1" x="6244"/>
        <item m="1" x="6754"/>
        <item m="1" x="7242"/>
        <item m="1" x="6256"/>
        <item m="1" x="6765"/>
        <item m="1" x="7252"/>
        <item m="1" x="6270"/>
        <item m="1" x="6780"/>
        <item m="1" x="7271"/>
        <item m="1" x="116"/>
        <item m="1" x="196"/>
        <item m="1" x="312"/>
        <item m="1" x="3443"/>
        <item m="1" x="3515"/>
        <item m="1" x="3682"/>
        <item m="1" x="3759"/>
        <item m="1" x="3931"/>
        <item m="1" x="4011"/>
        <item m="1" x="4213"/>
        <item m="1" x="4305"/>
        <item m="1" x="4523"/>
        <item m="1" x="2932"/>
        <item m="1" x="3049"/>
        <item m="1" x="3118"/>
        <item m="1" x="3233"/>
        <item m="1" x="3308"/>
        <item m="1" x="3424"/>
        <item m="1" x="3499"/>
        <item m="1" x="3664"/>
        <item m="1" x="3743"/>
        <item m="1" x="3913"/>
        <item m="1" x="2551"/>
        <item m="1" x="2669"/>
        <item m="1" x="2728"/>
        <item m="1" x="2845"/>
        <item m="1" x="2923"/>
        <item m="1" x="3032"/>
        <item m="1" x="3110"/>
        <item m="1" x="3215"/>
        <item m="1" x="3298"/>
        <item m="1" x="3405"/>
        <item m="1" x="2161"/>
        <item m="1" x="2273"/>
        <item m="1" x="2357"/>
        <item m="1" x="2475"/>
        <item m="1" x="2545"/>
        <item m="1" x="2655"/>
        <item m="1" x="2722"/>
        <item m="1" x="2831"/>
        <item m="1" x="2918"/>
        <item m="1" x="3017"/>
        <item m="1" x="1813"/>
        <item m="1" x="1884"/>
        <item m="1" x="1952"/>
        <item m="1" x="2055"/>
        <item m="1" x="2154"/>
        <item m="1" x="2253"/>
        <item m="1" x="2350"/>
        <item m="1" x="2458"/>
        <item m="1" x="2541"/>
        <item m="1" x="2639"/>
        <item m="1" x="1583"/>
        <item m="1" x="1633"/>
        <item m="1" x="1688"/>
        <item m="1" x="1742"/>
        <item m="1" x="1806"/>
        <item m="1" x="1874"/>
        <item m="1" x="1946"/>
        <item m="1" x="2042"/>
        <item m="1" x="2149"/>
        <item m="1" x="2239"/>
        <item m="1" x="1312"/>
        <item m="1" x="1384"/>
        <item m="1" x="1437"/>
        <item m="1" x="1514"/>
        <item m="1" x="1577"/>
        <item m="1" x="1626"/>
        <item m="1" x="1683"/>
        <item m="1" x="1735"/>
        <item m="1" x="1802"/>
        <item m="1" x="2270"/>
        <item m="1" x="2062"/>
        <item m="1" x="1881"/>
        <item m="1" x="1745"/>
        <item m="1" x="2654"/>
        <item m="1" x="2467"/>
        <item m="1" x="2250"/>
        <item m="1" x="2046"/>
        <item m="1" x="1872"/>
        <item m="1" x="2822"/>
        <item m="1" x="2638"/>
        <item m="1" x="2448"/>
        <item m="1" x="2238"/>
        <item m="1" x="2034"/>
        <item m="1" x="3000"/>
        <item m="1" x="2809"/>
        <item m="1" x="2624"/>
        <item m="1" x="2434"/>
        <item m="1" x="2226"/>
        <item m="1" x="3176"/>
        <item m="1" x="2990"/>
        <item m="1" x="2795"/>
        <item m="1" x="2607"/>
        <item m="1" x="2414"/>
        <item m="1" x="3356"/>
        <item m="1" x="3166"/>
        <item m="1" x="2975"/>
        <item m="1" x="2776"/>
        <item m="1" x="2587"/>
        <item m="1" x="3570"/>
        <item m="1" x="3346"/>
        <item m="1" x="3150"/>
        <item m="1" x="2958"/>
        <item m="1" x="2759"/>
        <item m="1" x="3801"/>
        <item m="1" x="1117"/>
        <item m="1" x="1292"/>
        <item m="1" x="1426"/>
        <item m="1" x="1567"/>
        <item m="1" x="1672"/>
        <item m="1" x="1789"/>
        <item m="1" x="1926"/>
        <item m="1" x="2126"/>
        <item m="1" x="2319"/>
        <item m="1" x="944"/>
        <item m="1" x="1123"/>
        <item m="1" x="1297"/>
        <item m="1" x="1427"/>
        <item m="1" x="1568"/>
        <item m="1" x="1675"/>
        <item m="1" x="1792"/>
        <item m="1" x="1928"/>
        <item m="1" x="2130"/>
        <item m="1" x="2326"/>
        <item m="1" x="949"/>
        <item m="1" x="1128"/>
        <item m="1" x="1300"/>
        <item m="1" x="1430"/>
        <item m="1" x="1570"/>
        <item m="1" x="1678"/>
        <item m="1" x="1795"/>
        <item m="1" x="1934"/>
        <item m="1" x="2136"/>
        <item m="1" x="2333"/>
        <item m="1" x="957"/>
        <item m="1" x="1134"/>
        <item m="1" x="1304"/>
        <item m="1" x="1433"/>
        <item m="1" x="1573"/>
        <item m="1" x="1681"/>
        <item m="1" x="1799"/>
        <item m="1" x="1938"/>
        <item m="1" x="2141"/>
        <item m="1" x="2338"/>
        <item m="1" x="964"/>
        <item m="1" x="1141"/>
        <item m="1" x="1314"/>
        <item m="1" x="1439"/>
        <item m="1" x="1579"/>
        <item m="1" x="1685"/>
        <item m="1" x="1803"/>
        <item m="1" x="1942"/>
        <item m="1" x="2147"/>
        <item m="1" x="2343"/>
        <item m="1" x="970"/>
        <item m="1" x="1148"/>
        <item m="1" x="1319"/>
        <item m="1" x="1442"/>
        <item m="1" x="1580"/>
        <item m="1" x="1687"/>
        <item m="1" x="1805"/>
        <item m="1" x="1943"/>
        <item m="1" x="2148"/>
        <item m="1" x="2346"/>
        <item m="1" x="977"/>
        <item m="1" x="1153"/>
        <item m="1" x="1323"/>
        <item m="1" x="1447"/>
        <item m="1" x="1585"/>
        <item m="1" x="1690"/>
        <item m="1" x="1808"/>
        <item m="1" x="1948"/>
        <item m="1" x="2150"/>
        <item m="1" x="2347"/>
        <item m="1" x="982"/>
        <item m="1" x="1160"/>
        <item m="1" x="1328"/>
        <item m="1" x="1451"/>
        <item m="1" x="1589"/>
        <item m="1" x="1693"/>
        <item m="1" x="1810"/>
        <item m="1" x="1950"/>
        <item m="1" x="2151"/>
        <item m="1" x="2348"/>
        <item m="1" x="992"/>
        <item m="1" x="1169"/>
        <item m="1" x="1335"/>
        <item m="1" x="1455"/>
        <item m="1" x="1593"/>
        <item m="1" x="1696"/>
        <item m="1" x="1815"/>
        <item m="1" x="1954"/>
        <item m="1" x="2156"/>
        <item m="1" x="2352"/>
        <item m="1" x="1001"/>
        <item m="1" x="1179"/>
        <item m="1" x="1340"/>
        <item m="1" x="1462"/>
        <item m="1" x="1598"/>
        <item m="1" x="1702"/>
        <item m="1" x="1820"/>
        <item m="1" x="1957"/>
        <item m="1" x="2157"/>
        <item m="1" x="2355"/>
        <item m="1" x="2058"/>
        <item m="1" x="2256"/>
        <item m="1" x="2460"/>
        <item m="1" x="2640"/>
        <item m="1" x="2814"/>
        <item m="1" x="3001"/>
        <item m="1" x="3184"/>
        <item m="1" x="3371"/>
        <item m="1" x="3603"/>
        <item m="1" x="3843"/>
        <item m="1" x="2065"/>
        <item m="1" x="2264"/>
        <item m="1" x="2469"/>
        <item m="1" x="1821"/>
        <item m="1" x="2544"/>
        <item m="1" x="3293"/>
        <item m="1" x="4269"/>
        <item m="1" x="5819"/>
        <item m="1" x="1360"/>
        <item m="1" x="1836"/>
        <item m="1" x="2558"/>
        <item m="1" x="3307"/>
        <item m="1" x="4292"/>
        <item m="1" x="5863"/>
        <item m="1" x="1374"/>
        <item m="1" x="1853"/>
        <item m="1" x="2588"/>
        <item m="1" x="3330"/>
        <item m="1" x="4324"/>
        <item m="1" x="5910"/>
        <item m="1" x="1390"/>
        <item m="1" x="1873"/>
        <item m="1" x="2625"/>
        <item m="1" x="3357"/>
        <item m="1" x="4379"/>
        <item m="1" x="2652"/>
        <item m="1" x="2820"/>
        <item m="1" x="2998"/>
        <item m="1" x="3174"/>
        <item m="1" x="3354"/>
        <item m="1" x="2828"/>
        <item m="1" x="3007"/>
        <item m="1" x="3181"/>
        <item m="1" x="3361"/>
        <item m="1" x="3579"/>
        <item m="1" x="3015"/>
        <item m="1" x="3190"/>
        <item m="1" x="3368"/>
        <item m="1" x="3589"/>
        <item m="1" x="3820"/>
        <item m="1" x="3197"/>
        <item m="1" x="3377"/>
        <item m="1" x="3599"/>
        <item m="1" x="3830"/>
        <item m="1" x="4082"/>
        <item m="1" x="3384"/>
        <item m="1" x="3610"/>
        <item m="1" x="3839"/>
        <item m="1" x="4094"/>
        <item m="1" x="4377"/>
        <item m="1" x="3619"/>
        <item m="1" x="3851"/>
        <item m="1" x="4107"/>
        <item m="1" x="4392"/>
        <item m="1" x="4717"/>
        <item m="1" x="3861"/>
        <item m="1" x="4118"/>
        <item m="1" x="4736"/>
        <item m="1" x="5111"/>
        <item m="1" x="4130"/>
        <item m="1" x="4417"/>
        <item m="1" x="2653"/>
        <item m="1" x="2821"/>
        <item m="1" x="2999"/>
        <item m="1" x="72"/>
        <item m="1" x="280"/>
        <item m="1" x="442"/>
        <item m="1" x="635"/>
        <item m="1" x="819"/>
        <item m="1" x="92"/>
        <item m="1" x="294"/>
        <item m="1" x="456"/>
        <item m="1" x="645"/>
        <item m="1" x="831"/>
        <item m="1" x="104"/>
        <item m="1" x="306"/>
        <item m="1" x="466"/>
        <item m="1" x="655"/>
        <item m="1" x="839"/>
        <item m="1" x="3175"/>
        <item m="1" x="3355"/>
        <item m="1" x="2829"/>
        <item m="1" x="3008"/>
        <item m="1" x="3182"/>
        <item m="1" x="3362"/>
        <item m="1" x="3580"/>
        <item m="1" x="3016"/>
        <item m="1" x="3191"/>
        <item m="1" x="3369"/>
        <item m="1" x="3590"/>
        <item m="1" x="3821"/>
        <item m="1" x="3198"/>
        <item m="1" x="3378"/>
        <item m="1" x="3600"/>
        <item m="1" x="3831"/>
        <item m="1" x="4083"/>
        <item m="1" x="3385"/>
        <item m="1" x="3611"/>
        <item m="1" x="3840"/>
        <item m="1" x="4095"/>
        <item m="1" x="4378"/>
        <item m="1" x="3621"/>
        <item m="1" x="3853"/>
        <item m="1" x="4109"/>
        <item m="1" x="4393"/>
        <item m="1" x="4718"/>
        <item m="1" x="3864"/>
        <item m="1" x="4121"/>
        <item m="1" x="4405"/>
        <item m="1" x="4737"/>
        <item m="1" x="5112"/>
        <item m="1" x="4132"/>
        <item m="1" x="4419"/>
        <item m="1" x="4755"/>
        <item m="1" x="5130"/>
        <item m="1" x="5525"/>
        <item m="1" x="4433"/>
        <item m="1" x="4773"/>
        <item m="1" x="5149"/>
        <item m="1" x="5542"/>
        <item m="1" x="5977"/>
        <item m="1" x="4794"/>
        <item m="1" x="5168"/>
        <item m="1" x="5562"/>
        <item m="1" x="5995"/>
        <item m="1" x="6488"/>
        <item m="1" x="2661"/>
        <item m="1" x="2830"/>
        <item m="1" x="3009"/>
        <item m="1" x="3183"/>
        <item m="1" x="3363"/>
        <item m="1" x="2911"/>
        <item m="1" x="2983"/>
        <item m="1" x="3098"/>
        <item m="1" x="3167"/>
        <item m="1" x="3283"/>
        <item m="1" x="3352"/>
        <item m="1" x="3474"/>
        <item m="1" x="3571"/>
        <item m="1" x="3717"/>
        <item m="1" x="2417"/>
        <item m="1" x="2531"/>
        <item m="1" x="2598"/>
        <item m="1" x="2708"/>
        <item m="1" x="2777"/>
        <item m="1" x="2901"/>
        <item m="1" x="2966"/>
        <item m="1" x="3087"/>
        <item m="1" x="3152"/>
        <item m="1" x="3271"/>
        <item m="1" x="2001"/>
        <item m="1" x="2129"/>
        <item m="1" x="2198"/>
        <item m="1" x="2325"/>
        <item m="1" x="2396"/>
        <item m="1" x="2521"/>
        <item m="1" x="2578"/>
        <item m="1" x="2696"/>
        <item m="1" x="2760"/>
        <item m="1" x="2887"/>
        <item m="1" x="1720"/>
        <item m="1" x="1784"/>
        <item m="1" x="1843"/>
        <item m="1" x="1919"/>
        <item m="1" x="1988"/>
        <item m="1" x="2114"/>
        <item m="1" x="2183"/>
        <item m="1" x="2308"/>
        <item m="1" x="2378"/>
        <item m="1" x="2509"/>
        <item m="1" x="1484"/>
        <item m="1" x="1559"/>
        <item m="1" x="1611"/>
        <item m="1" x="1662"/>
        <item m="1" x="1713"/>
        <item m="1" x="1775"/>
        <item m="1" x="1834"/>
        <item m="1" x="1908"/>
        <item m="1" x="1975"/>
        <item m="1" x="2097"/>
        <item m="1" x="1193"/>
        <item m="1" x="1277"/>
        <item m="1" x="1347"/>
        <item m="1" x="1411"/>
        <item m="1" x="1471"/>
        <item m="1" x="1549"/>
        <item m="1" x="1604"/>
        <item m="1" x="1655"/>
        <item m="1" x="1706"/>
        <item m="1" x="1766"/>
        <item m="1" x="797"/>
        <item m="1" x="912"/>
        <item m="1" x="998"/>
        <item m="1" x="1091"/>
        <item m="1" x="1175"/>
        <item m="1" x="1266"/>
        <item m="1" x="1337"/>
        <item m="1" x="1404"/>
        <item m="1" x="1459"/>
        <item m="1" x="23"/>
        <item m="1" x="234"/>
        <item m="1" x="392"/>
        <item m="1" x="567"/>
        <item m="1" x="745"/>
        <item m="1" x="940"/>
        <item m="1" x="36"/>
        <item m="1" x="240"/>
        <item m="1" x="400"/>
        <item m="1" x="583"/>
        <item m="1" x="758"/>
        <item m="1" x="951"/>
        <item m="1" x="1125"/>
        <item m="1" x="1897"/>
        <item m="1" x="1761"/>
        <item m="1" x="1644"/>
        <item m="1" x="1530"/>
        <item m="1" x="1394"/>
        <item m="1" x="2070"/>
        <item m="1" x="1888"/>
        <item m="1" x="1750"/>
        <item m="1" x="1636"/>
        <item m="1" x="1519"/>
        <item m="1" x="2263"/>
        <item m="1" x="2052"/>
        <item m="1" x="1878"/>
        <item m="1" x="1741"/>
        <item m="1" x="1629"/>
        <item m="1" x="2456"/>
        <item m="1" x="2245"/>
        <item m="1" x="2038"/>
        <item m="1" x="1868"/>
        <item m="1" x="1734"/>
        <item m="1" x="2632"/>
        <item m="1" x="2440"/>
        <item m="1" x="2233"/>
        <item m="1" x="2026"/>
        <item m="1" x="1858"/>
        <item m="1" x="2801"/>
        <item m="1" x="2616"/>
        <item m="1" x="2423"/>
        <item m="1" x="2216"/>
        <item m="1" x="2006"/>
        <item m="1" x="2982"/>
        <item m="1" x="2783"/>
        <item m="1" x="2596"/>
        <item m="1" x="2402"/>
        <item m="1" x="2197"/>
        <item m="1" x="61"/>
        <item m="1" x="268"/>
        <item m="1" x="432"/>
        <item m="1" x="623"/>
        <item m="1" x="810"/>
        <item m="1" x="1010"/>
        <item m="1" x="1187"/>
        <item m="1" x="1344"/>
        <item m="1" x="1469"/>
        <item m="1" x="71"/>
        <item m="1" x="279"/>
        <item m="1" x="441"/>
        <item m="1" x="634"/>
        <item m="1" x="818"/>
        <item m="1" x="1019"/>
        <item m="1" x="1195"/>
        <item m="1" x="1348"/>
        <item m="1" x="1473"/>
        <item m="1" x="91"/>
        <item m="1" x="293"/>
        <item m="1" x="455"/>
        <item m="1" x="644"/>
        <item m="1" x="830"/>
        <item m="1" x="1028"/>
        <item m="1" x="1204"/>
        <item m="1" x="1356"/>
        <item m="1" x="1480"/>
        <item m="1" x="103"/>
        <item m="1" x="465"/>
        <item m="1" x="654"/>
        <item m="1" x="838"/>
        <item m="1" x="1036"/>
        <item m="1" x="1211"/>
        <item m="1" x="1359"/>
        <item m="1" x="1485"/>
        <item m="1" x="121"/>
        <item m="1" x="477"/>
        <item m="1" x="663"/>
        <item m="1" x="848"/>
        <item m="1" x="1041"/>
        <item m="1" x="1215"/>
        <item m="1" x="1364"/>
        <item m="1" x="1490"/>
        <item m="1" x="129"/>
        <item m="1" x="486"/>
        <item m="1" x="671"/>
        <item m="1" x="854"/>
        <item m="1" x="1045"/>
        <item m="1" x="1219"/>
        <item m="1" x="1366"/>
        <item m="1" x="1492"/>
        <item m="1" x="141"/>
        <item m="1" x="494"/>
        <item m="1" x="677"/>
        <item m="1" x="861"/>
        <item m="1" x="1050"/>
        <item m="1" x="1224"/>
        <item m="1" x="1369"/>
        <item m="1" x="1497"/>
        <item m="1" x="147"/>
        <item m="1" x="500"/>
        <item m="1" x="6775"/>
        <item m="1" x="7027"/>
        <item m="1" x="684"/>
        <item m="1" x="867"/>
        <item m="1" x="1054"/>
        <item m="1" x="1231"/>
        <item m="1" x="1372"/>
        <item m="1" x="1499"/>
        <item m="1" x="154"/>
        <item m="1" x="504"/>
        <item m="1" x="688"/>
        <item m="1" x="873"/>
        <item m="1" x="1059"/>
        <item m="1" x="1234"/>
        <item m="1" x="1376"/>
        <item m="1" x="1505"/>
        <item m="1" x="155"/>
        <item m="1" x="509"/>
        <item m="1" x="692"/>
        <item m="1" x="880"/>
        <item m="1" x="1066"/>
        <item m="1" x="1240"/>
        <item m="1" x="1378"/>
        <item m="1" x="1507"/>
        <item m="1" x="1301"/>
        <item m="1" x="1431"/>
        <item m="1" x="1571"/>
        <item m="1" x="1679"/>
        <item m="1" x="1796"/>
        <item m="1" x="1935"/>
        <item m="1" x="2137"/>
        <item m="1" x="2334"/>
        <item m="1" x="2527"/>
        <item m="1" x="2704"/>
        <item m="1" x="1305"/>
        <item m="1" x="1434"/>
        <item m="1" x="1574"/>
        <item m="1" x="185"/>
        <item m="1" x="922"/>
        <item m="1" x="1552"/>
        <item m="1" x="2090"/>
        <item m="1" x="2844"/>
        <item m="1" x="3642"/>
        <item m="1" x="4840"/>
        <item m="1" x="6609"/>
        <item m="1" x="208"/>
        <item m="1" x="933"/>
        <item m="1" x="1564"/>
        <item m="1" x="2120"/>
        <item m="1" x="2877"/>
        <item m="1" x="3680"/>
        <item m="1" x="4912"/>
        <item m="1" x="6679"/>
        <item m="1" x="229"/>
        <item m="1" x="959"/>
        <item m="1" x="1576"/>
        <item m="1" x="2145"/>
        <item m="1" x="2907"/>
        <item m="1" x="3709"/>
        <item m="1" x="4955"/>
        <item m="1" x="6730"/>
        <item m="1" x="248"/>
        <item m="1" x="985"/>
        <item m="1" x="1590"/>
        <item m="1" x="5405"/>
        <item m="1" x="5827"/>
        <item m="1" x="6292"/>
        <item m="1" x="6786"/>
        <item m="1" x="7258"/>
        <item m="1" x="5842"/>
        <item m="1" x="6305"/>
        <item m="1" x="6802"/>
        <item m="1" x="7277"/>
        <item m="1" x="6326"/>
        <item m="1" x="6816"/>
        <item m="1" x="7295"/>
        <item m="1" x="32"/>
        <item m="1" x="6835"/>
        <item m="1" x="7309"/>
        <item m="1" x="42"/>
        <item m="1" x="244"/>
        <item m="1" x="7328"/>
        <item m="1" x="51"/>
        <item m="1" x="253"/>
        <item m="1" x="406"/>
        <item m="1" x="64"/>
        <item m="1" x="262"/>
        <item m="1" x="414"/>
        <item m="1" x="597"/>
        <item m="1" x="77"/>
        <item m="1" x="271"/>
        <item m="1" x="425"/>
        <item m="1" x="608"/>
        <item m="1" x="783"/>
        <item m="1" x="284"/>
        <item m="1" x="434"/>
        <item m="1" x="618"/>
        <item m="1" x="5410"/>
        <item m="1" x="5832"/>
        <item m="1" x="6296"/>
        <item m="1" x="6789"/>
        <item m="1" x="7261"/>
        <item m="1" x="5847"/>
        <item m="1" x="6310"/>
        <item m="1" x="6806"/>
        <item m="1" x="7280"/>
        <item m="1" x="6330"/>
        <item m="1" x="6820"/>
        <item m="1" x="7299"/>
        <item m="1" x="35"/>
        <item m="1" x="6840"/>
        <item m="1" x="7313"/>
        <item m="1" x="45"/>
        <item m="1" x="247"/>
        <item m="1" x="7334"/>
        <item m="1" x="55"/>
        <item m="1" x="256"/>
        <item m="1" x="409"/>
        <item m="1" x="67"/>
        <item m="1" x="265"/>
        <item m="1" x="416"/>
        <item m="1" x="599"/>
        <item m="1" x="81"/>
        <item m="1" x="273"/>
        <item m="1" x="427"/>
        <item m="1" x="609"/>
        <item m="1" x="784"/>
        <item m="1" x="288"/>
        <item m="1" x="436"/>
        <item m="1" x="620"/>
        <item m="1" x="793"/>
        <item m="1" x="984"/>
        <item m="1" x="448"/>
        <item m="1" x="625"/>
        <item m="1" x="802"/>
        <item m="1" x="995"/>
        <item m="1" x="1162"/>
        <item m="1" x="640"/>
        <item m="1" x="812"/>
        <item m="1" x="1004"/>
        <item m="1" x="1172"/>
        <item m="1" x="1329"/>
        <item m="1" x="5416"/>
        <item m="1" x="5848"/>
        <item m="1" x="6311"/>
        <item m="1" x="6807"/>
        <item m="1" x="7281"/>
        <item m="1" x="4244"/>
        <item m="1" x="4546"/>
        <item m="1" x="4935"/>
        <item m="1" x="5324"/>
        <item m="1" x="5715"/>
        <item m="1" x="6150"/>
        <item m="1" x="6650"/>
        <item m="1" x="7125"/>
        <item m="1" x="4562"/>
        <item m="1" x="4953"/>
        <item m="1" x="5345"/>
        <item m="1" x="5743"/>
        <item m="1" x="6183"/>
        <item m="1" x="6677"/>
        <item m="1" x="7157"/>
        <item m="1" x="3730"/>
        <item m="1" x="3290"/>
        <item m="1" x="3102"/>
        <item m="1" x="4276"/>
        <item m="1" x="3978"/>
        <item m="1" x="3725"/>
        <item m="1" x="3481"/>
        <item m="1" x="3286"/>
        <item m="1" x="4588"/>
        <item m="1" x="4265"/>
        <item m="1" x="3973"/>
        <item m="1" x="3721"/>
        <item m="1" x="3477"/>
        <item m="1" x="4980"/>
        <item m="1" x="4576"/>
        <item m="1" x="4260"/>
        <item m="1" x="3969"/>
        <item m="1" x="3715"/>
        <item m="1" x="5374"/>
        <item m="1" x="4968"/>
        <item m="1" x="4566"/>
        <item m="1" x="4253"/>
        <item m="1" x="3957"/>
        <item m="1" x="5785"/>
        <item m="1" x="5365"/>
        <item m="1" x="4961"/>
        <item m="1" x="4556"/>
        <item m="1" x="4237"/>
        <item m="1" x="6237"/>
        <item m="1" x="5769"/>
        <item m="1" x="5355"/>
        <item m="1" x="4944"/>
        <item m="1" x="4539"/>
        <item m="1" x="6739"/>
        <item m="1" x="2158"/>
        <item m="1" x="2356"/>
        <item m="1" x="2543"/>
        <item m="1" x="2719"/>
        <item m="1" x="2917"/>
        <item m="1" x="3105"/>
        <item m="1" x="3292"/>
        <item m="1" x="3485"/>
        <item m="1" x="3727"/>
        <item m="1" x="1963"/>
        <item m="1" x="2162"/>
        <item m="1" x="2358"/>
        <item m="1" x="2546"/>
        <item m="1" x="2723"/>
        <item m="1" x="2919"/>
        <item m="1" x="3107"/>
        <item m="1" x="3294"/>
        <item m="1" x="3488"/>
        <item m="1" x="3729"/>
        <item m="1" x="1968"/>
        <item m="1" x="2167"/>
        <item m="1" x="2361"/>
        <item m="1" x="2547"/>
        <item m="1" x="2724"/>
        <item m="1" x="2921"/>
        <item m="1" x="3108"/>
        <item m="1" x="3296"/>
        <item m="1" x="3490"/>
        <item m="1" x="3734"/>
        <item m="1" x="1973"/>
        <item m="1" x="2172"/>
        <item m="1" x="2366"/>
        <item m="1" x="2553"/>
        <item m="1" x="2729"/>
        <item m="1" x="2924"/>
        <item m="1" x="3111"/>
        <item m="1" x="3299"/>
        <item m="1" x="3494"/>
        <item m="1" x="3739"/>
        <item m="1" x="1978"/>
        <item m="1" x="2175"/>
        <item m="1" x="2370"/>
        <item m="1" x="2555"/>
        <item m="1" x="2732"/>
        <item m="1" x="2925"/>
        <item m="1" x="3116"/>
        <item m="1" x="3303"/>
        <item m="1" x="3496"/>
        <item m="1" x="3741"/>
        <item m="1" x="1985"/>
        <item m="1" x="2181"/>
        <item m="1" x="2373"/>
        <item m="1" x="2561"/>
        <item m="1" x="2737"/>
        <item m="1" x="2934"/>
        <item m="1" x="3119"/>
        <item m="1" x="3309"/>
        <item m="1" x="3500"/>
        <item m="1" x="3744"/>
        <item m="1" x="1989"/>
        <item m="1" x="2184"/>
        <item m="1" x="2379"/>
        <item m="1" x="2563"/>
        <item m="1" x="2744"/>
        <item m="1" x="2937"/>
        <item m="1" x="3126"/>
        <item m="1" x="3312"/>
        <item m="1" x="3507"/>
        <item m="1" x="3750"/>
        <item m="1" x="1997"/>
        <item m="1" x="2193"/>
        <item m="1" x="2386"/>
        <item m="1" x="2573"/>
        <item m="1" x="1776"/>
        <item m="1" x="1835"/>
        <item m="1" x="1910"/>
        <item m="1" x="1977"/>
        <item m="1" x="2099"/>
        <item m="1" x="2174"/>
        <item m="1" x="2295"/>
        <item m="1" x="2369"/>
        <item m="1" x="2498"/>
        <item m="1" x="1472"/>
        <item m="1" x="1550"/>
        <item m="1" x="1606"/>
        <item m="1" x="1657"/>
        <item m="1" x="1708"/>
        <item m="1" x="1768"/>
        <item m="1" x="1826"/>
        <item m="1" x="1900"/>
        <item m="1" x="1967"/>
        <item m="1" x="2083"/>
        <item m="1" x="1176"/>
        <item m="1" x="1267"/>
        <item m="1" x="1339"/>
        <item m="1" x="1406"/>
        <item m="1" x="1461"/>
        <item m="1" x="1541"/>
        <item m="1" x="1597"/>
        <item m="1" x="1648"/>
        <item m="1" x="1701"/>
        <item m="1" x="1760"/>
        <item m="1" x="780"/>
        <item m="1" x="900"/>
        <item m="1" x="2752"/>
        <item m="1" x="2947"/>
        <item m="1" x="3131"/>
        <item m="1" x="3320"/>
        <item m="1" x="3516"/>
        <item m="1" x="3760"/>
        <item m="1" x="2002"/>
        <item m="1" x="2199"/>
        <item m="1" x="2397"/>
        <item m="1" x="2579"/>
        <item m="1" x="2761"/>
        <item m="1" x="2951"/>
        <item m="1" x="3138"/>
        <item m="1" x="3323"/>
        <item m="1" x="3527"/>
        <item m="1" x="3769"/>
        <item m="1" x="2013"/>
        <item m="1" x="2211"/>
        <item m="1" x="2406"/>
        <item m="1" x="2591"/>
        <item m="1" x="2768"/>
        <item m="1" x="2961"/>
        <item m="1" x="3143"/>
        <item m="1" x="3334"/>
        <item m="1" x="3539"/>
        <item m="1" x="3782"/>
        <item m="1" x="3449"/>
        <item m="1" x="3688"/>
        <item m="1" x="3939"/>
        <item m="1" x="4222"/>
        <item m="1" x="4532"/>
        <item m="1" x="4925"/>
        <item m="1" x="5328"/>
        <item m="1" x="5732"/>
        <item m="1" x="6187"/>
        <item m="1" x="6697"/>
        <item m="1" x="3458"/>
        <item m="1" x="3696"/>
        <item m="1" x="3945"/>
        <item m="1" x="376"/>
        <item m="1" x="1119"/>
        <item m="1" x="1674"/>
        <item m="1" x="2324"/>
        <item m="1" x="3074"/>
        <item m="1" x="3937"/>
        <item m="1" x="5326"/>
        <item m="1" x="397"/>
        <item m="1" x="1143"/>
        <item m="1" x="1686"/>
        <item m="1" x="2345"/>
        <item m="1" x="3097"/>
        <item m="1" x="3966"/>
        <item m="1" x="5360"/>
        <item m="1" x="417"/>
        <item m="1" x="1173"/>
        <item m="1" x="1697"/>
        <item m="1" x="2354"/>
        <item m="1" x="3104"/>
        <item m="1" x="3977"/>
        <item m="1" x="5382"/>
        <item m="1" x="462"/>
        <item m="1" x="1207"/>
        <item m="1" x="693"/>
        <item m="1" x="874"/>
        <item m="1" x="1055"/>
        <item m="1" x="1226"/>
        <item m="1" x="1367"/>
        <item m="1" x="881"/>
        <item m="1" x="1060"/>
        <item m="1" x="1232"/>
        <item m="1" x="1370"/>
        <item m="1" x="1493"/>
        <item m="1" x="1068"/>
        <item m="1" x="1235"/>
        <item m="1" x="1373"/>
        <item m="1" x="1498"/>
        <item m="1" x="1617"/>
        <item m="1" x="1242"/>
        <item m="1" x="1377"/>
        <item m="1" x="1500"/>
        <item m="1" x="1620"/>
        <item m="1" x="1721"/>
        <item m="1" x="1380"/>
        <item m="1" x="1506"/>
        <item m="1" x="1621"/>
        <item m="1" x="1724"/>
        <item m="1" x="1844"/>
        <item m="1" x="1509"/>
        <item m="1" x="1623"/>
        <item m="1" x="1725"/>
        <item m="1" x="1848"/>
        <item m="1" x="1990"/>
        <item m="1" x="1625"/>
        <item m="1" x="1727"/>
        <item m="1" x="1850"/>
        <item m="1" x="1998"/>
        <item m="1" x="2185"/>
        <item m="1" x="1731"/>
        <item m="1" x="1855"/>
        <item m="1" x="2003"/>
        <item m="1" x="2194"/>
        <item m="1" x="2380"/>
        <item m="1" x="1860"/>
        <item m="1" x="2014"/>
        <item m="1" x="2200"/>
        <item m="1" x="2387"/>
        <item m="1" x="694"/>
        <item m="1" x="875"/>
        <item m="1" x="1056"/>
        <item m="1" x="1227"/>
        <item m="1" x="1753"/>
        <item m="1" x="1814"/>
        <item m="1" x="1885"/>
        <item m="1" x="1953"/>
        <item m="1" x="2056"/>
        <item m="1" x="2155"/>
        <item m="1" x="2254"/>
        <item m="1" x="2351"/>
        <item m="1" x="2459"/>
        <item m="1" x="1446"/>
        <item m="1" x="1525"/>
        <item m="1" x="1584"/>
        <item m="1" x="1634"/>
        <item m="1" x="1689"/>
        <item m="1" x="1743"/>
        <item m="1" x="1807"/>
        <item m="1" x="1875"/>
        <item m="1" x="1947"/>
        <item m="1" x="2043"/>
        <item m="1" x="1139"/>
        <item m="1" x="1247"/>
        <item m="1" x="1313"/>
        <item m="1" x="1385"/>
        <item m="1" x="1438"/>
        <item m="1" x="1515"/>
        <item m="1" x="1578"/>
        <item m="1" x="1627"/>
        <item m="1" x="1684"/>
        <item m="1" x="1736"/>
        <item m="1" x="748"/>
        <item m="1" x="872"/>
        <item m="1" x="947"/>
        <item m="1" x="1058"/>
        <item m="1" x="1126"/>
        <item m="1" x="1233"/>
        <item m="1" x="1299"/>
        <item m="1" x="1375"/>
        <item m="1" x="1429"/>
        <item m="1" x="1504"/>
        <item m="1" x="371"/>
        <item m="1" x="492"/>
        <item m="1" x="551"/>
        <item m="1" x="675"/>
        <item m="1" x="734"/>
        <item m="1" x="859"/>
        <item m="1" x="935"/>
        <item m="1" x="1048"/>
        <item m="1" x="1113"/>
        <item m="1" x="1222"/>
        <item m="1" x="118"/>
        <item m="1" x="198"/>
        <item m="1" x="313"/>
        <item m="1" x="361"/>
        <item m="1" x="474"/>
        <item m="1" x="541"/>
        <item m="1" x="660"/>
        <item m="1" x="725"/>
        <item m="1" x="846"/>
        <item m="1" x="88"/>
        <item m="1" x="186"/>
        <item m="1" x="290"/>
        <item m="1" x="353"/>
        <item m="1" x="453"/>
        <item m="1" x="858"/>
        <item m="1" x="1993"/>
        <item m="1" x="3514"/>
        <item m="1" x="6388"/>
        <item m="1" x="6032"/>
        <item m="1" x="903"/>
        <item m="1" x="2054"/>
        <item m="1" x="3601"/>
        <item m="1" x="6525"/>
        <item m="1" x="6185"/>
        <item m="1" x="934"/>
        <item m="1" x="2121"/>
        <item m="1" x="3681"/>
        <item m="1" x="6680"/>
        <item m="1" x="6279"/>
        <item m="1" x="986"/>
        <item m="1" x="2153"/>
        <item m="1" x="3723"/>
        <item m="1" x="6773"/>
        <item m="1" x="6402"/>
        <item m="1" x="1047"/>
        <item m="1" x="2189"/>
        <item m="1" x="3758"/>
        <item m="1" x="6895"/>
        <item m="1" x="6543"/>
        <item m="1" x="1084"/>
        <item m="1" x="2252"/>
        <item m="1" x="3841"/>
        <item m="1" x="7024"/>
        <item m="1" x="6695"/>
        <item m="1" x="1112"/>
        <item m="1" x="2314"/>
        <item m="1" x="3930"/>
        <item m="1" x="7171"/>
        <item m="1" x="6790"/>
        <item m="1" x="1163"/>
        <item m="1" x="2349"/>
        <item m="1" x="3975"/>
        <item m="1" x="7263"/>
        <item m="1" x="6907"/>
        <item m="1" x="1221"/>
        <item m="1" x="2383"/>
        <item m="1" x="4010"/>
        <item m="1" x="7385"/>
        <item m="1" x="7043"/>
        <item m="1" x="1260"/>
        <item m="1" x="2457"/>
        <item m="1" x="4110"/>
        <item m="1" x="5439"/>
        <item m="1" x="668"/>
        <item m="1" x="1841"/>
        <item m="1" x="3311"/>
        <item m="1" x="5876"/>
        <item m="1" x="5563"/>
        <item m="1" x="705"/>
        <item m="1" x="1879"/>
        <item m="1" x="3364"/>
        <item m="1" x="5996"/>
        <item m="1" x="5717"/>
        <item m="1" x="729"/>
        <item m="1" x="1917"/>
        <item m="1" x="3433"/>
        <item m="1" x="6153"/>
        <item m="1" x="5796"/>
        <item m="1" x="778"/>
        <item m="1" x="1949"/>
        <item m="1" x="3480"/>
        <item m="1" x="6249"/>
        <item m="1" x="5888"/>
        <item m="1" x="851"/>
        <item m="1" x="1986"/>
        <item m="1" x="3506"/>
        <item m="1" x="6374"/>
        <item m="1" x="6014"/>
        <item m="1" x="898"/>
        <item m="1" x="2047"/>
        <item m="1" x="3591"/>
        <item m="1" x="6504"/>
        <item m="1" x="6168"/>
        <item m="1" x="930"/>
        <item m="1" x="2112"/>
        <item m="1" x="201"/>
        <item m="1" x="364"/>
        <item m="1" x="544"/>
        <item m="1" x="728"/>
        <item m="1" x="207"/>
        <item m="1" x="369"/>
        <item m="1" x="549"/>
        <item m="1" x="733"/>
        <item m="1" x="213"/>
        <item m="1" x="375"/>
        <item m="1" x="555"/>
        <item m="1" x="738"/>
        <item m="1" x="219"/>
        <item m="1" x="381"/>
        <item m="1" x="561"/>
        <item m="1" x="744"/>
        <item m="1" x="13"/>
        <item m="1" x="224"/>
        <item m="1" x="386"/>
        <item m="1" x="566"/>
        <item m="1" x="751"/>
        <item m="1" x="16"/>
        <item m="1" x="228"/>
        <item m="1" x="391"/>
        <item m="1" x="574"/>
        <item m="1" x="757"/>
        <item m="1" x="20"/>
        <item m="1" x="233"/>
        <item m="1" x="396"/>
        <item m="1" x="582"/>
        <item m="1" x="764"/>
        <item m="1" x="22"/>
        <item m="1" x="236"/>
        <item m="1" x="399"/>
        <item m="1" x="587"/>
        <item m="1" x="770"/>
        <item m="1" x="27"/>
        <item m="1" x="239"/>
        <item m="1" x="403"/>
        <item m="1" x="592"/>
        <item m="1" x="777"/>
        <item m="1" x="30"/>
        <item m="1" x="243"/>
        <item m="1" x="6346"/>
        <item m="1" x="6632"/>
        <item m="1" x="6858"/>
        <item m="1" x="7128"/>
        <item m="1" x="7354"/>
        <item m="1" x="5399"/>
        <item m="1" x="5626"/>
        <item m="1" x="5833"/>
        <item m="1" x="6075"/>
        <item m="1" x="6315"/>
        <item m="1" x="6587"/>
        <item m="1" x="6824"/>
        <item m="1" x="7084"/>
        <item m="1" x="7315"/>
        <item m="1" x="4582"/>
        <item m="1" x="4775"/>
        <item m="1" x="4981"/>
        <item m="1" x="5169"/>
        <item m="1" x="5383"/>
        <item m="1" x="5581"/>
        <item m="1" x="5807"/>
        <item m="1" x="6033"/>
        <item m="1" x="6280"/>
        <item m="1" x="6544"/>
        <item m="1" x="3972"/>
        <item m="1" x="4097"/>
        <item m="1" x="4263"/>
        <item m="1" x="4394"/>
        <item m="1" x="4574"/>
        <item m="1" x="4738"/>
        <item m="1" x="4970"/>
        <item m="1" x="5131"/>
        <item m="1" x="5369"/>
        <item m="1" x="5544"/>
        <item m="1" x="3475"/>
        <item m="1" x="3572"/>
        <item m="1" x="3718"/>
        <item m="1" x="3813"/>
        <item m="1" x="3967"/>
        <item m="1" x="4071"/>
        <item m="1" x="4255"/>
        <item m="1" x="4366"/>
        <item m="1" x="4564"/>
        <item m="1" x="4701"/>
        <item m="1" x="3088"/>
        <item m="1" x="3153"/>
        <item m="1" x="3272"/>
        <item m="1" x="3339"/>
        <item m="1" x="3464"/>
        <item m="1" x="3551"/>
        <item m="1" x="3703"/>
        <item m="1" x="3793"/>
        <item m="1" x="3952"/>
        <item m="1" x="4043"/>
        <item m="1" x="2697"/>
        <item m="1" x="6841"/>
        <item m="1" x="6894"/>
        <item m="1" x="6951"/>
        <item m="1" x="7023"/>
        <item m="1" x="7105"/>
        <item m="1" x="7170"/>
        <item m="1" x="7217"/>
        <item m="1" x="7262"/>
        <item m="1" x="7335"/>
        <item m="1" x="7384"/>
        <item m="1" x="6312"/>
        <item m="1" x="6373"/>
        <item m="1" x="6429"/>
        <item m="1" x="6503"/>
        <item m="1" x="6585"/>
        <item m="1" x="6664"/>
        <item m="1" x="6719"/>
        <item m="1" x="6758"/>
        <item m="1" x="6821"/>
        <item m="1" x="6883"/>
        <item m="1" x="188"/>
        <item m="1" x="355"/>
        <item m="1" x="536"/>
        <item m="1" x="721"/>
        <item m="1" x="193"/>
        <item m="1" x="359"/>
        <item m="1" x="540"/>
        <item m="1" x="723"/>
        <item m="1" x="200"/>
        <item m="1" x="363"/>
        <item m="1" x="543"/>
        <item m="1" x="727"/>
        <item m="1" x="206"/>
        <item m="1" x="368"/>
        <item m="1" x="548"/>
        <item m="1" x="732"/>
        <item m="1" x="6335"/>
        <item m="1" x="6612"/>
        <item m="1" x="6844"/>
        <item m="1" x="7216"/>
        <item m="1" x="4973"/>
        <item m="1" x="4572"/>
        <item m="1" x="4257"/>
        <item m="1" x="3965"/>
        <item m="1" x="3708"/>
        <item m="1" x="5368"/>
        <item m="1" x="4964"/>
        <item m="1" x="4563"/>
        <item m="1" x="4245"/>
        <item m="1" x="3950"/>
        <item m="1" x="5778"/>
        <item m="1" x="5359"/>
        <item m="1" x="4954"/>
        <item m="1" x="4547"/>
        <item m="1" x="4229"/>
        <item m="1" x="6228"/>
        <item m="1" x="5763"/>
        <item m="1" x="5346"/>
        <item m="1" x="4936"/>
        <item m="1" x="4531"/>
        <item m="1" x="6729"/>
        <item m="1" x="6209"/>
        <item m="1" x="5744"/>
        <item m="1" x="5325"/>
        <item m="1" x="4911"/>
        <item m="1" x="7206"/>
        <item m="1" x="6708"/>
        <item m="1" x="6184"/>
        <item m="1" x="5716"/>
        <item m="1" x="5298"/>
        <item m="1" x="7183"/>
        <item m="1" x="6678"/>
        <item m="1" x="6151"/>
        <item m="1" x="5685"/>
        <item m="1" x="214"/>
        <item m="1" x="180"/>
        <item m="1" x="350"/>
        <item m="1" x="533"/>
        <item m="1" x="717"/>
        <item m="1" x="920"/>
        <item m="1" x="1101"/>
        <item m="1" x="1278"/>
        <item m="1" x="187"/>
        <item m="1" x="354"/>
        <item m="1" x="535"/>
        <item m="1" x="720"/>
        <item m="1" x="924"/>
        <item m="1" x="1105"/>
        <item m="1" x="1282"/>
        <item m="1" x="192"/>
        <item m="1" x="358"/>
        <item m="1" x="539"/>
        <item m="1" x="722"/>
        <item m="1" x="927"/>
        <item m="1" x="1108"/>
        <item m="1" x="1285"/>
        <item m="1" x="199"/>
        <item m="1" x="362"/>
        <item m="1" x="542"/>
        <item m="1" x="726"/>
        <item m="1" x="929"/>
        <item m="1" x="1110"/>
        <item m="1" x="1287"/>
        <item m="1" x="205"/>
        <item m="1" x="367"/>
        <item m="1" x="547"/>
        <item m="1" x="731"/>
        <item m="1" x="932"/>
        <item m="1" x="1111"/>
        <item m="1" x="1290"/>
        <item m="1" x="212"/>
        <item m="1" x="374"/>
        <item m="1" x="554"/>
        <item m="1" x="737"/>
        <item m="1" x="939"/>
        <item m="1" x="1118"/>
        <item m="1" x="1293"/>
        <item m="1" x="218"/>
        <item m="1" x="380"/>
        <item m="1" x="560"/>
        <item m="1" x="743"/>
        <item m="1" x="945"/>
        <item m="1" x="1124"/>
        <item m="1" x="1298"/>
        <item m="1" x="12"/>
        <item m="1" x="223"/>
        <item m="1" x="703"/>
        <item m="1" x="774"/>
        <item m="1" x="897"/>
        <item m="1" x="975"/>
        <item m="1" x="1081"/>
        <item m="1" x="1151"/>
        <item m="1" x="1254"/>
        <item m="1" x="1322"/>
        <item m="1" x="1393"/>
        <item m="1" x="230"/>
        <item m="1" x="340"/>
        <item m="1" x="393"/>
        <item m="1" x="512"/>
        <item m="1" x="579"/>
        <item m="1" x="698"/>
        <item m="1" x="761"/>
        <item m="1" x="887"/>
        <item m="1" x="962"/>
        <item m="1" x="1072"/>
        <item m="1" x="10"/>
        <item m="1" x="153"/>
        <item m="1" x="221"/>
        <item m="1" x="338"/>
        <item m="1" x="383"/>
        <item m="1" x="503"/>
        <item m="1" x="563"/>
        <item m="1" x="687"/>
        <item m="1" x="385"/>
        <item m="1" x="565"/>
        <item m="1" x="750"/>
        <item m="1" x="950"/>
        <item m="1" x="1129"/>
        <item m="1" x="1302"/>
        <item m="1" x="15"/>
        <item m="1" x="227"/>
        <item m="1" x="390"/>
        <item m="1" x="573"/>
        <item m="1" x="756"/>
        <item m="1" x="958"/>
        <item m="1" x="1135"/>
        <item m="1" x="1306"/>
        <item m="1" x="19"/>
        <item m="1" x="232"/>
        <item m="1" x="395"/>
        <item m="1" x="581"/>
        <item m="1" x="763"/>
        <item m="1" x="965"/>
        <item m="1" x="1142"/>
        <item m="1" x="1315"/>
        <item m="1" x="1067"/>
        <item m="1" x="1241"/>
        <item m="1" x="1379"/>
        <item m="1" x="1508"/>
        <item m="1" x="1624"/>
        <item m="1" x="1730"/>
        <item m="1" x="1859"/>
        <item m="1" x="2022"/>
        <item m="1" x="2219"/>
        <item m="1" x="2418"/>
        <item m="1" x="1073"/>
        <item m="1" x="1248"/>
        <item m="1" x="1386"/>
        <item m="1" x="482"/>
        <item m="1" x="1217"/>
        <item m="1" x="1718"/>
        <item m="1" x="2376"/>
        <item m="1" x="3125"/>
        <item m="1" x="4004"/>
        <item m="1" x="5428"/>
        <item m="1" x="505"/>
        <item m="1" x="1236"/>
        <item m="1" x="1729"/>
        <item m="1" x="2415"/>
        <item m="1" x="3151"/>
        <item m="1" x="4041"/>
        <item m="1" x="5475"/>
        <item m="1" x="517"/>
        <item m="1" x="1255"/>
        <item m="1" x="1746"/>
        <item m="1" x="2449"/>
        <item m="1" x="3177"/>
        <item m="1" x="4096"/>
        <item m="1" x="5543"/>
        <item m="1" x="530"/>
        <item m="1" x="1272"/>
        <item m="1" x="1307"/>
        <item m="1" x="1432"/>
        <item m="1" x="1569"/>
        <item m="1" x="1673"/>
        <item m="1" x="1785"/>
        <item m="1" x="1435"/>
        <item m="1" x="1572"/>
        <item m="1" x="1676"/>
        <item m="1" x="1790"/>
        <item m="1" x="1920"/>
        <item m="1" x="1575"/>
        <item m="1" x="1680"/>
        <item m="1" x="1793"/>
        <item m="1" x="1927"/>
        <item m="1" x="2118"/>
        <item m="1" x="1682"/>
        <item m="1" x="1797"/>
        <item m="1" x="1929"/>
        <item m="1" x="2128"/>
        <item m="1" x="2312"/>
        <item m="1" x="1800"/>
        <item m="1" x="1936"/>
        <item m="1" x="2132"/>
        <item m="1" x="2321"/>
        <item m="1" x="2513"/>
        <item m="1" x="1939"/>
        <item m="1" x="2138"/>
        <item m="1" x="2328"/>
        <item m="1" x="2519"/>
        <item m="1" x="2687"/>
        <item m="1" x="2142"/>
        <item m="1" x="2335"/>
        <item m="1" x="2523"/>
        <item m="1" x="2694"/>
        <item m="1" x="2875"/>
        <item m="1" x="2339"/>
        <item m="1" x="2528"/>
        <item m="1" x="2699"/>
        <item m="1" x="2885"/>
        <item m="1" x="3064"/>
        <item m="1" x="2533"/>
        <item m="1" x="2706"/>
        <item m="1" x="2892"/>
        <item m="1" x="3072"/>
        <item m="1" x="681"/>
        <item m="1" x="741"/>
        <item m="1" x="865"/>
        <item m="1" x="941"/>
        <item m="1" x="1052"/>
        <item m="1" x="1120"/>
        <item m="1" x="1229"/>
        <item m="1" x="1294"/>
        <item m="1" x="1371"/>
        <item m="1" x="204"/>
        <item m="1" x="323"/>
        <item m="1" x="366"/>
        <item m="1" x="484"/>
        <item m="1" x="546"/>
        <item m="1" x="669"/>
        <item m="1" x="730"/>
        <item m="1" x="852"/>
        <item m="1" x="931"/>
        <item m="1" x="1043"/>
        <item m="1" x="101"/>
        <item m="1" x="191"/>
        <item m="1" x="304"/>
        <item m="1" x="357"/>
        <item m="1" x="463"/>
        <item m="1" x="538"/>
        <item m="1" x="652"/>
        <item m="1" x="69"/>
        <item m="1" x="179"/>
        <item m="1" x="277"/>
        <item m="1" x="1024"/>
        <item m="1" x="2169"/>
        <item m="1" x="3737"/>
        <item m="1" x="6842"/>
        <item m="1" x="6470"/>
        <item m="1" x="1069"/>
        <item m="1" x="2228"/>
        <item m="1" x="3802"/>
        <item m="1" x="6952"/>
        <item m="1" x="6631"/>
        <item m="1" x="1102"/>
        <item m="1" x="2287"/>
        <item m="1" x="3888"/>
        <item m="1" x="7106"/>
        <item m="1" x="6740"/>
        <item m="1" x="1136"/>
        <item m="1" x="2341"/>
        <item m="1" x="3959"/>
        <item m="1" x="7218"/>
        <item m="1" x="6857"/>
        <item m="1" x="1200"/>
        <item m="1" x="2362"/>
        <item m="1" x="3990"/>
        <item m="1" x="7336"/>
        <item m="1" x="6972"/>
        <item m="1" x="1243"/>
        <item m="1" x="2424"/>
        <item m="1" x="4055"/>
        <item m="1" x="7126"/>
        <item m="1" x="1279"/>
        <item m="1" x="2488"/>
        <item m="1" x="4162"/>
        <item m="1" x="7226"/>
        <item m="1" x="1308"/>
        <item m="1" x="2535"/>
        <item m="1" x="4246"/>
        <item m="1" x="7352"/>
        <item m="1" x="1350"/>
        <item m="1" x="2548"/>
        <item m="1" x="4283"/>
        <item m="1" x="1381"/>
        <item m="1" x="2608"/>
        <item m="1" x="4350"/>
        <item m="1" x="5849"/>
        <item m="1" x="814"/>
        <item m="1" x="1964"/>
        <item m="1" x="3489"/>
        <item m="1" x="6314"/>
        <item m="1" x="5942"/>
        <item m="1" x="876"/>
        <item m="1" x="2021"/>
        <item m="1" x="3550"/>
        <item m="1" x="6430"/>
        <item m="1" x="6097"/>
        <item m="1" x="917"/>
        <item m="1" x="2080"/>
        <item m="1" x="3632"/>
        <item m="1" x="6586"/>
        <item m="1" x="6220"/>
        <item m="1" x="952"/>
        <item m="1" x="2140"/>
        <item m="1" x="3702"/>
        <item m="1" x="6720"/>
        <item m="1" x="6333"/>
        <item m="1" x="1014"/>
        <item m="1" x="2163"/>
        <item m="1" x="3732"/>
        <item m="1" x="6822"/>
        <item m="1" x="6449"/>
        <item m="1" x="1061"/>
        <item m="1" x="2217"/>
        <item m="1" x="3791"/>
        <item m="1" x="6934"/>
        <item m="1" x="6610"/>
        <item m="1" x="1097"/>
        <item m="1" x="2278"/>
        <item m="1" x="4406"/>
        <item m="1" x="4579"/>
        <item m="1" x="4756"/>
        <item m="1" x="4974"/>
        <item m="1" x="5150"/>
        <item m="1" x="5375"/>
        <item m="1" x="5564"/>
        <item m="1" x="5797"/>
        <item m="1" x="6015"/>
        <item m="1" x="3720"/>
        <item m="1" x="3822"/>
        <item m="1" x="3971"/>
        <item m="1" x="4084"/>
        <item m="1" x="4258"/>
        <item m="1" x="4380"/>
        <item m="1" x="4569"/>
        <item m="1" x="4719"/>
        <item m="1" x="4965"/>
        <item m="1" x="5113"/>
        <item m="1" x="3279"/>
        <item m="1" x="3348"/>
        <item m="1" x="3471"/>
        <item m="1" x="3562"/>
        <item m="1" x="3710"/>
        <item m="1" x="3803"/>
        <item m="1" x="3960"/>
        <item m="1" x="4057"/>
        <item m="1" x="4248"/>
        <item m="1" x="4352"/>
        <item m="1" x="2895"/>
        <item m="1" x="2960"/>
        <item m="1" x="3081"/>
        <item m="1" x="3142"/>
        <item m="1" x="3262"/>
        <item m="1" x="3331"/>
        <item m="1" x="3456"/>
        <item m="1" x="3537"/>
        <item m="1" x="3694"/>
        <item m="1" x="3780"/>
        <item m="1" x="2517"/>
        <item m="1" x="2572"/>
        <item m="1" x="2692"/>
        <item m="1" x="2751"/>
        <item m="1" x="2879"/>
        <item m="1" x="2945"/>
        <item m="1" x="3067"/>
        <item m="1" x="3130"/>
        <item m="1" x="3251"/>
        <item m="1" x="3319"/>
        <item m="1" x="2108"/>
        <item m="1" x="2180"/>
        <item m="1" x="2303"/>
        <item m="1" x="2372"/>
        <item m="1" x="2503"/>
        <item m="1" x="2560"/>
        <item m="1" x="2680"/>
        <item m="1" x="2736"/>
        <item m="1" x="2860"/>
        <item m="1" x="2933"/>
        <item m="1" x="1772"/>
        <item m="1" x="1831"/>
        <item m="1" x="1905"/>
        <item m="1" x="1972"/>
        <item m="1" x="2092"/>
        <item m="1" x="2171"/>
        <item m="1" x="2289"/>
        <item m="1" x="2365"/>
        <item m="1" x="2491"/>
        <item m="1" x="2552"/>
        <item m="1" x="1547"/>
        <item m="1" x="1894"/>
        <item m="1" x="1911"/>
        <item m="1" x="1930"/>
        <item m="1" x="1944"/>
        <item m="1" x="1958"/>
        <item m="1" x="1979"/>
        <item m="1" x="2007"/>
        <item m="1" x="2039"/>
        <item m="1" x="2071"/>
        <item m="1" x="2103"/>
        <item m="1" x="1756"/>
        <item m="1" x="1773"/>
        <item m="1" x="1791"/>
        <item m="1" x="1804"/>
        <item m="1" x="1816"/>
        <item m="1" x="1832"/>
        <item m="1" x="1849"/>
        <item m="1" x="1869"/>
        <item m="1" x="1889"/>
        <item m="1" x="1906"/>
        <item m="1" x="7446"/>
        <item m="1" x="7449"/>
        <item m="1" x="7459"/>
        <item m="1" x="7802"/>
        <item m="1" x="7830"/>
        <item m="1" x="7835"/>
        <item m="1" x="7863"/>
        <item m="1" x="7870"/>
        <item m="1" x="7896"/>
        <item m="1" x="7898"/>
        <item m="1" x="7923"/>
        <item m="1" x="7930"/>
        <item m="1" x="7703"/>
        <item m="1" x="7720"/>
        <item m="1" x="7751"/>
        <item m="1" x="7763"/>
        <item m="1" x="7792"/>
        <item m="1" x="7800"/>
        <item m="1" x="7826"/>
        <item m="1" x="7834"/>
        <item m="1" x="7859"/>
        <item m="1" x="7869"/>
        <item m="1" x="7620"/>
        <item m="1" x="7628"/>
        <item m="1" x="7651"/>
        <item m="1" x="7669"/>
        <item m="1" x="7697"/>
        <item m="1" x="7717"/>
        <item m="1" x="7745"/>
        <item m="1" x="7761"/>
        <item m="1" x="7786"/>
        <item m="1" x="7798"/>
        <item m="1" x="7590"/>
        <item m="1" x="7598"/>
        <item m="1" x="7605"/>
        <item m="1" x="7612"/>
        <item m="1" x="7619"/>
        <item m="1" x="7626"/>
        <item m="1" x="7644"/>
        <item m="1" x="7667"/>
        <item m="1" x="7689"/>
        <item m="1" x="7714"/>
        <item m="1" x="7563"/>
        <item m="1" x="7568"/>
        <item m="1" x="7575"/>
        <item m="1" x="7580"/>
        <item m="1" x="7589"/>
        <item m="1" x="7595"/>
        <item m="1" x="7604"/>
        <item m="1" x="7609"/>
        <item m="1" x="7618"/>
        <item m="1" x="7624"/>
        <item m="1" x="7515"/>
        <item m="1" x="7526"/>
        <item m="1" x="7541"/>
        <item m="1" x="7550"/>
        <item m="1" x="7562"/>
        <item m="1" x="7565"/>
        <item m="1" x="7574"/>
        <item m="1" x="7577"/>
        <item m="1" x="7588"/>
        <item m="1" x="7592"/>
        <item m="1" x="7488"/>
        <item m="1" x="7490"/>
        <item m="1" x="7496"/>
        <item m="1" x="7501"/>
        <item m="1" x="7514"/>
        <item m="1" x="7525"/>
        <item m="1" x="7540"/>
        <item m="1" x="7549"/>
        <item m="1" x="7561"/>
        <item m="1" x="7064"/>
        <item m="1" x="7396"/>
        <item m="1" x="7411"/>
        <item m="1" x="7422"/>
        <item m="1" x="7428"/>
        <item m="1" x="7434"/>
        <item m="1" x="7437"/>
        <item m="1" x="7443"/>
        <item m="1" x="7454"/>
        <item m="1" x="7397"/>
        <item m="1" x="7412"/>
        <item m="1" x="7423"/>
        <item m="1" x="7429"/>
        <item m="1" x="7435"/>
        <item m="1" x="7439"/>
        <item m="1" x="7445"/>
        <item m="1" x="7456"/>
        <item m="1" x="7468"/>
        <item m="1" x="3301"/>
        <item m="1" x="7603"/>
        <item m="1" x="3109"/>
        <item m="1" x="7586"/>
        <item m="1" x="2920"/>
        <item m="1" x="7573"/>
        <item m="1" x="2720"/>
        <item m="1" x="7559"/>
        <item m="1" x="2542"/>
        <item m="1" x="7633"/>
        <item m="1" x="3491"/>
        <item m="1" x="7616"/>
        <item m="1" x="3295"/>
        <item m="1" x="7602"/>
        <item m="1" x="3106"/>
        <item m="1" x="7585"/>
        <item m="1" x="2916"/>
        <item m="1" x="7572"/>
        <item m="1" x="2717"/>
        <item m="1" x="7672"/>
        <item m="1" x="3731"/>
        <item m="1" x="7631"/>
        <item m="1" x="3486"/>
        <item m="1" x="7615"/>
        <item m="1" x="3291"/>
        <item m="1" x="7601"/>
        <item m="1" x="3103"/>
        <item m="1" x="7584"/>
        <item m="1" x="2915"/>
        <item m="1" x="7722"/>
        <item m="1" x="3979"/>
        <item m="1" x="7671"/>
        <item m="1" x="3726"/>
        <item m="1" x="7630"/>
        <item m="1" x="3482"/>
        <item m="1" x="7614"/>
        <item m="1" x="3287"/>
        <item m="1" x="7600"/>
        <item m="1" x="3101"/>
        <item m="1" x="7764"/>
        <item m="1" x="4266"/>
        <item m="1" x="7721"/>
        <item m="1" x="3974"/>
        <item m="1" x="7670"/>
        <item m="1" x="3722"/>
        <item m="1" x="7629"/>
        <item m="1" x="3478"/>
        <item m="1" x="7613"/>
        <item m="1" x="3282"/>
        <item m="1" x="7801"/>
        <item m="1" x="4577"/>
        <item m="1" x="7762"/>
        <item m="1" x="4261"/>
        <item m="1" x="7718"/>
        <item m="1" x="3970"/>
        <item m="1" x="7668"/>
        <item m="1" x="3716"/>
        <item m="1" x="7627"/>
        <item m="1" x="3469"/>
        <item m="1" x="7833"/>
        <item m="1" x="4969"/>
        <item m="1" x="7799"/>
        <item m="1" x="4567"/>
        <item m="1" x="7760"/>
        <item m="1" x="4254"/>
        <item m="1" x="7715"/>
        <item m="1" x="3958"/>
        <item m="1" x="7665"/>
        <item m="1" x="3701"/>
        <item m="1" x="7867"/>
        <item m="1" x="2599"/>
        <item m="1" x="2778"/>
        <item m="1" x="2967"/>
        <item m="1" x="3154"/>
        <item m="1" x="3340"/>
        <item m="1" x="3552"/>
        <item m="1" x="3794"/>
        <item m="1" x="4044"/>
        <item m="1" x="4339"/>
        <item m="1" x="2427"/>
        <item m="1" x="2611"/>
        <item m="1" x="2787"/>
        <item m="1" x="2977"/>
        <item m="1" x="3160"/>
        <item m="1" x="3349"/>
        <item m="1" x="3563"/>
        <item m="1" x="3806"/>
        <item m="1" x="4060"/>
        <item m="1" x="4355"/>
        <item m="1" x="2436"/>
        <item m="1" x="2617"/>
        <item m="1" x="2796"/>
        <item m="1" x="2984"/>
        <item m="1" x="3168"/>
        <item m="1" x="3353"/>
        <item m="1" x="3573"/>
        <item m="1" x="3814"/>
        <item m="1" x="4072"/>
        <item m="1" x="4367"/>
        <item m="1" x="2441"/>
        <item m="1" x="2626"/>
        <item m="1" x="2802"/>
        <item m="1" x="2991"/>
        <item m="1" x="3171"/>
        <item m="1" x="3358"/>
        <item m="1" x="3581"/>
        <item m="1" x="3823"/>
        <item m="1" x="4085"/>
        <item m="1" x="4383"/>
        <item m="1" x="2450"/>
        <item m="1" x="2633"/>
        <item m="1" x="2810"/>
        <item m="1" x="2995"/>
        <item m="1" x="3178"/>
        <item m="1" x="3365"/>
        <item m="1" x="3592"/>
        <item m="1" x="3832"/>
        <item m="1" x="4098"/>
        <item m="1" x="4395"/>
        <item m="1" x="2461"/>
        <item m="1" x="2641"/>
        <item m="1" x="2815"/>
        <item m="1" x="3002"/>
        <item m="1" x="3185"/>
        <item m="1" x="3372"/>
        <item m="1" x="3604"/>
        <item m="1" x="3844"/>
        <item m="1" x="4112"/>
        <item m="1" x="4408"/>
        <item m="1" x="2470"/>
        <item m="1" x="2647"/>
        <item m="1" x="2823"/>
        <item m="1" x="3010"/>
        <item m="1" x="3192"/>
        <item m="1" x="3379"/>
        <item m="1" x="3612"/>
        <item m="1" x="3854"/>
        <item m="1" x="4122"/>
        <item m="1" x="4420"/>
        <item m="1" x="2476"/>
        <item m="1" x="2656"/>
        <item m="1" x="2832"/>
        <item m="1" x="3018"/>
        <item m="1" x="1933"/>
        <item m="1" x="2012"/>
        <item m="1" x="2135"/>
        <item m="1" x="2210"/>
        <item m="1" x="2332"/>
        <item m="1" x="2405"/>
        <item m="1" x="2526"/>
        <item m="1" x="2590"/>
        <item m="1" x="2703"/>
        <item m="1" x="1619"/>
        <item m="1" x="1670"/>
        <item m="1" x="1723"/>
        <item m="1" x="1787"/>
        <item m="1" x="1847"/>
        <item m="1" x="1924"/>
        <item m="1" x="1996"/>
        <item m="1" x="2124"/>
        <item m="1" x="2192"/>
        <item m="1" x="2317"/>
        <item m="1" x="1363"/>
        <item m="1" x="1421"/>
        <item m="1" x="1489"/>
        <item m="1" x="1562"/>
        <item m="1" x="1615"/>
        <item m="1" x="1667"/>
        <item m="1" x="1717"/>
        <item m="1" x="1780"/>
        <item m="1" x="1840"/>
        <item m="1" x="1916"/>
        <item m="1" x="1026"/>
        <item m="1" x="1104"/>
        <item m="1" x="3199"/>
        <item m="1" x="3386"/>
        <item m="1" x="3622"/>
        <item m="1" x="3866"/>
        <item m="1" x="4134"/>
        <item m="1" x="4435"/>
        <item m="1" x="2483"/>
        <item m="1" x="2662"/>
        <item m="1" x="2837"/>
        <item m="1" x="3025"/>
        <item m="1" x="3206"/>
        <item m="1" x="3395"/>
        <item m="1" x="3633"/>
        <item m="1" x="3876"/>
        <item m="1" x="4146"/>
        <item m="1" x="4451"/>
        <item m="1" x="2492"/>
        <item m="1" x="2670"/>
        <item m="1" x="2846"/>
        <item m="1" x="3033"/>
        <item m="1" x="3216"/>
        <item m="1" x="3406"/>
        <item m="1" x="3644"/>
        <item m="1" x="3889"/>
        <item m="1" x="4164"/>
        <item m="1" x="4469"/>
        <item m="1" x="3984"/>
        <item m="1" x="4277"/>
        <item m="1" x="4597"/>
        <item m="1" x="4994"/>
        <item m="1" x="5400"/>
        <item m="1" x="5834"/>
        <item m="1" x="6317"/>
        <item m="1" x="6826"/>
        <item m="1" x="7317"/>
        <item m="1" x="7404"/>
        <item m="1" x="3992"/>
        <item m="1" x="4286"/>
        <item m="1" x="4608"/>
        <item m="1" x="7865"/>
        <item m="1" x="545"/>
        <item m="1" x="1288"/>
        <item m="1" x="1781"/>
        <item m="1" x="2507"/>
        <item m="1" x="3241"/>
        <item m="1" x="4203"/>
        <item m="1" x="5700"/>
        <item m="1" x="7712"/>
        <item m="1" x="7866"/>
        <item m="1" x="568"/>
        <item m="1" x="1303"/>
        <item m="1" x="1798"/>
        <item m="1" x="2530"/>
        <item m="1" x="3270"/>
        <item m="1" x="4238"/>
        <item m="1" x="5754"/>
        <item m="1" x="7719"/>
        <item m="1" x="7868"/>
        <item m="1" x="593"/>
        <item m="1" x="1324"/>
        <item m="1" x="1809"/>
        <item m="1" x="2540"/>
        <item m="1" x="3288"/>
        <item m="1" x="4262"/>
        <item m="1" x="5786"/>
        <item m="1" x="7723"/>
        <item m="1" x="7871"/>
        <item m="1" x="630"/>
        <item m="1" x="1345"/>
        <item m="1" x="1801"/>
        <item m="1" x="7486"/>
        <item m="1" x="1937"/>
        <item m="1" x="7491"/>
        <item m="1" x="2133"/>
        <item m="1" x="7503"/>
        <item m="1" x="2322"/>
        <item m="1" x="7527"/>
        <item m="1" x="2514"/>
        <item m="1" x="7487"/>
        <item m="1" x="1940"/>
        <item m="1" x="7492"/>
        <item m="1" x="2139"/>
        <item m="1" x="7504"/>
        <item m="1" x="2329"/>
        <item m="1" x="7529"/>
        <item m="1" x="7551"/>
        <item m="1" x="2688"/>
        <item m="1" x="7493"/>
        <item m="1" x="2143"/>
        <item m="1" x="7505"/>
        <item m="1" x="2336"/>
        <item m="1" x="7531"/>
        <item m="1" x="2524"/>
        <item m="1" x="7552"/>
        <item m="1" x="2695"/>
        <item m="1" x="7566"/>
        <item m="1" x="2876"/>
        <item m="1" x="7507"/>
        <item m="1" x="2340"/>
        <item m="1" x="7532"/>
        <item m="1" x="2529"/>
        <item m="1" x="7554"/>
        <item m="1" x="2700"/>
        <item m="1" x="7567"/>
        <item m="1" x="2886"/>
        <item m="1" x="7578"/>
        <item m="1" x="3065"/>
        <item m="1" x="7533"/>
        <item m="1" x="2534"/>
        <item m="1" x="7555"/>
        <item m="1" x="2707"/>
        <item m="1" x="7569"/>
        <item m="1" x="2893"/>
        <item m="1" x="7579"/>
        <item m="1" x="3073"/>
        <item m="1" x="7593"/>
        <item m="1" x="3249"/>
        <item m="1" x="7556"/>
        <item m="1" x="2710"/>
        <item m="1" x="7570"/>
        <item m="1" x="2900"/>
        <item m="1" x="7581"/>
        <item m="1" x="3079"/>
        <item m="1" x="7594"/>
        <item m="1" x="3256"/>
        <item m="1" x="7606"/>
        <item m="1" x="3441"/>
        <item m="1" x="7571"/>
        <item m="1" x="2906"/>
        <item m="1" x="7678"/>
        <item m="1" x="7728"/>
        <item m="1" x="7769"/>
        <item m="1" x="7806"/>
        <item m="1" x="7839"/>
        <item m="1" x="7875"/>
        <item m="1" x="7902"/>
        <item m="1" x="7945"/>
        <item m="1" x="7992"/>
        <item m="1" x="7638"/>
        <item m="1" x="7682"/>
        <item m="1" x="7732"/>
        <item m="1" x="7773"/>
        <item m="1" x="7809"/>
        <item m="1" x="7842"/>
        <item m="1" x="7878"/>
        <item m="1" x="7905"/>
        <item m="1" x="7949"/>
        <item m="1" x="7996"/>
        <item m="1" x="7641"/>
        <item m="1" x="7685"/>
        <item m="1" x="7735"/>
        <item m="1" x="7776"/>
        <item m="1" x="7812"/>
        <item m="1" x="7845"/>
        <item m="1" x="7881"/>
        <item m="1" x="7908"/>
        <item m="1" x="7953"/>
        <item m="1" x="7646"/>
        <item m="1" x="7691"/>
        <item m="1" x="7582"/>
        <item m="1" x="3086"/>
        <item m="1" x="7596"/>
        <item m="1" x="3261"/>
        <item m="1" x="7607"/>
        <item m="1" x="3448"/>
        <item m="1" x="7621"/>
        <item m="1" x="3679"/>
        <item m="1" x="7583"/>
        <item m="1" x="3093"/>
        <item m="1" x="7597"/>
        <item m="1" x="3269"/>
        <item m="1" x="7610"/>
        <item m="1" x="3454"/>
        <item m="1" x="7622"/>
        <item m="1" x="3687"/>
        <item m="1" x="7662"/>
        <item m="1" x="3929"/>
        <item m="1" x="7599"/>
        <item m="1" x="3277"/>
        <item m="1" x="7611"/>
        <item m="1" x="3463"/>
        <item m="1" x="7625"/>
        <item m="1" x="3693"/>
        <item m="1" x="7663"/>
        <item m="1" x="3936"/>
        <item m="1" x="7710"/>
        <item m="1" x="7739"/>
        <item m="1" x="7780"/>
        <item m="1" x="7816"/>
        <item m="1" x="7849"/>
        <item m="1" x="7884"/>
        <item m="1" x="7911"/>
        <item m="1" x="7957"/>
        <item m="1" x="7649"/>
        <item m="1" x="7695"/>
        <item m="1" x="7743"/>
        <item m="1" x="7784"/>
        <item m="1" x="7819"/>
        <item m="1" x="7852"/>
        <item m="1" x="7887"/>
        <item m="1" x="7914"/>
        <item m="1" x="7960"/>
        <item m="1" x="7494"/>
        <item m="1" x="7498"/>
        <item m="1" x="7510"/>
        <item m="1" x="7521"/>
        <item m="1" x="7536"/>
        <item m="1" x="7545"/>
        <item m="1" x="7558"/>
        <item m="1" x="1909"/>
        <item m="1" x="1976"/>
        <item m="1" x="2098"/>
        <item m="1" x="2173"/>
        <item m="1" x="2294"/>
        <item m="1" x="2368"/>
        <item m="1" x="2497"/>
        <item m="1" x="2554"/>
        <item m="1" x="2674"/>
        <item m="1" x="1605"/>
        <item m="1" x="1656"/>
        <item m="1" x="1707"/>
        <item m="1" x="1767"/>
        <item m="1" x="1825"/>
        <item m="1" x="1899"/>
        <item m="1" x="1966"/>
        <item m="1" x="2082"/>
        <item m="1" x="2166"/>
        <item m="1" x="2281"/>
        <item m="1" x="1338"/>
        <item m="1" x="1405"/>
        <item m="1" x="1460"/>
        <item m="1" x="1540"/>
        <item m="1" x="1596"/>
        <item m="1" x="1647"/>
        <item m="1" x="1700"/>
        <item m="1" x="1759"/>
        <item m="1" x="1819"/>
        <item m="1" x="1892"/>
        <item m="1" x="980"/>
        <item m="1" x="1083"/>
        <item m="1" x="1158"/>
        <item m="1" x="1259"/>
        <item m="1" x="1327"/>
        <item m="1" x="1397"/>
        <item m="1" x="1450"/>
        <item m="1" x="1529"/>
        <item m="1" x="1588"/>
        <item m="1" x="1639"/>
        <item m="1" x="585"/>
        <item m="1" x="700"/>
        <item m="1" x="768"/>
        <item m="1" x="891"/>
        <item m="1" x="968"/>
        <item m="1" x="1076"/>
        <item m="1" x="1146"/>
        <item m="1" x="1251"/>
        <item m="1" x="1318"/>
        <item m="1" x="1389"/>
        <item m="1" x="225"/>
        <item m="1" x="339"/>
        <item m="1" x="388"/>
        <item m="1" x="508"/>
        <item m="1" x="571"/>
        <item m="1" x="691"/>
        <item m="1" x="754"/>
        <item m="1" x="879"/>
        <item m="1" x="955"/>
        <item m="1" x="1065"/>
        <item m="1" x="145"/>
        <item m="1" x="216"/>
        <item m="1" x="334"/>
        <item m="1" x="378"/>
        <item m="1" x="498"/>
        <item m="1" x="558"/>
        <item m="1" x="682"/>
        <item m="1" x="7925"/>
        <item m="1" x="7941"/>
        <item m="1" x="7971"/>
        <item m="1" x="7988"/>
        <item m="1" x="7452"/>
        <item m="1" x="7513"/>
        <item m="1" x="7674"/>
        <item m="1" x="7983"/>
        <item m="1" x="1201"/>
        <item m="1" x="2363"/>
        <item m="1" x="3991"/>
        <item m="1" x="7337"/>
        <item m="1" x="7466"/>
        <item m="1" x="6973"/>
        <item m="1" x="7458"/>
        <item m="1" x="7519"/>
        <item m="1" x="7693"/>
        <item m="1" x="1244"/>
        <item m="1" x="2425"/>
        <item m="1" x="4056"/>
        <item m="1" x="7394"/>
        <item m="1" x="7470"/>
        <item m="1" x="7127"/>
        <item m="1" x="7462"/>
        <item m="1" x="7524"/>
        <item m="1" x="7709"/>
        <item m="1" x="1280"/>
        <item m="1" x="2489"/>
        <item m="1" x="4163"/>
        <item m="1" x="7398"/>
        <item m="1" x="7472"/>
        <item m="1" x="7227"/>
        <item m="1" x="7464"/>
        <item m="1" x="7534"/>
        <item m="1" x="7716"/>
        <item m="1" x="1309"/>
        <item m="1" x="2536"/>
        <item m="1" x="4247"/>
        <item m="1" x="7402"/>
        <item m="1" x="7474"/>
        <item m="1" x="7353"/>
        <item m="1" x="7467"/>
        <item m="1" x="7538"/>
        <item m="1" x="7724"/>
        <item m="1" x="1351"/>
        <item m="1" x="2549"/>
        <item m="1" x="4284"/>
        <item m="1" x="7405"/>
        <item m="1" x="7476"/>
        <item m="1" x="7395"/>
        <item m="1" x="7471"/>
        <item m="1" x="7543"/>
        <item m="1" x="7741"/>
        <item m="1" x="1382"/>
        <item m="1" x="2609"/>
        <item m="1" x="4351"/>
        <item m="1" x="7409"/>
        <item m="1" x="7478"/>
        <item m="1" x="7399"/>
        <item m="1" x="7473"/>
        <item m="1" x="7547"/>
        <item m="1" x="7756"/>
        <item m="1" x="1412"/>
        <item m="1" x="2667"/>
        <item m="1" x="4467"/>
        <item m="1" x="7413"/>
        <item m="1" x="7480"/>
        <item m="1" x="7403"/>
        <item m="1" x="7475"/>
        <item m="1" x="7557"/>
        <item m="1" x="7759"/>
        <item m="1" x="17"/>
        <item m="1" x="1436"/>
        <item m="1" x="2711"/>
        <item m="1" x="4557"/>
        <item m="1" x="7416"/>
        <item m="1" x="7481"/>
        <item m="1" x="7406"/>
        <item m="1" x="7477"/>
        <item m="1" x="7560"/>
        <item m="1" x="7765"/>
        <item m="1" x="87"/>
        <item m="1" x="1476"/>
        <item m="1" x="2727"/>
        <item m="1" x="4606"/>
        <item m="1" x="7418"/>
        <item m="1" x="7482"/>
        <item m="1" x="7410"/>
        <item m="1" x="7479"/>
        <item m="1" x="7564"/>
        <item m="1" x="7782"/>
        <item m="1" x="159"/>
        <item m="1" x="1513"/>
        <item m="1" x="2785"/>
        <item m="1" x="4681"/>
        <item m="1" x="7420"/>
        <item m="1" x="7483"/>
        <item m="1" x="6334"/>
        <item m="1" x="7441"/>
        <item m="1" x="7495"/>
        <item m="1" x="7632"/>
        <item m="1" x="7935"/>
        <item m="1" x="1015"/>
        <item m="1" x="2164"/>
        <item m="1" x="3733"/>
        <item m="1" x="6823"/>
        <item m="1" x="7450"/>
        <item m="1" x="6450"/>
        <item m="1" x="7444"/>
        <item m="1" x="7497"/>
        <item m="1" x="7643"/>
        <item m="1" x="7955"/>
        <item m="1" x="1062"/>
        <item m="1" x="2218"/>
        <item m="1" x="3792"/>
        <item m="1" x="6935"/>
        <item m="1" x="7455"/>
        <item m="1" x="6611"/>
        <item m="1" x="7447"/>
        <item m="1" x="7499"/>
        <item m="1" x="7661"/>
        <item m="1" x="7970"/>
        <item m="1" x="1098"/>
        <item m="1" x="2279"/>
        <item m="1" x="3875"/>
        <item m="1" x="7083"/>
        <item m="1" x="7460"/>
        <item m="1" x="6731"/>
        <item m="1" x="7448"/>
        <item m="1" x="7506"/>
        <item m="1" x="7666"/>
        <item m="1" x="7972"/>
        <item m="1" x="1130"/>
        <item m="1" x="2337"/>
        <item m="1" x="3951"/>
        <item m="1" x="7207"/>
        <item m="1" x="7463"/>
        <item m="1" x="6843"/>
        <item m="1" x="7451"/>
        <item m="1" x="7511"/>
        <item m="1" x="7673"/>
        <item m="1" x="7981"/>
        <item m="1" x="1189"/>
        <item m="1" x="2359"/>
        <item m="1" x="3983"/>
        <item m="1" x="7314"/>
        <item m="1" x="7465"/>
        <item m="1" x="6953"/>
        <item m="1" x="7457"/>
        <item m="1" x="7517"/>
        <item m="1" x="7687"/>
        <item m="1" x="1237"/>
        <item m="1" x="2416"/>
        <item m="1" x="4042"/>
        <item m="1" x="7393"/>
        <item m="1" x="7469"/>
        <item m="1" x="7107"/>
        <item m="1" x="7461"/>
        <item m="1" x="7522"/>
        <item m="1" x="7708"/>
        <item m="1" x="1273"/>
        <item m="1" x="2481"/>
        <item m="1" x="7679"/>
        <item m="1" x="7729"/>
        <item m="1" x="7770"/>
        <item m="1" x="7807"/>
        <item m="1" x="7840"/>
        <item m="1" x="7876"/>
        <item m="1" x="7903"/>
        <item m="1" x="7946"/>
        <item m="1" x="7993"/>
        <item m="1" x="7639"/>
        <item m="1" x="7683"/>
        <item m="1" x="7733"/>
        <item m="1" x="7774"/>
        <item m="1" x="7810"/>
        <item m="1" x="7843"/>
        <item m="1" x="7879"/>
        <item m="1" x="7906"/>
        <item m="1" x="7950"/>
        <item m="1" x="7997"/>
        <item m="1" x="7642"/>
        <item m="1" x="7686"/>
        <item m="1" x="7736"/>
        <item m="1" x="7777"/>
        <item m="1" x="7813"/>
        <item m="1" x="7846"/>
        <item m="1" x="7882"/>
        <item m="1" x="7909"/>
        <item m="1" x="7954"/>
        <item m="1" x="7647"/>
        <item m="1" x="7692"/>
        <item m="1" x="7740"/>
        <item m="1" x="7781"/>
        <item m="1" x="7817"/>
        <item m="1" x="7850"/>
        <item m="1" x="7885"/>
        <item m="1" x="7912"/>
        <item m="1" x="7958"/>
        <item m="1" x="7650"/>
        <item m="1" x="7696"/>
        <item m="1" x="7744"/>
        <item m="1" x="7785"/>
        <item m="1" x="7820"/>
        <item m="1" x="7853"/>
        <item m="1" x="7888"/>
        <item m="1" x="7915"/>
        <item m="1" x="7961"/>
        <item m="1" x="7654"/>
        <item m="1" x="7700"/>
        <item m="1" x="7748"/>
        <item m="1" x="7789"/>
        <item m="1" x="7823"/>
        <item m="1" x="7856"/>
        <item m="1" x="7890"/>
        <item m="1" x="7917"/>
        <item m="1" x="7963"/>
        <item m="1" x="7656"/>
        <item m="1" x="7702"/>
        <item m="1" x="7750"/>
        <item m="1" x="7791"/>
        <item m="1" x="7825"/>
        <item m="1" x="7858"/>
        <item m="1" x="7892"/>
        <item m="1" x="7919"/>
        <item m="1" x="7965"/>
        <item m="1" x="7658"/>
        <item m="1" x="7705"/>
        <item m="1" x="7753"/>
        <item m="1" x="7794"/>
        <item m="1" x="7828"/>
        <item m="1" x="7861"/>
        <item m="1" x="7894"/>
        <item m="1" x="7921"/>
        <item m="1" x="7967"/>
        <item m="1" x="7659"/>
        <item m="1" x="7706"/>
        <item m="1" x="7754"/>
        <item m="1" x="7795"/>
        <item m="1" x="7829"/>
        <item m="1" x="7862"/>
        <item m="1" x="7895"/>
        <item m="1" x="7922"/>
        <item m="1" x="7968"/>
        <item m="1" x="7660"/>
        <item m="1" x="7707"/>
        <item m="1" x="7755"/>
        <item m="1" x="7796"/>
        <item m="1" x="7831"/>
        <item m="1" x="7864"/>
        <item m="1" x="7897"/>
        <item m="1" x="7924"/>
        <item m="1" x="7969"/>
        <item m="1" x="7929"/>
        <item m="1" x="7976"/>
        <item m="1" x="41"/>
        <item m="1" x="252"/>
        <item m="1" x="413"/>
        <item m="1" x="607"/>
        <item m="1" x="792"/>
        <item m="1" x="994"/>
        <item m="1" x="1171"/>
        <item m="1" x="7932"/>
        <item m="1" x="7978"/>
        <item m="1" x="49"/>
        <item m="1" x="260"/>
        <item m="1" x="423"/>
        <item m="1" x="616"/>
        <item m="1" x="801"/>
        <item m="1" x="1003"/>
        <item m="1" x="1181"/>
        <item m="1" x="7934"/>
        <item m="1" x="7980"/>
        <item m="1" x="62"/>
        <item m="1" x="269"/>
        <item m="1" x="433"/>
        <item m="1" x="624"/>
        <item m="1" x="811"/>
        <item m="1" x="1011"/>
        <item m="1" x="1188"/>
        <item m="1" x="7936"/>
        <item m="1" x="7982"/>
        <item m="1" x="73"/>
        <item m="1" x="281"/>
        <item m="1" x="443"/>
        <item m="1" x="636"/>
        <item m="1" x="820"/>
        <item m="1" x="1020"/>
        <item m="1" x="1196"/>
        <item m="1" x="7937"/>
        <item m="1" x="7984"/>
        <item m="1" x="93"/>
        <item m="1" x="295"/>
        <item m="1" x="457"/>
        <item m="1" x="646"/>
        <item m="1" x="832"/>
        <item m="1" x="1029"/>
        <item m="1" x="1205"/>
        <item m="1" x="7938"/>
        <item m="1" x="7985"/>
        <item m="1" x="105"/>
        <item m="1" x="307"/>
        <item m="1" x="467"/>
        <item m="1" x="656"/>
        <item m="1" x="840"/>
        <item m="1" x="1037"/>
        <item m="1" x="1212"/>
        <item m="1" x="7940"/>
        <item m="1" x="7987"/>
        <item m="1" x="122"/>
        <item m="1" x="316"/>
        <item m="1" x="478"/>
        <item m="1" x="664"/>
        <item m="1" x="849"/>
        <item m="1" x="1042"/>
        <item m="1" x="1216"/>
        <item m="1" x="7943"/>
        <item m="1" x="7990"/>
        <item m="1" x="130"/>
        <item m="1" x="325"/>
        <item m="1" x="487"/>
        <item m="1" x="672"/>
        <item m="1" x="855"/>
        <item m="1" x="1046"/>
        <item m="1" x="1220"/>
        <item m="1" x="7947"/>
        <item m="1" x="7994"/>
        <item m="1" x="142"/>
        <item m="1" x="331"/>
        <item m="1" x="495"/>
        <item m="1" x="678"/>
        <item m="1" x="862"/>
        <item m="1" x="1051"/>
        <item m="1" x="1225"/>
        <item m="1" x="7951"/>
        <item m="1" x="7998"/>
        <item m="1" x="148"/>
        <item m="1" x="336"/>
        <item m="1" x="501"/>
        <item m="1" x="685"/>
        <item m="1" x="7417"/>
        <item m="1" x="7421"/>
        <item m="1" x="7425"/>
        <item m="1" x="7427"/>
        <item m="1" x="7431"/>
        <item m="1" x="7433"/>
        <item m="1" x="7436"/>
        <item m="1" x="7438"/>
        <item m="1" x="7440"/>
        <item m="1" x="6917"/>
        <item m="1" x="7195"/>
        <item m="1" x="7392"/>
        <item m="1" x="7401"/>
        <item m="1" x="7408"/>
        <item m="1" x="7415"/>
        <item m="1" x="7419"/>
        <item m="1" x="7424"/>
        <item m="1" x="7426"/>
        <item m="1" x="7430"/>
        <item m="1" x="5889"/>
        <item m="1" x="6169"/>
        <item m="1" x="6389"/>
        <item m="1" x="6681"/>
        <item m="1" x="6896"/>
        <item m="1" x="7172"/>
        <item m="1" x="7386"/>
        <item m="1" x="7400"/>
        <item m="1" x="7407"/>
        <item m="1" x="7414"/>
        <item m="1" x="5012"/>
        <item m="1" x="5282"/>
        <item m="1" x="5420"/>
        <item m="1" x="5686"/>
        <item m="1" x="5864"/>
        <item m="1" x="6136"/>
        <item m="1" x="6360"/>
        <item m="1" x="6651"/>
        <item m="1" x="6871"/>
        <item m="1" x="7144"/>
        <item m="1" x="4285"/>
        <item m="1" x="4468"/>
        <item m="1" x="4607"/>
        <item m="1" x="4841"/>
        <item m="1" x="5003"/>
        <item m="1" x="5238"/>
        <item m="1" x="5411"/>
        <item m="1" x="5649"/>
        <item m="1" x="5850"/>
        <item m="1" x="6098"/>
        <item m="1" x="3728"/>
        <item m="1" x="3865"/>
        <item m="1" x="3980"/>
        <item m="1" x="4133"/>
        <item m="1" x="4270"/>
        <item m="1" x="4434"/>
        <item m="1" x="4590"/>
        <item m="1" x="4795"/>
        <item m="1" x="4987"/>
        <item m="1" x="5189"/>
        <item m="1" x="3289"/>
        <item m="1" x="3370"/>
        <item m="1" x="3484"/>
        <item m="1" x="3602"/>
        <item m="1" x="3724"/>
        <item m="1" x="3842"/>
        <item m="1" x="3976"/>
        <item m="1" x="4111"/>
        <item m="1" x="4264"/>
        <item m="1" x="4407"/>
        <item m="1" x="2914"/>
        <item m="1" x="7530"/>
        <item m="1" x="7535"/>
        <item m="1" x="7537"/>
        <item m="1" x="7539"/>
        <item m="1" x="7542"/>
        <item m="1" x="7544"/>
        <item m="1" x="7546"/>
        <item m="1" x="7548"/>
        <item m="1" x="7553"/>
        <item m="1" x="2293"/>
        <item m="1" x="2323"/>
        <item m="1" x="2344"/>
        <item m="1" x="2353"/>
        <item m="1" x="2367"/>
        <item m="1" x="2395"/>
        <item m="1" x="2435"/>
        <item m="1" x="2468"/>
        <item m="1" x="2496"/>
        <item m="1" x="2520"/>
        <item m="1" x="7500"/>
        <item m="1" x="7502"/>
        <item m="1" x="7508"/>
        <item m="1" x="7509"/>
        <item m="1" x="7512"/>
        <item m="1" x="7516"/>
        <item m="1" x="7518"/>
        <item m="1" x="7520"/>
        <item m="1" x="7523"/>
        <item m="1" x="7528"/>
        <item m="1" x="2088"/>
        <item m="1" x="2119"/>
        <item m="1" x="2144"/>
        <item m="1" x="2152"/>
        <item m="1" x="2168"/>
        <item m="1" x="2188"/>
        <item m="1" x="2227"/>
        <item m="1" x="2251"/>
        <item m="1" x="2286"/>
        <item m="1" x="2313"/>
        <item m="1" x="7489"/>
        <item m="1" x="7653"/>
        <item m="1" x="7699"/>
        <item m="1" x="7747"/>
        <item m="1" x="7788"/>
        <item m="1" x="7822"/>
        <item m="1" x="7855"/>
        <item m="1" x="7688"/>
        <item m="1" x="7713"/>
        <item m="1" x="7737"/>
        <item m="1" x="7758"/>
        <item m="1" x="7778"/>
        <item m="1" x="7797"/>
        <item m="1" x="7814"/>
        <item m="1" x="7832"/>
        <item m="1" x="7847"/>
        <item m="1" x="7608"/>
        <item m="1" x="7617"/>
        <item m="1" x="7623"/>
        <item m="1" x="7636"/>
        <item m="1" x="7664"/>
        <item m="1" x="7680"/>
        <item m="1" x="7711"/>
        <item m="1" x="7730"/>
        <item m="1" x="7757"/>
        <item m="1" x="7771"/>
        <item m="1" x="7576"/>
        <item m="1" x="7587"/>
        <item m="1" x="7591"/>
        <item m="1" x="7675"/>
        <item m="1" x="7725"/>
        <item m="1" x="7766"/>
        <item m="1" x="7803"/>
        <item m="1" x="7836"/>
        <item m="1" x="7872"/>
        <item m="1" x="7899"/>
        <item m="1" x="7939"/>
        <item m="1" x="7986"/>
        <item m="1" x="7634"/>
        <item m="1" x="7676"/>
        <item m="1" x="7726"/>
        <item m="1" x="7767"/>
        <item m="1" x="7804"/>
        <item m="1" x="7837"/>
        <item m="1" x="7873"/>
        <item m="1" x="7900"/>
        <item m="1" x="7942"/>
        <item m="1" x="7989"/>
        <item m="1" x="7635"/>
        <item m="1" x="7677"/>
        <item m="1" x="7727"/>
        <item m="1" x="7768"/>
        <item m="1" x="7805"/>
        <item m="1" x="7838"/>
        <item m="1" x="7874"/>
        <item m="1" x="7901"/>
        <item m="1" x="7944"/>
        <item m="1" x="7991"/>
        <item m="1" x="7637"/>
        <item m="1" x="7681"/>
        <item m="1" x="7731"/>
        <item m="1" x="7772"/>
        <item m="1" x="7808"/>
        <item m="1" x="7841"/>
        <item m="1" x="7877"/>
        <item m="1" x="7904"/>
        <item m="1" x="7948"/>
        <item m="1" x="7995"/>
        <item m="1" x="7640"/>
        <item m="1" x="7684"/>
        <item m="1" x="7734"/>
        <item m="1" x="7775"/>
        <item m="1" x="7811"/>
        <item m="1" x="7844"/>
        <item m="1" x="7880"/>
        <item m="1" x="7907"/>
        <item m="1" x="7952"/>
        <item m="1" x="7999"/>
        <item m="1" x="7645"/>
        <item m="1" x="7690"/>
        <item m="1" x="7738"/>
        <item m="1" x="7779"/>
        <item m="1" x="7815"/>
        <item m="1" x="7848"/>
        <item m="1" x="7883"/>
        <item m="1" x="7910"/>
        <item m="1" x="7956"/>
        <item m="1" x="7648"/>
        <item m="1" x="7694"/>
        <item m="1" x="7742"/>
        <item m="1" x="7783"/>
        <item m="1" x="7818"/>
        <item m="1" x="7851"/>
        <item m="1" x="7886"/>
        <item m="1" x="7913"/>
        <item m="1" x="7959"/>
        <item m="1" x="7652"/>
        <item m="1" x="7698"/>
        <item m="1" x="7746"/>
        <item m="1" x="7787"/>
        <item m="1" x="7821"/>
        <item m="1" x="7854"/>
        <item m="1" x="7889"/>
        <item m="1" x="7916"/>
        <item m="1" x="7962"/>
        <item m="1" x="7655"/>
        <item m="1" x="7701"/>
        <item m="1" x="7749"/>
        <item m="1" x="7790"/>
        <item m="1" x="7824"/>
        <item m="1" x="7857"/>
        <item m="1" x="7891"/>
        <item m="1" x="7918"/>
        <item m="1" x="7964"/>
        <item m="1" x="7657"/>
        <item m="1" x="7704"/>
        <item m="1" x="7752"/>
        <item m="1" x="7793"/>
        <item m="1" x="7827"/>
        <item m="1" x="7860"/>
        <item m="1" x="7893"/>
        <item m="1" x="7920"/>
        <item m="1" x="7966"/>
        <item m="1" x="7926"/>
        <item m="1" x="7973"/>
        <item m="1" x="26"/>
        <item m="1" x="238"/>
        <item m="1" x="402"/>
        <item m="1" x="591"/>
        <item m="1" x="776"/>
        <item m="1" x="978"/>
        <item m="1" x="1154"/>
        <item m="1" x="7927"/>
        <item m="1" x="7974"/>
        <item m="1" x="29"/>
        <item m="1" x="242"/>
        <item m="1" x="405"/>
        <item m="1" x="596"/>
        <item m="1" x="782"/>
        <item m="1" x="983"/>
        <item m="1" x="1161"/>
        <item m="1" x="7928"/>
        <item m="1" x="7975"/>
        <item m="1" x="40"/>
        <item m="1" x="251"/>
        <item m="1" x="412"/>
        <item m="1" x="606"/>
        <item m="1" x="791"/>
        <item m="1" x="993"/>
        <item m="1" x="1170"/>
        <item m="1" x="7931"/>
        <item m="1" x="7977"/>
        <item m="1" x="48"/>
        <item m="1" x="259"/>
        <item m="1" x="422"/>
        <item m="1" x="615"/>
        <item m="1" x="800"/>
        <item m="1" x="1002"/>
        <item m="1" x="1180"/>
        <item m="1" x="7933"/>
        <item m="1" x="7979"/>
        <item m="1" x="7453"/>
        <item m="1" x="7442"/>
        <item m="1" x="7432"/>
        <item m="1" x="7484"/>
        <item m="1" x="1361"/>
        <item m="1" x="2705"/>
        <item m="1" x="2899"/>
        <item m="1" x="3085"/>
        <item m="1" x="3268"/>
        <item m="1" x="3462"/>
        <item m="1" x="3700"/>
        <item m="1" x="3949"/>
        <item m="1" x="4236"/>
        <item m="1" x="4545"/>
        <item m="1" x="2532"/>
        <item m="1" x="2709"/>
        <item m="1" x="2905"/>
        <item m="1" x="3092"/>
        <item m="1" x="3276"/>
        <item m="1" x="3468"/>
        <item m="1" x="3707"/>
        <item m="1" x="3956"/>
        <item m="1" x="4243"/>
        <item m="1" x="4555"/>
        <item m="1" x="2538"/>
        <item m="1" x="2714"/>
        <item m="1" x="2910"/>
        <item m="1" x="3096"/>
        <item m="1" x="3281"/>
        <item m="1" x="3473"/>
        <item m="1" x="3714"/>
        <item m="1" x="3964"/>
        <item m="1" x="4252"/>
        <item m="1" x="4561"/>
        <item m="1" x="2539"/>
        <item m="1" x="2715"/>
        <item m="1" x="2913"/>
        <item m="1" x="3100"/>
        <item m="1" x="3285"/>
        <item m="1" x="7485"/>
        <item x="0"/>
        <item x="1"/>
        <item x="2"/>
        <item x="3"/>
        <item x="4"/>
        <item x="5"/>
        <item x="6"/>
        <item x="7"/>
        <item x="8"/>
        <item x="9"/>
        <item m="1" x="3115"/>
        <item m="1" x="3225"/>
        <item m="1" x="3302"/>
      </items>
    </pivotField>
    <pivotField compact="0" outline="0" showAll="0" defaultSubtotal="0">
      <items count="679">
        <item m="1" x="168"/>
        <item m="1" x="526"/>
        <item x="8"/>
        <item x="2"/>
        <item m="1" x="521"/>
        <item m="1" x="338"/>
        <item m="1" x="414"/>
        <item m="1" x="33"/>
        <item m="1" x="367"/>
        <item m="1" x="80"/>
        <item m="1" x="591"/>
        <item m="1" x="331"/>
        <item m="1" x="455"/>
        <item m="1" x="524"/>
        <item m="1" x="403"/>
        <item m="1" x="110"/>
        <item m="1" x="369"/>
        <item m="1" x="202"/>
        <item m="1" x="468"/>
        <item m="1" x="17"/>
        <item m="1" x="412"/>
        <item m="1" x="137"/>
        <item m="1" x="100"/>
        <item m="1" x="533"/>
        <item m="1" x="178"/>
        <item m="1" x="341"/>
        <item m="1" x="395"/>
        <item m="1" x="43"/>
        <item m="1" x="428"/>
        <item m="1" x="488"/>
        <item m="1" x="503"/>
        <item m="1" x="525"/>
        <item m="1" x="619"/>
        <item m="1" x="399"/>
        <item m="1" x="522"/>
        <item m="1" x="568"/>
        <item m="1" x="84"/>
        <item m="1" x="82"/>
        <item m="1" x="496"/>
        <item m="1" x="516"/>
        <item m="1" x="504"/>
        <item m="1" x="473"/>
        <item m="1" x="119"/>
        <item m="1" x="463"/>
        <item m="1" x="581"/>
        <item m="1" x="363"/>
        <item m="1" x="501"/>
        <item m="1" x="618"/>
        <item m="1" x="566"/>
        <item m="1" x="623"/>
        <item m="1" x="224"/>
        <item m="1" x="38"/>
        <item m="1" x="527"/>
        <item m="1" x="446"/>
        <item m="1" x="547"/>
        <item m="1" x="443"/>
        <item m="1" x="651"/>
        <item m="1" x="170"/>
        <item m="1" x="356"/>
        <item m="1" x="150"/>
        <item m="1" x="672"/>
        <item m="1" x="232"/>
        <item m="1" x="124"/>
        <item m="1" x="404"/>
        <item m="1" x="542"/>
        <item m="1" x="120"/>
        <item m="1" x="632"/>
        <item m="1" x="32"/>
        <item m="1" x="539"/>
        <item m="1" x="40"/>
        <item m="1" x="368"/>
        <item m="1" x="321"/>
        <item m="1" x="214"/>
        <item m="1" x="567"/>
        <item m="1" x="92"/>
        <item m="1" x="166"/>
        <item m="1" x="626"/>
        <item m="1" x="140"/>
        <item m="1" x="218"/>
        <item m="1" x="223"/>
        <item m="1" x="476"/>
        <item m="1" x="613"/>
        <item m="1" x="579"/>
        <item m="1" x="675"/>
        <item m="1" x="652"/>
        <item m="1" x="29"/>
        <item m="1" x="49"/>
        <item m="1" x="309"/>
        <item m="1" x="657"/>
        <item m="1" x="172"/>
        <item m="1" x="325"/>
        <item m="1" x="673"/>
        <item m="1" x="35"/>
        <item m="1" x="163"/>
        <item m="1" x="662"/>
        <item m="1" x="239"/>
        <item m="1" x="512"/>
        <item m="1" x="628"/>
        <item m="1" x="599"/>
        <item m="1" x="171"/>
        <item m="1" x="106"/>
        <item m="1" x="362"/>
        <item m="1" x="36"/>
        <item m="1" x="605"/>
        <item m="1" x="489"/>
        <item m="1" x="282"/>
        <item m="1" x="665"/>
        <item m="1" x="155"/>
        <item m="1" x="392"/>
        <item m="1" x="564"/>
        <item m="1" x="435"/>
        <item m="1" x="422"/>
        <item m="1" x="540"/>
        <item m="1" x="517"/>
        <item m="1" x="222"/>
        <item m="1" x="248"/>
        <item m="1" x="663"/>
        <item m="1" x="550"/>
        <item m="1" x="87"/>
        <item m="1" x="569"/>
        <item m="1" x="24"/>
        <item m="1" x="157"/>
        <item m="1" x="52"/>
        <item m="1" x="661"/>
        <item m="1" x="573"/>
        <item m="1" x="54"/>
        <item m="1" x="571"/>
        <item m="1" x="365"/>
        <item m="1" x="420"/>
        <item m="1" x="355"/>
        <item m="1" x="552"/>
        <item m="1" x="68"/>
        <item m="1" x="316"/>
        <item m="1" x="104"/>
        <item m="1" x="620"/>
        <item m="1" x="430"/>
        <item m="1" x="674"/>
        <item m="1" x="117"/>
        <item m="1" x="174"/>
        <item m="1" x="493"/>
        <item m="1" x="543"/>
        <item m="1" x="294"/>
        <item m="1" x="538"/>
        <item m="1" x="431"/>
        <item m="1" x="227"/>
        <item m="1" x="76"/>
        <item m="1" x="458"/>
        <item m="1" x="434"/>
        <item m="1" x="450"/>
        <item m="1" x="158"/>
        <item m="1" x="266"/>
        <item m="1" x="234"/>
        <item m="1" x="18"/>
        <item m="1" x="413"/>
        <item m="1" x="13"/>
        <item m="1" x="41"/>
        <item m="1" x="560"/>
        <item m="1" x="454"/>
        <item m="1" x="352"/>
        <item m="1" x="162"/>
        <item m="1" x="19"/>
        <item m="1" x="296"/>
        <item m="1" x="327"/>
        <item m="1" x="34"/>
        <item m="1" x="165"/>
        <item m="1" x="252"/>
        <item m="1" x="604"/>
        <item m="1" x="475"/>
        <item m="1" x="109"/>
        <item m="1" x="631"/>
        <item m="1" x="669"/>
        <item m="1" x="344"/>
        <item m="1" x="594"/>
        <item m="1" x="555"/>
        <item m="1" x="354"/>
        <item m="1" x="546"/>
        <item m="1" x="290"/>
        <item m="1" x="274"/>
        <item m="1" x="50"/>
        <item m="1" x="495"/>
        <item m="1" x="400"/>
        <item m="1" x="280"/>
        <item m="1" x="185"/>
        <item m="1" x="490"/>
        <item m="1" x="258"/>
        <item m="1" x="486"/>
        <item m="1" x="312"/>
        <item m="1" x="466"/>
        <item m="1" x="497"/>
        <item m="1" x="142"/>
        <item m="1" x="429"/>
        <item m="1" x="211"/>
        <item m="1" x="342"/>
        <item m="1" x="134"/>
        <item m="1" x="629"/>
        <item m="1" x="51"/>
        <item m="1" x="260"/>
        <item m="1" x="210"/>
        <item m="1" x="646"/>
        <item m="1" x="58"/>
        <item m="1" x="359"/>
        <item m="1" x="513"/>
        <item m="1" x="308"/>
        <item m="1" x="478"/>
        <item m="1" x="650"/>
        <item m="1" x="28"/>
        <item m="1" x="534"/>
        <item m="1" x="510"/>
        <item m="1" x="562"/>
        <item m="1" x="541"/>
        <item m="1" x="175"/>
        <item m="1" x="89"/>
        <item m="1" x="71"/>
        <item m="1" x="15"/>
        <item m="1" x="83"/>
        <item m="1" x="77"/>
        <item m="1" x="500"/>
        <item m="1" x="617"/>
        <item m="1" x="225"/>
        <item m="1" x="554"/>
        <item m="1" x="118"/>
        <item m="1" x="677"/>
        <item m="1" x="146"/>
        <item m="1" x="257"/>
        <item m="1" x="78"/>
        <item m="1" x="375"/>
        <item m="1" x="479"/>
        <item m="1" x="297"/>
        <item m="1" x="472"/>
        <item m="1" x="565"/>
        <item m="1" x="642"/>
        <item m="1" x="595"/>
        <item m="1" x="578"/>
        <item m="1" x="79"/>
        <item m="1" x="101"/>
        <item m="1" x="336"/>
        <item m="1" x="635"/>
        <item m="1" x="415"/>
        <item m="1" x="471"/>
        <item m="1" x="273"/>
        <item m="1" x="370"/>
        <item m="1" x="317"/>
        <item m="1" x="360"/>
        <item m="1" x="111"/>
        <item m="1" x="184"/>
        <item m="1" x="441"/>
        <item m="1" x="193"/>
        <item m="1" x="358"/>
        <item m="1" x="383"/>
        <item m="1" x="570"/>
        <item m="1" x="558"/>
        <item m="1" x="584"/>
        <item m="1" x="98"/>
        <item m="1" x="299"/>
        <item m="1" x="361"/>
        <item m="1" x="498"/>
        <item m="1" x="474"/>
        <item m="1" x="275"/>
        <item m="1" x="183"/>
        <item m="1" x="508"/>
        <item m="1" x="148"/>
        <item m="1" x="519"/>
        <item m="1" x="557"/>
        <item m="1" x="482"/>
        <item m="1" x="72"/>
        <item m="1" x="253"/>
        <item m="1" x="320"/>
        <item m="1" x="272"/>
        <item m="1" x="647"/>
        <item m="1" x="606"/>
        <item m="1" x="548"/>
        <item m="1" x="115"/>
        <item m="1" x="319"/>
        <item m="1" x="196"/>
        <item m="1" x="318"/>
        <item m="1" x="30"/>
        <item m="1" x="302"/>
        <item m="1" x="229"/>
        <item m="1" x="492"/>
        <item m="1" x="44"/>
        <item m="1" x="91"/>
        <item m="1" x="228"/>
        <item m="1" x="439"/>
        <item m="1" x="609"/>
        <item m="1" x="213"/>
        <item m="1" x="93"/>
        <item m="1" x="350"/>
        <item m="1" x="116"/>
        <item m="1" x="654"/>
        <item m="1" x="64"/>
        <item m="1" x="551"/>
        <item m="1" x="655"/>
        <item m="1" x="304"/>
        <item m="1" x="477"/>
        <item m="1" x="315"/>
        <item m="1" x="382"/>
        <item m="1" x="418"/>
        <item m="1" x="303"/>
        <item m="1" x="340"/>
        <item m="1" x="456"/>
        <item m="1" x="596"/>
        <item m="1" x="67"/>
        <item m="1" x="129"/>
        <item m="1" x="577"/>
        <item m="1" x="242"/>
        <item m="1" x="39"/>
        <item m="1" x="16"/>
        <item m="1" x="366"/>
        <item m="1" x="509"/>
        <item m="1" x="393"/>
        <item m="1" x="254"/>
        <item m="1" x="660"/>
        <item m="1" x="235"/>
        <item m="1" x="292"/>
        <item m="1" x="328"/>
        <item m="1" x="61"/>
        <item m="1" x="630"/>
        <item m="1" x="48"/>
        <item m="1" x="186"/>
        <item m="1" x="81"/>
        <item m="1" x="426"/>
        <item m="1" x="66"/>
        <item m="1" x="608"/>
        <item m="1" x="314"/>
        <item m="1" x="220"/>
        <item m="1" x="287"/>
        <item m="1" x="624"/>
        <item m="1" x="505"/>
        <item m="1" x="459"/>
        <item m="1" x="181"/>
        <item m="1" x="25"/>
        <item m="1" x="132"/>
        <item m="1" x="396"/>
        <item m="1" x="11"/>
        <item m="1" x="335"/>
        <item m="1" x="55"/>
        <item m="1" x="204"/>
        <item m="1" x="14"/>
        <item m="1" x="535"/>
        <item m="1" x="244"/>
        <item m="1" x="411"/>
        <item m="1" x="145"/>
        <item m="1" x="233"/>
        <item m="1" x="448"/>
        <item m="1" x="376"/>
        <item m="1" x="485"/>
        <item m="1" x="514"/>
        <item m="1" x="587"/>
        <item m="1" x="332"/>
        <item m="1" x="122"/>
        <item m="1" x="305"/>
        <item m="1" x="491"/>
        <item m="1" x="351"/>
        <item m="1" x="53"/>
        <item m="1" x="668"/>
        <item m="1" x="108"/>
        <item m="1" x="112"/>
        <item m="1" x="364"/>
        <item m="1" x="277"/>
        <item m="1" x="390"/>
        <item m="1" x="298"/>
        <item m="1" x="70"/>
        <item m="1" x="561"/>
        <item m="1" x="602"/>
        <item m="1" x="417"/>
        <item m="1" x="337"/>
        <item m="1" x="307"/>
        <item m="1" x="237"/>
        <item m="1" x="262"/>
        <item m="1" x="324"/>
        <item m="1" x="449"/>
        <item m="1" x="614"/>
        <item m="1" x="637"/>
        <item m="1" x="276"/>
        <item m="1" x="544"/>
        <item m="1" x="670"/>
        <item m="1" x="121"/>
        <item m="1" x="26"/>
        <item m="1" x="226"/>
        <item m="1" x="348"/>
        <item m="1" x="585"/>
        <item m="1" x="610"/>
        <item m="1" x="127"/>
        <item m="1" x="12"/>
        <item m="1" x="416"/>
        <item m="1" x="345"/>
        <item m="1" x="511"/>
        <item m="1" x="251"/>
        <item m="1" x="329"/>
        <item m="1" x="640"/>
        <item m="1" x="576"/>
        <item m="1" x="452"/>
        <item m="1" x="192"/>
        <item m="1" x="256"/>
        <item m="1" x="107"/>
        <item m="1" x="23"/>
        <item m="1" x="462"/>
        <item m="1" x="167"/>
        <item m="1" x="648"/>
        <item m="1" x="96"/>
        <item m="1" x="523"/>
        <item m="1" x="373"/>
        <item m="1" x="271"/>
        <item m="1" x="208"/>
        <item m="1" x="603"/>
        <item m="1" x="300"/>
        <item m="1" x="238"/>
        <item m="1" x="216"/>
        <item m="1" x="600"/>
        <item m="1" x="391"/>
        <item m="1" x="74"/>
        <item m="1" x="528"/>
        <item m="1" x="678"/>
        <item m="1" x="243"/>
        <item m="1" x="263"/>
        <item m="1" x="520"/>
        <item m="1" x="63"/>
        <item m="1" x="45"/>
        <item m="1" x="575"/>
        <item m="1" x="612"/>
        <item m="1" x="386"/>
        <item m="1" x="182"/>
        <item m="1" x="65"/>
        <item m="1" x="531"/>
        <item m="1" x="453"/>
        <item m="1" x="99"/>
        <item m="1" x="572"/>
        <item m="1" x="671"/>
        <item m="1" x="377"/>
        <item m="1" x="205"/>
        <item m="1" x="47"/>
        <item m="1" x="374"/>
        <item m="1" x="278"/>
        <item m="1" x="10"/>
        <item m="1" x="198"/>
        <item m="1" x="57"/>
        <item m="1" x="589"/>
        <item m="1" x="143"/>
        <item m="1" x="353"/>
        <item m="1" x="95"/>
        <item m="1" x="152"/>
        <item m="1" x="151"/>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compact="0" outline="0" showAll="0" defaultSubtotal="0">
      <items count="839">
        <item m="1" x="493"/>
        <item m="1" x="615"/>
        <item x="7"/>
        <item m="1" x="96"/>
        <item m="1" x="593"/>
        <item m="1" x="503"/>
        <item m="1" x="504"/>
        <item m="1" x="415"/>
        <item m="1" x="556"/>
        <item m="1" x="301"/>
        <item m="1" x="625"/>
        <item m="1" x="214"/>
        <item m="1" x="627"/>
        <item m="1" x="294"/>
        <item m="1" x="404"/>
        <item m="1" x="523"/>
        <item m="1" x="611"/>
        <item m="1" x="368"/>
        <item m="1" x="52"/>
        <item m="1" x="487"/>
        <item m="1" x="121"/>
        <item m="1" x="122"/>
        <item m="1" x="527"/>
        <item m="1" x="402"/>
        <item m="1" x="300"/>
        <item m="1" x="697"/>
        <item m="1" x="489"/>
        <item m="1" x="448"/>
        <item m="1" x="109"/>
        <item m="1" x="51"/>
        <item m="1" x="661"/>
        <item m="1" x="467"/>
        <item m="1" x="466"/>
        <item m="1" x="371"/>
        <item m="1" x="607"/>
        <item m="1" x="396"/>
        <item m="1" x="216"/>
        <item m="1" x="159"/>
        <item m="1" x="755"/>
        <item m="1" x="398"/>
        <item m="1" x="574"/>
        <item m="1" x="542"/>
        <item m="1" x="616"/>
        <item m="1" x="285"/>
        <item m="1" x="539"/>
        <item m="1" x="133"/>
        <item m="1" x="236"/>
        <item m="1" x="272"/>
        <item m="1" x="380"/>
        <item m="1" x="476"/>
        <item m="1" x="370"/>
        <item m="1" x="320"/>
        <item m="1" x="729"/>
        <item m="1" x="674"/>
        <item m="1" x="90"/>
        <item m="1" x="592"/>
        <item m="1" x="255"/>
        <item m="1" x="363"/>
        <item m="1" x="218"/>
        <item m="1" x="669"/>
        <item m="1" x="310"/>
        <item m="1" x="113"/>
        <item m="1" x="538"/>
        <item m="1" x="407"/>
        <item m="1" x="569"/>
        <item m="1" x="191"/>
        <item m="1" x="684"/>
        <item m="1" x="25"/>
        <item m="1" x="562"/>
        <item m="1" x="799"/>
        <item m="1" x="186"/>
        <item m="1" x="524"/>
        <item m="1" x="754"/>
        <item m="1" x="695"/>
        <item m="1" x="343"/>
        <item m="1" x="114"/>
        <item m="1" x="195"/>
        <item m="1" x="776"/>
        <item m="1" x="264"/>
        <item m="1" x="154"/>
        <item m="1" x="120"/>
        <item m="1" x="408"/>
        <item m="1" x="185"/>
        <item m="1" x="768"/>
        <item m="1" x="344"/>
        <item m="1" x="287"/>
        <item m="1" x="557"/>
        <item m="1" x="106"/>
        <item m="1" x="681"/>
        <item m="1" x="199"/>
        <item m="1" x="401"/>
        <item m="1" x="144"/>
        <item x="8"/>
        <item m="1" x="198"/>
        <item m="1" x="81"/>
        <item m="1" x="250"/>
        <item m="1" x="331"/>
        <item m="1" x="496"/>
        <item m="1" x="618"/>
        <item m="1" x="708"/>
        <item m="1" x="647"/>
        <item m="1" x="617"/>
        <item m="1" x="718"/>
        <item m="1" x="689"/>
        <item m="1" x="784"/>
        <item m="1" x="783"/>
        <item m="1" x="495"/>
        <item m="1" x="591"/>
        <item m="1" x="253"/>
        <item m="1" x="481"/>
        <item x="2"/>
        <item m="1" x="313"/>
        <item m="1" x="101"/>
        <item m="1" x="265"/>
        <item m="1" x="494"/>
        <item m="1" x="35"/>
        <item m="1" x="83"/>
        <item m="1" x="41"/>
        <item m="1" x="149"/>
        <item m="1" x="181"/>
        <item m="1" x="16"/>
        <item m="1" x="600"/>
        <item m="1" x="796"/>
        <item m="1" x="386"/>
        <item m="1" x="21"/>
        <item m="1" x="284"/>
        <item m="1" x="292"/>
        <item m="1" x="449"/>
        <item m="1" x="690"/>
        <item m="1" x="324"/>
        <item m="1" x="375"/>
        <item m="1" x="624"/>
        <item m="1" x="268"/>
        <item m="1" x="392"/>
        <item m="1" x="713"/>
        <item m="1" x="337"/>
        <item m="1" x="519"/>
        <item m="1" x="572"/>
        <item m="1" x="131"/>
        <item m="1" x="746"/>
        <item m="1" x="580"/>
        <item m="1" x="328"/>
        <item m="1" x="116"/>
        <item m="1" x="677"/>
        <item m="1" x="130"/>
        <item m="1" x="327"/>
        <item m="1" x="514"/>
        <item m="1" x="36"/>
        <item m="1" x="824"/>
        <item m="1" x="667"/>
        <item m="1" x="798"/>
        <item m="1" x="118"/>
        <item m="1" x="706"/>
        <item m="1" x="366"/>
        <item m="1" x="360"/>
        <item m="1" x="235"/>
        <item m="1" x="724"/>
        <item m="1" x="393"/>
        <item m="1" x="400"/>
        <item m="1" x="499"/>
        <item m="1" x="670"/>
        <item m="1" x="714"/>
        <item m="1" x="219"/>
        <item m="1" x="683"/>
        <item m="1" x="541"/>
        <item m="1" x="463"/>
        <item m="1" x="22"/>
        <item m="1" x="630"/>
        <item m="1" x="261"/>
        <item m="1" x="576"/>
        <item m="1" x="651"/>
        <item m="1" x="391"/>
        <item m="1" x="326"/>
        <item m="1" x="151"/>
        <item m="1" x="815"/>
        <item m="1" x="125"/>
        <item m="1" x="271"/>
        <item m="1" x="409"/>
        <item m="1" x="820"/>
        <item m="1" x="173"/>
        <item m="1" x="262"/>
        <item m="1" x="521"/>
        <item m="1" x="520"/>
        <item m="1" x="350"/>
        <item m="1" x="766"/>
        <item m="1" x="464"/>
        <item m="1" x="68"/>
        <item m="1" x="525"/>
        <item m="1" x="205"/>
        <item m="1" x="749"/>
        <item m="1" x="535"/>
        <item m="1" x="157"/>
        <item m="1" x="753"/>
        <item m="1" x="474"/>
        <item m="1" x="614"/>
        <item m="1" x="803"/>
        <item m="1" x="228"/>
        <item m="1" x="710"/>
        <item m="1" x="124"/>
        <item m="1" x="578"/>
        <item m="1" x="351"/>
        <item m="1" x="501"/>
        <item m="1" x="470"/>
        <item m="1" x="813"/>
        <item m="1" x="291"/>
        <item m="1" x="361"/>
        <item m="1" x="166"/>
        <item m="1" x="249"/>
        <item m="1" x="286"/>
        <item m="1" x="322"/>
        <item m="1" x="609"/>
        <item m="1" x="517"/>
        <item m="1" x="414"/>
        <item m="1" x="107"/>
        <item m="1" x="108"/>
        <item m="1" x="395"/>
        <item m="1" x="552"/>
        <item m="1" x="598"/>
        <item m="1" x="682"/>
        <item m="1" x="601"/>
        <item m="1" x="311"/>
        <item m="1" x="759"/>
        <item m="1" x="722"/>
        <item m="1" x="49"/>
        <item m="1" x="460"/>
        <item m="1" x="431"/>
        <item m="1" x="508"/>
        <item m="1" x="231"/>
        <item m="1" x="699"/>
        <item m="1" x="12"/>
        <item m="1" x="533"/>
        <item m="1" x="743"/>
        <item m="1" x="642"/>
        <item m="1" x="586"/>
        <item m="1" x="770"/>
        <item m="1" x="771"/>
        <item m="1" x="95"/>
        <item m="1" x="782"/>
        <item m="1" x="515"/>
        <item m="1" x="807"/>
        <item m="1" x="548"/>
        <item m="1" x="47"/>
        <item m="1" x="716"/>
        <item m="1" x="379"/>
        <item m="1" x="215"/>
        <item m="1" x="424"/>
        <item m="1" x="604"/>
        <item m="1" x="210"/>
        <item m="1" x="545"/>
        <item m="1" x="263"/>
        <item m="1" x="63"/>
        <item m="1" x="288"/>
        <item m="1" x="730"/>
        <item m="1" x="800"/>
        <item m="1" x="584"/>
        <item m="1" x="543"/>
        <item m="1" x="141"/>
        <item m="1" x="567"/>
        <item m="1" x="588"/>
        <item m="1" x="551"/>
        <item m="1" x="352"/>
        <item m="1" x="43"/>
        <item m="1" x="671"/>
        <item m="1" x="673"/>
        <item m="1" x="406"/>
        <item m="1" x="13"/>
        <item m="1" x="14"/>
        <item m="1" x="93"/>
        <item m="1" x="427"/>
        <item m="1" x="342"/>
        <item m="1" x="220"/>
        <item m="1" x="500"/>
        <item m="1" x="734"/>
        <item m="1" x="244"/>
        <item m="1" x="150"/>
        <item m="1" x="201"/>
        <item m="1" x="455"/>
        <item m="1" x="456"/>
        <item m="1" x="832"/>
        <item m="1" x="833"/>
        <item m="1" x="104"/>
        <item m="1" x="397"/>
        <item m="1" x="752"/>
        <item m="1" x="793"/>
        <item m="1" x="423"/>
        <item m="1" x="57"/>
        <item m="1" x="353"/>
        <item m="1" x="260"/>
        <item m="1" x="602"/>
        <item m="1" x="570"/>
        <item m="1" x="597"/>
        <item m="1" x="387"/>
        <item m="1" x="238"/>
        <item m="1" x="142"/>
        <item m="1" x="61"/>
        <item m="1" x="54"/>
        <item m="1" x="817"/>
        <item m="1" x="183"/>
        <item m="1" x="188"/>
        <item m="1" x="394"/>
        <item m="1" x="258"/>
        <item m="1" x="595"/>
        <item m="1" x="634"/>
        <item m="1" x="91"/>
        <item m="1" x="92"/>
        <item m="1" x="45"/>
        <item m="1" x="792"/>
        <item m="1" x="46"/>
        <item m="1" x="811"/>
        <item m="1" x="809"/>
        <item m="1" x="441"/>
        <item m="1" x="23"/>
        <item m="1" x="497"/>
        <item m="1" x="321"/>
        <item m="1" x="659"/>
        <item m="1" x="579"/>
        <item m="1" x="202"/>
        <item m="1" x="319"/>
        <item m="1" x="140"/>
        <item m="1" x="32"/>
        <item m="1" x="585"/>
        <item m="1" x="85"/>
        <item m="1" x="814"/>
        <item m="1" x="82"/>
        <item m="1" x="628"/>
        <item m="1" x="665"/>
        <item m="1" x="536"/>
        <item m="1" x="668"/>
        <item m="1" x="558"/>
        <item m="1" x="831"/>
        <item m="1" x="312"/>
        <item m="1" x="65"/>
        <item m="1" x="649"/>
        <item m="1" x="281"/>
        <item m="1" x="686"/>
        <item m="1" x="575"/>
        <item m="1" x="762"/>
        <item m="1" x="44"/>
        <item m="1" x="672"/>
        <item m="1" x="650"/>
        <item m="1" x="66"/>
        <item m="1" x="53"/>
        <item m="1" x="676"/>
        <item m="1" x="688"/>
        <item m="1" x="823"/>
        <item m="1" x="660"/>
        <item m="1" x="239"/>
        <item m="1" x="267"/>
        <item m="1" x="465"/>
        <item m="1" x="537"/>
        <item m="1" x="790"/>
        <item m="1" x="603"/>
        <item m="1" x="480"/>
        <item m="1" x="11"/>
        <item m="1" x="452"/>
        <item m="1" x="50"/>
        <item m="1" x="430"/>
        <item m="1" x="829"/>
        <item m="1" x="741"/>
        <item m="1" x="563"/>
        <item m="1" x="303"/>
        <item m="1" x="635"/>
        <item m="1" x="211"/>
        <item m="1" x="765"/>
        <item m="1" x="170"/>
        <item m="1" x="685"/>
        <item m="1" x="442"/>
        <item m="1" x="801"/>
        <item m="1" x="355"/>
        <item m="1" x="248"/>
        <item m="1" x="549"/>
        <item m="1" x="305"/>
        <item m="1" x="637"/>
        <item m="1" x="646"/>
        <item m="1" x="451"/>
        <item m="1" x="479"/>
        <item m="1" x="806"/>
        <item m="1" x="304"/>
        <item m="1" x="636"/>
        <item m="1" x="707"/>
        <item m="1" x="450"/>
        <item m="1" x="478"/>
        <item m="1" x="232"/>
        <item m="1" x="795"/>
        <item m="1" x="641"/>
        <item m="1" x="516"/>
        <item m="1" x="42"/>
        <item m="1" x="323"/>
        <item m="1" x="629"/>
        <item m="1" x="354"/>
        <item m="1" x="416"/>
        <item m="1" x="775"/>
        <item m="1" x="709"/>
        <item m="1" x="270"/>
        <item m="1" x="751"/>
        <item m="1" x="791"/>
        <item m="1" x="622"/>
        <item m="1" x="103"/>
        <item m="1" x="234"/>
        <item m="1" x="315"/>
        <item m="1" x="317"/>
        <item m="1" x="639"/>
        <item m="1" x="28"/>
        <item m="1" x="429"/>
        <item m="1" x="164"/>
        <item m="1" x="167"/>
        <item m="1" x="70"/>
        <item m="1" x="454"/>
        <item m="1" x="204"/>
        <item m="1" x="733"/>
        <item m="1" x="162"/>
        <item m="1" x="529"/>
        <item m="1" x="161"/>
        <item m="1" x="664"/>
        <item m="1" x="369"/>
        <item m="1" x="153"/>
        <item m="1" x="217"/>
        <item m="1" x="79"/>
        <item m="1" x="740"/>
        <item m="1" x="306"/>
        <item m="1" x="145"/>
        <item m="1" x="700"/>
        <item m="1" x="619"/>
        <item m="1" x="381"/>
        <item m="1" x="372"/>
        <item m="1" x="653"/>
        <item m="1" x="756"/>
        <item m="1" x="146"/>
        <item m="1" x="701"/>
        <item m="1" x="620"/>
        <item m="1" x="382"/>
        <item m="1" x="373"/>
        <item m="1" x="654"/>
        <item m="1" x="757"/>
        <item m="1" x="147"/>
        <item m="1" x="702"/>
        <item m="1" x="621"/>
        <item m="1" x="383"/>
        <item m="1" x="374"/>
        <item m="1" x="655"/>
        <item m="1" x="758"/>
        <item m="1" x="544"/>
        <item m="1" x="257"/>
        <item m="1" x="715"/>
        <item m="1" x="132"/>
        <item m="1" x="336"/>
        <item m="1" x="168"/>
        <item m="1" x="410"/>
        <item m="1" x="648"/>
        <item m="1" x="554"/>
        <item m="1" x="571"/>
        <item m="1" x="726"/>
        <item m="1" x="359"/>
        <item m="1" x="128"/>
        <item m="1" x="229"/>
        <item m="1" x="472"/>
        <item m="1" x="717"/>
        <item m="1" x="453"/>
        <item m="1" x="87"/>
        <item m="1" x="723"/>
        <item m="1" x="492"/>
        <item m="1" x="182"/>
        <item m="1" x="189"/>
        <item m="1" x="203"/>
        <item m="1" x="626"/>
        <item m="1" x="457"/>
        <item m="1" x="378"/>
        <item m="1" x="577"/>
        <item m="1" x="194"/>
        <item m="1" x="94"/>
        <item m="1" x="573"/>
        <item m="1" x="418"/>
        <item m="1" x="777"/>
        <item m="1" x="256"/>
        <item m="1" x="318"/>
        <item m="1" x="531"/>
        <item m="1" x="532"/>
        <item m="1" x="640"/>
        <item m="1" x="126"/>
        <item m="1" x="26"/>
        <item m="1" x="433"/>
        <item m="1" x="72"/>
        <item m="1" x="727"/>
        <item m="1" x="377"/>
        <item m="1" x="658"/>
        <item m="1" x="675"/>
        <item m="1" x="581"/>
        <item m="1" x="490"/>
        <item m="1" x="277"/>
        <item m="1" x="413"/>
        <item m="1" x="78"/>
        <item m="1" x="838"/>
        <item m="1" x="606"/>
        <item m="1" x="522"/>
        <item m="1" x="299"/>
        <item m="1" x="30"/>
        <item m="1" x="97"/>
        <item m="1" x="172"/>
        <item m="1" x="357"/>
        <item m="1" x="269"/>
        <item m="1" x="547"/>
        <item m="1" x="171"/>
        <item m="1" x="482"/>
        <item m="1" x="332"/>
        <item m="1" x="821"/>
        <item m="1" x="736"/>
        <item m="1" x="242"/>
        <item m="1" x="553"/>
        <item m="1" x="99"/>
        <item m="1" x="760"/>
        <item m="1" x="488"/>
        <item m="1" x="773"/>
        <item m="1" x="477"/>
        <item m="1" x="335"/>
        <item m="1" x="184"/>
        <item m="1" x="705"/>
        <item m="1" x="446"/>
        <item m="1" x="780"/>
        <item m="1" x="251"/>
        <item m="1" x="435"/>
        <item m="1" x="663"/>
        <item m="1" x="135"/>
        <item m="1" x="835"/>
        <item m="1" x="197"/>
        <item m="1" x="613"/>
        <item m="1" x="33"/>
        <item m="1" x="275"/>
        <item m="1" x="334"/>
        <item m="1" x="439"/>
        <item m="1" x="136"/>
        <item m="1" x="412"/>
        <item m="1" x="462"/>
        <item m="1" x="745"/>
        <item m="1" x="207"/>
        <item m="1" x="330"/>
        <item m="1" x="662"/>
        <item m="1" x="491"/>
        <item m="1" x="252"/>
        <item m="1" x="436"/>
        <item m="1" x="241"/>
        <item m="1" x="767"/>
        <item m="1" x="582"/>
        <item m="1" x="739"/>
        <item m="1" x="546"/>
        <item m="1" x="447"/>
        <item m="1" x="565"/>
        <item m="1" x="298"/>
        <item m="1" x="137"/>
        <item m="1" x="836"/>
        <item m="1" x="98"/>
        <item m="1" x="440"/>
        <item m="1" x="411"/>
        <item m="1" x="583"/>
        <item m="1" x="208"/>
        <item m="1" x="226"/>
        <item m="1" x="293"/>
        <item m="1" x="80"/>
        <item m="1" x="129"/>
        <item m="1" x="27"/>
        <item m="1" x="428"/>
        <item m="1" x="279"/>
        <item m="1" x="405"/>
        <item m="1" x="308"/>
        <item m="1" x="376"/>
        <item m="1" x="73"/>
        <item m="1" x="769"/>
        <item m="1" x="761"/>
        <item m="1" x="421"/>
        <item m="1" x="178"/>
        <item m="1" x="555"/>
        <item m="1" x="29"/>
        <item m="1" x="426"/>
        <item m="1" x="59"/>
        <item m="1" x="71"/>
        <item m="1" x="444"/>
        <item m="1" x="471"/>
        <item m="1" x="17"/>
        <item m="1" x="158"/>
        <item m="1" x="623"/>
        <item m="1" x="826"/>
        <item m="1" x="367"/>
        <item m="1" x="340"/>
        <item m="1" x="631"/>
        <item m="1" x="422"/>
        <item m="1" x="222"/>
        <item m="1" x="434"/>
        <item m="1" x="112"/>
        <item m="1" x="196"/>
        <item m="1" x="221"/>
        <item m="1" x="781"/>
        <item m="1" x="632"/>
        <item m="1" x="18"/>
        <item m="1" x="338"/>
        <item m="1" x="190"/>
        <item m="1" x="155"/>
        <item m="1" x="540"/>
        <item m="1" x="445"/>
        <item m="1" x="143"/>
        <item m="1" x="280"/>
        <item m="1" x="179"/>
        <item m="1" x="802"/>
        <item m="1" x="152"/>
        <item m="1" x="314"/>
        <item m="1" x="316"/>
        <item m="1" x="9"/>
        <item m="1" x="290"/>
        <item m="1" x="193"/>
        <item m="1" x="347"/>
        <item m="1" x="568"/>
        <item m="1" x="419"/>
        <item m="1" x="696"/>
        <item m="1" x="506"/>
        <item m="1" x="505"/>
        <item m="1" x="678"/>
        <item m="1" x="100"/>
        <item m="1" x="830"/>
        <item m="1" x="785"/>
        <item m="1" x="732"/>
        <item m="1" x="192"/>
        <item m="1" x="425"/>
        <item m="1" x="719"/>
        <item m="1" x="518"/>
        <item m="1" x="738"/>
        <item m="1" x="76"/>
        <item m="1" x="245"/>
        <item m="1" x="564"/>
        <item m="1" x="534"/>
        <item m="1" x="297"/>
        <item m="1" x="507"/>
        <item m="1" x="67"/>
        <item m="1" x="834"/>
        <item m="1" x="302"/>
        <item m="1" x="273"/>
        <item m="1" x="10"/>
        <item m="1" x="254"/>
        <item m="1" x="60"/>
        <item m="1" x="227"/>
        <item m="1" x="138"/>
        <item m="1" x="652"/>
        <item m="1" x="594"/>
        <item m="1" x="224"/>
        <item m="1" x="596"/>
        <item m="1" x="788"/>
        <item m="1" x="827"/>
        <item m="1" x="728"/>
        <item m="1" x="345"/>
        <item m="1" x="774"/>
        <item m="1" x="748"/>
        <item m="1" x="687"/>
        <item m="1" x="657"/>
        <item m="1" x="680"/>
        <item m="1" x="561"/>
        <item m="1" x="656"/>
        <item m="1" x="420"/>
        <item m="1" x="177"/>
        <item m="1" x="825"/>
        <item m="1" x="15"/>
        <item m="1" x="794"/>
        <item m="1" x="822"/>
        <item m="1" x="333"/>
        <item m="1" x="779"/>
        <item m="1" x="102"/>
        <item m="1" x="390"/>
        <item m="1" x="692"/>
        <item m="1" x="694"/>
        <item m="1" x="485"/>
        <item m="1" x="174"/>
        <item m="1" x="38"/>
        <item m="1" x="693"/>
        <item m="1" x="483"/>
        <item m="1" x="139"/>
        <item m="1" x="735"/>
        <item m="1" x="105"/>
        <item m="1" x="510"/>
        <item m="1" x="364"/>
        <item m="1" x="119"/>
        <item m="1" x="388"/>
        <item m="1" x="341"/>
        <item m="1" x="295"/>
        <item m="1" x="213"/>
        <item m="1" x="19"/>
        <item m="1" x="808"/>
        <item m="1" x="75"/>
        <item m="1" x="40"/>
        <item m="1" x="362"/>
        <item m="1" x="511"/>
        <item m="1" x="389"/>
        <item m="1" x="223"/>
        <item m="1" x="296"/>
        <item m="1" x="356"/>
        <item m="1" x="772"/>
        <item m="1" x="612"/>
        <item m="1" x="134"/>
        <item m="1" x="744"/>
        <item m="1" x="365"/>
        <item m="1" x="704"/>
        <item m="1" x="84"/>
        <item m="1" x="55"/>
        <item m="1" x="56"/>
        <item m="1" x="20"/>
        <item m="1" x="209"/>
        <item m="1" x="559"/>
        <item m="1" x="797"/>
        <item m="1" x="77"/>
        <item m="1" x="742"/>
        <item m="1" x="691"/>
        <item m="1" x="550"/>
        <item m="1" x="750"/>
        <item m="1" x="237"/>
        <item m="1" x="747"/>
        <item m="1" x="712"/>
        <item m="1" x="589"/>
        <item m="1" x="384"/>
        <item m="1" x="399"/>
        <item m="1" x="111"/>
        <item m="1" x="283"/>
        <item m="1" x="110"/>
        <item m="1" x="282"/>
        <item m="1" x="475"/>
        <item m="1" x="346"/>
        <item m="1" x="443"/>
        <item m="1" x="437"/>
        <item m="1" x="810"/>
        <item m="1" x="24"/>
        <item m="1" x="633"/>
        <item m="1" x="160"/>
        <item m="1" x="247"/>
        <item m="1" x="246"/>
        <item m="1" x="329"/>
        <item m="1" x="169"/>
        <item m="1" x="819"/>
        <item m="1" x="731"/>
        <item m="1" x="403"/>
        <item m="1" x="528"/>
        <item m="1" x="566"/>
        <item m="1" x="89"/>
        <item m="1" x="88"/>
        <item m="1" x="698"/>
        <item m="1" x="725"/>
        <item m="1" x="69"/>
        <item m="1" x="764"/>
        <item m="1" x="473"/>
        <item m="1" x="165"/>
        <item m="1" x="812"/>
        <item m="1" x="458"/>
        <item m="1" x="459"/>
        <item m="1" x="804"/>
        <item m="1" x="805"/>
        <item m="1" x="837"/>
        <item m="1" x="605"/>
        <item m="1" x="509"/>
        <item m="1" x="58"/>
        <item m="1" x="64"/>
        <item m="1" x="230"/>
        <item m="1" x="498"/>
        <item m="1" x="608"/>
        <item m="1" x="74"/>
        <item m="1" x="39"/>
        <item m="1" x="259"/>
        <item m="1" x="484"/>
        <item m="1" x="62"/>
        <item m="1" x="309"/>
        <item m="1" x="175"/>
        <item m="1" x="117"/>
        <item m="1" x="590"/>
        <item m="1" x="127"/>
        <item m="1" x="703"/>
        <item m="1" x="86"/>
        <item m="1" x="358"/>
        <item m="1" x="679"/>
        <item m="1" x="526"/>
        <item m="1" x="31"/>
        <item m="1" x="530"/>
        <item m="1" x="274"/>
        <item m="1" x="438"/>
        <item m="1" x="206"/>
        <item m="1" x="789"/>
        <item m="1" x="786"/>
        <item m="1" x="461"/>
        <item m="1" x="778"/>
        <item m="1" x="148"/>
        <item m="1" x="176"/>
        <item m="1" x="737"/>
        <item m="1" x="432"/>
        <item m="1" x="469"/>
        <item m="1" x="610"/>
        <item m="1" x="225"/>
        <item m="1" x="645"/>
        <item m="1" x="266"/>
        <item m="1" x="816"/>
        <item m="1" x="123"/>
        <item m="1" x="187"/>
        <item m="1" x="643"/>
        <item m="1" x="200"/>
        <item m="1" x="243"/>
        <item m="1" x="289"/>
        <item m="1" x="502"/>
        <item m="1" x="468"/>
        <item m="1" x="818"/>
        <item m="1" x="212"/>
        <item m="1" x="587"/>
        <item m="1" x="513"/>
        <item m="1" x="721"/>
        <item m="1" x="180"/>
        <item m="1" x="666"/>
        <item m="1" x="599"/>
        <item m="1" x="37"/>
        <item m="1" x="349"/>
        <item m="1" x="325"/>
        <item m="1" x="307"/>
        <item m="1" x="417"/>
        <item m="1" x="348"/>
        <item m="1" x="828"/>
        <item m="1" x="278"/>
        <item m="1" x="48"/>
        <item m="1" x="276"/>
        <item m="1" x="486"/>
        <item m="1" x="560"/>
        <item m="1" x="763"/>
        <item m="1" x="787"/>
        <item m="1" x="156"/>
        <item m="1" x="638"/>
        <item m="1" x="339"/>
        <item m="1" x="240"/>
        <item m="1" x="512"/>
        <item m="1" x="34"/>
        <item m="1" x="115"/>
        <item m="1" x="385"/>
        <item m="1" x="711"/>
        <item m="1" x="720"/>
        <item m="1" x="163"/>
        <item m="1" x="644"/>
        <item m="1" x="233"/>
        <item x="0"/>
        <item x="1"/>
        <item x="3"/>
        <item x="4"/>
        <item x="5"/>
        <item x="6"/>
      </items>
    </pivotField>
    <pivotField compact="0" outline="0" showAll="0" defaultSubtotal="0">
      <items count="599">
        <item m="1" x="148"/>
        <item x="9"/>
        <item m="1" x="233"/>
        <item m="1" x="517"/>
        <item m="1" x="261"/>
        <item m="1" x="15"/>
        <item m="1" x="569"/>
        <item m="1" x="521"/>
        <item m="1" x="340"/>
        <item m="1" x="327"/>
        <item m="1" x="73"/>
        <item m="1" x="297"/>
        <item m="1" x="386"/>
        <item m="1" x="299"/>
        <item m="1" x="560"/>
        <item m="1" x="536"/>
        <item m="1" x="443"/>
        <item m="1" x="161"/>
        <item m="1" x="376"/>
        <item m="1" x="43"/>
        <item m="1" x="117"/>
        <item m="1" x="118"/>
        <item m="1" x="208"/>
        <item m="1" x="355"/>
        <item m="1" x="442"/>
        <item m="1" x="170"/>
        <item m="1" x="218"/>
        <item m="1" x="471"/>
        <item m="1" x="213"/>
        <item m="1" x="475"/>
        <item m="1" x="32"/>
        <item m="1" x="566"/>
        <item m="1" x="212"/>
        <item m="1" x="567"/>
        <item m="1" x="391"/>
        <item m="1" x="392"/>
        <item m="1" x="245"/>
        <item m="1" x="244"/>
        <item m="1" x="506"/>
        <item m="1" x="246"/>
        <item m="1" x="522"/>
        <item m="1" x="61"/>
        <item m="1" x="409"/>
        <item m="1" x="582"/>
        <item m="1" x="524"/>
        <item m="1" x="509"/>
        <item m="1" x="206"/>
        <item m="1" x="67"/>
        <item m="1" x="104"/>
        <item m="1" x="105"/>
        <item m="1" x="106"/>
        <item m="1" x="36"/>
        <item m="1" x="68"/>
        <item m="1" x="487"/>
        <item m="1" x="592"/>
        <item m="1" x="593"/>
        <item m="1" x="323"/>
        <item m="1" x="588"/>
        <item m="1" x="559"/>
        <item m="1" x="163"/>
        <item m="1" x="533"/>
        <item m="1" x="489"/>
        <item m="1" x="165"/>
        <item m="1" x="336"/>
        <item m="1" x="547"/>
        <item m="1" x="546"/>
        <item m="1" x="173"/>
        <item m="1" x="274"/>
        <item m="1" x="62"/>
        <item m="1" x="200"/>
        <item m="1" x="428"/>
        <item m="1" x="377"/>
        <item m="1" x="103"/>
        <item m="1" x="289"/>
        <item m="1" x="228"/>
        <item m="1" x="473"/>
        <item m="1" x="287"/>
        <item m="1" x="149"/>
        <item m="1" x="498"/>
        <item m="1" x="50"/>
        <item m="1" x="58"/>
        <item m="1" x="410"/>
        <item m="1" x="216"/>
        <item m="1" x="236"/>
        <item m="1" x="226"/>
        <item m="1" x="314"/>
        <item m="1" x="537"/>
        <item m="1" x="548"/>
        <item m="1" x="171"/>
        <item m="1" x="309"/>
        <item m="1" x="571"/>
        <item m="1" x="266"/>
        <item m="1" x="405"/>
        <item m="1" x="590"/>
        <item m="1" x="384"/>
        <item m="1" x="375"/>
        <item m="1" x="248"/>
        <item m="1" x="224"/>
        <item m="1" x="456"/>
        <item m="1" x="113"/>
        <item m="1" x="27"/>
        <item m="1" x="136"/>
        <item m="1" x="476"/>
        <item m="1" x="49"/>
        <item m="1" x="477"/>
        <item m="1" x="555"/>
        <item m="1" x="146"/>
        <item m="1" x="147"/>
        <item m="1" x="338"/>
        <item m="1" x="572"/>
        <item m="1" x="195"/>
        <item m="1" x="398"/>
        <item m="1" x="362"/>
        <item m="1" x="468"/>
        <item m="1" x="310"/>
        <item m="1" x="72"/>
        <item m="1" x="311"/>
        <item m="1" x="369"/>
        <item m="1" x="430"/>
        <item m="1" x="403"/>
        <item m="1" x="339"/>
        <item m="1" x="436"/>
        <item m="1" x="47"/>
        <item m="1" x="276"/>
        <item m="1" x="389"/>
        <item m="1" x="77"/>
        <item m="1" x="223"/>
        <item m="1" x="325"/>
        <item m="1" x="448"/>
        <item m="1" x="472"/>
        <item m="1" x="395"/>
        <item m="1" x="178"/>
        <item m="1" x="110"/>
        <item m="1" x="469"/>
        <item m="1" x="238"/>
        <item m="1" x="24"/>
        <item m="1" x="510"/>
        <item m="1" x="459"/>
        <item m="1" x="108"/>
        <item m="1" x="394"/>
        <item m="1" x="432"/>
        <item m="1" x="413"/>
        <item m="1" x="554"/>
        <item m="1" x="78"/>
        <item m="1" x="467"/>
        <item m="1" x="10"/>
        <item m="1" x="444"/>
        <item m="1" x="306"/>
        <item m="1" x="539"/>
        <item m="1" x="415"/>
        <item m="1" x="303"/>
        <item m="1" x="441"/>
        <item m="1" x="462"/>
        <item m="1" x="44"/>
        <item m="1" x="414"/>
        <item m="1" x="508"/>
        <item m="1" x="557"/>
        <item m="1" x="227"/>
        <item m="1" x="543"/>
        <item m="1" x="184"/>
        <item m="1" x="169"/>
        <item m="1" x="172"/>
        <item m="1" x="119"/>
        <item m="1" x="347"/>
        <item m="1" x="458"/>
        <item m="1" x="256"/>
        <item m="1" x="83"/>
        <item m="1" x="300"/>
        <item m="1" x="363"/>
        <item m="1" x="247"/>
        <item m="1" x="457"/>
        <item m="1" x="288"/>
        <item m="1" x="429"/>
        <item m="1" x="284"/>
        <item m="1" x="478"/>
        <item m="1" x="229"/>
        <item m="1" x="374"/>
        <item m="1" x="79"/>
        <item m="1" x="193"/>
        <item m="1" x="63"/>
        <item m="1" x="123"/>
        <item m="1" x="263"/>
        <item m="1" x="345"/>
        <item m="1" x="250"/>
        <item m="1" x="84"/>
        <item m="1" x="301"/>
        <item m="1" x="112"/>
        <item m="1" x="96"/>
        <item m="1" x="59"/>
        <item m="1" x="74"/>
        <item m="1" x="254"/>
        <item m="1" x="331"/>
        <item m="1" x="373"/>
        <item m="1" x="89"/>
        <item m="1" x="100"/>
        <item m="1" x="379"/>
        <item m="1" x="196"/>
        <item m="1" x="330"/>
        <item m="1" x="139"/>
        <item m="1" x="302"/>
        <item m="1" x="144"/>
        <item m="1" x="194"/>
        <item m="1" x="192"/>
        <item m="1" x="460"/>
        <item m="1" x="315"/>
        <item m="1" x="594"/>
        <item m="1" x="351"/>
        <item m="1" x="380"/>
        <item m="1" x="361"/>
        <item m="1" x="328"/>
        <item m="1" x="42"/>
        <item m="1" x="191"/>
        <item m="1" x="455"/>
        <item m="1" x="141"/>
        <item m="1" x="11"/>
        <item m="1" x="529"/>
        <item m="1" x="528"/>
        <item m="1" x="291"/>
        <item m="1" x="127"/>
        <item m="1" x="474"/>
        <item m="1" x="452"/>
        <item m="1" x="280"/>
        <item m="1" x="488"/>
        <item m="1" x="349"/>
        <item m="1" x="348"/>
        <item m="1" x="150"/>
        <item m="1" x="187"/>
        <item m="1" x="66"/>
        <item m="1" x="210"/>
        <item m="1" x="424"/>
        <item m="1" x="52"/>
        <item m="1" x="53"/>
        <item m="1" x="542"/>
        <item m="1" x="320"/>
        <item m="1" x="387"/>
        <item m="1" x="427"/>
        <item m="1" x="426"/>
        <item m="1" x="13"/>
        <item m="1" x="37"/>
        <item m="1" x="454"/>
        <item m="1" x="453"/>
        <item m="1" x="370"/>
        <item m="1" x="133"/>
        <item m="1" x="51"/>
        <item m="1" x="318"/>
        <item m="1" x="319"/>
        <item m="1" x="54"/>
        <item m="1" x="561"/>
        <item m="1" x="365"/>
        <item m="1" x="102"/>
        <item m="1" x="495"/>
        <item m="1" x="151"/>
        <item m="1" x="326"/>
        <item m="1" x="86"/>
        <item m="1" x="30"/>
        <item m="1" x="279"/>
        <item m="1" x="107"/>
        <item m="1" x="333"/>
        <item m="1" x="496"/>
        <item m="1" x="485"/>
        <item m="1" x="87"/>
        <item m="1" x="109"/>
        <item m="1" x="493"/>
        <item m="1" x="486"/>
        <item m="1" x="584"/>
        <item m="1" x="214"/>
        <item m="1" x="160"/>
        <item m="1" x="401"/>
        <item m="1" x="378"/>
        <item m="1" x="501"/>
        <item m="1" x="95"/>
        <item m="1" x="293"/>
        <item m="1" x="294"/>
        <item m="1" x="137"/>
        <item m="1" x="278"/>
        <item m="1" x="305"/>
        <item m="1" x="25"/>
        <item m="1" x="352"/>
        <item m="1" x="353"/>
        <item m="1" x="371"/>
        <item m="1" x="94"/>
        <item m="1" x="499"/>
        <item m="1" x="332"/>
        <item m="1" x="482"/>
        <item m="1" x="418"/>
        <item m="1" x="406"/>
        <item m="1" x="76"/>
        <item m="1" x="159"/>
        <item m="1" x="81"/>
        <item m="1" x="580"/>
        <item m="1" x="231"/>
        <item m="1" x="381"/>
        <item m="1" x="595"/>
        <item m="1" x="500"/>
        <item m="1" x="285"/>
        <item m="1" x="490"/>
        <item m="1" x="262"/>
        <item m="1" x="519"/>
        <item m="1" x="155"/>
        <item m="1" x="527"/>
        <item m="1" x="404"/>
        <item m="1" x="241"/>
        <item m="1" x="585"/>
        <item m="1" x="463"/>
        <item m="1" x="322"/>
        <item m="1" x="23"/>
        <item m="1" x="239"/>
        <item m="1" x="142"/>
        <item m="1" x="45"/>
        <item m="1" x="461"/>
        <item m="1" x="346"/>
        <item m="1" x="553"/>
        <item m="1" x="422"/>
        <item m="1" x="189"/>
        <item m="1" x="515"/>
        <item m="1" x="530"/>
        <item m="1" x="514"/>
        <item m="1" x="91"/>
        <item m="1" x="55"/>
        <item m="1" x="269"/>
        <item m="1" x="70"/>
        <item m="1" x="145"/>
        <item m="1" x="434"/>
        <item m="1" x="368"/>
        <item m="1" x="183"/>
        <item m="1" x="420"/>
        <item m="1" x="286"/>
        <item m="1" x="281"/>
        <item m="1" x="396"/>
        <item m="1" x="565"/>
        <item m="1" x="563"/>
        <item m="1" x="562"/>
        <item m="1" x="564"/>
        <item m="1" x="313"/>
        <item m="1" x="190"/>
        <item m="1" x="324"/>
        <item m="1" x="69"/>
        <item m="1" x="541"/>
        <item m="1" x="29"/>
        <item m="1" x="502"/>
        <item m="1" x="466"/>
        <item m="1" x="260"/>
        <item m="1" x="312"/>
        <item m="1" x="329"/>
        <item m="1" x="295"/>
        <item m="1" x="516"/>
        <item m="1" x="17"/>
        <item m="1" x="360"/>
        <item m="1" x="531"/>
        <item m="1" x="198"/>
        <item m="1" x="275"/>
        <item m="1" x="364"/>
        <item m="1" x="388"/>
        <item m="1" x="465"/>
        <item m="1" x="597"/>
        <item m="1" x="492"/>
        <item m="1" x="26"/>
        <item m="1" x="343"/>
        <item m="1" x="558"/>
        <item m="1" x="357"/>
        <item m="1" x="411"/>
        <item m="1" x="199"/>
        <item m="1" x="40"/>
        <item m="1" x="540"/>
        <item m="1" x="205"/>
        <item m="1" x="412"/>
        <item m="1" x="354"/>
        <item m="1" x="350"/>
        <item m="1" x="518"/>
        <item m="1" x="162"/>
        <item m="1" x="435"/>
        <item m="1" x="298"/>
        <item m="1" x="153"/>
        <item m="1" x="99"/>
        <item m="1" x="219"/>
        <item m="1" x="341"/>
        <item m="1" x="447"/>
        <item m="1" x="28"/>
        <item m="1" x="177"/>
        <item m="1" x="221"/>
        <item m="1" x="586"/>
        <item m="1" x="574"/>
        <item m="1" x="282"/>
        <item m="1" x="526"/>
        <item m="1" x="188"/>
        <item m="1" x="12"/>
        <item m="1" x="273"/>
        <item m="1" x="577"/>
        <item m="1" x="556"/>
        <item m="1" x="446"/>
        <item m="1" x="126"/>
        <item m="1" x="97"/>
        <item m="1" x="185"/>
        <item m="1" x="132"/>
        <item m="1" x="240"/>
        <item m="1" x="204"/>
        <item m="1" x="367"/>
        <item m="1" x="48"/>
        <item m="1" x="115"/>
        <item m="1" x="534"/>
        <item m="1" x="225"/>
        <item m="1" x="41"/>
        <item m="1" x="156"/>
        <item m="1" x="316"/>
        <item m="1" x="175"/>
        <item m="1" x="252"/>
        <item m="1" x="174"/>
        <item m="1" x="552"/>
        <item m="1" x="270"/>
        <item m="1" x="158"/>
        <item m="1" x="587"/>
        <item m="1" x="308"/>
        <item m="1" x="92"/>
        <item m="1" x="390"/>
        <item m="1" x="220"/>
        <item m="1" x="138"/>
        <item m="1" x="122"/>
        <item m="1" x="235"/>
        <item m="1" x="35"/>
        <item m="1" x="596"/>
        <item m="1" x="511"/>
        <item m="1" x="257"/>
        <item m="1" x="22"/>
        <item m="1" x="520"/>
        <item m="1" x="470"/>
        <item m="1" x="56"/>
        <item m="1" x="186"/>
        <item m="1" x="60"/>
        <item m="1" x="135"/>
        <item m="1" x="321"/>
        <item m="1" x="211"/>
        <item m="1" x="307"/>
        <item m="1" x="419"/>
        <item m="1" x="232"/>
        <item m="1" x="407"/>
        <item m="1" x="382"/>
        <item m="1" x="268"/>
        <item m="1" x="589"/>
        <item m="1" x="93"/>
        <item m="1" x="491"/>
        <item m="1" x="408"/>
        <item m="1" x="383"/>
        <item m="1" x="98"/>
        <item m="1" x="215"/>
        <item m="1" x="14"/>
        <item m="1" x="111"/>
        <item m="1" x="179"/>
        <item m="1" x="71"/>
        <item m="1" x="334"/>
        <item m="1" x="393"/>
        <item m="1" x="34"/>
        <item m="1" x="134"/>
        <item m="1" x="503"/>
        <item m="1" x="451"/>
        <item m="1" x="479"/>
        <item m="1" x="439"/>
        <item m="1" x="504"/>
        <item m="1" x="440"/>
        <item m="1" x="505"/>
        <item m="1" x="120"/>
        <item m="1" x="207"/>
        <item m="1" x="484"/>
        <item m="1" x="57"/>
        <item m="1" x="449"/>
        <item m="1" x="64"/>
        <item m="1" x="255"/>
        <item m="1" x="20"/>
        <item m="1" x="168"/>
        <item m="1" x="304"/>
        <item m="1" x="181"/>
        <item m="1" x="131"/>
        <item m="1" x="249"/>
        <item m="1" x="523"/>
        <item m="1" x="494"/>
        <item m="1" x="251"/>
        <item m="1" x="342"/>
        <item m="1" x="296"/>
        <item m="1" x="480"/>
        <item m="1" x="385"/>
        <item m="1" x="197"/>
        <item m="1" x="88"/>
        <item m="1" x="258"/>
        <item m="1" x="182"/>
        <item m="1" x="481"/>
        <item m="1" x="201"/>
        <item m="1" x="264"/>
        <item m="1" x="272"/>
        <item m="1" x="549"/>
        <item m="1" x="550"/>
        <item m="1" x="230"/>
        <item m="1" x="157"/>
        <item m="1" x="335"/>
        <item m="1" x="180"/>
        <item m="1" x="114"/>
        <item m="1" x="38"/>
        <item m="1" x="243"/>
        <item m="1" x="242"/>
        <item m="1" x="234"/>
        <item m="1" x="271"/>
        <item m="1" x="423"/>
        <item m="1" x="399"/>
        <item m="1" x="438"/>
        <item m="1" x="18"/>
        <item m="1" x="176"/>
        <item m="1" x="90"/>
        <item m="1" x="400"/>
        <item m="1" x="359"/>
        <item m="1" x="33"/>
        <item m="1" x="425"/>
        <item m="1" x="65"/>
        <item m="1" x="513"/>
        <item m="1" x="437"/>
        <item m="1" x="431"/>
        <item m="1" x="507"/>
        <item m="1" x="283"/>
        <item m="1" x="578"/>
        <item m="1" x="581"/>
        <item m="1" x="21"/>
        <item m="1" x="129"/>
        <item m="1" x="417"/>
        <item m="1" x="579"/>
        <item m="1" x="568"/>
        <item m="1" x="167"/>
        <item m="1" x="525"/>
        <item m="1" x="124"/>
        <item m="1" x="317"/>
        <item m="1" x="267"/>
        <item m="1" x="358"/>
        <item m="1" x="82"/>
        <item m="1" x="445"/>
        <item m="1" x="397"/>
        <item m="1" x="372"/>
        <item m="1" x="570"/>
        <item m="1" x="416"/>
        <item m="1" x="545"/>
        <item m="1" x="290"/>
        <item m="1" x="85"/>
        <item m="1" x="203"/>
        <item m="1" x="292"/>
        <item m="1" x="573"/>
        <item m="1" x="16"/>
        <item m="1" x="259"/>
        <item m="1" x="121"/>
        <item m="1" x="19"/>
        <item m="1" x="591"/>
        <item m="1" x="532"/>
        <item m="1" x="166"/>
        <item m="1" x="130"/>
        <item m="1" x="253"/>
        <item m="1" x="31"/>
        <item m="1" x="344"/>
        <item m="1" x="433"/>
        <item m="1" x="154"/>
        <item m="1" x="450"/>
        <item m="1" x="217"/>
        <item m="1" x="337"/>
        <item m="1" x="265"/>
        <item m="1" x="80"/>
        <item m="1" x="551"/>
        <item m="1" x="209"/>
        <item m="1" x="421"/>
        <item m="1" x="535"/>
        <item m="1" x="356"/>
        <item m="1" x="152"/>
        <item m="1" x="143"/>
        <item m="1" x="140"/>
        <item m="1" x="464"/>
        <item m="1" x="125"/>
        <item m="1" x="46"/>
        <item m="1" x="101"/>
        <item m="1" x="116"/>
        <item m="1" x="576"/>
        <item m="1" x="222"/>
        <item m="1" x="512"/>
        <item m="1" x="75"/>
        <item m="1" x="483"/>
        <item m="1" x="575"/>
        <item m="1" x="583"/>
        <item m="1" x="497"/>
        <item m="1" x="402"/>
        <item m="1" x="39"/>
        <item m="1" x="598"/>
        <item m="1" x="277"/>
        <item m="1" x="366"/>
        <item m="1" x="202"/>
        <item m="1" x="538"/>
        <item m="1" x="544"/>
        <item m="1" x="164"/>
        <item m="1" x="128"/>
        <item m="1" x="237"/>
        <item x="0"/>
        <item x="1"/>
        <item x="2"/>
        <item x="3"/>
        <item x="4"/>
        <item x="5"/>
        <item x="6"/>
        <item x="7"/>
        <item x="8"/>
      </items>
    </pivotField>
    <pivotField compact="0" outline="0" showAll="0" defaultSubtotal="0"/>
    <pivotField name="custom_SourceSystem" compact="0" outline="0" showAll="0" defaultSubtotal="0">
      <items count="15">
        <item x="0"/>
        <item m="1" x="10"/>
        <item m="1" x="7"/>
        <item m="1" x="13"/>
        <item m="1" x="3"/>
        <item m="1" x="9"/>
        <item m="1" x="8"/>
        <item m="1" x="12"/>
        <item m="1" x="5"/>
        <item m="1" x="11"/>
        <item m="1" x="14"/>
        <item m="1" x="1"/>
        <item m="1" x="6"/>
        <item m="1" x="4"/>
        <item m="1" x="2"/>
      </items>
    </pivotField>
    <pivotField compact="0" outline="0" showAll="0" defaultSubtotal="0">
      <items count="58">
        <item x="0"/>
        <item m="1" x="36"/>
        <item m="1" x="26"/>
        <item m="1" x="27"/>
        <item m="1" x="7"/>
        <item m="1" x="53"/>
        <item m="1" x="4"/>
        <item m="1" x="19"/>
        <item m="1" x="42"/>
        <item m="1" x="46"/>
        <item m="1" x="25"/>
        <item m="1" x="3"/>
        <item m="1" x="55"/>
        <item m="1" x="45"/>
        <item m="1" x="51"/>
        <item m="1" x="50"/>
        <item m="1" x="8"/>
        <item m="1" x="1"/>
        <item m="1" x="9"/>
        <item m="1" x="54"/>
        <item m="1" x="33"/>
        <item m="1" x="15"/>
        <item m="1" x="57"/>
        <item m="1" x="40"/>
        <item m="1" x="39"/>
        <item m="1" x="6"/>
        <item m="1" x="44"/>
        <item m="1" x="43"/>
        <item m="1" x="31"/>
        <item m="1" x="21"/>
        <item m="1" x="47"/>
        <item m="1" x="41"/>
        <item m="1" x="34"/>
        <item m="1" x="11"/>
        <item m="1" x="12"/>
        <item m="1" x="52"/>
        <item m="1" x="30"/>
        <item m="1" x="56"/>
        <item m="1" x="49"/>
        <item m="1" x="48"/>
        <item m="1" x="35"/>
        <item m="1" x="17"/>
        <item m="1" x="24"/>
        <item m="1" x="23"/>
        <item m="1" x="5"/>
        <item m="1" x="22"/>
        <item m="1" x="10"/>
        <item m="1" x="28"/>
        <item m="1" x="29"/>
        <item m="1" x="13"/>
        <item m="1" x="2"/>
        <item m="1" x="32"/>
        <item m="1" x="38"/>
        <item m="1" x="18"/>
        <item m="1" x="37"/>
        <item m="1" x="20"/>
        <item m="1" x="14"/>
        <item m="1" x="16"/>
      </items>
    </pivotField>
    <pivotField compact="0" outline="0" showAll="0" defaultSubtotal="0">
      <items count="12">
        <item x="1"/>
        <item m="1" x="8"/>
        <item x="2"/>
        <item x="3"/>
        <item x="0"/>
        <item m="1" x="5"/>
        <item m="1" x="10"/>
        <item m="1" x="7"/>
        <item m="1" x="11"/>
        <item m="1" x="6"/>
        <item m="1" x="9"/>
        <item x="4"/>
      </items>
    </pivotField>
    <pivotField compact="0" outline="0" showAll="0"/>
    <pivotField compact="0" outline="0" showAll="0"/>
    <pivotField compact="0" outline="0" showAll="0"/>
    <pivotField compact="0" outline="0" showAll="0" defaultSubtotal="0"/>
    <pivotField axis="axisRow" compact="0" outline="0" showAll="0" defaultSubtotal="0">
      <items count="2153">
        <item m="1" x="1253"/>
        <item m="1" x="41"/>
        <item m="1" x="214"/>
        <item m="1" x="67"/>
        <item m="1" x="755"/>
        <item m="1" x="756"/>
        <item m="1" x="1079"/>
        <item m="1" x="504"/>
        <item m="1" x="1270"/>
        <item m="1" x="720"/>
        <item m="1" x="1659"/>
        <item m="1" x="1339"/>
        <item m="1" x="1405"/>
        <item m="1" x="2026"/>
        <item m="1" x="595"/>
        <item m="1" x="70"/>
        <item m="1" x="980"/>
        <item m="1" x="96"/>
        <item m="1" x="445"/>
        <item m="1" x="446"/>
        <item m="1" x="1222"/>
        <item m="1" x="2148"/>
        <item m="1" x="1987"/>
        <item m="1" x="1809"/>
        <item m="1" x="1153"/>
        <item m="1" x="1583"/>
        <item m="1" x="2099"/>
        <item m="1" x="979"/>
        <item m="1" x="660"/>
        <item m="1" x="588"/>
        <item m="1" x="587"/>
        <item m="1" x="71"/>
        <item m="1" x="361"/>
        <item m="1" x="1489"/>
        <item m="1" x="339"/>
        <item m="1" x="1012"/>
        <item m="1" x="1273"/>
        <item m="1" x="1380"/>
        <item m="1" x="1750"/>
        <item m="1" x="216"/>
        <item m="1" x="1623"/>
        <item m="1" x="677"/>
        <item m="1" x="647"/>
        <item m="1" x="155"/>
        <item m="1" x="1934"/>
        <item m="1" x="314"/>
        <item m="1" x="153"/>
        <item m="1" x="658"/>
        <item m="1" x="846"/>
        <item m="1" x="838"/>
        <item m="1" x="684"/>
        <item m="1" x="1255"/>
        <item m="1" x="285"/>
        <item m="1" x="779"/>
        <item m="1" x="1796"/>
        <item m="1" x="1631"/>
        <item m="1" x="2142"/>
        <item m="1" x="2083"/>
        <item m="1" x="1706"/>
        <item m="1" x="751"/>
        <item m="1" x="1610"/>
        <item m="1" x="1521"/>
        <item m="1" x="2048"/>
        <item m="1" x="1985"/>
        <item m="1" x="1743"/>
        <item m="1" x="629"/>
        <item m="1" x="25"/>
        <item m="1" x="2149"/>
        <item m="1" x="1334"/>
        <item m="1" x="2133"/>
        <item m="1" x="439"/>
        <item m="1" x="1298"/>
        <item m="1" x="1708"/>
        <item m="1" x="656"/>
        <item m="1" x="1768"/>
        <item m="1" x="1410"/>
        <item m="1" x="644"/>
        <item m="1" x="2061"/>
        <item m="1" x="849"/>
        <item m="1" x="189"/>
        <item m="1" x="1289"/>
        <item m="1" x="784"/>
        <item m="1" x="261"/>
        <item m="1" x="277"/>
        <item m="1" x="1500"/>
        <item m="1" x="265"/>
        <item m="1" x="556"/>
        <item m="1" x="471"/>
        <item m="1" x="893"/>
        <item m="1" x="1245"/>
        <item m="1" x="135"/>
        <item m="1" x="675"/>
        <item m="1" x="2055"/>
        <item m="1" x="262"/>
        <item m="1" x="360"/>
        <item m="1" x="714"/>
        <item m="1" x="2024"/>
        <item m="1" x="508"/>
        <item m="1" x="1951"/>
        <item m="1" x="391"/>
        <item m="1" x="1765"/>
        <item m="1" x="1221"/>
        <item m="1" x="858"/>
        <item m="1" x="354"/>
        <item m="1" x="404"/>
        <item m="1" x="2087"/>
        <item m="1" x="1657"/>
        <item m="1" x="1299"/>
        <item m="1" x="167"/>
        <item m="1" x="1418"/>
        <item m="1" x="427"/>
        <item m="1" x="322"/>
        <item m="1" x="840"/>
        <item m="1" x="193"/>
        <item m="1" x="1741"/>
        <item m="1" x="766"/>
        <item m="1" x="841"/>
        <item m="1" x="551"/>
        <item m="1" x="1067"/>
        <item m="1" x="1167"/>
        <item m="1" x="82"/>
        <item m="1" x="1818"/>
        <item m="1" x="1080"/>
        <item m="1" x="523"/>
        <item m="1" x="1098"/>
        <item m="1" x="1070"/>
        <item m="1" x="1203"/>
        <item m="1" x="2051"/>
        <item m="1" x="188"/>
        <item m="1" x="1742"/>
        <item m="1" x="1839"/>
        <item m="1" x="1492"/>
        <item m="1" x="1727"/>
        <item m="1" x="648"/>
        <item m="1" x="1035"/>
        <item m="1" x="114"/>
        <item m="1" x="341"/>
        <item m="1" x="1036"/>
        <item m="1" x="56"/>
        <item m="1" x="1002"/>
        <item m="1" x="1215"/>
        <item m="1" x="235"/>
        <item m="1" x="437"/>
        <item m="1" x="473"/>
        <item m="1" x="738"/>
        <item m="1" x="1628"/>
        <item m="1" x="1009"/>
        <item m="1" x="1817"/>
        <item m="1" x="271"/>
        <item m="1" x="754"/>
        <item m="1" x="1553"/>
        <item m="1" x="234"/>
        <item m="1" x="1432"/>
        <item m="1" x="2132"/>
        <item m="1" x="1670"/>
        <item m="1" x="1229"/>
        <item m="1" x="1485"/>
        <item m="1" x="1404"/>
        <item m="1" x="304"/>
        <item m="1" x="601"/>
        <item m="1" x="465"/>
        <item m="1" x="1552"/>
        <item m="1" x="697"/>
        <item m="1" x="1601"/>
        <item m="1" x="1046"/>
        <item m="1" x="2100"/>
        <item m="1" x="2053"/>
        <item m="1" x="1677"/>
        <item m="1" x="553"/>
        <item m="1" x="764"/>
        <item m="1" x="643"/>
        <item m="1" x="472"/>
        <item m="1" x="1265"/>
        <item m="1" x="356"/>
        <item m="1" x="833"/>
        <item m="1" x="832"/>
        <item m="1" x="436"/>
        <item m="1" x="1678"/>
        <item m="1" x="2054"/>
        <item m="1" x="1518"/>
        <item m="1" x="1345"/>
        <item m="1" x="1034"/>
        <item m="1" x="628"/>
        <item m="1" x="2052"/>
        <item m="1" x="405"/>
        <item m="1" x="115"/>
        <item m="1" x="2088"/>
        <item m="1" x="342"/>
        <item m="1" x="1658"/>
        <item m="1" x="1214"/>
        <item m="1" x="1071"/>
        <item m="1" x="1000"/>
        <item m="1" x="1420"/>
        <item m="1" x="1143"/>
        <item m="1" x="2013"/>
        <item m="1" x="1443"/>
        <item m="1" x="332"/>
        <item m="1" x="517"/>
        <item m="1" x="36"/>
        <item m="1" x="1456"/>
        <item m="1" x="922"/>
        <item m="1" x="105"/>
        <item m="1" x="1140"/>
        <item m="1" x="1015"/>
        <item m="1" x="118"/>
        <item m="1" x="119"/>
        <item m="1" x="617"/>
        <item m="1" x="676"/>
        <item m="1" x="1723"/>
        <item m="1" x="514"/>
        <item m="1" x="1315"/>
        <item m="1" x="263"/>
        <item m="1" x="1709"/>
        <item m="1" x="892"/>
        <item m="1" x="416"/>
        <item m="1" x="173"/>
        <item m="1" x="707"/>
        <item m="1" x="353"/>
        <item m="1" x="740"/>
        <item m="1" x="1889"/>
        <item m="1" x="495"/>
        <item m="1" x="301"/>
        <item m="1" x="302"/>
        <item m="1" x="978"/>
        <item m="1" x="1156"/>
        <item m="1" x="1707"/>
        <item m="1" x="1902"/>
        <item m="1" x="1874"/>
        <item m="1" x="1027"/>
        <item m="1" x="2022"/>
        <item m="1" x="316"/>
        <item m="1" x="1110"/>
        <item m="1" x="688"/>
        <item m="1" x="1312"/>
        <item m="1" x="868"/>
        <item m="1" x="1281"/>
        <item m="1" x="19"/>
        <item m="1" x="1331"/>
        <item m="1" x="1960"/>
        <item m="1" x="419"/>
        <item m="1" x="1916"/>
        <item m="1" x="1825"/>
        <item m="1" x="1333"/>
        <item m="1" x="1316"/>
        <item m="1" x="1491"/>
        <item m="1" x="1338"/>
        <item m="1" x="1332"/>
        <item m="1" x="2063"/>
        <item m="1" x="102"/>
        <item m="1" x="1732"/>
        <item m="1" x="1928"/>
        <item m="1" x="1695"/>
        <item m="1" x="1427"/>
        <item m="1" x="1782"/>
        <item m="1" x="694"/>
        <item m="1" x="1672"/>
        <item m="1" x="999"/>
        <item m="1" x="1045"/>
        <item m="1" x="1055"/>
        <item m="1" x="1294"/>
        <item m="1" x="1931"/>
        <item m="1" x="728"/>
        <item m="1" x="557"/>
        <item m="1" x="1886"/>
        <item m="1" x="1430"/>
        <item m="1" x="605"/>
        <item m="1" x="1626"/>
        <item m="1" x="272"/>
        <item m="1" x="1464"/>
        <item m="1" x="435"/>
        <item m="1" x="696"/>
        <item m="1" x="1954"/>
        <item m="1" x="891"/>
        <item m="1" x="1811"/>
        <item m="1" x="721"/>
        <item m="1" x="224"/>
        <item m="1" x="2049"/>
        <item m="1" x="1593"/>
        <item m="1" x="1186"/>
        <item m="1" x="1962"/>
        <item m="1" x="1190"/>
        <item m="1" x="724"/>
        <item m="1" x="701"/>
        <item m="1" x="97"/>
        <item m="1" x="1388"/>
        <item m="1" x="1182"/>
        <item m="1" x="970"/>
        <item m="1" x="450"/>
        <item m="1" x="2086"/>
        <item m="1" x="1665"/>
        <item m="1" x="637"/>
        <item m="1" x="329"/>
        <item m="1" x="1587"/>
        <item m="1" x="2141"/>
        <item m="1" x="470"/>
        <item m="1" x="876"/>
        <item m="1" x="30"/>
        <item m="1" x="163"/>
        <item m="1" x="1700"/>
        <item m="1" x="1699"/>
        <item m="1" x="1319"/>
        <item m="1" x="829"/>
        <item m="1" x="1243"/>
        <item m="1" x="1724"/>
        <item m="1" x="1406"/>
        <item m="1" x="2029"/>
        <item m="1" x="1150"/>
        <item m="1" x="1187"/>
        <item m="1" x="1963"/>
        <item m="1" x="2015"/>
        <item m="1" x="209"/>
        <item m="1" x="2082"/>
        <item m="1" x="2138"/>
        <item m="1" x="882"/>
        <item m="1" x="134"/>
        <item m="1" x="75"/>
        <item m="1" x="166"/>
        <item m="1" x="783"/>
        <item m="1" x="1460"/>
        <item m="1" x="2056"/>
        <item m="1" x="164"/>
        <item m="1" x="148"/>
        <item m="1" x="1291"/>
        <item m="1" x="1588"/>
        <item m="1" x="653"/>
        <item m="1" x="1041"/>
        <item m="1" x="579"/>
        <item m="1" x="1472"/>
        <item m="1" x="1538"/>
        <item m="1" x="159"/>
        <item m="1" x="1978"/>
        <item m="1" x="1188"/>
        <item m="1" x="1613"/>
        <item m="1" x="29"/>
        <item m="1" x="2050"/>
        <item m="1" x="2078"/>
        <item m="1" x="890"/>
        <item m="1" x="299"/>
        <item m="1" x="1481"/>
        <item m="1" x="1532"/>
        <item m="1" x="149"/>
        <item m="1" x="1259"/>
        <item m="1" x="561"/>
        <item m="1" x="844"/>
        <item m="1" x="331"/>
        <item m="1" x="1116"/>
        <item m="1" x="831"/>
        <item m="1" x="946"/>
        <item m="1" x="503"/>
        <item m="1" x="788"/>
        <item m="1" x="373"/>
        <item m="1" x="1705"/>
        <item m="1" x="1078"/>
        <item m="1" x="1371"/>
        <item m="1" x="456"/>
        <item m="1" x="609"/>
        <item m="1" x="646"/>
        <item m="1" x="1417"/>
        <item m="1" x="358"/>
        <item m="1" x="816"/>
        <item m="1" x="1550"/>
        <item m="1" x="1515"/>
        <item m="1" x="1984"/>
        <item m="1" x="1324"/>
        <item m="1" x="1949"/>
        <item m="1" x="120"/>
        <item m="1" x="1438"/>
        <item m="1" x="1282"/>
        <item m="1" x="1651"/>
        <item m="1" x="1378"/>
        <item m="1" x="1276"/>
        <item m="1" x="1848"/>
        <item m="1" x="319"/>
        <item m="1" x="1337"/>
        <item m="1" x="1326"/>
        <item m="1" x="10"/>
        <item m="1" x="1759"/>
        <item m="1" x="129"/>
        <item m="1" x="1609"/>
        <item m="1" x="610"/>
        <item m="1" x="837"/>
        <item m="1" x="1693"/>
        <item m="1" x="1694"/>
        <item m="1" x="1519"/>
        <item m="1" x="1704"/>
        <item m="1" x="1872"/>
        <item m="1" x="1372"/>
        <item m="1" x="457"/>
        <item m="1" x="1713"/>
        <item m="1" x="1232"/>
        <item m="1" x="1403"/>
        <item m="1" x="121"/>
        <item m="1" x="2028"/>
        <item m="1" x="1280"/>
        <item m="1" x="1927"/>
        <item m="1" x="1722"/>
        <item m="1" x="1382"/>
        <item m="1" x="1730"/>
        <item m="1" x="2131"/>
        <item m="1" x="772"/>
        <item m="1" x="325"/>
        <item m="1" x="913"/>
        <item m="1" x="586"/>
        <item m="1" x="641"/>
        <item m="1" x="1377"/>
        <item m="1" x="125"/>
        <item m="1" x="309"/>
        <item m="1" x="154"/>
        <item m="1" x="1350"/>
        <item m="1" x="226"/>
        <item m="1" x="1896"/>
        <item m="1" x="1576"/>
        <item m="1" x="2014"/>
        <item m="1" x="625"/>
        <item m="1" x="2068"/>
        <item m="1" x="1076"/>
        <item m="1" x="1958"/>
        <item m="1" x="615"/>
        <item m="1" x="1108"/>
        <item m="1" x="1387"/>
        <item m="1" x="1584"/>
        <item m="1" x="1943"/>
        <item m="1" x="1511"/>
        <item m="1" x="1381"/>
        <item m="1" x="366"/>
        <item m="1" x="537"/>
        <item m="1" x="885"/>
        <item m="1" x="1450"/>
        <item m="1" x="186"/>
        <item m="1" x="1375"/>
        <item m="1" x="1063"/>
        <item m="1" x="282"/>
        <item m="1" x="31"/>
        <item m="1" x="897"/>
        <item m="1" x="157"/>
        <item m="1" x="58"/>
        <item m="1" x="1664"/>
        <item m="1" x="2106"/>
        <item m="1" x="469"/>
        <item m="1" x="1258"/>
        <item m="1" x="1524"/>
        <item m="1" x="1903"/>
        <item m="1" x="1536"/>
        <item m="1" x="32"/>
        <item m="1" x="598"/>
        <item m="1" x="351"/>
        <item m="1" x="668"/>
        <item m="1" x="1207"/>
        <item m="1" x="1208"/>
        <item m="1" x="1096"/>
        <item m="1" x="1097"/>
        <item m="1" x="1010"/>
        <item m="1" x="1439"/>
        <item m="1" x="1283"/>
        <item m="1" x="1031"/>
        <item m="1" x="2019"/>
        <item m="1" x="1918"/>
        <item m="1" x="631"/>
        <item m="1" x="1457"/>
        <item m="1" x="393"/>
        <item m="1" x="2085"/>
        <item m="1" x="1051"/>
        <item m="1" x="1247"/>
        <item m="1" x="765"/>
        <item m="1" x="1415"/>
        <item m="1" x="1974"/>
        <item m="1" x="1086"/>
        <item m="1" x="1473"/>
        <item m="1" x="1304"/>
        <item m="1" x="1682"/>
        <item m="1" x="1126"/>
        <item m="1" x="2059"/>
        <item m="1" x="1113"/>
        <item m="1" x="896"/>
        <item m="1" x="1508"/>
        <item m="1" x="730"/>
        <item m="1" x="898"/>
        <item m="1" x="142"/>
        <item m="1" x="661"/>
        <item m="1" x="1490"/>
        <item m="1" x="960"/>
        <item m="1" x="352"/>
        <item m="1" x="181"/>
        <item m="1" x="584"/>
        <item m="1" x="1808"/>
        <item m="1" x="431"/>
        <item m="1" x="2101"/>
        <item m="1" x="2128"/>
        <item m="1" x="2093"/>
        <item m="1" x="1555"/>
        <item m="1" x="732"/>
        <item m="1" x="418"/>
        <item m="1" x="35"/>
        <item m="1" x="1822"/>
        <item m="1" x="889"/>
        <item m="1" x="1845"/>
        <item m="1" x="1683"/>
        <item m="1" x="502"/>
        <item m="1" x="1661"/>
        <item m="1" x="281"/>
        <item m="1" x="1557"/>
        <item m="1" x="375"/>
        <item m="1" x="1073"/>
        <item m="1" x="2076"/>
        <item m="1" x="869"/>
        <item m="1" x="547"/>
        <item m="1" x="815"/>
        <item m="1" x="626"/>
        <item m="1" x="1166"/>
        <item m="1" x="51"/>
        <item m="1" x="1619"/>
        <item m="1" x="1968"/>
        <item m="1" x="1047"/>
        <item m="1" x="1068"/>
        <item m="1" x="1535"/>
        <item m="1" x="1632"/>
        <item m="1" x="1083"/>
        <item m="1" x="1545"/>
        <item m="1" x="50"/>
        <item m="1" x="789"/>
        <item m="1" x="169"/>
        <item m="1" x="1309"/>
        <item m="1" x="933"/>
        <item m="1" x="1307"/>
        <item m="1" x="21"/>
        <item m="1" x="194"/>
        <item m="1" x="2075"/>
        <item m="1" x="1155"/>
        <item m="1" x="1773"/>
        <item m="1" x="1821"/>
        <item m="1" x="1767"/>
        <item m="1" x="611"/>
        <item m="1" x="106"/>
        <item m="1" x="1436"/>
        <item m="1" x="1751"/>
        <item m="1" x="485"/>
        <item m="1" x="945"/>
        <item m="1" x="1890"/>
        <item m="1" x="845"/>
        <item m="1" x="321"/>
        <item m="1" x="182"/>
        <item m="1" x="778"/>
        <item m="1" x="315"/>
        <item m="1" x="1633"/>
        <item m="1" x="2069"/>
        <item m="1" x="1369"/>
        <item m="1" x="179"/>
        <item m="1" x="1072"/>
        <item m="1" x="1131"/>
        <item m="1" x="1019"/>
        <item m="1" x="1543"/>
        <item m="1" x="951"/>
        <item m="1" x="1526"/>
        <item m="1" x="1095"/>
        <item m="1" x="1528"/>
        <item m="1" x="607"/>
        <item m="1" x="89"/>
        <item m="1" x="1655"/>
        <item m="1" x="2090"/>
        <item m="1" x="207"/>
        <item m="1" x="1085"/>
        <item m="1" x="1514"/>
        <item m="1" x="729"/>
        <item m="1" x="293"/>
        <item m="1" x="618"/>
        <item m="1" x="1689"/>
        <item m="1" x="33"/>
        <item m="1" x="917"/>
        <item m="1" x="501"/>
        <item m="1" x="1117"/>
        <item m="1" x="1981"/>
        <item m="1" x="627"/>
        <item m="1" x="42"/>
        <item m="1" x="1263"/>
        <item m="1" x="545"/>
        <item m="1" x="1275"/>
        <item m="1" x="731"/>
        <item m="1" x="394"/>
        <item m="1" x="395"/>
        <item m="1" x="1924"/>
        <item m="1" x="1925"/>
        <item m="1" x="736"/>
        <item m="1" x="1964"/>
        <item m="1" x="210"/>
        <item m="1" x="1351"/>
        <item m="1" x="432"/>
        <item m="1" x="336"/>
        <item m="1" x="555"/>
        <item m="1" x="46"/>
        <item m="1" x="2113"/>
        <item m="1" x="1349"/>
        <item m="1" x="233"/>
        <item m="1" x="1342"/>
        <item m="1" x="2108"/>
        <item m="1" x="1638"/>
        <item m="1" x="2109"/>
        <item m="1" x="2067"/>
        <item m="1" x="2066"/>
        <item m="1" x="333"/>
        <item m="1" x="458"/>
        <item m="1" x="1192"/>
        <item m="1" x="1669"/>
        <item m="1" x="912"/>
        <item m="1" x="1185"/>
        <item m="1" x="1641"/>
        <item m="1" x="1648"/>
        <item m="1" x="1663"/>
        <item m="1" x="1050"/>
        <item m="1" x="385"/>
        <item m="1" x="790"/>
        <item m="1" x="128"/>
        <item m="1" x="1660"/>
        <item m="1" x="642"/>
        <item m="1" x="1784"/>
        <item m="1" x="438"/>
        <item m="1" x="464"/>
        <item m="1" x="1744"/>
        <item m="1" x="1176"/>
        <item m="1" x="719"/>
        <item m="1" x="1249"/>
        <item m="1" x="1423"/>
        <item m="1" x="398"/>
        <item m="1" x="864"/>
        <item m="1" x="1598"/>
        <item m="1" x="1698"/>
        <item m="1" x="1559"/>
        <item m="1" x="859"/>
        <item m="1" x="541"/>
        <item m="1" x="1937"/>
        <item m="1" x="27"/>
        <item m="1" x="1829"/>
        <item m="1" x="1965"/>
        <item m="1" x="1043"/>
        <item m="1" x="1157"/>
        <item m="1" x="1797"/>
        <item m="1" x="638"/>
        <item m="1" x="1003"/>
        <item m="1" x="753"/>
        <item m="1" x="1522"/>
        <item m="1" x="1777"/>
        <item m="1" x="347"/>
        <item m="1" x="112"/>
        <item m="1" x="1544"/>
        <item m="1" x="527"/>
        <item m="1" x="1458"/>
        <item m="1" x="195"/>
        <item m="1" x="1833"/>
        <item m="1" x="1132"/>
        <item m="1" x="1459"/>
        <item m="1" x="930"/>
        <item m="1" x="388"/>
        <item m="1" x="1527"/>
        <item m="1" x="1770"/>
        <item m="1" x="1064"/>
        <item m="1" x="283"/>
        <item m="1" x="1091"/>
        <item m="1" x="1979"/>
        <item m="1" x="1725"/>
        <item m="1" x="1376"/>
        <item m="1" x="1776"/>
        <item m="1" x="162"/>
        <item m="1" x="635"/>
        <item m="1" x="132"/>
        <item m="1" x="526"/>
        <item m="1" x="1018"/>
        <item m="1" x="387"/>
        <item m="1" x="949"/>
        <item m="1" x="2094"/>
        <item m="1" x="937"/>
        <item m="1" x="1546"/>
        <item m="1" x="1690"/>
        <item m="1" x="1637"/>
        <item m="1" x="1731"/>
        <item m="1" x="1159"/>
        <item m="1" x="287"/>
        <item m="1" x="983"/>
        <item m="1" x="888"/>
        <item m="1" x="1849"/>
        <item m="1" x="355"/>
        <item m="1" x="1160"/>
        <item m="1" x="397"/>
        <item m="1" x="862"/>
        <item m="1" x="1597"/>
        <item m="1" x="1697"/>
        <item m="1" x="1558"/>
        <item m="1" x="855"/>
        <item m="1" x="1710"/>
        <item m="1" x="1507"/>
        <item m="1" x="1832"/>
        <item m="1" x="938"/>
        <item m="1" x="1792"/>
        <item m="1" x="1302"/>
        <item m="1" x="594"/>
        <item m="1" x="1551"/>
        <item m="1" x="1746"/>
        <item m="1" x="183"/>
        <item m="1" x="1775"/>
        <item m="1" x="820"/>
        <item m="1" x="1756"/>
        <item m="1" x="161"/>
        <item m="1" x="1860"/>
        <item m="1" x="525"/>
        <item m="1" x="1212"/>
        <item m="1" x="1257"/>
        <item m="1" x="1016"/>
        <item m="1" x="509"/>
        <item m="1" x="386"/>
        <item m="1" x="1923"/>
        <item m="1" x="1130"/>
        <item m="1" x="252"/>
        <item m="1" x="1785"/>
        <item m="1" x="1017"/>
        <item m="1" x="1857"/>
        <item m="1" x="1525"/>
        <item m="1" x="1066"/>
        <item m="1" x="634"/>
        <item m="1" x="1094"/>
        <item m="1" x="973"/>
        <item m="1" x="735"/>
        <item m="1" x="475"/>
        <item m="1" x="1885"/>
        <item m="1" x="1261"/>
        <item m="1" x="14"/>
        <item m="1" x="991"/>
        <item m="1" x="185"/>
        <item m="1" x="1549"/>
        <item m="1" x="24"/>
        <item m="1" x="1158"/>
        <item m="1" x="1933"/>
        <item m="1" x="1612"/>
        <item m="1" x="1787"/>
        <item m="1" x="1884"/>
        <item m="1" x="1819"/>
        <item m="1" x="1887"/>
        <item m="1" x="990"/>
        <item m="1" x="1599"/>
        <item m="1" x="1816"/>
        <item m="1" x="23"/>
        <item m="1" x="1205"/>
        <item m="1" x="1827"/>
        <item m="1" x="1611"/>
        <item m="1" x="681"/>
        <item m="1" x="318"/>
        <item m="1" x="2039"/>
        <item m="1" x="1262"/>
        <item m="1" x="667"/>
        <item m="1" x="228"/>
        <item m="1" x="1959"/>
        <item m="1" x="863"/>
        <item m="1" x="865"/>
        <item m="1" x="1944"/>
        <item m="1" x="1305"/>
        <item m="1" x="187"/>
        <item m="1" x="662"/>
        <item m="1" x="1969"/>
        <item m="1" x="1310"/>
        <item m="1" x="107"/>
        <item m="1" x="1891"/>
        <item m="1" x="1980"/>
        <item m="1" x="2070"/>
        <item m="1" x="294"/>
        <item m="1" x="791"/>
        <item m="1" x="1640"/>
        <item m="1" x="1447"/>
        <item m="1" x="1554"/>
        <item m="1" x="804"/>
        <item m="1" x="222"/>
        <item m="1" x="376"/>
        <item m="1" x="759"/>
        <item m="1" x="901"/>
        <item m="1" x="1359"/>
        <item m="1" x="408"/>
        <item m="1" x="124"/>
        <item m="1" x="1681"/>
        <item m="1" x="1303"/>
        <item m="1" x="158"/>
        <item m="1" x="786"/>
        <item m="1" x="624"/>
        <item m="1" x="2023"/>
        <item m="1" x="799"/>
        <item m="1" x="1996"/>
        <item m="1" x="1871"/>
        <item m="1" x="1823"/>
        <item m="1" x="467"/>
        <item m="1" x="655"/>
        <item m="1" x="1174"/>
        <item m="1" x="1970"/>
        <item m="1" x="1687"/>
        <item m="1" x="760"/>
        <item m="1" x="1416"/>
        <item m="1" x="1465"/>
        <item m="1" x="433"/>
        <item m="1" x="2112"/>
        <item m="1" x="524"/>
        <item m="1" x="1057"/>
        <item m="1" x="739"/>
        <item m="1" x="229"/>
        <item m="1" x="1386"/>
        <item m="1" x="1531"/>
        <item m="1" x="1244"/>
        <item m="1" x="479"/>
        <item m="1" x="1835"/>
        <item m="1" x="52"/>
        <item m="1" x="1793"/>
        <item m="1" x="2008"/>
        <item m="1" x="880"/>
        <item m="1" x="2077"/>
        <item m="1" x="1272"/>
        <item m="1" x="1608"/>
        <item m="1" x="66"/>
        <item m="1" x="604"/>
        <item m="1" x="1414"/>
        <item m="1" x="1894"/>
        <item m="1" x="1451"/>
        <item m="1" x="1736"/>
        <item m="1" x="227"/>
        <item m="1" x="763"/>
        <item m="1" x="2122"/>
        <item m="1" x="1279"/>
        <item m="1" x="567"/>
        <item m="1" x="583"/>
        <item m="1" x="211"/>
        <item m="1" x="600"/>
        <item m="1" x="1173"/>
        <item m="1" x="1216"/>
        <item m="1" x="1028"/>
        <item m="1" x="1274"/>
        <item m="1" x="238"/>
        <item m="1" x="240"/>
        <item m="1" x="867"/>
        <item m="1" x="575"/>
        <item m="1" x="577"/>
        <item m="1" x="330"/>
        <item m="1" x="589"/>
        <item m="1" x="1206"/>
        <item m="1" x="1194"/>
        <item m="1" x="1413"/>
        <item m="1" x="1033"/>
        <item m="1" x="645"/>
        <item m="1" x="1952"/>
        <item m="1" x="362"/>
        <item m="1" x="969"/>
        <item m="1" x="857"/>
        <item m="1" x="1575"/>
        <item m="1" x="1621"/>
        <item m="1" x="848"/>
        <item m="1" x="340"/>
        <item m="1" x="320"/>
        <item m="1" x="1846"/>
        <item m="1" x="1662"/>
        <item m="1" x="409"/>
        <item m="1" x="1726"/>
        <item m="1" x="327"/>
        <item m="1" x="1788"/>
        <item m="1" x="94"/>
        <item m="1" x="630"/>
        <item m="1" x="430"/>
        <item m="1" x="453"/>
        <item m="1" x="1852"/>
        <item m="1" x="682"/>
        <item m="1" x="1898"/>
        <item m="1" x="902"/>
        <item m="1" x="288"/>
        <item m="1" x="2096"/>
        <item m="1" x="1879"/>
        <item m="1" x="1391"/>
        <item m="1" x="1363"/>
        <item m="1" x="1899"/>
        <item m="1" x="903"/>
        <item m="1" x="289"/>
        <item m="1" x="2097"/>
        <item m="1" x="1880"/>
        <item m="1" x="1392"/>
        <item m="1" x="1364"/>
        <item m="1" x="1900"/>
        <item m="1" x="904"/>
        <item m="1" x="290"/>
        <item m="1" x="2098"/>
        <item m="1" x="1881"/>
        <item m="1" x="1393"/>
        <item m="1" x="1365"/>
        <item m="1" x="423"/>
        <item m="1" x="1618"/>
        <item m="1" x="1300"/>
        <item m="1" x="883"/>
        <item m="1" x="2079"/>
        <item m="1" x="396"/>
        <item m="1" x="619"/>
        <item m="1" x="1461"/>
        <item m="1" x="1023"/>
        <item m="1" x="1998"/>
        <item m="1" x="1836"/>
        <item m="1" x="85"/>
        <item m="1" x="568"/>
        <item m="1" x="2003"/>
        <item m="1" x="1733"/>
        <item m="1" x="1024"/>
        <item m="1" x="1999"/>
        <item m="1" x="1837"/>
        <item m="1" x="86"/>
        <item m="1" x="569"/>
        <item m="1" x="2004"/>
        <item m="1" x="1734"/>
        <item m="1" x="1025"/>
        <item m="1" x="2000"/>
        <item m="1" x="1838"/>
        <item m="1" x="87"/>
        <item m="1" x="570"/>
        <item m="1" x="2005"/>
        <item m="1" x="1735"/>
        <item m="1" x="971"/>
        <item m="1" x="685"/>
        <item m="1" x="1389"/>
        <item m="1" x="699"/>
        <item m="1" x="1917"/>
        <item m="1" x="1059"/>
        <item m="1" x="1843"/>
        <item m="1" x="1178"/>
        <item m="1" x="1972"/>
        <item m="1" x="1983"/>
        <item m="1" x="811"/>
        <item m="1" x="1752"/>
        <item m="1" x="60"/>
        <item m="1" x="1356"/>
        <item m="1" x="995"/>
        <item m="1" x="73"/>
        <item m="1" x="1233"/>
        <item m="1" x="251"/>
        <item m="1" x="752"/>
        <item m="1" x="550"/>
        <item m="1" x="463"/>
        <item m="1" x="1701"/>
        <item m="1" x="822"/>
        <item m="1" x="722"/>
        <item m="1" x="1948"/>
        <item m="1" x="1634"/>
        <item m="1" x="1938"/>
        <item m="1" x="381"/>
        <item m="1" x="57"/>
        <item m="1" x="1568"/>
        <item m="1" x="1671"/>
        <item m="1" x="776"/>
        <item m="1" x="528"/>
        <item m="1" x="1327"/>
        <item m="1" x="542"/>
        <item m="1" x="1585"/>
        <item m="1" x="1906"/>
        <item m="1" x="683"/>
        <item m="1" x="1084"/>
        <item m="1" x="1069"/>
        <item m="1" x="1915"/>
        <item m="1" x="1355"/>
        <item m="1" x="403"/>
        <item m="1" x="122"/>
        <item m="1" x="1680"/>
        <item m="1" x="1798"/>
        <item m="1" x="303"/>
        <item m="1" x="91"/>
        <item m="1" x="860"/>
        <item m="1" x="424"/>
        <item m="1" x="83"/>
        <item m="1" x="1755"/>
        <item m="1" x="1449"/>
        <item m="1" x="131"/>
        <item m="1" x="1596"/>
        <item m="1" x="723"/>
        <item m="1" x="1101"/>
        <item m="1" x="1606"/>
        <item m="1" x="244"/>
        <item m="1" x="1169"/>
        <item m="1" x="1440"/>
        <item m="1" x="1284"/>
        <item m="1" x="414"/>
        <item m="1" x="1379"/>
        <item m="1" x="1905"/>
        <item m="1" x="943"/>
        <item m="1" x="1941"/>
        <item m="1" x="1336"/>
        <item m="1" x="1226"/>
        <item m="1" x="768"/>
        <item m="1" x="702"/>
        <item m="1" x="378"/>
        <item m="1" x="482"/>
        <item m="1" x="1820"/>
        <item m="1" x="1853"/>
        <item m="1" x="1556"/>
        <item m="1" x="1038"/>
        <item m="1" x="1488"/>
        <item m="1" x="1177"/>
        <item m="1" x="1971"/>
        <item m="1" x="1090"/>
        <item m="1" x="1869"/>
        <item m="1" x="2025"/>
        <item m="1" x="693"/>
        <item m="1" x="364"/>
        <item m="1" x="399"/>
        <item m="1" x="400"/>
        <item m="1" x="2011"/>
        <item m="1" x="1468"/>
        <item m="1" x="814"/>
        <item m="1" x="966"/>
        <item m="1" x="111"/>
        <item m="1" x="1936"/>
        <item m="1" x="1201"/>
        <item m="1" x="45"/>
        <item m="1" x="2006"/>
        <item m="1" x="819"/>
        <item m="1" x="1754"/>
        <item m="1" x="856"/>
        <item m="1" x="1810"/>
        <item m="1" x="651"/>
        <item m="1" x="1712"/>
        <item m="1" x="1856"/>
        <item m="1" x="1805"/>
        <item m="1" x="1656"/>
        <item m="1" x="1842"/>
        <item m="1" x="1534"/>
        <item m="1" x="531"/>
        <item m="1" x="494"/>
        <item m="1" x="563"/>
        <item m="1" x="1875"/>
        <item m="1" x="672"/>
        <item m="1" x="830"/>
        <item m="1" x="245"/>
        <item m="1" x="1008"/>
        <item m="1" x="518"/>
        <item m="1" x="507"/>
        <item m="1" x="1686"/>
        <item m="1" x="1077"/>
        <item m="1" x="887"/>
        <item m="1" x="1844"/>
        <item m="1" x="221"/>
        <item m="1" x="317"/>
        <item m="1" x="264"/>
        <item m="1" x="192"/>
        <item m="1" x="1834"/>
        <item m="1" x="2137"/>
        <item m="1" x="585"/>
        <item m="1" x="1224"/>
        <item m="1" x="1922"/>
        <item m="1" x="1197"/>
        <item m="1" x="249"/>
        <item m="1" x="1930"/>
        <item m="1" x="1288"/>
        <item m="1" x="468"/>
        <item m="1" x="481"/>
        <item m="1" x="516"/>
        <item m="1" x="1696"/>
        <item m="1" x="2152"/>
        <item m="1" x="1354"/>
        <item m="1" x="401"/>
        <item m="1" x="1679"/>
        <item m="1" x="39"/>
        <item m="1" x="1939"/>
        <item m="1" x="748"/>
        <item m="1" x="1600"/>
        <item m="1" x="1399"/>
        <item m="1" x="151"/>
        <item m="1" x="1373"/>
        <item m="1" x="1329"/>
        <item m="1" x="451"/>
        <item m="1" x="218"/>
        <item m="1" x="1795"/>
        <item m="1" x="1753"/>
        <item m="1" x="954"/>
        <item m="1" x="1398"/>
        <item m="1" x="1470"/>
        <item m="1" x="374"/>
        <item m="1" x="1318"/>
        <item m="1" x="1617"/>
        <item m="1" x="2041"/>
        <item m="1" x="1605"/>
        <item m="1" x="1348"/>
        <item m="1" x="1256"/>
        <item m="1" x="582"/>
        <item m="1" x="190"/>
        <item m="1" x="1306"/>
        <item m="1" x="813"/>
        <item m="1" x="737"/>
        <item m="1" x="1181"/>
        <item m="1" x="1358"/>
        <item m="1" x="916"/>
        <item m="1" x="773"/>
        <item m="1" x="48"/>
        <item m="1" x="219"/>
        <item m="1" x="1370"/>
        <item m="1" x="455"/>
        <item m="1" x="454"/>
        <item m="1" x="278"/>
        <item m="1" x="1720"/>
        <item m="1" x="1011"/>
        <item m="1" x="367"/>
        <item m="1" x="538"/>
        <item m="1" x="389"/>
        <item m="1" x="915"/>
        <item m="1" x="1865"/>
        <item m="1" x="1864"/>
        <item m="1" x="828"/>
        <item m="1" x="1642"/>
        <item m="1" x="1129"/>
        <item m="1" x="1769"/>
        <item m="1" x="692"/>
        <item m="1" x="931"/>
        <item m="1" x="1586"/>
        <item m="1" x="1946"/>
        <item m="1" x="1945"/>
        <item m="1" x="1512"/>
        <item m="1" x="1646"/>
        <item m="1" x="1907"/>
        <item m="1" x="548"/>
        <item m="1" x="1477"/>
        <item m="1" x="61"/>
        <item m="1" x="932"/>
        <item m="1" x="1240"/>
        <item m="1" x="1504"/>
        <item m="1" x="2143"/>
        <item m="1" x="1505"/>
        <item m="1" x="1163"/>
        <item m="1" x="1676"/>
        <item m="1" x="866"/>
        <item m="1" x="1914"/>
        <item m="1" x="1107"/>
        <item m="1" x="1251"/>
        <item m="1" x="474"/>
        <item m="1" x="1252"/>
        <item m="1" x="1863"/>
        <item m="1" x="1075"/>
        <item m="1" x="1957"/>
        <item m="1" x="1956"/>
        <item m="1" x="614"/>
        <item m="1" x="202"/>
        <item m="1" x="1794"/>
        <item m="1" x="1813"/>
        <item m="1" x="762"/>
        <item m="1" x="1711"/>
        <item m="1" x="1151"/>
        <item m="1" x="1357"/>
        <item m="1" x="407"/>
        <item m="1" x="406"/>
        <item m="1" x="217"/>
        <item m="1" x="1407"/>
        <item m="1" x="1745"/>
        <item m="1" x="1789"/>
        <item m="1" x="1635"/>
        <item m="1" x="961"/>
        <item m="1" x="533"/>
        <item m="1" x="1444"/>
        <item m="1" x="927"/>
        <item m="1" x="349"/>
        <item m="1" x="522"/>
        <item m="1" x="2071"/>
        <item m="1" x="197"/>
        <item m="1" x="1171"/>
        <item m="1" x="440"/>
        <item m="1" x="984"/>
        <item m="1" x="420"/>
        <item m="1" x="513"/>
        <item m="1" x="1509"/>
        <item m="1" x="1195"/>
        <item m="1" x="137"/>
        <item m="1" x="1266"/>
        <item m="1" x="274"/>
        <item m="1" x="1434"/>
        <item m="1" x="2072"/>
        <item m="1" x="345"/>
        <item m="1" x="972"/>
        <item m="1" x="1650"/>
        <item m="1" x="490"/>
        <item m="1" x="1577"/>
        <item m="1" x="2017"/>
        <item m="1" x="2016"/>
        <item m="1" x="1322"/>
        <item m="1" x="363"/>
        <item m="1" x="1030"/>
        <item m="1" x="807"/>
        <item m="1" x="1778"/>
        <item m="1" x="534"/>
        <item m="1" x="519"/>
        <item m="1" x="295"/>
        <item m="1" x="150"/>
        <item m="1" x="177"/>
        <item m="1" x="487"/>
        <item m="1" x="546"/>
        <item m="1" x="1975"/>
        <item m="1" x="923"/>
        <item m="1" x="964"/>
        <item m="1" x="1529"/>
        <item m="1" x="421"/>
        <item m="1" x="716"/>
        <item m="1" x="1510"/>
        <item m="1" x="616"/>
        <item m="1" x="138"/>
        <item m="1" x="1118"/>
        <item m="1" x="254"/>
        <item m="1" x="1145"/>
        <item m="1" x="1422"/>
        <item m="1" x="1976"/>
        <item m="1" x="1133"/>
        <item m="1" x="1462"/>
        <item m="1" x="2073"/>
        <item m="1" x="808"/>
        <item m="1" x="1374"/>
        <item m="1" x="460"/>
        <item m="1" x="459"/>
        <item m="1" x="1498"/>
        <item m="1" x="1667"/>
        <item m="1" x="1442"/>
        <item m="1" x="1786"/>
        <item m="1" x="1172"/>
        <item m="1" x="536"/>
        <item m="1" x="1435"/>
        <item m="1" x="1352"/>
        <item m="1" x="62"/>
        <item m="1" x="1763"/>
        <item m="1" x="733"/>
        <item m="1" x="275"/>
        <item m="1" x="1164"/>
        <item m="1" x="308"/>
        <item m="1" x="139"/>
        <item m="1" x="703"/>
        <item m="1" x="1390"/>
        <item m="1" x="1564"/>
        <item m="1" x="1920"/>
        <item m="1" x="1919"/>
        <item m="1" x="1496"/>
        <item m="1" x="1721"/>
        <item m="1" x="1029"/>
        <item m="1" x="1901"/>
        <item m="1" x="1453"/>
        <item m="1" x="965"/>
        <item m="1" x="350"/>
        <item m="1" x="1424"/>
        <item m="1" x="1594"/>
        <item m="1" x="1445"/>
        <item m="1" x="988"/>
        <item m="1" x="2043"/>
        <item m="1" x="140"/>
        <item m="1" x="704"/>
        <item m="1" x="84"/>
        <item m="1" x="1146"/>
        <item m="1" x="1644"/>
        <item m="1" x="1152"/>
        <item m="1" x="1361"/>
        <item m="1" x="411"/>
        <item m="1" x="410"/>
        <item m="1" x="602"/>
        <item m="1" x="1408"/>
        <item m="1" x="1454"/>
        <item m="1" x="171"/>
        <item m="1" x="64"/>
        <item m="1" x="191"/>
        <item m="1" x="1431"/>
        <item m="1" x="2074"/>
        <item m="1" x="199"/>
        <item m="1" x="2044"/>
        <item m="1" x="1137"/>
        <item m="1" x="1463"/>
        <item m="1" x="276"/>
        <item m="1" x="1757"/>
        <item m="1" x="346"/>
        <item m="1" x="38"/>
        <item m="1" x="491"/>
        <item m="1" x="1581"/>
        <item m="1" x="2021"/>
        <item m="1" x="2020"/>
        <item m="1" x="1323"/>
        <item m="1" x="136"/>
        <item m="1" x="1032"/>
        <item m="1" x="1093"/>
        <item m="1" x="1791"/>
        <item m="1" x="1446"/>
        <item m="1" x="928"/>
        <item m="1" x="982"/>
        <item m="1" x="1977"/>
        <item m="1" x="925"/>
        <item m="1" x="1487"/>
        <item m="1" x="1801"/>
        <item m="1" x="1196"/>
        <item m="1" x="141"/>
        <item m="1" x="1061"/>
        <item m="1" x="1134"/>
        <item m="1" x="441"/>
        <item m="1" x="535"/>
        <item m="1" x="1421"/>
        <item m="1" x="174"/>
        <item m="1" x="1766"/>
        <item m="1" x="292"/>
        <item m="1" x="170"/>
        <item m="1" x="1803"/>
        <item m="1" x="184"/>
        <item m="1" x="1136"/>
        <item m="1" x="1812"/>
        <item m="1" x="1774"/>
        <item m="1" x="713"/>
        <item m="1" x="92"/>
        <item m="1" x="633"/>
        <item m="1" x="632"/>
        <item m="1" x="1433"/>
        <item m="1" x="1260"/>
        <item m="1" x="259"/>
        <item m="1" x="1790"/>
        <item m="1" x="2127"/>
        <item m="1" x="1804"/>
        <item m="1" x="1800"/>
        <item m="1" x="1908"/>
        <item m="1" x="1005"/>
        <item m="1" x="200"/>
        <item m="1" x="1578"/>
        <item m="1" x="2018"/>
        <item m="1" x="1242"/>
        <item m="1" x="1702"/>
        <item m="1" x="417"/>
        <item m="1" x="338"/>
        <item m="1" x="99"/>
        <item m="1" x="1135"/>
        <item m="1" x="717"/>
        <item m="1" x="1088"/>
        <item m="1" x="806"/>
        <item m="1" x="1014"/>
        <item m="1" x="212"/>
        <item m="1" x="2064"/>
        <item m="1" x="68"/>
        <item m="1" x="1180"/>
        <item m="1" x="2107"/>
        <item m="1" x="1223"/>
        <item m="1" x="98"/>
        <item m="1" x="2047"/>
        <item m="1" x="1103"/>
        <item m="1" x="1202"/>
        <item m="1" x="935"/>
        <item m="1" x="1988"/>
        <item m="1" x="1714"/>
        <item m="1" x="796"/>
        <item m="1" x="795"/>
        <item m="1" x="2150"/>
        <item m="1" x="1636"/>
        <item m="1" x="769"/>
        <item m="1" x="2146"/>
        <item m="1" x="511"/>
        <item m="1" x="743"/>
        <item m="1" x="818"/>
        <item m="1" x="1092"/>
        <item m="1" x="911"/>
        <item m="1" x="1862"/>
        <item m="1" x="1861"/>
        <item m="1" x="827"/>
        <item m="1" x="20"/>
        <item m="1" x="377"/>
        <item m="1" x="1218"/>
        <item m="1" x="1139"/>
        <item m="1" x="369"/>
        <item m="1" x="836"/>
        <item m="1" x="835"/>
        <item m="1" x="1565"/>
        <item m="1" x="805"/>
        <item m="1" x="337"/>
        <item m="1" x="940"/>
        <item m="1" x="1799"/>
        <item m="1" x="196"/>
        <item m="1" x="37"/>
        <item m="1" x="775"/>
        <item m="1" x="1149"/>
        <item m="1" x="2060"/>
        <item m="1" x="1503"/>
        <item m="1" x="2120"/>
        <item m="1" x="497"/>
        <item m="1" x="1102"/>
        <item m="1" x="718"/>
        <item m="1" x="800"/>
        <item m="1" x="1747"/>
        <item m="1" x="1148"/>
        <item m="1" x="2105"/>
        <item m="1" x="926"/>
        <item m="1" x="215"/>
        <item m="1" x="1170"/>
        <item m="1" x="1147"/>
        <item m="1" x="872"/>
        <item m="1" x="1761"/>
        <item m="1" x="962"/>
        <item m="1" x="801"/>
        <item m="1" x="649"/>
        <item m="1" x="1729"/>
        <item m="1" x="2058"/>
        <item m="1" x="1653"/>
        <item m="1" x="725"/>
        <item m="1" x="203"/>
        <item m="1" x="310"/>
        <item m="1" x="1020"/>
        <item m="1" x="803"/>
        <item m="1" x="307"/>
        <item m="1" x="486"/>
        <item m="1" x="478"/>
        <item m="1" x="963"/>
        <item m="1" x="802"/>
        <item m="1" x="709"/>
        <item m="1" x="986"/>
        <item m="1" x="520"/>
        <item m="1" x="311"/>
        <item m="1" x="874"/>
        <item m="1" x="749"/>
        <item m="1" x="1211"/>
        <item m="1" x="1048"/>
        <item m="1" x="1781"/>
        <item m="1" x="1021"/>
        <item m="1" x="823"/>
        <item m="1" x="711"/>
        <item m="1" x="1227"/>
        <item m="1" x="1311"/>
        <item m="1" x="1749"/>
        <item m="1" x="1412"/>
        <item m="1" x="1154"/>
        <item m="1" x="242"/>
        <item m="1" x="1228"/>
        <item m="1" x="1467"/>
        <item m="1" x="16"/>
        <item m="1" x="1841"/>
        <item m="1" x="944"/>
        <item m="1" x="671"/>
        <item m="1" x="175"/>
        <item m="1" x="1466"/>
        <item m="1" x="967"/>
        <item m="1" x="1499"/>
        <item m="1" x="941"/>
        <item m="1" x="449"/>
        <item m="1" x="968"/>
        <item m="1" x="237"/>
        <item m="1" x="239"/>
        <item m="1" x="574"/>
        <item m="1" x="576"/>
        <item m="1" x="44"/>
        <item m="1" x="742"/>
        <item m="1" x="493"/>
        <item m="1" x="921"/>
        <item m="1" x="1516"/>
        <item m="1" x="1123"/>
        <item m="1" x="1876"/>
        <item m="1" x="1313"/>
        <item m="1" x="1308"/>
        <item m="1" x="1824"/>
        <item m="1" x="280"/>
        <item m="1" x="870"/>
        <item m="1" x="43"/>
        <item m="1" x="17"/>
        <item m="1" x="1807"/>
        <item m="1" x="1904"/>
        <item m="1" x="1368"/>
        <item m="1" x="976"/>
        <item m="1" x="1855"/>
        <item m="1" x="591"/>
        <item m="1" x="80"/>
        <item m="1" x="1501"/>
        <item m="1" x="554"/>
        <item m="1" x="1783"/>
        <item m="1" x="1867"/>
        <item m="1" x="1474"/>
        <item m="1" x="90"/>
        <item m="1" x="1616"/>
        <item m="1" x="1614"/>
        <item m="1" x="590"/>
        <item m="1" x="1141"/>
        <item m="1" x="1384"/>
        <item m="1" x="267"/>
        <item m="1" x="1109"/>
        <item m="1" x="143"/>
        <item m="1" x="959"/>
        <item m="1" x="842"/>
        <item m="1" x="305"/>
        <item m="1" x="1044"/>
        <item m="1" x="1383"/>
        <item m="1" x="266"/>
        <item m="1" x="1385"/>
        <item m="1" x="268"/>
        <item m="1" x="168"/>
        <item m="1" x="914"/>
        <item m="1" x="1570"/>
        <item m="1" x="93"/>
        <item m="1" x="1122"/>
        <item m="1" x="918"/>
        <item m="1" x="1573"/>
        <item m="1" x="1395"/>
        <item m="1" x="1591"/>
        <item m="1" x="2084"/>
        <item m="1" x="1950"/>
        <item m="1" x="492"/>
        <item m="1" x="741"/>
        <item m="1" x="942"/>
        <item m="1" x="746"/>
        <item m="1" x="1877"/>
        <item m="1" x="220"/>
        <item m="1" x="1737"/>
        <item m="1" x="1955"/>
        <item m="1" x="476"/>
        <item m="1" x="1913"/>
        <item m="1" x="592"/>
        <item m="1" x="1074"/>
        <item m="1" x="81"/>
        <item m="1" x="2007"/>
        <item m="1" x="906"/>
        <item m="1" x="1647"/>
        <item m="1" x="505"/>
        <item m="1" x="488"/>
        <item m="1" x="974"/>
        <item m="1" x="825"/>
        <item m="1" x="950"/>
        <item m="1" x="241"/>
        <item m="1" x="1478"/>
        <item m="1" x="998"/>
        <item m="1" x="506"/>
        <item m="1" x="489"/>
        <item m="1" x="2095"/>
        <item m="1" x="1866"/>
        <item m="1" x="1878"/>
        <item m="1" x="1748"/>
        <item m="1" x="1620"/>
        <item m="1" x="1168"/>
        <item m="1" x="1353"/>
        <item m="1" x="1022"/>
        <item m="1" x="63"/>
        <item m="1" x="824"/>
        <item m="1" x="1239"/>
        <item m="1" x="198"/>
        <item m="1" x="566"/>
        <item m="1" x="924"/>
        <item m="1" x="899"/>
        <item m="1" x="727"/>
        <item m="1" x="1264"/>
        <item m="1" x="1254"/>
        <item m="1" x="1246"/>
        <item m="1" x="1629"/>
        <item m="1" x="1428"/>
        <item m="1" x="785"/>
        <item m="1" x="2144"/>
        <item m="1" x="1340"/>
        <item m="1" x="687"/>
        <item m="1" x="666"/>
        <item m="1" x="1523"/>
        <item m="1" x="1100"/>
        <item m="1" x="1574"/>
        <item m="1" x="1560"/>
        <item m="1" x="690"/>
        <item m="1" x="247"/>
        <item m="1" x="1235"/>
        <item m="1" x="1099"/>
        <item m="1" x="578"/>
        <item m="1" x="544"/>
        <item m="1" x="2134"/>
        <item m="1" x="448"/>
        <item m="1" x="76"/>
        <item m="1" x="256"/>
        <item m="1" x="850"/>
        <item m="1" x="1400"/>
        <item m="1" x="152"/>
        <item m="1" x="1630"/>
        <item m="1" x="934"/>
        <item m="1" x="1330"/>
        <item m="1" x="452"/>
        <item m="1" x="273"/>
        <item m="1" x="426"/>
        <item m="1" x="1471"/>
        <item m="1" x="1961"/>
        <item m="1" x="1571"/>
        <item m="1" x="1674"/>
        <item m="1" x="500"/>
        <item m="1" x="2037"/>
        <item m="1" x="777"/>
        <item m="1" x="529"/>
        <item m="1" x="1341"/>
        <item m="1" x="2080"/>
        <item m="1" x="1317"/>
        <item m="1" x="248"/>
        <item m="1" x="1115"/>
        <item m="1" x="368"/>
        <item m="1" x="1814"/>
        <item m="1" x="1119"/>
        <item m="1" x="1537"/>
        <item m="1" x="1469"/>
        <item m="1" x="335"/>
        <item m="1" x="1060"/>
        <item m="1" x="521"/>
        <item m="1" x="1367"/>
        <item m="1" x="1482"/>
        <item m="1" x="462"/>
        <item m="1" x="1236"/>
        <item m="1" x="1231"/>
        <item m="1" x="2123"/>
        <item m="1" x="1448"/>
        <item m="1" x="130"/>
        <item m="1" x="28"/>
        <item m="1" x="636"/>
        <item m="1" x="1595"/>
        <item m="1" x="2145"/>
        <item m="1" x="510"/>
        <item m="1" x="1502"/>
        <item m="1" x="871"/>
        <item m="1" x="1760"/>
        <item m="1" x="1728"/>
        <item m="1" x="708"/>
        <item m="1" x="985"/>
        <item m="1" x="1125"/>
        <item m="1" x="781"/>
        <item m="1" x="975"/>
        <item m="1" x="1854"/>
        <item m="1" x="881"/>
        <item m="1" x="2038"/>
        <item m="1" x="1049"/>
        <item m="1" x="144"/>
        <item m="1" x="1926"/>
        <item m="1" x="596"/>
        <item m="1" x="1165"/>
        <item m="1" x="1089"/>
        <item m="1" x="1366"/>
        <item m="1" x="992"/>
        <item m="1" x="884"/>
        <item m="1" x="2103"/>
        <item m="1" x="1480"/>
        <item m="1" x="1715"/>
        <item m="1" x="156"/>
        <item m="1" x="1622"/>
        <item m="1" x="1409"/>
        <item m="1" x="1547"/>
        <item m="1" x="110"/>
        <item m="1" x="817"/>
        <item m="1" x="821"/>
        <item m="1" x="1615"/>
        <item m="1" x="1603"/>
        <item m="1" x="2040"/>
        <item m="1" x="1346"/>
        <item m="1" x="1314"/>
        <item m="1" x="108"/>
        <item m="1" x="1013"/>
        <item m="1" x="1081"/>
        <item m="1" x="948"/>
        <item m="1" x="270"/>
        <item m="1" x="900"/>
        <item m="1" x="2135"/>
        <item m="1" x="774"/>
        <item m="1" x="1343"/>
        <item m="1" x="939"/>
        <item m="1" x="929"/>
        <item m="1" x="1870"/>
        <item m="1" x="1248"/>
        <item m="1" x="246"/>
        <item m="1" x="1604"/>
        <item m="1" x="1506"/>
        <item m="1" x="1692"/>
        <item m="1" x="810"/>
        <item m="1" x="334"/>
        <item m="1" x="734"/>
        <item m="1" x="530"/>
        <item m="1" x="79"/>
        <item m="1" x="1859"/>
        <item m="1" x="1286"/>
        <item m="1" x="1569"/>
        <item m="1" x="1479"/>
        <item m="1" x="1673"/>
        <item m="1" x="1127"/>
        <item m="1" x="1225"/>
        <item m="1" x="2042"/>
        <item m="1" x="2057"/>
        <item m="1" x="1652"/>
        <item m="1" x="1806"/>
        <item m="1" x="581"/>
        <item m="1" x="1006"/>
        <item m="1" x="907"/>
        <item m="1" x="53"/>
        <item m="1" x="2045"/>
        <item m="1" x="665"/>
        <item m="1" x="313"/>
        <item m="1" x="1533"/>
        <item m="1" x="2104"/>
        <item m="1" x="11"/>
        <item m="1" x="809"/>
        <item m="1" x="664"/>
        <item m="1" x="312"/>
        <item m="1" x="744"/>
        <item m="1" x="539"/>
        <item m="1" x="955"/>
        <item m="1" x="852"/>
        <item m="1" x="952"/>
        <item m="1" x="1685"/>
        <item m="1" x="1437"/>
        <item m="1" x="757"/>
        <item m="1" x="2124"/>
        <item m="1" x="1892"/>
        <item m="1" x="1840"/>
        <item m="1" x="1486"/>
        <item m="1" x="977"/>
        <item m="1" x="851"/>
        <item m="1" x="1932"/>
        <item m="1" x="1161"/>
        <item m="1" x="1739"/>
        <item m="1" x="2091"/>
        <item m="1" x="909"/>
        <item m="1" x="894"/>
        <item m="1" x="957"/>
        <item m="1" x="854"/>
        <item m="1" x="1779"/>
        <item m="1" x="306"/>
        <item m="1" x="652"/>
        <item m="1" x="515"/>
        <item m="1" x="956"/>
        <item m="1" x="853"/>
        <item m="1" x="2119"/>
        <item m="1" x="496"/>
        <item m="1" x="996"/>
        <item m="1" x="1062"/>
        <item m="1" x="286"/>
        <item m="1" x="1121"/>
        <item m="1" x="372"/>
        <item m="1" x="1540"/>
        <item m="1" x="1056"/>
        <item m="1" x="745"/>
        <item m="1" x="540"/>
        <item m="1" x="993"/>
        <item m="1" x="886"/>
        <item m="1" x="348"/>
        <item m="1" x="284"/>
        <item m="1" x="1758"/>
        <item m="1" x="1868"/>
        <item m="1" x="1953"/>
        <item m="1" x="958"/>
        <item m="1" x="908"/>
        <item m="1" x="2081"/>
        <item m="1" x="2046"/>
        <item m="1" x="947"/>
        <item m="1" x="562"/>
        <item m="1" x="1054"/>
        <item m="1" x="59"/>
        <item m="1" x="1982"/>
        <item m="1" x="1394"/>
        <item m="1" x="2121"/>
        <item m="1" x="498"/>
        <item m="1" x="379"/>
        <item m="1" x="1219"/>
        <item m="1" x="1007"/>
        <item m="1" x="243"/>
        <item m="1" x="54"/>
        <item m="1" x="2136"/>
        <item m="1" x="178"/>
        <item m="1" x="997"/>
        <item m="1" x="2092"/>
        <item m="1" x="920"/>
        <item m="1" x="895"/>
        <item m="1" x="1287"/>
        <item m="1" x="1572"/>
        <item m="1" x="1483"/>
        <item m="1" x="1675"/>
        <item m="1" x="1643"/>
        <item m="1" x="380"/>
        <item m="1" x="1220"/>
        <item m="1" x="875"/>
        <item m="1" x="1764"/>
        <item m="1" x="55"/>
        <item m="1" x="1645"/>
        <item m="1" x="213"/>
        <item m="1" x="1541"/>
        <item m="1" x="1425"/>
        <item m="1" x="15"/>
        <item m="1" x="1475"/>
        <item m="1" x="13"/>
        <item m="1" x="1237"/>
        <item m="1" x="1241"/>
        <item m="1" x="953"/>
        <item m="1" x="1688"/>
        <item m="1" x="1441"/>
        <item m="1" x="761"/>
        <item m="1" x="2125"/>
        <item m="1" x="300"/>
        <item m="1" x="40"/>
        <item m="1" x="1828"/>
        <item m="1" x="712"/>
        <item m="1" x="989"/>
        <item m="1" x="910"/>
        <item m="1" x="599"/>
        <item m="1" x="12"/>
        <item m="1" x="2033"/>
        <item m="1" x="794"/>
        <item m="1" x="670"/>
        <item m="1" x="1213"/>
        <item m="1" x="1476"/>
        <item m="1" x="565"/>
        <item m="1" x="1238"/>
        <item m="1" x="1858"/>
        <item m="1" x="1590"/>
        <item m="1" x="1142"/>
        <item m="1" x="1947"/>
        <item m="1" x="1740"/>
        <item m="1" x="873"/>
        <item m="1" x="1762"/>
        <item m="1" x="726"/>
        <item m="1" x="1004"/>
        <item m="1" x="767"/>
        <item m="1" x="559"/>
        <item m="1" x="208"/>
        <item m="1" x="371"/>
        <item m="1" x="593"/>
        <item m="1" x="839"/>
        <item m="1" x="1566"/>
        <item m="1" x="1484"/>
        <item m="1" x="710"/>
        <item m="1" x="987"/>
        <item m="1" x="1124"/>
        <item m="1" x="447"/>
        <item m="1" x="2147"/>
        <item m="1" x="512"/>
        <item m="1" x="1542"/>
        <item m="1" x="2129"/>
        <item m="1" x="2130"/>
        <item m="1" x="26"/>
        <item m="1" x="65"/>
        <item m="1" x="603"/>
        <item m="1" x="434"/>
        <item m="1" x="1455"/>
        <item m="1" x="1144"/>
        <item m="1" x="2065"/>
        <item m="1" x="812"/>
        <item m="1" x="1271"/>
        <item m="1" x="34"/>
        <item m="1" x="1942"/>
        <item m="1" x="1344"/>
        <item m="1" x="1771"/>
        <item m="1" x="1830"/>
        <item m="1" x="1895"/>
        <item m="1" x="747"/>
        <item m="1" x="1114"/>
        <item m="1" x="412"/>
        <item m="1" x="608"/>
        <item m="1" x="291"/>
        <item m="1" x="1362"/>
        <item m="1" x="255"/>
        <item m="1" x="847"/>
        <item m="1" x="1703"/>
        <item m="1" x="109"/>
        <item m="1" x="2036"/>
        <item m="1" x="1649"/>
        <item m="1" x="2009"/>
        <item m="1" x="1278"/>
        <item m="1" x="780"/>
        <item m="1" x="1397"/>
        <item m="1" x="344"/>
        <item m="1" x="2116"/>
        <item m="1" x="206"/>
        <item m="1" x="2115"/>
        <item m="1" x="205"/>
        <item m="1" x="1189"/>
        <item m="1" x="798"/>
        <item m="1" x="1994"/>
        <item m="1" x="269"/>
        <item m="1" x="1992"/>
        <item m="1" x="1138"/>
        <item m="1" x="390"/>
        <item m="1" x="1321"/>
        <item m="1" x="1234"/>
        <item m="1" x="2062"/>
        <item m="1" x="1347"/>
        <item m="1" x="981"/>
        <item m="1" x="1935"/>
        <item m="1" x="532"/>
        <item m="1" x="919"/>
        <item m="1" x="298"/>
        <item m="1" x="680"/>
        <item m="1" x="297"/>
        <item m="1" x="679"/>
        <item m="1" x="1111"/>
        <item m="1" x="770"/>
        <item m="1" x="323"/>
        <item m="1" x="1826"/>
        <item m="1" x="1893"/>
        <item m="1" x="257"/>
        <item m="1" x="1717"/>
        <item m="1" x="101"/>
        <item m="1" x="326"/>
        <item m="1" x="2140"/>
        <item m="1" x="2139"/>
        <item m="1" x="49"/>
        <item m="1" x="2089"/>
        <item m="1" x="382"/>
        <item m="1" x="1295"/>
        <item m="1" x="1851"/>
        <item m="1" x="2102"/>
        <item m="1" x="180"/>
        <item m="1" x="1120"/>
        <item m="1" x="1624"/>
        <item m="1" x="669"/>
        <item m="1" x="1001"/>
        <item m="1" x="1897"/>
        <item m="1" x="1666"/>
        <item m="1" x="1320"/>
        <item m="1" x="1602"/>
        <item m="1" x="1419"/>
        <item m="1" x="564"/>
        <item m="1" x="2117"/>
        <item m="1" x="2118"/>
        <item m="1" x="686"/>
        <item m="1" x="1209"/>
        <item m="1" x="1210"/>
        <item m="1" x="663"/>
        <item m="1" x="370"/>
        <item m="1" x="146"/>
        <item m="1" x="466"/>
        <item m="1" x="422"/>
        <item m="1" x="1040"/>
        <item m="1" x="771"/>
        <item m="1" x="324"/>
        <item m="1" x="2114"/>
        <item m="1" x="204"/>
        <item m="1" x="1563"/>
        <item m="1" x="1831"/>
        <item m="1" x="117"/>
        <item m="1" x="230"/>
        <item m="1" x="1580"/>
        <item m="1" x="657"/>
        <item m="1" x="176"/>
        <item m="1" x="1967"/>
        <item m="1" x="1966"/>
        <item m="1" x="1429"/>
        <item m="1" x="715"/>
        <item m="1" x="1929"/>
        <item m="1" x="1401"/>
        <item m="1" x="1199"/>
        <item m="1" x="1198"/>
        <item m="1" x="429"/>
        <item m="1" x="428"/>
        <item m="1" x="1847"/>
        <item m="1" x="2031"/>
        <item m="1" x="225"/>
        <item m="1" x="623"/>
        <item m="1" x="622"/>
        <item m="1" x="2111"/>
        <item m="1" x="2002"/>
        <item m="1" x="1888"/>
        <item m="1" x="2030"/>
        <item m="1" x="2001"/>
        <item m="1" x="621"/>
        <item m="1" x="620"/>
        <item m="1" x="2110"/>
        <item m="1" x="558"/>
        <item m="1" x="165"/>
        <item m="1" x="359"/>
        <item m="1" x="1112"/>
        <item m="1" x="834"/>
        <item m="1" x="1065"/>
        <item m="1" x="145"/>
        <item m="1" x="1396"/>
        <item m="1" x="1269"/>
        <item m="1" x="1268"/>
        <item m="1" x="1402"/>
        <item m="1" x="674"/>
        <item m="1" x="1193"/>
        <item m="1" x="1292"/>
        <item m="1" x="1589"/>
        <item m="1" x="654"/>
        <item m="1" x="1042"/>
        <item m="1" x="580"/>
        <item m="1" x="258"/>
        <item m="1" x="1539"/>
        <item m="1" x="1718"/>
        <item m="1" x="160"/>
        <item m="1" x="1520"/>
        <item m="1" x="787"/>
        <item m="1" x="1179"/>
        <item m="1" x="1912"/>
        <item m="1" x="1911"/>
        <item m="1" x="1910"/>
        <item m="1" x="1909"/>
        <item m="1" x="126"/>
        <item m="1" x="1328"/>
        <item m="1" x="782"/>
        <item m="1" x="1230"/>
        <item m="1" x="384"/>
        <item m="1" x="232"/>
        <item m="1" x="383"/>
        <item m="1" x="231"/>
        <item m="1" x="328"/>
        <item m="1" x="480"/>
        <item m="1" x="612"/>
        <item m="1" x="613"/>
        <item m="1" x="483"/>
        <item m="1" x="484"/>
        <item m="1" x="2151"/>
        <item m="1" x="253"/>
        <item m="1" x="1684"/>
        <item m="1" x="343"/>
        <item m="1" x="133"/>
        <item m="1" x="116"/>
        <item m="1" x="1738"/>
        <item m="1" x="560"/>
        <item m="1" x="1625"/>
        <item m="1" x="1991"/>
        <item m="1" x="1639"/>
        <item m="1" x="1668"/>
        <item m="1" x="1989"/>
        <item m="1" x="78"/>
        <item m="1" x="1921"/>
        <item m="1" x="1128"/>
        <item m="1" x="1105"/>
        <item m="1" x="1780"/>
        <item m="1" x="477"/>
        <item m="1" x="1411"/>
        <item m="1" x="1175"/>
        <item m="1" x="543"/>
        <item m="1" x="1106"/>
        <item m="1" x="2010"/>
        <item m="1" x="650"/>
        <item m="1" x="698"/>
        <item m="1" x="877"/>
        <item m="1" x="571"/>
        <item m="1" x="1183"/>
        <item m="1" x="1026"/>
        <item m="1" x="1995"/>
        <item m="1" x="296"/>
        <item m="1" x="678"/>
        <item m="1" x="88"/>
        <item m="1" x="123"/>
        <item m="1" x="1325"/>
        <item m="1" x="1850"/>
        <item m="1" x="1993"/>
        <item m="1" x="1493"/>
        <item m="1" x="236"/>
        <item m="1" x="1277"/>
        <item m="1" x="695"/>
        <item m="1" x="1627"/>
        <item m="1" x="549"/>
        <item m="1" x="250"/>
        <item m="1" x="1802"/>
        <item m="1" x="147"/>
        <item m="1" x="597"/>
        <item m="1" x="2032"/>
        <item m="1" x="1986"/>
        <item m="1" x="127"/>
        <item m="1" x="2034"/>
        <item m="1" x="843"/>
        <item m="1" x="1037"/>
        <item m="1" x="706"/>
        <item m="1" x="1184"/>
        <item m="1" x="1285"/>
        <item m="1" x="1582"/>
        <item m="1" x="47"/>
        <item m="1" x="95"/>
        <item m="1" x="1087"/>
        <item m="1" x="1204"/>
        <item m="1" x="103"/>
        <item m="1" x="1335"/>
        <item m="1" x="260"/>
        <item m="1" x="1548"/>
        <item m="1" x="18"/>
        <item m="1" x="2027"/>
        <item m="1" x="1293"/>
        <item m="1" x="172"/>
        <item m="1" x="392"/>
        <item m="1" x="1815"/>
        <item m="1" x="1562"/>
        <item m="1" x="1495"/>
        <item m="1" x="201"/>
        <item m="1" x="413"/>
        <item m="1" x="639"/>
        <item m="1" x="1052"/>
        <item m="1" x="1452"/>
        <item m="1" x="1200"/>
        <item m="1" x="1104"/>
        <item m="1" x="1607"/>
        <item m="1" x="1973"/>
        <item m="1" x="2012"/>
        <item m="1" x="1654"/>
        <item m="1" x="758"/>
        <item m="1" x="1561"/>
        <item m="1" x="1494"/>
        <item m="1" x="793"/>
        <item m="1" x="905"/>
        <item m="1" x="74"/>
        <item m="1" x="797"/>
        <item m="1" x="1592"/>
        <item m="1" x="1513"/>
        <item m="1" x="936"/>
        <item m="1" x="402"/>
        <item m="1" x="689"/>
        <item m="1" x="573"/>
        <item m="1" x="1267"/>
        <item m="1" x="1058"/>
        <item m="1" x="444"/>
        <item m="1" x="1162"/>
        <item m="1" x="425"/>
        <item m="1" x="861"/>
        <item m="1" x="442"/>
        <item m="1" x="1191"/>
        <item m="1" x="1990"/>
        <item m="1" x="1497"/>
        <item m="1" x="461"/>
        <item m="1" x="1250"/>
        <item m="1" x="22"/>
        <item m="1" x="443"/>
        <item m="1" x="640"/>
        <item m="1" x="700"/>
        <item m="1" x="69"/>
        <item m="1" x="606"/>
        <item m="1" x="1039"/>
        <item m="1" x="1517"/>
        <item m="1" x="72"/>
        <item m="1" x="1296"/>
        <item m="1" x="77"/>
        <item m="1" x="705"/>
        <item m="1" x="1579"/>
        <item m="1" x="223"/>
        <item m="1" x="1716"/>
        <item m="1" x="691"/>
        <item m="1" x="1053"/>
        <item m="1" x="1940"/>
        <item m="1" x="1301"/>
        <item m="1" x="1360"/>
        <item m="1" x="499"/>
        <item m="1" x="1530"/>
        <item m="1" x="1297"/>
        <item m="1" x="1883"/>
        <item m="1" x="415"/>
        <item m="1" x="1772"/>
        <item m="1" x="1567"/>
        <item m="1" x="104"/>
        <item m="1" x="879"/>
        <item m="1" x="792"/>
        <item m="1" x="750"/>
        <item m="1" x="1082"/>
        <item m="1" x="878"/>
        <item m="1" x="2126"/>
        <item m="1" x="673"/>
        <item m="1" x="113"/>
        <item m="1" x="659"/>
        <item m="1" x="1217"/>
        <item m="1" x="1426"/>
        <item m="1" x="1997"/>
        <item m="1" x="2035"/>
        <item m="1" x="357"/>
        <item m="1" x="1691"/>
        <item m="1" x="826"/>
        <item m="1" x="572"/>
        <item m="1" x="1290"/>
        <item m="1" x="100"/>
        <item m="1" x="279"/>
        <item m="1" x="994"/>
        <item m="1" x="1873"/>
        <item m="1" x="1882"/>
        <item m="1" x="365"/>
        <item m="1" x="1719"/>
        <item m="1" x="552"/>
        <item x="0"/>
        <item x="1"/>
        <item x="2"/>
        <item x="3"/>
        <item x="4"/>
        <item x="5"/>
        <item x="6"/>
        <item x="7"/>
        <item x="8"/>
        <item x="9"/>
      </items>
    </pivotField>
    <pivotField compact="0" outline="0" showAll="0"/>
    <pivotField compact="0" outline="0" showAll="0" defaultSubtotal="0">
      <items count="3">
        <item x="0"/>
        <item m="1" x="1"/>
        <item m="1" x="2"/>
      </items>
    </pivotField>
    <pivotField compact="0" outline="0" showAll="0" defaultSubtotal="0">
      <items count="17">
        <item m="1" x="7"/>
        <item m="1" x="10"/>
        <item m="1" x="12"/>
        <item m="1" x="13"/>
        <item m="1" x="3"/>
        <item m="1" x="6"/>
        <item m="1" x="15"/>
        <item m="1" x="2"/>
        <item m="1" x="16"/>
        <item m="1" x="8"/>
        <item m="1" x="5"/>
        <item m="1" x="14"/>
        <item m="1" x="11"/>
        <item m="1" x="9"/>
        <item m="1" x="4"/>
        <item m="1" x="1"/>
        <item x="0"/>
      </items>
    </pivotField>
    <pivotField compact="0" outline="0" showAll="0" defaultSubtotal="0">
      <items count="11">
        <item x="0"/>
        <item m="1" x="9"/>
        <item m="1" x="10"/>
        <item m="1" x="7"/>
        <item m="1" x="6"/>
        <item m="1" x="2"/>
        <item m="1" x="5"/>
        <item m="1" x="4"/>
        <item m="1" x="8"/>
        <item m="1" x="1"/>
        <item m="1" x="3"/>
      </items>
    </pivotField>
    <pivotField compact="0" outline="0" showAll="0"/>
    <pivotField compact="0" outline="0" showAll="0"/>
    <pivotField compact="0" outline="0" showAll="0"/>
    <pivotField compact="0" outline="0" showAll="0"/>
    <pivotField axis="axisRow" compact="0" outline="0" showAll="0" defaultSubtotal="0">
      <items count="263">
        <item m="1" x="108"/>
        <item x="3"/>
        <item m="1" x="213"/>
        <item m="1" x="242"/>
        <item m="1" x="120"/>
        <item m="1" x="27"/>
        <item m="1" x="106"/>
        <item m="1" x="235"/>
        <item m="1" x="154"/>
        <item m="1" x="11"/>
        <item m="1" x="131"/>
        <item m="1" x="168"/>
        <item m="1" x="245"/>
        <item m="1" x="209"/>
        <item m="1" x="122"/>
        <item m="1" x="41"/>
        <item m="1" x="19"/>
        <item m="1" x="98"/>
        <item m="1" x="23"/>
        <item m="1" x="197"/>
        <item m="1" x="221"/>
        <item m="1" x="31"/>
        <item m="1" x="220"/>
        <item m="1" x="240"/>
        <item m="1" x="164"/>
        <item m="1" x="95"/>
        <item m="1" x="87"/>
        <item m="1" x="172"/>
        <item m="1" x="35"/>
        <item m="1" x="45"/>
        <item m="1" x="251"/>
        <item m="1" x="236"/>
        <item m="1" x="54"/>
        <item m="1" x="255"/>
        <item m="1" x="171"/>
        <item m="1" x="210"/>
        <item m="1" x="244"/>
        <item m="1" x="71"/>
        <item m="1" x="250"/>
        <item m="1" x="136"/>
        <item m="1" x="65"/>
        <item m="1" x="232"/>
        <item m="1" x="148"/>
        <item m="1" x="124"/>
        <item m="1" x="196"/>
        <item m="1" x="82"/>
        <item m="1" x="184"/>
        <item m="1" x="105"/>
        <item m="1" x="59"/>
        <item m="1" x="39"/>
        <item m="1" x="112"/>
        <item m="1" x="259"/>
        <item m="1" x="58"/>
        <item m="1" x="258"/>
        <item m="1" x="107"/>
        <item m="1" x="55"/>
        <item m="1" x="152"/>
        <item m="1" x="91"/>
        <item m="1" x="145"/>
        <item m="1" x="51"/>
        <item m="1" x="146"/>
        <item m="1" x="218"/>
        <item m="1" x="102"/>
        <item m="1" x="38"/>
        <item m="1" x="199"/>
        <item m="1" x="241"/>
        <item m="1" x="229"/>
        <item m="1" x="43"/>
        <item m="1" x="161"/>
        <item m="1" x="9"/>
        <item m="1" x="34"/>
        <item m="1" x="223"/>
        <item m="1" x="100"/>
        <item m="1" x="52"/>
        <item m="1" x="160"/>
        <item m="1" x="231"/>
        <item m="1" x="101"/>
        <item m="1" x="257"/>
        <item m="1" x="97"/>
        <item m="1" x="7"/>
        <item m="1" x="129"/>
        <item m="1" x="109"/>
        <item m="1" x="143"/>
        <item m="1" x="36"/>
        <item m="1" x="88"/>
        <item m="1" x="80"/>
        <item m="1" x="180"/>
        <item m="1" x="211"/>
        <item m="1" x="40"/>
        <item m="1" x="24"/>
        <item m="1" x="32"/>
        <item m="1" x="208"/>
        <item m="1" x="26"/>
        <item m="1" x="252"/>
        <item m="1" x="246"/>
        <item m="1" x="99"/>
        <item m="1" x="186"/>
        <item m="1" x="238"/>
        <item m="1" x="174"/>
        <item m="1" x="86"/>
        <item m="1" x="70"/>
        <item m="1" x="194"/>
        <item m="1" x="123"/>
        <item m="1" x="239"/>
        <item m="1" x="190"/>
        <item m="1" x="79"/>
        <item m="1" x="167"/>
        <item m="1" x="166"/>
        <item m="1" x="114"/>
        <item m="1" x="126"/>
        <item m="1" x="10"/>
        <item m="1" x="89"/>
        <item m="1" x="72"/>
        <item m="1" x="128"/>
        <item m="1" x="133"/>
        <item m="1" x="66"/>
        <item m="1" x="76"/>
        <item m="1" x="67"/>
        <item m="1" x="77"/>
        <item m="1" x="151"/>
        <item m="1" x="8"/>
        <item m="1" x="119"/>
        <item m="1" x="203"/>
        <item m="1" x="17"/>
        <item m="1" x="163"/>
        <item m="1" x="44"/>
        <item m="1" x="156"/>
        <item m="1" x="135"/>
        <item m="1" x="198"/>
        <item m="1" x="21"/>
        <item m="1" x="256"/>
        <item m="1" x="249"/>
        <item m="1" x="64"/>
        <item m="1" x="96"/>
        <item m="1" x="49"/>
        <item m="1" x="201"/>
        <item m="1" x="12"/>
        <item m="1" x="262"/>
        <item m="1" x="175"/>
        <item m="1" x="83"/>
        <item m="1" x="110"/>
        <item m="1" x="243"/>
        <item m="1" x="47"/>
        <item m="1" x="261"/>
        <item m="1" x="94"/>
        <item m="1" x="103"/>
        <item m="1" x="90"/>
        <item m="1" x="57"/>
        <item m="1" x="212"/>
        <item m="1" x="188"/>
        <item m="1" x="137"/>
        <item m="1" x="132"/>
        <item m="1" x="227"/>
        <item m="1" x="117"/>
        <item m="1" x="214"/>
        <item m="1" x="69"/>
        <item m="1" x="142"/>
        <item m="1" x="111"/>
        <item m="1" x="20"/>
        <item m="1" x="222"/>
        <item m="1" x="150"/>
        <item m="1" x="181"/>
        <item m="1" x="247"/>
        <item m="1" x="216"/>
        <item m="1" x="215"/>
        <item m="1" x="15"/>
        <item m="1" x="139"/>
        <item m="1" x="140"/>
        <item m="1" x="16"/>
        <item m="1" x="85"/>
        <item m="1" x="177"/>
        <item m="1" x="191"/>
        <item m="1" x="178"/>
        <item m="1" x="192"/>
        <item m="1" x="179"/>
        <item m="1" x="193"/>
        <item m="1" x="207"/>
        <item m="1" x="162"/>
        <item m="1" x="144"/>
        <item m="1" x="149"/>
        <item m="1" x="182"/>
        <item m="1" x="200"/>
        <item m="1" x="116"/>
        <item m="1" x="60"/>
        <item m="1" x="125"/>
        <item m="1" x="183"/>
        <item m="1" x="195"/>
        <item m="1" x="228"/>
        <item m="1" x="204"/>
        <item m="1" x="254"/>
        <item m="1" x="237"/>
        <item m="1" x="46"/>
        <item m="1" x="225"/>
        <item m="1" x="25"/>
        <item m="1" x="118"/>
        <item m="1" x="29"/>
        <item m="1" x="50"/>
        <item m="1" x="169"/>
        <item m="1" x="134"/>
        <item m="1" x="230"/>
        <item m="1" x="18"/>
        <item m="1" x="22"/>
        <item m="1" x="42"/>
        <item m="1" x="217"/>
        <item m="1" x="153"/>
        <item m="1" x="93"/>
        <item m="1" x="28"/>
        <item m="1" x="260"/>
        <item m="1" x="173"/>
        <item m="1" x="68"/>
        <item m="1" x="81"/>
        <item m="1" x="158"/>
        <item m="1" x="30"/>
        <item m="1" x="56"/>
        <item m="1" x="159"/>
        <item m="1" x="206"/>
        <item m="1" x="155"/>
        <item m="1" x="205"/>
        <item m="1" x="202"/>
        <item m="1" x="130"/>
        <item m="1" x="48"/>
        <item m="1" x="37"/>
        <item m="1" x="33"/>
        <item m="1" x="224"/>
        <item m="1" x="138"/>
        <item m="1" x="176"/>
        <item m="1" x="127"/>
        <item m="1" x="253"/>
        <item m="1" x="165"/>
        <item m="1" x="61"/>
        <item m="1" x="157"/>
        <item m="1" x="73"/>
        <item m="1" x="78"/>
        <item m="1" x="121"/>
        <item m="1" x="62"/>
        <item m="1" x="234"/>
        <item m="1" x="141"/>
        <item m="1" x="147"/>
        <item m="1" x="74"/>
        <item m="1" x="84"/>
        <item m="1" x="233"/>
        <item m="1" x="226"/>
        <item m="1" x="14"/>
        <item m="1" x="53"/>
        <item m="1" x="13"/>
        <item m="1" x="63"/>
        <item m="1" x="104"/>
        <item m="1" x="115"/>
        <item m="1" x="185"/>
        <item m="1" x="189"/>
        <item m="1" x="248"/>
        <item m="1" x="170"/>
        <item m="1" x="187"/>
        <item m="1" x="75"/>
        <item m="1" x="92"/>
        <item m="1" x="219"/>
        <item m="1" x="113"/>
        <item x="0"/>
        <item x="1"/>
        <item x="2"/>
        <item x="4"/>
        <item x="5"/>
        <item x="6"/>
      </items>
      <extLst>
        <ext xmlns:x14="http://schemas.microsoft.com/office/spreadsheetml/2009/9/main" uri="{2946ED86-A175-432a-8AC1-64E0C546D7DE}">
          <x14:pivotField fillDownLabels="1"/>
        </ext>
      </extLst>
    </pivotField>
    <pivotField axis="axisRow" compact="0" outline="0" showAll="0" defaultSubtotal="0">
      <items count="604">
        <item x="0"/>
        <item m="1" x="333"/>
        <item m="1" x="598"/>
        <item m="1" x="602"/>
        <item m="1" x="572"/>
        <item m="1" x="314"/>
        <item m="1" x="473"/>
        <item m="1" x="150"/>
        <item m="1" x="200"/>
        <item m="1" x="528"/>
        <item m="1" x="591"/>
        <item m="1" x="123"/>
        <item m="1" x="396"/>
        <item m="1" x="546"/>
        <item m="1" x="529"/>
        <item m="1" x="68"/>
        <item m="1" x="541"/>
        <item m="1" x="215"/>
        <item m="1" x="386"/>
        <item m="1" x="94"/>
        <item m="1" x="404"/>
        <item m="1" x="17"/>
        <item m="1" x="527"/>
        <item m="1" x="228"/>
        <item m="1" x="339"/>
        <item m="1" x="332"/>
        <item m="1" x="488"/>
        <item m="1" x="127"/>
        <item m="1" x="263"/>
        <item m="1" x="81"/>
        <item m="1" x="78"/>
        <item m="1" x="199"/>
        <item m="1" x="269"/>
        <item m="1" x="99"/>
        <item m="1" x="300"/>
        <item m="1" x="287"/>
        <item m="1" x="413"/>
        <item m="1" x="49"/>
        <item m="1" x="526"/>
        <item m="1" x="410"/>
        <item m="1" x="206"/>
        <item m="1" x="361"/>
        <item m="1" x="120"/>
        <item m="1" x="22"/>
        <item m="1" x="587"/>
        <item m="1" x="307"/>
        <item m="1" x="347"/>
        <item m="1" x="359"/>
        <item m="1" x="324"/>
        <item m="1" x="38"/>
        <item m="1" x="253"/>
        <item m="1" x="466"/>
        <item m="1" x="294"/>
        <item m="1" x="487"/>
        <item m="1" x="182"/>
        <item m="1" x="428"/>
        <item m="1" x="570"/>
        <item m="1" x="188"/>
        <item m="1" x="268"/>
        <item m="1" x="225"/>
        <item m="1" x="573"/>
        <item m="1" x="317"/>
        <item m="1" x="95"/>
        <item m="1" x="510"/>
        <item m="1" x="595"/>
        <item m="1" x="382"/>
        <item m="1" x="302"/>
        <item m="1" x="3"/>
        <item m="1" x="414"/>
        <item m="1" x="155"/>
        <item m="1" x="430"/>
        <item m="1" x="169"/>
        <item m="1" x="80"/>
        <item m="1" x="521"/>
        <item m="1" x="405"/>
        <item m="1" x="437"/>
        <item m="1" x="320"/>
        <item m="1" x="240"/>
        <item m="1" x="400"/>
        <item m="1" x="236"/>
        <item m="1" x="192"/>
        <item m="1" x="335"/>
        <item m="1" x="86"/>
        <item m="1" x="276"/>
        <item m="1" x="522"/>
        <item m="1" x="289"/>
        <item m="1" x="34"/>
        <item m="1" x="41"/>
        <item m="1" x="39"/>
        <item m="1" x="426"/>
        <item m="1" x="538"/>
        <item m="1" x="590"/>
        <item m="1" x="174"/>
        <item m="1" x="82"/>
        <item m="1" x="354"/>
        <item m="1" x="230"/>
        <item m="1" x="271"/>
        <item m="1" x="325"/>
        <item m="1" x="117"/>
        <item m="1" x="548"/>
        <item m="1" x="73"/>
        <item m="1" x="243"/>
        <item m="1" x="9"/>
        <item m="1" x="593"/>
        <item m="1" x="214"/>
        <item m="1" x="210"/>
        <item m="1" x="345"/>
        <item m="1" x="8"/>
        <item m="1" x="201"/>
        <item m="1" x="248"/>
        <item m="1" x="577"/>
        <item m="1" x="474"/>
        <item m="1" x="233"/>
        <item m="1" x="381"/>
        <item m="1" x="171"/>
        <item m="1" x="273"/>
        <item m="1" x="30"/>
        <item m="1" x="184"/>
        <item m="1" x="583"/>
        <item m="1" x="87"/>
        <item m="1" x="469"/>
        <item m="1" x="264"/>
        <item m="1" x="492"/>
        <item m="1" x="278"/>
        <item m="1" x="312"/>
        <item m="1" x="128"/>
        <item m="1" x="92"/>
        <item m="1" x="12"/>
        <item m="1" x="288"/>
        <item m="1" x="161"/>
        <item m="1" x="23"/>
        <item m="1" x="275"/>
        <item m="1" x="377"/>
        <item m="1" x="83"/>
        <item m="1" x="166"/>
        <item m="1" x="511"/>
        <item m="1" x="261"/>
        <item m="1" x="262"/>
        <item m="1" x="255"/>
        <item m="1" x="153"/>
        <item m="1" x="313"/>
        <item m="1" x="277"/>
        <item m="1" x="450"/>
        <item m="1" x="61"/>
        <item m="1" x="508"/>
        <item m="1" x="183"/>
        <item m="1" x="25"/>
        <item m="1" x="267"/>
        <item m="1" x="387"/>
        <item m="1" x="394"/>
        <item m="1" x="436"/>
        <item m="1" x="44"/>
        <item m="1" x="308"/>
        <item m="1" x="33"/>
        <item m="1" x="152"/>
        <item m="1" x="388"/>
        <item m="1" x="391"/>
        <item m="1" x="356"/>
        <item m="1" x="601"/>
        <item m="1" x="118"/>
        <item m="1" x="331"/>
        <item m="1" x="334"/>
        <item m="1" x="448"/>
        <item m="1" x="421"/>
        <item m="1" x="149"/>
        <item m="1" x="213"/>
        <item m="1" x="460"/>
        <item m="1" x="296"/>
        <item m="1" x="35"/>
        <item m="1" x="178"/>
        <item m="1" x="259"/>
        <item m="1" x="336"/>
        <item m="1" x="441"/>
        <item m="1" x="139"/>
        <item m="1" x="420"/>
        <item m="1" x="148"/>
        <item m="1" x="458"/>
        <item m="1" x="309"/>
        <item m="1" x="256"/>
        <item m="1" x="470"/>
        <item m="1" x="478"/>
        <item m="1" x="189"/>
        <item m="1" x="102"/>
        <item m="1" x="28"/>
        <item m="1" x="559"/>
        <item m="1" x="574"/>
        <item m="1" x="539"/>
        <item m="1" x="346"/>
        <item m="1" x="10"/>
        <item m="1" x="374"/>
        <item m="1" x="316"/>
        <item m="1" x="495"/>
        <item m="1" x="195"/>
        <item m="1" x="579"/>
        <item m="1" x="4"/>
        <item m="1" x="563"/>
        <item m="1" x="556"/>
        <item m="1" x="190"/>
        <item m="1" x="390"/>
        <item m="1" x="305"/>
        <item m="1" x="54"/>
        <item m="1" x="444"/>
        <item m="1" x="445"/>
        <item m="1" x="545"/>
        <item m="1" x="433"/>
        <item m="1" x="515"/>
        <item m="1" x="204"/>
        <item m="1" x="106"/>
        <item m="1" x="484"/>
        <item m="1" x="350"/>
        <item m="1" x="403"/>
        <item m="1" x="376"/>
        <item m="1" x="67"/>
        <item m="1" x="443"/>
        <item m="1" x="134"/>
        <item m="1" x="505"/>
        <item m="1" x="379"/>
        <item m="1" x="415"/>
        <item m="1" x="395"/>
        <item m="1" x="84"/>
        <item m="1" x="465"/>
        <item m="1" x="179"/>
        <item m="1" x="551"/>
        <item m="1" x="409"/>
        <item m="1" x="456"/>
        <item m="1" x="427"/>
        <item m="1" x="137"/>
        <item m="1" x="513"/>
        <item m="1" x="5"/>
        <item m="1" x="348"/>
        <item m="1" x="306"/>
        <item m="1" x="140"/>
        <item m="1" x="59"/>
        <item m="1" x="266"/>
        <item m="1" x="234"/>
        <item m="1" x="173"/>
        <item m="1" x="241"/>
        <item m="1" x="143"/>
        <item m="1" x="293"/>
        <item m="1" x="57"/>
        <item m="1" x="565"/>
        <item m="1" x="429"/>
        <item m="1" x="162"/>
        <item m="1" x="417"/>
        <item m="1" x="197"/>
        <item m="1" x="372"/>
        <item m="1" x="203"/>
        <item m="1" x="251"/>
        <item m="1" x="498"/>
        <item m="1" x="212"/>
        <item m="1" x="459"/>
        <item m="1" x="242"/>
        <item m="1" x="115"/>
        <item m="1" x="489"/>
        <item m="1" x="399"/>
        <item m="1" x="176"/>
        <item m="1" x="549"/>
        <item m="1" x="375"/>
        <item m="1" x="472"/>
        <item m="1" x="260"/>
        <item m="1" x="52"/>
        <item m="1" x="219"/>
        <item m="1" x="457"/>
        <item m="1" x="603"/>
        <item m="1" x="329"/>
        <item m="1" x="535"/>
        <item m="1" x="364"/>
        <item m="1" x="29"/>
        <item m="1" x="366"/>
        <item m="1" x="338"/>
        <item m="1" x="144"/>
        <item m="1" x="328"/>
        <item m="1" x="231"/>
        <item m="1" x="585"/>
        <item m="1" x="270"/>
        <item m="1" x="207"/>
        <item m="1" x="543"/>
        <item m="1" x="286"/>
        <item m="1" x="232"/>
        <item m="1" x="586"/>
        <item m="1" x="501"/>
        <item m="1" x="208"/>
        <item m="1" x="544"/>
        <item m="1" x="454"/>
        <item m="1" x="344"/>
        <item m="1" x="369"/>
        <item m="1" x="125"/>
        <item m="1" x="55"/>
        <item m="1" x="113"/>
        <item m="1" x="494"/>
        <item m="1" x="370"/>
        <item m="1" x="37"/>
        <item m="1" x="298"/>
        <item m="1" x="235"/>
        <item m="1" x="525"/>
        <item m="1" x="223"/>
        <item m="1" x="425"/>
        <item m="1" x="497"/>
        <item m="1" x="7"/>
        <item m="1" x="367"/>
        <item m="1" x="330"/>
        <item m="1" x="250"/>
        <item m="1" x="477"/>
        <item m="1" x="27"/>
        <item m="1" x="146"/>
        <item m="1" x="447"/>
        <item m="1" x="109"/>
        <item m="1" x="13"/>
        <item m="1" x="114"/>
        <item m="1" x="398"/>
        <item m="1" x="70"/>
        <item m="1" x="373"/>
        <item m="1" x="589"/>
        <item m="1" x="254"/>
        <item m="1" x="568"/>
        <item m="1" x="220"/>
        <item m="1" x="224"/>
        <item m="1" x="147"/>
        <item m="1" x="63"/>
        <item m="1" x="496"/>
        <item m="1" x="280"/>
        <item m="1" x="476"/>
        <item m="1" x="209"/>
        <item m="1" x="196"/>
        <item m="1" x="71"/>
        <item m="1" x="158"/>
        <item m="1" x="141"/>
        <item m="1" x="272"/>
        <item m="1" x="175"/>
        <item m="1" x="216"/>
        <item m="1" x="285"/>
        <item m="1" x="172"/>
        <item m="1" x="110"/>
        <item m="1" x="599"/>
        <item m="1" x="156"/>
        <item m="1" x="75"/>
        <item m="1" x="471"/>
        <item m="1" x="107"/>
        <item m="1" x="246"/>
        <item m="1" x="36"/>
        <item m="1" x="40"/>
        <item m="1" x="93"/>
        <item m="1" x="32"/>
        <item m="1" x="43"/>
        <item m="1" x="48"/>
        <item m="1" x="357"/>
        <item m="1" x="226"/>
        <item m="1" x="557"/>
        <item m="1" x="74"/>
        <item m="1" x="378"/>
        <item m="1" x="355"/>
        <item m="1" x="53"/>
        <item m="1" x="191"/>
        <item m="1" x="537"/>
        <item m="1" x="85"/>
        <item m="1" x="380"/>
        <item m="1" x="291"/>
        <item m="1" x="393"/>
        <item m="1" x="108"/>
        <item m="1" x="160"/>
        <item m="1" x="112"/>
        <item m="1" x="282"/>
        <item m="1" x="163"/>
        <item m="1" x="237"/>
        <item m="1" x="401"/>
        <item m="1" x="1"/>
        <item m="1" x="62"/>
        <item m="1" x="138"/>
        <item m="1" x="468"/>
        <item m="1" x="290"/>
        <item m="1" x="218"/>
        <item m="1" x="482"/>
        <item m="1" x="506"/>
        <item m="1" x="301"/>
        <item m="1" x="499"/>
        <item m="1" x="514"/>
        <item m="1" x="352"/>
        <item m="1" x="581"/>
        <item m="1" x="576"/>
        <item m="1" x="594"/>
        <item m="1" x="540"/>
        <item m="1" x="89"/>
        <item m="1" x="406"/>
        <item m="1" x="15"/>
        <item m="1" x="353"/>
        <item m="1" x="582"/>
        <item m="1" x="402"/>
        <item m="1" x="2"/>
        <item m="1" x="536"/>
        <item m="1" x="483"/>
        <item m="1" x="88"/>
        <item m="1" x="98"/>
        <item m="1" x="517"/>
        <item m="1" x="600"/>
        <item m="1" x="553"/>
        <item m="1" x="442"/>
        <item m="1" x="65"/>
        <item m="1" x="451"/>
        <item m="1" x="258"/>
        <item m="1" x="97"/>
        <item m="1" x="60"/>
        <item m="1" x="31"/>
        <item m="1" x="524"/>
        <item m="1" x="416"/>
        <item m="1" x="227"/>
        <item m="1" x="383"/>
        <item m="1" x="303"/>
        <item m="1" x="446"/>
        <item m="1" x="76"/>
        <item m="1" x="133"/>
        <item m="1" x="349"/>
        <item m="1" x="575"/>
        <item m="1" x="20"/>
        <item m="1" x="564"/>
        <item m="1" x="509"/>
        <item m="1" x="464"/>
        <item m="1" x="519"/>
        <item m="1" x="360"/>
        <item m="1" x="588"/>
        <item m="1" x="159"/>
        <item m="1" x="205"/>
        <item m="1" x="46"/>
        <item m="1" x="145"/>
        <item m="1" x="151"/>
        <item m="1" x="490"/>
        <item m="1" x="550"/>
        <item m="1" x="119"/>
        <item m="1" x="311"/>
        <item m="1" x="170"/>
        <item m="1" x="136"/>
        <item m="1" x="419"/>
        <item m="1" x="21"/>
        <item m="1" x="297"/>
        <item m="1" x="154"/>
        <item m="1" x="461"/>
        <item m="1" x="323"/>
        <item m="1" x="69"/>
        <item m="1" x="592"/>
        <item m="1" x="518"/>
        <item m="1" x="435"/>
        <item m="1" x="485"/>
        <item m="1" x="503"/>
        <item m="1" x="185"/>
        <item m="1" x="244"/>
        <item m="1" x="423"/>
        <item m="1" x="530"/>
        <item m="1" x="439"/>
        <item m="1" x="504"/>
        <item m="1" x="186"/>
        <item m="1" x="245"/>
        <item m="1" x="531"/>
        <item m="1" x="440"/>
        <item m="1" x="438"/>
        <item m="1" x="523"/>
        <item m="1" x="580"/>
        <item m="1" x="449"/>
        <item m="1" x="507"/>
        <item m="1" x="407"/>
        <item m="1" x="167"/>
        <item m="1" x="462"/>
        <item m="1" x="50"/>
        <item m="1" x="408"/>
        <item m="1" x="168"/>
        <item m="1" x="463"/>
        <item m="1" x="51"/>
        <item m="1" x="493"/>
        <item m="1" x="547"/>
        <item m="1" x="418"/>
        <item m="1" x="467"/>
        <item m="1" x="384"/>
        <item m="1" x="121"/>
        <item m="1" x="431"/>
        <item m="1" x="18"/>
        <item m="1" x="42"/>
        <item m="1" x="90"/>
        <item m="1" x="385"/>
        <item m="1" x="122"/>
        <item m="1" x="432"/>
        <item m="1" x="19"/>
        <item m="1" x="561"/>
        <item m="1" x="238"/>
        <item m="1" x="299"/>
        <item m="1" x="480"/>
        <item m="1" x="100"/>
        <item m="1" x="101"/>
        <item m="1" x="104"/>
        <item m="1" x="363"/>
        <item m="1" x="434"/>
        <item m="1" x="566"/>
        <item m="1" x="596"/>
        <item m="1" x="292"/>
        <item m="1" x="424"/>
        <item m="1" x="571"/>
        <item m="1" x="91"/>
        <item m="1" x="129"/>
        <item m="1" x="198"/>
        <item m="1" x="411"/>
        <item m="1" x="181"/>
        <item m="1" x="362"/>
        <item m="1" x="66"/>
        <item m="1" x="365"/>
        <item m="1" x="552"/>
        <item m="1" x="77"/>
        <item m="1" x="239"/>
        <item m="1" x="560"/>
        <item m="1" x="532"/>
        <item m="1" x="342"/>
        <item m="1" x="45"/>
        <item m="1" x="58"/>
        <item m="1" x="422"/>
        <item m="1" x="279"/>
        <item m="1" x="131"/>
        <item m="1" x="132"/>
        <item m="1" x="351"/>
        <item m="1" x="502"/>
        <item m="1" x="265"/>
        <item m="1" x="64"/>
        <item m="1" x="105"/>
        <item m="1" x="135"/>
        <item m="1" x="126"/>
        <item m="1" x="217"/>
        <item m="1" x="315"/>
        <item m="1" x="96"/>
        <item m="1" x="475"/>
        <item m="1" x="111"/>
        <item m="1" x="165"/>
        <item m="1" x="222"/>
        <item m="1" x="164"/>
        <item m="1" x="221"/>
        <item m="1" x="392"/>
        <item m="1" x="520"/>
        <item m="1" x="281"/>
        <item m="1" x="358"/>
        <item m="1" x="26"/>
        <item m="1" x="481"/>
        <item m="1" x="326"/>
        <item m="1" x="341"/>
        <item m="1" x="491"/>
        <item m="1" x="295"/>
        <item m="1" x="567"/>
        <item m="1" x="327"/>
        <item m="1" x="569"/>
        <item m="1" x="597"/>
        <item m="1" x="157"/>
        <item m="1" x="24"/>
        <item m="1" x="249"/>
        <item m="1" x="337"/>
        <item m="1" x="512"/>
        <item m="1" x="274"/>
        <item m="1" x="211"/>
        <item m="1" x="194"/>
        <item m="1" x="555"/>
        <item m="1" x="284"/>
        <item m="1" x="340"/>
        <item m="1" x="486"/>
        <item m="1" x="542"/>
        <item m="1" x="142"/>
        <item m="1" x="319"/>
        <item m="1" x="455"/>
        <item m="1" x="368"/>
        <item m="1" x="187"/>
        <item m="1" x="103"/>
        <item m="1" x="193"/>
        <item m="1" x="180"/>
        <item m="1" x="452"/>
        <item m="1" x="177"/>
        <item m="1" x="371"/>
        <item m="1" x="558"/>
        <item m="1" x="72"/>
        <item m="1" x="79"/>
        <item m="1" x="389"/>
        <item m="1" x="229"/>
        <item m="1" x="516"/>
        <item m="1" x="11"/>
        <item m="1" x="47"/>
        <item m="1" x="318"/>
        <item m="1" x="578"/>
        <item m="1" x="14"/>
        <item m="1" x="562"/>
        <item m="1" x="453"/>
        <item m="1" x="124"/>
        <item m="1" x="479"/>
        <item m="1" x="322"/>
        <item m="1" x="500"/>
        <item m="1" x="584"/>
        <item m="1" x="116"/>
        <item m="1" x="534"/>
        <item m="1" x="16"/>
        <item m="1" x="397"/>
        <item m="1" x="6"/>
        <item m="1" x="310"/>
        <item m="1" x="56"/>
        <item m="1" x="554"/>
        <item m="1" x="283"/>
        <item m="1" x="343"/>
        <item m="1" x="321"/>
        <item m="1" x="257"/>
        <item m="1" x="130"/>
        <item m="1" x="412"/>
        <item m="1" x="247"/>
        <item m="1" x="202"/>
        <item m="1" x="533"/>
        <item m="1" x="304"/>
        <item m="1" x="252"/>
      </items>
      <extLst>
        <ext xmlns:x14="http://schemas.microsoft.com/office/spreadsheetml/2009/9/main" uri="{2946ED86-A175-432a-8AC1-64E0C546D7DE}">
          <x14:pivotField fillDownLabels="1"/>
        </ext>
      </extLst>
    </pivotField>
    <pivotField compact="0" outline="0" showAll="0" defaultSubtotal="0">
      <items count="3">
        <item x="0"/>
        <item m="1" x="1"/>
        <item m="1" x="2"/>
      </items>
    </pivotField>
    <pivotField compact="0" outline="0" showAll="0"/>
    <pivotField axis="axisPage" compact="0" outline="0" showAll="0">
      <items count="14">
        <item x="0"/>
        <item m="1" x="12"/>
        <item m="1" x="2"/>
        <item m="1" x="7"/>
        <item m="1" x="11"/>
        <item m="1" x="10"/>
        <item m="1" x="6"/>
        <item m="1" x="1"/>
        <item m="1" x="8"/>
        <item m="1" x="5"/>
        <item m="1" x="3"/>
        <item m="1" x="4"/>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2"/>
        <item x="1"/>
        <item t="default"/>
      </items>
    </pivotField>
    <pivotField compact="0" outline="0" showAll="0"/>
    <pivotField compact="0" outline="0" showAll="0" defaultSubtotal="0"/>
    <pivotField compact="0" outline="0" showAll="0"/>
    <pivotField compact="0" outline="0" showAll="0"/>
  </pivotFields>
  <rowFields count="3">
    <field x="93"/>
    <field x="94"/>
    <field x="84"/>
  </rowFields>
  <rowItems count="10">
    <i>
      <x v="1"/>
      <x/>
      <x v="2149"/>
    </i>
    <i>
      <x v="257"/>
      <x/>
      <x v="2143"/>
    </i>
    <i r="2">
      <x v="2144"/>
    </i>
    <i r="2">
      <x v="2145"/>
    </i>
    <i r="2">
      <x v="2148"/>
    </i>
    <i>
      <x v="258"/>
      <x/>
      <x v="2146"/>
    </i>
    <i>
      <x v="259"/>
      <x/>
      <x v="2147"/>
    </i>
    <i>
      <x v="260"/>
      <x/>
      <x v="2150"/>
    </i>
    <i>
      <x v="261"/>
      <x/>
      <x v="2151"/>
    </i>
    <i>
      <x v="262"/>
      <x/>
      <x v="2152"/>
    </i>
  </rowItems>
  <colItems count="1">
    <i/>
  </colItems>
  <pageFields count="4">
    <pageField fld="127" hier="-1"/>
    <pageField fld="121" hier="-1"/>
    <pageField fld="139" hier="-1"/>
    <pageField fld="97" item="0" hier="-1"/>
  </pageFields>
  <formats count="43">
    <format dxfId="82">
      <pivotArea type="all" dataOnly="0" outline="0" fieldPosition="0"/>
    </format>
    <format dxfId="81">
      <pivotArea field="49" type="button" dataOnly="0" labelOnly="1" outline="0"/>
    </format>
    <format dxfId="80">
      <pivotArea field="53" type="button" dataOnly="0" labelOnly="1" outline="0"/>
    </format>
    <format dxfId="79">
      <pivotArea field="72" type="button" dataOnly="0" labelOnly="1" outline="0"/>
    </format>
    <format dxfId="78">
      <pivotArea field="47" type="button" dataOnly="0" labelOnly="1" outline="0"/>
    </format>
    <format dxfId="77">
      <pivotArea field="44" type="button" dataOnly="0" labelOnly="1" outline="0"/>
    </format>
    <format dxfId="76">
      <pivotArea field="73" type="button" dataOnly="0" labelOnly="1" outline="0"/>
    </format>
    <format dxfId="75">
      <pivotArea field="74" type="button" dataOnly="0" labelOnly="1" outline="0"/>
    </format>
    <format dxfId="74">
      <pivotArea field="48" type="button" dataOnly="0" labelOnly="1" outline="0"/>
    </format>
    <format dxfId="73">
      <pivotArea field="50" type="button" dataOnly="0" labelOnly="1" outline="0"/>
    </format>
    <format dxfId="72">
      <pivotArea field="75" type="button" dataOnly="0" labelOnly="1" outline="0"/>
    </format>
    <format dxfId="71">
      <pivotArea field="54" type="button" dataOnly="0" labelOnly="1" outline="0"/>
    </format>
    <format dxfId="70">
      <pivotArea field="51" type="button" dataOnly="0" labelOnly="1" outline="0"/>
    </format>
    <format dxfId="69">
      <pivotArea field="66" type="button" dataOnly="0" labelOnly="1" outline="0"/>
    </format>
    <format dxfId="68">
      <pivotArea field="77" type="button" dataOnly="0" labelOnly="1" outline="0"/>
    </format>
    <format dxfId="67">
      <pivotArea field="70" type="button" dataOnly="0" labelOnly="1" outline="0"/>
    </format>
    <format dxfId="66">
      <pivotArea type="all" dataOnly="0" outline="0" fieldPosition="0"/>
    </format>
    <format dxfId="65">
      <pivotArea field="71" type="button" dataOnly="0" labelOnly="1" outline="0"/>
    </format>
    <format dxfId="64">
      <pivotArea field="84" type="button" dataOnly="0" labelOnly="1" outline="0" axis="axisRow" fieldPosition="2"/>
    </format>
    <format dxfId="63">
      <pivotArea field="49" type="button" dataOnly="0" labelOnly="1" outline="0"/>
    </format>
    <format dxfId="62">
      <pivotArea field="53" type="button" dataOnly="0" labelOnly="1" outline="0"/>
    </format>
    <format dxfId="61">
      <pivotArea field="72" type="button" dataOnly="0" labelOnly="1" outline="0"/>
    </format>
    <format dxfId="60">
      <pivotArea field="47" type="button" dataOnly="0" labelOnly="1" outline="0"/>
    </format>
    <format dxfId="59">
      <pivotArea field="44" type="button" dataOnly="0" labelOnly="1" outline="0"/>
    </format>
    <format dxfId="58">
      <pivotArea field="73" type="button" dataOnly="0" labelOnly="1" outline="0"/>
    </format>
    <format dxfId="57">
      <pivotArea field="74" type="button" dataOnly="0" labelOnly="1" outline="0"/>
    </format>
    <format dxfId="56">
      <pivotArea field="48" type="button" dataOnly="0" labelOnly="1" outline="0"/>
    </format>
    <format dxfId="55">
      <pivotArea field="50" type="button" dataOnly="0" labelOnly="1" outline="0"/>
    </format>
    <format dxfId="54">
      <pivotArea field="54" type="button" dataOnly="0" labelOnly="1" outline="0"/>
    </format>
    <format dxfId="53">
      <pivotArea field="51" type="button" dataOnly="0" labelOnly="1" outline="0"/>
    </format>
    <format dxfId="52">
      <pivotArea field="66" type="button" dataOnly="0" labelOnly="1" outline="0"/>
    </format>
    <format dxfId="51">
      <pivotArea field="68" type="button" dataOnly="0" labelOnly="1" outline="0"/>
    </format>
    <format dxfId="50">
      <pivotArea field="77" type="button" dataOnly="0" labelOnly="1" outline="0"/>
    </format>
    <format dxfId="49">
      <pivotArea field="75" type="button" dataOnly="0" labelOnly="1" outline="0"/>
    </format>
    <format dxfId="48">
      <pivotArea field="70" type="button" dataOnly="0" labelOnly="1" outline="0"/>
    </format>
    <format dxfId="47">
      <pivotArea field="78" type="button" dataOnly="0" labelOnly="1" outline="0"/>
    </format>
    <format dxfId="46">
      <pivotArea field="79" type="button" dataOnly="0" labelOnly="1" outline="0"/>
    </format>
    <format dxfId="45">
      <pivotArea field="86" type="button" dataOnly="0" labelOnly="1" outline="0"/>
    </format>
    <format dxfId="44">
      <pivotArea field="87" type="button" dataOnly="0" labelOnly="1" outline="0"/>
    </format>
    <format dxfId="43">
      <pivotArea field="88" type="button" dataOnly="0" labelOnly="1" outline="0"/>
    </format>
    <format dxfId="42">
      <pivotArea field="93" type="button" dataOnly="0" labelOnly="1" outline="0" axis="axisRow" fieldPosition="0"/>
    </format>
    <format dxfId="41">
      <pivotArea field="94" type="button" dataOnly="0" labelOnly="1" outline="0" axis="axisRow" fieldPosition="1"/>
    </format>
    <format dxfId="40">
      <pivotArea field="95"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樞紐分析表1"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6:O15" firstHeaderRow="2" firstDataRow="2" firstDataCol="9" rowPageCount="3"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09">
        <item m="1" x="196"/>
        <item m="1" x="222"/>
        <item m="1" x="27"/>
        <item m="1" x="89"/>
        <item m="1" x="16"/>
        <item m="1" x="238"/>
        <item m="1" x="33"/>
        <item m="1" x="59"/>
        <item m="1" x="31"/>
        <item m="1" x="105"/>
        <item m="1" x="154"/>
        <item m="1" x="135"/>
        <item m="1" x="56"/>
        <item m="1" x="164"/>
        <item m="1" x="100"/>
        <item m="1" x="247"/>
        <item m="1" x="136"/>
        <item m="1" x="11"/>
        <item m="1" x="248"/>
        <item m="1" x="304"/>
        <item m="1" x="98"/>
        <item m="1" x="118"/>
        <item m="1" x="228"/>
        <item m="1" x="221"/>
        <item m="1" x="26"/>
        <item m="1" x="144"/>
        <item m="1" x="208"/>
        <item m="1" x="83"/>
        <item m="1" x="251"/>
        <item m="1" x="146"/>
        <item m="1" x="125"/>
        <item m="1" x="287"/>
        <item m="1" x="286"/>
        <item m="1" x="126"/>
        <item m="1" x="138"/>
        <item m="1" x="192"/>
        <item m="1" x="176"/>
        <item m="1" x="225"/>
        <item m="1" x="171"/>
        <item m="1" x="232"/>
        <item m="1" x="258"/>
        <item m="1" x="39"/>
        <item m="1" x="308"/>
        <item m="1" x="84"/>
        <item m="1" x="275"/>
        <item m="1" x="78"/>
        <item m="1" x="206"/>
        <item m="1" x="178"/>
        <item m="1" x="180"/>
        <item m="1" x="284"/>
        <item m="1" x="179"/>
        <item m="1" x="246"/>
        <item m="1" x="21"/>
        <item m="1" x="202"/>
        <item m="1" x="40"/>
        <item m="1" x="127"/>
        <item m="1" x="77"/>
        <item m="1" x="121"/>
        <item m="1" x="253"/>
        <item m="1" x="283"/>
        <item m="1" x="302"/>
        <item m="1" x="55"/>
        <item m="1" x="47"/>
        <item m="1" x="142"/>
        <item m="1" x="30"/>
        <item m="1" x="134"/>
        <item m="1" x="18"/>
        <item x="8"/>
        <item m="1" x="269"/>
        <item m="1" x="43"/>
        <item m="1" x="111"/>
        <item m="1" x="141"/>
        <item m="1" x="259"/>
        <item m="1" x="152"/>
        <item m="1" x="73"/>
        <item m="1" x="187"/>
        <item m="1" x="124"/>
        <item m="1" x="267"/>
        <item m="1" x="243"/>
        <item m="1" x="234"/>
        <item m="1" x="79"/>
        <item m="1" x="272"/>
        <item m="1" x="74"/>
        <item m="1" x="54"/>
        <item m="1" x="103"/>
        <item m="1" x="167"/>
        <item m="1" x="209"/>
        <item m="1" x="140"/>
        <item m="1" x="12"/>
        <item m="1" x="88"/>
        <item m="1" x="168"/>
        <item m="1" x="61"/>
        <item m="1" x="93"/>
        <item m="1" x="191"/>
        <item m="1" x="15"/>
        <item m="1" x="151"/>
        <item m="1" x="63"/>
        <item m="1" x="46"/>
        <item m="1" x="210"/>
        <item m="1" x="165"/>
        <item m="1" x="194"/>
        <item m="1" x="198"/>
        <item m="1" x="260"/>
        <item m="1" x="57"/>
        <item m="1" x="139"/>
        <item m="1" x="157"/>
        <item m="1" x="137"/>
        <item m="1" x="252"/>
        <item m="1" x="131"/>
        <item m="1" x="101"/>
        <item m="1" x="193"/>
        <item m="1" x="295"/>
        <item m="1" x="70"/>
        <item m="1" x="242"/>
        <item m="1" x="211"/>
        <item m="1" x="207"/>
        <item m="1" x="223"/>
        <item m="1" x="122"/>
        <item m="1" x="45"/>
        <item m="1" x="102"/>
        <item m="1" x="307"/>
        <item m="1" x="155"/>
        <item m="1" x="143"/>
        <item m="1" x="254"/>
        <item m="1" x="195"/>
        <item m="1" x="174"/>
        <item m="1" x="150"/>
        <item m="1" x="10"/>
        <item m="1" x="109"/>
        <item m="1" x="113"/>
        <item m="1" x="60"/>
        <item m="1" x="65"/>
        <item m="1" x="96"/>
        <item m="1" x="177"/>
        <item m="1" x="184"/>
        <item m="1" x="224"/>
        <item m="1" x="264"/>
        <item m="1" x="306"/>
        <item m="1" x="298"/>
        <item m="1" x="52"/>
        <item m="1" x="218"/>
        <item m="1" x="219"/>
        <item m="1" x="301"/>
        <item m="1" x="153"/>
        <item m="1" x="299"/>
        <item m="1" x="25"/>
        <item m="1" x="237"/>
        <item m="1" x="273"/>
        <item m="1" x="132"/>
        <item m="1" x="200"/>
        <item m="1" x="280"/>
        <item m="1" x="181"/>
        <item m="1" x="94"/>
        <item m="1" x="169"/>
        <item m="1" x="37"/>
        <item m="1" x="289"/>
        <item m="1" x="110"/>
        <item m="1" x="75"/>
        <item m="1" x="71"/>
        <item m="1" x="9"/>
        <item m="1" x="116"/>
        <item m="1" x="173"/>
        <item m="1" x="87"/>
        <item m="1" x="197"/>
        <item m="1" x="66"/>
        <item m="1" x="204"/>
        <item m="1" x="90"/>
        <item m="1" x="281"/>
        <item m="1" x="239"/>
        <item m="1" x="235"/>
        <item m="1" x="217"/>
        <item m="1" x="104"/>
        <item m="1" x="297"/>
        <item m="1" x="147"/>
        <item m="1" x="186"/>
        <item m="1" x="294"/>
        <item m="1" x="163"/>
        <item m="1" x="205"/>
        <item m="1" x="278"/>
        <item m="1" x="20"/>
        <item m="1" x="250"/>
        <item m="1" x="67"/>
        <item m="1" x="68"/>
        <item m="1" x="129"/>
        <item m="1" x="130"/>
        <item m="1" x="279"/>
        <item m="1" x="53"/>
        <item m="1" x="133"/>
        <item m="1" x="216"/>
        <item m="1" x="86"/>
        <item m="1" x="263"/>
        <item m="1" x="114"/>
        <item m="1" x="23"/>
        <item m="1" x="261"/>
        <item m="1" x="262"/>
        <item m="1" x="85"/>
        <item m="1" x="95"/>
        <item m="1" x="226"/>
        <item m="1" x="17"/>
        <item m="1" x="292"/>
        <item m="1" x="34"/>
        <item m="1" x="189"/>
        <item m="1" x="190"/>
        <item m="1" x="185"/>
        <item m="1" x="50"/>
        <item m="1" x="303"/>
        <item m="1" x="149"/>
        <item m="1" x="145"/>
        <item m="1" x="160"/>
        <item m="1" x="69"/>
        <item m="1" x="13"/>
        <item m="1" x="231"/>
        <item m="1" x="32"/>
        <item m="1" x="255"/>
        <item m="1" x="48"/>
        <item m="1" x="271"/>
        <item m="1" x="42"/>
        <item m="1" x="215"/>
        <item m="1" x="28"/>
        <item m="1" x="99"/>
        <item m="1" x="92"/>
        <item m="1" x="282"/>
        <item m="1" x="240"/>
        <item m="1" x="19"/>
        <item m="1" x="161"/>
        <item m="1" x="274"/>
        <item m="1" x="291"/>
        <item m="1" x="288"/>
        <item m="1" x="172"/>
        <item m="1" x="128"/>
        <item m="1" x="212"/>
        <item m="1" x="41"/>
        <item m="1" x="162"/>
        <item m="1" x="123"/>
        <item m="1" x="117"/>
        <item m="1" x="241"/>
        <item m="1" x="182"/>
        <item m="1" x="270"/>
        <item m="1" x="119"/>
        <item m="1" x="229"/>
        <item m="1" x="227"/>
        <item m="1" x="106"/>
        <item m="1" x="233"/>
        <item m="1" x="38"/>
        <item m="1" x="249"/>
        <item m="1" x="244"/>
        <item m="1" x="156"/>
        <item m="1" x="213"/>
        <item m="1" x="214"/>
        <item m="1" x="305"/>
        <item m="1" x="266"/>
        <item m="1" x="76"/>
        <item m="1" x="58"/>
        <item m="1" x="108"/>
        <item m="1" x="170"/>
        <item m="1" x="49"/>
        <item m="1" x="199"/>
        <item m="1" x="72"/>
        <item m="1" x="112"/>
        <item m="1" x="296"/>
        <item m="1" x="183"/>
        <item m="1" x="80"/>
        <item m="1" x="22"/>
        <item m="1" x="290"/>
        <item m="1" x="257"/>
        <item m="1" x="24"/>
        <item m="1" x="35"/>
        <item m="1" x="285"/>
        <item m="1" x="230"/>
        <item m="1" x="268"/>
        <item m="1" x="81"/>
        <item m="1" x="256"/>
        <item m="1" x="293"/>
        <item m="1" x="188"/>
        <item m="1" x="148"/>
        <item m="1" x="277"/>
        <item m="1" x="64"/>
        <item m="1" x="29"/>
        <item m="1" x="159"/>
        <item m="1" x="236"/>
        <item m="1" x="51"/>
        <item m="1" x="245"/>
        <item m="1" x="220"/>
        <item m="1" x="203"/>
        <item m="1" x="300"/>
        <item m="1" x="107"/>
        <item m="1" x="14"/>
        <item m="1" x="91"/>
        <item m="1" x="276"/>
        <item m="1" x="265"/>
        <item m="1" x="62"/>
        <item m="1" x="158"/>
        <item m="1" x="36"/>
        <item m="1" x="201"/>
        <item m="1" x="175"/>
        <item m="1" x="82"/>
        <item m="1" x="120"/>
        <item m="1" x="44"/>
        <item m="1" x="97"/>
        <item m="1" x="115"/>
        <item m="1" x="166"/>
        <item x="0"/>
        <item x="1"/>
        <item x="2"/>
        <item x="3"/>
        <item x="4"/>
        <item x="5"/>
        <item x="6"/>
        <item x="7"/>
      </items>
    </pivotField>
    <pivotField compact="0" outline="0" showAll="0"/>
    <pivotField compact="0" outline="0" showAll="0"/>
    <pivotField compact="0" outline="0" showAll="0" defaultSubtotal="0"/>
    <pivotField compact="0" outline="0" showAll="0"/>
    <pivotField compact="0" outline="0" showAll="0"/>
    <pivotField compact="0" outline="0" showAll="0"/>
    <pivotField axis="axisRow" compact="0" outline="0" showAll="0" defaultSubtotal="0">
      <items count="733">
        <item m="1" x="161"/>
        <item m="1" x="324"/>
        <item m="1" x="266"/>
        <item m="1" x="227"/>
        <item m="1" x="658"/>
        <item m="1" x="659"/>
        <item m="1" x="675"/>
        <item m="1" x="309"/>
        <item m="1" x="34"/>
        <item m="1" x="378"/>
        <item m="1" x="52"/>
        <item m="1" x="96"/>
        <item m="1" x="299"/>
        <item m="1" x="442"/>
        <item m="1" x="82"/>
        <item m="1" x="89"/>
        <item m="1" x="662"/>
        <item m="1" x="83"/>
        <item m="1" x="183"/>
        <item m="1" x="119"/>
        <item m="1" x="347"/>
        <item m="1" x="711"/>
        <item m="1" x="712"/>
        <item m="1" x="727"/>
        <item m="1" x="615"/>
        <item m="1" x="616"/>
        <item m="1" x="617"/>
        <item m="1" x="341"/>
        <item m="1" x="557"/>
        <item m="1" x="115"/>
        <item m="1" x="562"/>
        <item m="1" x="320"/>
        <item m="1" x="237"/>
        <item m="1" x="175"/>
        <item m="1" x="108"/>
        <item m="1" x="396"/>
        <item m="1" x="691"/>
        <item m="1" x="590"/>
        <item m="1" x="382"/>
        <item m="1" x="395"/>
        <item m="1" x="383"/>
        <item m="1" x="121"/>
        <item m="1" x="158"/>
        <item m="1" x="582"/>
        <item m="1" x="331"/>
        <item m="1" x="610"/>
        <item m="1" x="460"/>
        <item m="1" x="628"/>
        <item m="1" x="632"/>
        <item m="1" x="230"/>
        <item m="1" x="272"/>
        <item m="1" x="348"/>
        <item m="1" x="56"/>
        <item m="1" x="728"/>
        <item m="1" x="729"/>
        <item m="1" x="57"/>
        <item m="1" x="373"/>
        <item m="1" x="170"/>
        <item m="1" x="631"/>
        <item m="1" x="581"/>
        <item m="1" x="649"/>
        <item m="1" x="20"/>
        <item m="1" x="693"/>
        <item m="1" x="648"/>
        <item m="1" x="19"/>
        <item m="1" x="692"/>
        <item m="1" x="314"/>
        <item m="1" x="53"/>
        <item m="1" x="12"/>
        <item m="1" x="476"/>
        <item m="1" x="431"/>
        <item m="1" x="101"/>
        <item m="1" x="329"/>
        <item m="1" x="550"/>
        <item m="1" x="264"/>
        <item m="1" x="565"/>
        <item m="1" x="137"/>
        <item m="1" x="49"/>
        <item m="1" x="592"/>
        <item m="1" x="194"/>
        <item m="1" x="714"/>
        <item m="1" x="113"/>
        <item m="1" x="558"/>
        <item m="1" x="647"/>
        <item m="1" x="216"/>
        <item m="1" x="490"/>
        <item m="1" x="718"/>
        <item m="1" x="703"/>
        <item m="1" x="540"/>
        <item m="1" x="461"/>
        <item m="1" x="240"/>
        <item m="1" x="267"/>
        <item m="1" x="263"/>
        <item m="1" x="637"/>
        <item m="1" x="186"/>
        <item m="1" x="361"/>
        <item m="1" x="487"/>
        <item m="1" x="225"/>
        <item m="1" x="561"/>
        <item m="1" x="403"/>
        <item m="1" x="402"/>
        <item m="1" x="392"/>
        <item m="1" x="393"/>
        <item m="1" x="418"/>
        <item x="9"/>
        <item m="1" x="652"/>
        <item m="1" x="420"/>
        <item m="1" x="613"/>
        <item m="1" x="367"/>
        <item m="1" x="505"/>
        <item m="1" x="569"/>
        <item m="1" x="210"/>
        <item m="1" x="646"/>
        <item m="1" x="723"/>
        <item m="1" x="107"/>
        <item m="1" x="724"/>
        <item x="8"/>
        <item m="1" x="493"/>
        <item m="1" x="67"/>
        <item m="1" x="197"/>
        <item m="1" x="447"/>
        <item m="1" x="376"/>
        <item m="1" x="563"/>
        <item m="1" x="660"/>
        <item m="1" x="191"/>
        <item m="1" x="110"/>
        <item m="1" x="554"/>
        <item m="1" x="276"/>
        <item m="1" x="79"/>
        <item m="1" x="365"/>
        <item m="1" x="536"/>
        <item m="1" x="109"/>
        <item m="1" x="448"/>
        <item m="1" x="26"/>
        <item m="1" x="463"/>
        <item m="1" x="68"/>
        <item m="1" x="547"/>
        <item m="1" x="10"/>
        <item m="1" x="506"/>
        <item m="1" x="358"/>
        <item m="1" x="639"/>
        <item m="1" x="545"/>
        <item m="1" x="465"/>
        <item m="1" x="349"/>
        <item m="1" x="504"/>
        <item m="1" x="366"/>
        <item m="1" x="37"/>
        <item m="1" x="730"/>
        <item m="1" x="589"/>
        <item m="1" x="464"/>
        <item m="1" x="303"/>
        <item m="1" x="302"/>
        <item m="1" x="300"/>
        <item m="1" x="301"/>
        <item m="1" x="202"/>
        <item m="1" x="184"/>
        <item m="1" x="188"/>
        <item m="1" x="118"/>
        <item m="1" x="401"/>
        <item m="1" x="533"/>
        <item m="1" x="294"/>
        <item m="1" x="80"/>
        <item m="1" x="346"/>
        <item m="1" x="419"/>
        <item m="1" x="284"/>
        <item m="1" x="532"/>
        <item m="1" x="327"/>
        <item m="1" x="477"/>
        <item m="1" x="323"/>
        <item m="1" x="577"/>
        <item m="1" x="159"/>
        <item m="1" x="313"/>
        <item m="1" x="312"/>
        <item m="1" x="24"/>
        <item m="1" x="160"/>
        <item m="1" x="430"/>
        <item m="1" x="716"/>
        <item m="1" x="54"/>
        <item m="1" x="122"/>
        <item m="1" x="608"/>
        <item m="1" x="510"/>
        <item m="1" x="508"/>
        <item m="1" x="509"/>
        <item m="1" x="507"/>
        <item m="1" x="213"/>
        <item m="1" x="593"/>
        <item m="1" x="291"/>
        <item m="1" x="372"/>
        <item m="1" x="292"/>
        <item m="1" x="364"/>
        <item m="1" x="131"/>
        <item m="1" x="207"/>
        <item m="1" x="99"/>
        <item m="1" x="553"/>
        <item m="1" x="304"/>
        <item m="1" x="220"/>
        <item m="1" x="223"/>
        <item m="1" x="134"/>
        <item m="1" x="672"/>
        <item m="1" x="258"/>
        <item m="1" x="674"/>
        <item m="1" x="179"/>
        <item m="1" x="633"/>
        <item m="1" x="295"/>
        <item m="1" x="231"/>
        <item m="1" x="574"/>
        <item m="1" x="126"/>
        <item m="1" x="233"/>
        <item m="1" x="548"/>
        <item m="1" x="176"/>
        <item m="1" x="208"/>
        <item m="1" x="293"/>
        <item m="1" x="288"/>
        <item m="1" x="482"/>
        <item m="1" x="423"/>
        <item m="1" x="182"/>
        <item m="1" x="319"/>
        <item m="1" x="130"/>
        <item m="1" x="286"/>
        <item m="1" x="630"/>
        <item m="1" x="334"/>
        <item m="1" x="514"/>
        <item m="1" x="287"/>
        <item m="1" x="63"/>
        <item m="1" x="84"/>
        <item m="1" x="414"/>
        <item m="1" x="22"/>
        <item m="1" x="462"/>
        <item m="1" x="289"/>
        <item m="1" x="408"/>
        <item m="1" x="162"/>
        <item m="1" x="97"/>
        <item m="1" x="497"/>
        <item m="1" x="332"/>
        <item m="1" x="397"/>
        <item m="1" x="543"/>
        <item m="1" x="651"/>
        <item m="1" x="35"/>
        <item m="1" x="428"/>
        <item m="1" x="470"/>
        <item m="1" x="344"/>
        <item m="1" x="695"/>
        <item m="1" x="682"/>
        <item m="1" x="105"/>
        <item m="1" x="726"/>
        <item m="1" x="242"/>
        <item m="1" x="211"/>
        <item m="1" x="627"/>
        <item m="1" x="678"/>
        <item m="1" x="249"/>
        <item m="1" x="17"/>
        <item m="1" x="634"/>
        <item m="1" x="243"/>
        <item m="1" x="45"/>
        <item m="1" x="27"/>
        <item m="1" x="483"/>
        <item m="1" x="626"/>
        <item m="1" x="530"/>
        <item m="1" x="318"/>
        <item m="1" x="123"/>
        <item m="1" x="399"/>
        <item m="1" x="524"/>
        <item m="1" x="523"/>
        <item m="1" x="195"/>
        <item m="1" x="196"/>
        <item m="1" x="527"/>
        <item m="1" x="156"/>
        <item m="1" x="155"/>
        <item m="1" x="602"/>
        <item m="1" x="603"/>
        <item m="1" x="604"/>
        <item m="1" x="605"/>
        <item m="1" x="370"/>
        <item m="1" x="525"/>
        <item m="1" x="519"/>
        <item m="1" x="147"/>
        <item m="1" x="149"/>
        <item m="1" x="151"/>
        <item m="1" x="153"/>
        <item m="1" x="139"/>
        <item m="1" x="526"/>
        <item m="1" x="520"/>
        <item m="1" x="148"/>
        <item m="1" x="150"/>
        <item m="1" x="152"/>
        <item m="1" x="154"/>
        <item m="1" x="140"/>
        <item m="1" x="75"/>
        <item m="1" x="90"/>
        <item m="1" x="551"/>
        <item m="1" x="352"/>
        <item m="1" x="72"/>
        <item m="1" x="91"/>
        <item m="1" x="355"/>
        <item m="1" x="684"/>
        <item m="1" x="689"/>
        <item m="1" x="94"/>
        <item m="1" x="69"/>
        <item m="1" x="245"/>
        <item m="1" x="641"/>
        <item m="1" x="269"/>
        <item m="1" x="185"/>
        <item m="1" x="472"/>
        <item m="1" x="707"/>
        <item m="1" x="696"/>
        <item m="1" x="64"/>
        <item m="1" x="436"/>
        <item m="1" x="697"/>
        <item m="1" x="106"/>
        <item m="1" x="77"/>
        <item m="1" x="438"/>
        <item m="1" x="244"/>
        <item m="1" x="246"/>
        <item m="1" x="694"/>
        <item m="1" x="391"/>
        <item m="1" x="70"/>
        <item m="1" x="411"/>
        <item m="1" x="668"/>
        <item m="1" x="98"/>
        <item m="1" x="95"/>
        <item m="1" x="143"/>
        <item m="1" x="86"/>
        <item m="1" x="203"/>
        <item m="1" x="369"/>
        <item m="1" x="685"/>
        <item m="1" x="200"/>
        <item m="1" x="597"/>
        <item m="1" x="405"/>
        <item m="1" x="699"/>
        <item m="1" x="280"/>
        <item m="1" x="598"/>
        <item m="1" x="177"/>
        <item m="1" x="363"/>
        <item m="1" x="336"/>
        <item m="1" x="340"/>
        <item m="1" x="511"/>
        <item m="1" x="410"/>
        <item m="1" x="452"/>
        <item m="1" x="278"/>
        <item m="1" x="50"/>
        <item m="1" x="559"/>
        <item m="1" x="642"/>
        <item m="1" x="337"/>
        <item m="1" x="644"/>
        <item m="1" x="458"/>
        <item m="1" x="406"/>
        <item m="1" x="575"/>
        <item m="1" x="455"/>
        <item m="1" x="552"/>
        <item m="1" x="539"/>
        <item m="1" x="21"/>
        <item m="1" x="277"/>
        <item m="1" x="661"/>
        <item m="1" x="469"/>
        <item m="1" x="39"/>
        <item m="1" x="201"/>
        <item m="1" x="544"/>
        <item m="1" x="619"/>
        <item m="1" x="450"/>
        <item m="1" x="205"/>
        <item m="1" x="275"/>
        <item m="1" x="360"/>
        <item m="1" x="265"/>
        <item m="1" x="252"/>
        <item m="1" x="116"/>
        <item m="1" x="413"/>
        <item m="1" x="492"/>
        <item m="1" x="74"/>
        <item m="1" x="125"/>
        <item m="1" x="88"/>
        <item m="1" x="606"/>
        <item m="1" x="535"/>
        <item m="1" x="435"/>
        <item m="1" x="55"/>
        <item m="1" x="657"/>
        <item m="1" x="421"/>
        <item m="1" x="47"/>
        <item m="1" x="326"/>
        <item m="1" x="451"/>
        <item m="1" x="666"/>
        <item m="1" x="664"/>
        <item m="1" x="663"/>
        <item m="1" x="665"/>
        <item m="1" x="667"/>
        <item m="1" x="356"/>
        <item m="1" x="104"/>
        <item m="1" x="580"/>
        <item m="1" x="638"/>
        <item m="1" x="342"/>
        <item m="1" x="486"/>
        <item m="1" x="180"/>
        <item m="1" x="66"/>
        <item m="1" x="443"/>
        <item m="1" x="722"/>
        <item m="1" x="708"/>
        <item m="1" x="449"/>
        <item m="1" x="168"/>
        <item m="1" x="732"/>
        <item m="1" x="78"/>
        <item m="1" x="440"/>
        <item m="1" x="585"/>
        <item m="1" x="671"/>
        <item m="1" x="61"/>
        <item m="1" x="353"/>
        <item m="1" x="92"/>
        <item m="1" x="138"/>
        <item m="1" x="537"/>
        <item m="1" x="103"/>
        <item m="1" x="500"/>
        <item m="1" x="18"/>
        <item m="1" x="583"/>
        <item m="1" x="584"/>
        <item m="1" x="713"/>
        <item m="1" x="163"/>
        <item m="1" x="146"/>
        <item m="1" x="698"/>
        <item m="1" x="279"/>
        <item m="1" x="669"/>
        <item m="1" x="670"/>
        <item m="1" x="335"/>
        <item m="1" x="338"/>
        <item m="1" x="76"/>
        <item m="1" x="437"/>
        <item m="1" x="600"/>
        <item m="1" x="546"/>
        <item m="1" x="306"/>
        <item m="1" x="453"/>
        <item m="1" x="16"/>
        <item m="1" x="721"/>
        <item m="1" x="111"/>
        <item m="1" x="190"/>
        <item m="1" x="494"/>
        <item m="1" x="620"/>
        <item m="1" x="169"/>
        <item m="1" x="14"/>
        <item m="1" x="416"/>
        <item m="1" x="454"/>
        <item m="1" x="222"/>
        <item m="1" x="187"/>
        <item m="1" x="13"/>
        <item m="1" x="677"/>
        <item m="1" x="112"/>
        <item m="1" x="680"/>
        <item m="1" x="217"/>
        <item m="1" x="235"/>
        <item m="1" x="236"/>
        <item m="1" x="198"/>
        <item m="1" x="268"/>
        <item m="1" x="607"/>
        <item m="1" x="468"/>
        <item m="1" x="586"/>
        <item m="1" x="228"/>
        <item m="1" x="498"/>
        <item m="1" x="572"/>
        <item m="1" x="290"/>
        <item m="1" x="368"/>
        <item m="1" x="33"/>
        <item m="1" x="260"/>
        <item m="1" x="345"/>
        <item m="1" x="310"/>
        <item m="1" x="100"/>
        <item m="1" x="254"/>
        <item m="1" x="204"/>
        <item m="1" x="173"/>
        <item m="1" x="686"/>
        <item m="1" x="429"/>
        <item m="1" x="30"/>
        <item m="1" x="141"/>
        <item m="1" x="262"/>
        <item m="1" x="325"/>
        <item m="1" x="174"/>
        <item x="7"/>
        <item m="1" x="239"/>
        <item m="1" x="32"/>
        <item m="1" x="381"/>
        <item m="1" x="31"/>
        <item m="1" x="384"/>
        <item m="1" x="425"/>
        <item m="1" x="424"/>
        <item m="1" x="283"/>
        <item m="1" x="542"/>
        <item m="1" x="359"/>
        <item m="1" x="591"/>
        <item m="1" x="390"/>
        <item m="1" x="59"/>
        <item m="1" x="466"/>
        <item m="1" x="400"/>
        <item m="1" x="256"/>
        <item m="1" x="622"/>
        <item m="1" x="206"/>
        <item m="1" x="623"/>
        <item m="1" x="555"/>
        <item m="1" x="253"/>
        <item m="1" x="629"/>
        <item m="1" x="624"/>
        <item m="1" x="556"/>
        <item m="1" x="645"/>
        <item m="1" x="534"/>
        <item m="1" x="58"/>
        <item m="1" x="387"/>
        <item m="1" x="432"/>
        <item m="1" x="316"/>
        <item m="1" x="715"/>
        <item m="1" x="625"/>
        <item m="1" x="473"/>
        <item m="1" x="422"/>
        <item m="1" x="232"/>
        <item m="1" x="127"/>
        <item m="1" x="549"/>
        <item m="1" x="209"/>
        <item m="1" x="599"/>
        <item m="1" x="178"/>
        <item m="1" x="512"/>
        <item m="1" x="621"/>
        <item m="1" x="41"/>
        <item m="1" x="317"/>
        <item m="1" x="433"/>
        <item m="1" x="281"/>
        <item m="1" x="673"/>
        <item m="1" x="229"/>
        <item m="1" x="189"/>
        <item m="1" x="579"/>
        <item m="1" x="114"/>
        <item m="1" x="354"/>
        <item m="1" x="93"/>
        <item m="1" x="389"/>
        <item m="1" x="415"/>
        <item m="1" x="643"/>
        <item m="1" x="407"/>
        <item m="1" x="339"/>
        <item m="1" x="576"/>
        <item m="1" x="65"/>
        <item m="1" x="683"/>
        <item m="1" x="273"/>
        <item m="1" x="560"/>
        <item m="1" x="529"/>
        <item m="1" x="439"/>
        <item m="1" x="570"/>
        <item m="1" x="502"/>
        <item m="1" x="611"/>
        <item m="1" x="441"/>
        <item m="1" x="571"/>
        <item m="1" x="503"/>
        <item m="1" x="612"/>
        <item m="1" x="595"/>
        <item m="1" x="655"/>
        <item m="1" x="221"/>
        <item m="1" x="446"/>
        <item m="1" x="199"/>
        <item m="1" x="167"/>
        <item m="1" x="379"/>
        <item m="1" x="224"/>
        <item m="1" x="388"/>
        <item m="1" x="321"/>
        <item m="1" x="328"/>
        <item m="1" x="701"/>
        <item m="1" x="171"/>
        <item m="1" x="456"/>
        <item m="1" x="144"/>
        <item m="1" x="710"/>
        <item m="1" x="513"/>
        <item m="1" x="40"/>
        <item m="1" x="566"/>
        <item m="1" x="164"/>
        <item m="1" x="44"/>
        <item m="1" x="491"/>
        <item m="1" x="578"/>
        <item m="1" x="709"/>
        <item m="1" x="212"/>
        <item m="1" x="193"/>
        <item m="1" x="133"/>
        <item m="1" x="499"/>
        <item m="1" x="635"/>
        <item m="1" x="42"/>
        <item m="1" x="350"/>
        <item m="1" x="417"/>
        <item m="1" x="377"/>
        <item m="1" x="640"/>
        <item m="1" x="129"/>
        <item m="1" x="62"/>
        <item m="1" x="690"/>
        <item m="1" x="564"/>
        <item m="1" x="351"/>
        <item m="1" x="181"/>
        <item m="1" x="81"/>
        <item m="1" x="215"/>
        <item m="1" x="234"/>
        <item m="1" x="700"/>
        <item m="1" x="488"/>
        <item m="1" x="444"/>
        <item m="1" x="445"/>
        <item m="1" x="567"/>
        <item m="1" x="380"/>
        <item m="1" x="117"/>
        <item m="1" x="650"/>
        <item m="1" x="609"/>
        <item m="1" x="285"/>
        <item m="1" x="297"/>
        <item m="1" x="214"/>
        <item m="1" x="296"/>
        <item m="1" x="371"/>
        <item m="1" x="702"/>
        <item m="1" x="427"/>
        <item m="1" x="518"/>
        <item m="1" x="517"/>
        <item m="1" x="541"/>
        <item m="1" x="516"/>
        <item m="1" x="515"/>
        <item m="1" x="315"/>
        <item m="1" x="135"/>
        <item m="1" x="51"/>
        <item m="1" x="385"/>
        <item m="1" x="29"/>
        <item m="1" x="145"/>
        <item m="1" x="120"/>
        <item m="1" x="434"/>
        <item m="1" x="271"/>
        <item m="1" x="330"/>
        <item m="1" x="725"/>
        <item m="1" x="343"/>
        <item m="1" x="688"/>
        <item m="1" x="28"/>
        <item m="1" x="704"/>
        <item m="1" x="46"/>
        <item m="1" x="467"/>
        <item m="1" x="679"/>
        <item m="1" x="124"/>
        <item m="1" x="132"/>
        <item m="1" x="102"/>
        <item m="1" x="484"/>
        <item m="1" x="478"/>
        <item m="1" x="485"/>
        <item m="1" x="479"/>
        <item m="1" x="11"/>
        <item m="1" x="71"/>
        <item m="1" x="165"/>
        <item m="1" x="218"/>
        <item m="1" x="142"/>
        <item m="1" x="255"/>
        <item m="1" x="720"/>
        <item m="1" x="282"/>
        <item m="1" x="362"/>
        <item m="1" x="25"/>
        <item m="1" x="705"/>
        <item m="1" x="308"/>
        <item m="1" x="706"/>
        <item m="1" x="681"/>
        <item m="1" x="274"/>
        <item m="1" x="157"/>
        <item m="1" x="496"/>
        <item m="1" x="394"/>
        <item m="1" x="481"/>
        <item m="1" x="166"/>
        <item m="1" x="528"/>
        <item m="1" x="241"/>
        <item m="1" x="522"/>
        <item m="1" x="521"/>
        <item m="1" x="307"/>
        <item m="1" x="73"/>
        <item m="1" x="270"/>
        <item m="1" x="238"/>
        <item m="1" x="471"/>
        <item m="1" x="636"/>
        <item m="1" x="426"/>
        <item m="1" x="298"/>
        <item m="1" x="36"/>
        <item m="1" x="48"/>
        <item m="1" x="128"/>
        <item m="1" x="474"/>
        <item m="1" x="654"/>
        <item m="1" x="85"/>
        <item m="1" x="136"/>
        <item m="1" x="412"/>
        <item m="1" x="357"/>
        <item m="1" x="23"/>
        <item m="1" x="398"/>
        <item m="1" x="38"/>
        <item m="1" x="587"/>
        <item m="1" x="618"/>
        <item m="1" x="60"/>
        <item m="1" x="573"/>
        <item m="1" x="250"/>
        <item m="1" x="687"/>
        <item m="1" x="594"/>
        <item m="1" x="457"/>
        <item m="1" x="731"/>
        <item m="1" x="596"/>
        <item m="1" x="311"/>
        <item m="1" x="172"/>
        <item m="1" x="257"/>
        <item m="1" x="261"/>
        <item m="1" x="480"/>
        <item m="1" x="305"/>
        <item m="1" x="333"/>
        <item m="1" x="219"/>
        <item m="1" x="226"/>
        <item m="1" x="409"/>
        <item m="1" x="717"/>
        <item m="1" x="404"/>
        <item m="1" x="601"/>
        <item m="1" x="43"/>
        <item m="1" x="192"/>
        <item m="1" x="87"/>
        <item m="1" x="248"/>
        <item m="1" x="459"/>
        <item m="1" x="676"/>
        <item m="1" x="247"/>
        <item m="1" x="475"/>
        <item m="1" x="15"/>
        <item m="1" x="259"/>
        <item m="1" x="374"/>
        <item m="1" x="489"/>
        <item m="1" x="538"/>
        <item m="1" x="322"/>
        <item m="1" x="588"/>
        <item m="1" x="653"/>
        <item m="1" x="531"/>
        <item m="1" x="614"/>
        <item m="1" x="495"/>
        <item m="1" x="719"/>
        <item m="1" x="656"/>
        <item m="1" x="375"/>
        <item m="1" x="386"/>
        <item m="1" x="568"/>
        <item m="1" x="501"/>
        <item m="1" x="251"/>
        <item x="0"/>
        <item x="1"/>
        <item x="2"/>
        <item x="3"/>
        <item x="4"/>
        <item x="5"/>
        <item x="6"/>
      </items>
    </pivotField>
    <pivotField axis="axisRow"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pivotField axis="axisRow" compact="0" outline="0" showAll="0" defaultSubtotal="0">
      <items count="5">
        <item x="0"/>
        <item x="1"/>
        <item m="1" x="4"/>
        <item x="2"/>
        <item m="1" x="3"/>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8000">
        <item m="1" x="1941"/>
        <item m="1" x="2029"/>
        <item m="1" x="2146"/>
        <item m="1" x="2229"/>
        <item m="1" x="2342"/>
        <item m="1" x="2426"/>
        <item m="1" x="2537"/>
        <item m="1" x="2610"/>
        <item m="1" x="2712"/>
        <item m="1" x="1622"/>
        <item m="1" x="1677"/>
        <item m="1" x="1726"/>
        <item m="1" x="1794"/>
        <item m="1" x="1854"/>
        <item m="1" x="1932"/>
        <item m="1" x="2011"/>
        <item m="1" x="2134"/>
        <item m="1" x="2208"/>
        <item m="1" x="2330"/>
        <item m="1" x="1368"/>
        <item m="1" x="1423"/>
        <item m="1" x="1496"/>
        <item m="1" x="1565"/>
        <item m="1" x="1618"/>
        <item m="1" x="1669"/>
        <item m="1" x="1722"/>
        <item m="1" x="1786"/>
        <item m="1" x="1845"/>
        <item m="1" x="1921"/>
        <item m="1" x="1039"/>
        <item m="1" x="1109"/>
        <item m="1" x="1213"/>
        <item m="1" x="1286"/>
        <item m="1" x="1362"/>
        <item m="1" x="1420"/>
        <item m="1" x="1488"/>
        <item m="1" x="1561"/>
        <item m="1" x="1612"/>
        <item m="1" x="1663"/>
        <item m="1" x="642"/>
        <item m="1" x="719"/>
        <item m="1" x="828"/>
        <item m="1" x="923"/>
        <item m="1" x="1025"/>
        <item m="1" x="1103"/>
        <item m="1" x="1202"/>
        <item m="1" x="1281"/>
        <item m="1" x="1352"/>
        <item m="1" x="1413"/>
        <item m="1" x="430"/>
        <item m="1" x="528"/>
        <item m="1" x="621"/>
        <item m="1" x="714"/>
        <item m="1" x="808"/>
        <item m="1" x="916"/>
        <item m="1" x="1005"/>
        <item m="1" x="1093"/>
        <item m="1" x="522"/>
        <item m="1" x="600"/>
        <item m="1" x="1887"/>
        <item m="1" x="1749"/>
        <item m="1" x="1635"/>
        <item m="1" x="1518"/>
        <item m="1" x="2261"/>
        <item m="1" x="2050"/>
        <item m="1" x="1876"/>
        <item m="1" x="1739"/>
        <item m="1" x="1628"/>
        <item m="1" x="2453"/>
        <item m="1" x="2242"/>
        <item m="1" x="2035"/>
        <item m="1" x="1865"/>
        <item m="1" x="1732"/>
        <item m="1" x="2629"/>
        <item m="1" x="2437"/>
        <item m="1" x="2230"/>
        <item m="1" x="2023"/>
        <item m="1" x="1856"/>
        <item m="1" x="2797"/>
        <item m="1" x="2612"/>
        <item m="1" x="2419"/>
        <item m="1" x="2212"/>
        <item m="1" x="2004"/>
        <item m="1" x="2978"/>
        <item m="1" x="2779"/>
        <item m="1" x="2592"/>
        <item m="1" x="2398"/>
        <item m="1" x="2195"/>
        <item m="1" x="3155"/>
        <item m="1" x="2962"/>
        <item m="1" x="2762"/>
        <item m="1" x="2574"/>
        <item m="1" x="2381"/>
        <item m="1" x="3335"/>
        <item m="1" x="6316"/>
        <item m="1" x="6588"/>
        <item m="1" x="6825"/>
        <item m="1" x="7085"/>
        <item m="1" x="7316"/>
        <item m="1" x="5384"/>
        <item m="1" x="5582"/>
        <item m="1" x="5808"/>
        <item m="1" x="6034"/>
        <item m="1" x="6281"/>
        <item m="1" x="6545"/>
        <item m="1" x="6791"/>
        <item m="1" x="7044"/>
        <item m="1" x="7282"/>
        <item m="1" x="4575"/>
        <item m="1" x="4739"/>
        <item m="1" x="210"/>
        <item m="1" x="372"/>
        <item m="1" x="552"/>
        <item m="1" x="735"/>
        <item m="1" x="936"/>
        <item m="1" x="1114"/>
        <item m="1" x="6152"/>
        <item m="1" x="4548"/>
        <item m="1" x="6210"/>
        <item m="1" x="4573"/>
        <item m="1" x="6248"/>
        <item m="1" x="4596"/>
        <item m="1" x="6313"/>
        <item m="1" x="4211"/>
        <item m="1" x="4510"/>
        <item m="1" x="4873"/>
        <item m="1" x="5252"/>
        <item m="1" x="5638"/>
        <item m="1" x="4520"/>
        <item m="1" x="4894"/>
        <item m="1" x="5273"/>
        <item m="1" x="5659"/>
        <item m="1" x="6087"/>
        <item m="1" x="4909"/>
        <item m="1" x="5296"/>
        <item m="1" x="5678"/>
        <item m="1" x="6110"/>
        <item m="1" x="6600"/>
        <item m="1" x="6245"/>
        <item m="1" x="6755"/>
        <item m="1" x="7243"/>
        <item m="1" x="5789"/>
        <item m="1" x="6257"/>
        <item m="1" x="6766"/>
        <item m="1" x="7253"/>
        <item m="1" x="5801"/>
        <item m="1" x="6271"/>
        <item m="1" x="6781"/>
        <item m="1" x="7272"/>
        <item m="1" x="5310"/>
        <item m="1" x="5698"/>
        <item m="1" x="6128"/>
        <item m="1" x="6624"/>
        <item m="1" x="7097"/>
        <item m="1" x="5713"/>
        <item m="1" x="6148"/>
        <item m="1" x="6644"/>
        <item m="1" x="7119"/>
        <item m="1" x="6166"/>
        <item m="1" x="5811"/>
        <item m="1" x="6286"/>
        <item m="1" x="6796"/>
        <item m="1" x="7290"/>
        <item m="1" x="4212"/>
        <item m="1" x="4511"/>
        <item m="1" x="4877"/>
        <item m="1" x="6222"/>
        <item m="1" x="6733"/>
        <item m="1" x="7220"/>
        <item m="1" x="5772"/>
        <item m="1" x="6231"/>
        <item m="1" x="6743"/>
        <item m="1" x="7231"/>
        <item m="1" x="5782"/>
        <item m="1" x="6240"/>
        <item m="1" x="6750"/>
        <item m="1" x="7238"/>
        <item m="1" x="5787"/>
        <item m="1" x="6252"/>
        <item m="1" x="6761"/>
        <item m="1" x="7248"/>
        <item m="1" x="5799"/>
        <item m="1" x="6266"/>
        <item m="1" x="6776"/>
        <item m="1" x="7265"/>
        <item m="1" x="5809"/>
        <item m="1" x="6282"/>
        <item m="1" x="6792"/>
        <item m="1" x="7284"/>
        <item m="1" x="5820"/>
        <item m="1" x="6298"/>
        <item m="1" x="6808"/>
        <item m="1" x="7300"/>
        <item m="1" x="5835"/>
        <item m="1" x="6318"/>
        <item m="1" x="6827"/>
        <item m="1" x="7318"/>
        <item m="1" x="5851"/>
        <item m="1" x="6336"/>
        <item m="1" x="6845"/>
        <item m="1" x="7338"/>
        <item m="1" x="5856"/>
        <item m="1" x="6347"/>
        <item m="1" x="6859"/>
        <item m="1" x="7355"/>
        <item m="1" x="6246"/>
        <item m="1" x="6756"/>
        <item m="1" x="7244"/>
        <item m="1" x="5790"/>
        <item m="1" x="6258"/>
        <item m="1" x="6767"/>
        <item m="1" x="7254"/>
        <item m="1" x="5802"/>
        <item m="1" x="6272"/>
        <item m="1" x="6782"/>
        <item m="1" x="7273"/>
        <item m="1" x="5812"/>
        <item m="1" x="6287"/>
        <item m="1" x="6797"/>
        <item m="1" x="7291"/>
        <item m="1" x="5822"/>
        <item m="1" x="6301"/>
        <item m="1" x="6811"/>
        <item m="1" x="7305"/>
        <item m="1" x="5837"/>
        <item m="1" x="6321"/>
        <item m="1" x="6830"/>
        <item m="1" x="7322"/>
        <item m="1" x="5853"/>
        <item m="1" x="6339"/>
        <item m="1" x="6848"/>
        <item m="1" x="7342"/>
        <item m="1" x="5858"/>
        <item m="1" x="6350"/>
        <item m="1" x="6862"/>
        <item m="1" x="7359"/>
        <item m="1" x="5870"/>
        <item m="1" x="6366"/>
        <item m="1" x="6877"/>
        <item m="1" x="7369"/>
        <item m="1" x="5882"/>
        <item m="1" x="6381"/>
        <item m="1" x="6889"/>
        <item m="1" x="7378"/>
        <item m="1" x="5256"/>
        <item m="1" x="5643"/>
        <item m="1" x="4521"/>
        <item m="1" x="4895"/>
        <item m="1" x="5277"/>
        <item m="1" x="5662"/>
        <item m="1" x="6091"/>
        <item m="1" x="4910"/>
        <item m="1" x="5297"/>
        <item m="1" x="5681"/>
        <item m="1" x="6113"/>
        <item m="1" x="6604"/>
        <item m="1" x="5311"/>
        <item m="1" x="5699"/>
        <item m="1" x="6131"/>
        <item m="1" x="6627"/>
        <item m="1" x="7100"/>
        <item m="1" x="5714"/>
        <item m="1" x="6149"/>
        <item m="1" x="6646"/>
        <item m="1" x="7121"/>
        <item m="1" x="6167"/>
        <item m="1" x="6663"/>
        <item m="1" x="7141"/>
        <item m="1" x="6676"/>
        <item m="1" x="7156"/>
        <item m="1" x="181"/>
        <item m="1" x="7169"/>
        <item m="1" x="189"/>
        <item m="1" x="351"/>
        <item m="1" x="194"/>
        <item m="1" x="356"/>
        <item m="1" x="534"/>
        <item m="1" x="202"/>
        <item m="1" x="360"/>
        <item m="1" x="537"/>
        <item m="1" x="718"/>
        <item m="1" x="4220"/>
        <item m="1" x="4522"/>
        <item m="1" x="4896"/>
        <item m="1" x="5278"/>
        <item m="1" x="5663"/>
        <item m="1" x="6224"/>
        <item m="1" x="6735"/>
        <item m="1" x="7222"/>
        <item m="1" x="5774"/>
        <item m="1" x="6233"/>
        <item m="1" x="6745"/>
        <item m="1" x="7233"/>
        <item m="1" x="5783"/>
        <item m="1" x="6243"/>
        <item m="1" x="6753"/>
        <item m="1" x="7241"/>
        <item m="1" x="5788"/>
        <item m="1" x="6255"/>
        <item m="1" x="6764"/>
        <item m="1" x="7251"/>
        <item m="1" x="5800"/>
        <item m="1" x="6269"/>
        <item m="1" x="6779"/>
        <item m="1" x="7269"/>
        <item m="1" x="5810"/>
        <item m="1" x="6285"/>
        <item m="1" x="6795"/>
        <item m="1" x="7288"/>
        <item m="1" x="5821"/>
        <item m="1" x="6300"/>
        <item m="1" x="6810"/>
        <item m="1" x="7303"/>
        <item m="1" x="5836"/>
        <item m="1" x="6320"/>
        <item m="1" x="6829"/>
        <item m="1" x="7321"/>
        <item m="1" x="5852"/>
        <item m="1" x="6338"/>
        <item m="1" x="6847"/>
        <item m="1" x="7341"/>
        <item m="1" x="5857"/>
        <item m="1" x="6349"/>
        <item m="1" x="6861"/>
        <item m="1" x="7358"/>
        <item m="1" x="1289"/>
        <item m="1" x="1365"/>
        <item m="1" x="1422"/>
        <item m="1" x="1491"/>
        <item m="1" x="1563"/>
        <item m="1" x="1616"/>
        <item m="1" x="1668"/>
        <item m="1" x="1719"/>
        <item m="1" x="1782"/>
        <item m="1" x="836"/>
        <item m="1" x="925"/>
        <item m="1" x="1033"/>
        <item m="1" x="1106"/>
        <item m="1" x="1208"/>
        <item m="1" x="1283"/>
        <item m="1" x="1357"/>
        <item m="1" x="1417"/>
        <item m="1" x="1481"/>
        <item m="1" x="1556"/>
        <item m="1" x="438"/>
        <item m="1" x="531"/>
        <item m="1" x="631"/>
        <item m="1" x="715"/>
        <item m="1" x="815"/>
        <item m="1" x="918"/>
        <item m="1" x="1016"/>
        <item m="1" x="1099"/>
        <item m="1" x="1190"/>
        <item m="1" x="1274"/>
        <item m="1" x="418"/>
        <item m="1" x="524"/>
        <item m="1" x="611"/>
        <item m="1" x="711"/>
        <item m="1" x="794"/>
        <item m="1" x="909"/>
        <item m="1" x="518"/>
        <item m="1" x="82"/>
        <item m="1" x="274"/>
        <item m="1" x="428"/>
        <item m="1" x="610"/>
        <item m="1" x="110"/>
        <item m="1" x="300"/>
        <item m="1" x="449"/>
        <item m="1" x="626"/>
        <item m="1" x="803"/>
        <item m="1" x="2444"/>
        <item m="1" x="2234"/>
        <item m="1" x="2030"/>
        <item m="1" x="1861"/>
        <item m="1" x="1728"/>
        <item m="1" x="2618"/>
        <item m="1" x="2428"/>
        <item m="1" x="2220"/>
        <item m="1" x="2015"/>
        <item m="1" x="1851"/>
        <item m="1" x="2788"/>
        <item m="1" x="2600"/>
        <item m="1" x="2407"/>
        <item m="1" x="2201"/>
        <item m="1" x="1999"/>
        <item m="1" x="2968"/>
        <item m="1" x="2769"/>
        <item m="1" x="2580"/>
        <item m="1" x="2388"/>
        <item m="1" x="2186"/>
        <item m="1" x="3144"/>
        <item m="1" x="2952"/>
        <item m="1" x="2753"/>
        <item m="1" x="2564"/>
        <item m="1" x="2374"/>
        <item m="1" x="3324"/>
        <item m="1" x="3132"/>
        <item m="1" x="2938"/>
        <item m="1" x="2738"/>
        <item m="1" x="2556"/>
        <item m="1" x="3522"/>
        <item m="1" x="3313"/>
        <item m="1" x="3120"/>
        <item m="1" x="2926"/>
        <item m="1" x="2730"/>
        <item m="1" x="5151"/>
        <item m="1" x="5376"/>
        <item m="1" x="5565"/>
        <item m="1" x="5798"/>
        <item m="1" x="6016"/>
        <item m="1" x="6265"/>
        <item m="1" x="6526"/>
        <item m="1" x="6774"/>
        <item m="1" x="7025"/>
        <item m="1" x="4259"/>
        <item m="1" x="4381"/>
        <item m="1" x="4570"/>
        <item m="1" x="4720"/>
        <item m="1" x="4966"/>
        <item m="1" x="5114"/>
        <item m="1" x="5366"/>
        <item m="1" x="5526"/>
        <item m="1" x="5779"/>
        <item m="1" x="5978"/>
        <item m="1" x="3711"/>
        <item m="1" x="3804"/>
        <item m="1" x="3961"/>
        <item m="1" x="4058"/>
        <item m="1" x="4249"/>
        <item m="1" x="4353"/>
        <item m="1" x="4558"/>
        <item m="1" x="4682"/>
        <item m="1" x="4956"/>
        <item m="1" x="5076"/>
        <item m="1" x="3263"/>
        <item m="1" x="3332"/>
        <item m="1" x="6278"/>
        <item m="1" x="4612"/>
        <item m="1" x="6344"/>
        <item m="1" x="4641"/>
        <item m="1" x="6400"/>
        <item m="1" x="4699"/>
        <item m="1" x="6468"/>
        <item m="1" x="5025"/>
        <item m="1" x="5426"/>
        <item m="1" x="5859"/>
        <item m="1" x="6341"/>
        <item m="1" x="6832"/>
        <item m="1" x="5434"/>
        <item m="1" x="5871"/>
        <item m="1" x="6352"/>
        <item m="1" x="6850"/>
        <item m="1" x="7325"/>
        <item m="1" x="5883"/>
        <item m="1" x="6368"/>
        <item m="1" x="6864"/>
        <item m="1" x="7345"/>
        <item m="1" x="6382"/>
        <item m="1" x="6879"/>
        <item m="1" x="7362"/>
        <item m="1" x="74"/>
        <item m="1" x="3038"/>
        <item m="1" x="3221"/>
        <item m="1" x="3411"/>
        <item m="1" x="3649"/>
        <item m="1" x="3894"/>
        <item m="1" x="4169"/>
        <item m="1" x="4474"/>
        <item m="1" x="4848"/>
        <item m="1" x="5245"/>
        <item m="1" x="2856"/>
        <item m="1" x="3045"/>
        <item m="1" x="3230"/>
        <item m="1" x="3418"/>
        <item m="1" x="3658"/>
        <item m="1" x="3906"/>
        <item m="1" x="4181"/>
        <item m="1" x="4489"/>
        <item m="1" x="4866"/>
        <item m="1" x="5266"/>
        <item m="1" x="2865"/>
        <item m="1" x="3054"/>
        <item m="1" x="3238"/>
        <item m="1" x="3429"/>
        <item m="1" x="3669"/>
        <item m="1" x="3918"/>
        <item m="1" x="4198"/>
        <item m="1" x="4506"/>
        <item m="1" x="4888"/>
        <item m="1" x="5290"/>
        <item m="1" x="6890"/>
        <item m="1" x="7372"/>
        <item m="1" x="94"/>
        <item m="1" x="282"/>
        <item m="1" x="7380"/>
        <item m="1" x="106"/>
        <item m="1" x="296"/>
        <item m="1" x="444"/>
        <item m="1" x="2872"/>
        <item m="1" x="3061"/>
        <item m="1" x="3246"/>
        <item m="1" x="3438"/>
        <item m="1" x="3676"/>
        <item m="1" x="3926"/>
        <item m="1" x="4208"/>
        <item m="1" x="4517"/>
        <item m="1" x="4904"/>
        <item m="1" x="5026"/>
        <item m="1" x="5427"/>
        <item m="1" x="5861"/>
        <item m="1" x="3019"/>
        <item m="1" x="3200"/>
        <item m="1" x="3387"/>
        <item m="1" x="3623"/>
        <item m="1" x="3867"/>
        <item m="1" x="4135"/>
        <item m="1" x="4436"/>
        <item m="1" x="4796"/>
        <item m="1" x="5190"/>
        <item m="1" x="2838"/>
        <item m="1" x="3026"/>
        <item m="1" x="3207"/>
        <item m="1" x="3396"/>
        <item m="1" x="3634"/>
        <item m="1" x="3877"/>
        <item m="1" x="4147"/>
        <item m="1" x="4452"/>
        <item m="1" x="4816"/>
        <item m="1" x="5214"/>
        <item m="1" x="2847"/>
        <item m="1" x="3034"/>
        <item m="1" x="3217"/>
        <item m="1" x="3407"/>
        <item m="1" x="3645"/>
        <item m="1" x="3890"/>
        <item m="1" x="4165"/>
        <item m="1" x="4470"/>
        <item m="1" x="4842"/>
        <item m="1" x="5239"/>
        <item m="1" x="2852"/>
        <item m="1" x="3041"/>
        <item m="1" x="3226"/>
        <item m="1" x="3414"/>
        <item m="1" x="3654"/>
        <item m="1" x="3902"/>
        <item m="1" x="4177"/>
        <item m="1" x="4485"/>
        <item m="1" x="4860"/>
        <item m="1" x="5260"/>
        <item m="1" x="2861"/>
        <item m="1" x="3050"/>
        <item m="1" x="3234"/>
        <item m="1" x="3425"/>
        <item m="1" x="3665"/>
        <item m="1" x="3914"/>
        <item m="1" x="4194"/>
        <item m="1" x="4502"/>
        <item m="1" x="4882"/>
        <item m="1" x="5284"/>
        <item m="1" x="2868"/>
        <item m="1" x="3057"/>
        <item m="1" x="3242"/>
        <item m="1" x="3434"/>
        <item m="1" x="3672"/>
        <item m="1" x="3922"/>
        <item m="1" x="4204"/>
        <item m="1" x="4513"/>
        <item m="1" x="4898"/>
        <item m="1" x="5300"/>
        <item m="1" x="2881"/>
        <item m="1" x="3068"/>
        <item m="1" x="3252"/>
        <item m="1" x="3444"/>
        <item m="1" x="3683"/>
        <item m="1" x="3932"/>
        <item m="1" x="4214"/>
        <item m="1" x="4525"/>
        <item m="1" x="4915"/>
        <item m="1" x="5314"/>
        <item m="1" x="2888"/>
        <item m="1" x="3075"/>
        <item m="1" x="3257"/>
        <item m="1" x="3450"/>
        <item m="1" x="3689"/>
        <item m="1" x="3940"/>
        <item m="1" x="4223"/>
        <item m="1" x="4533"/>
        <item m="1" x="4926"/>
        <item m="1" x="5329"/>
        <item m="1" x="2896"/>
        <item m="1" x="3082"/>
        <item m="1" x="3265"/>
        <item m="1" x="3459"/>
        <item m="1" x="3697"/>
        <item m="1" x="3946"/>
        <item m="1" x="4232"/>
        <item m="1" x="4541"/>
        <item m="1" x="4937"/>
        <item m="1" x="5338"/>
        <item m="1" x="2902"/>
        <item m="1" x="3089"/>
        <item m="1" x="3273"/>
        <item m="1" x="3465"/>
        <item m="1" x="3704"/>
        <item m="1" x="3953"/>
        <item m="1" x="4239"/>
        <item m="1" x="4551"/>
        <item m="1" x="4946"/>
        <item m="1" x="5348"/>
        <item m="1" x="4652"/>
        <item m="1" x="5047"/>
        <item m="1" x="5461"/>
        <item m="1" x="5913"/>
        <item m="1" x="6415"/>
        <item m="1" x="6920"/>
        <item m="1" x="4666"/>
        <item m="1" x="5062"/>
        <item m="1" x="5477"/>
        <item m="1" x="5928"/>
        <item m="1" x="6434"/>
        <item m="1" x="6937"/>
        <item m="1" x="4684"/>
        <item m="1" x="5079"/>
        <item m="1" x="5492"/>
        <item m="1" x="5944"/>
        <item m="1" x="6452"/>
        <item m="1" x="6956"/>
        <item m="1" x="4702"/>
        <item m="1" x="5096"/>
        <item m="1" x="5510"/>
        <item m="1" x="5962"/>
        <item m="1" x="6473"/>
        <item m="1" x="6976"/>
        <item m="1" x="4722"/>
        <item m="1" x="5116"/>
        <item m="1" x="5528"/>
        <item m="1" x="5981"/>
        <item m="1" x="6490"/>
        <item m="1" x="6992"/>
        <item m="1" x="4740"/>
        <item m="1" x="5132"/>
        <item m="1" x="5545"/>
        <item m="1" x="5997"/>
        <item m="1" x="6508"/>
        <item m="1" x="7007"/>
        <item m="1" x="4757"/>
        <item m="1" x="5152"/>
        <item m="1" x="5566"/>
        <item m="1" x="6017"/>
        <item m="1" x="6527"/>
        <item m="1" x="7028"/>
        <item m="1" x="4776"/>
        <item m="1" x="5170"/>
        <item m="1" x="5583"/>
        <item m="1" x="6035"/>
        <item m="1" x="6546"/>
        <item m="1" x="7045"/>
        <item m="1" x="4797"/>
        <item m="1" x="5191"/>
        <item m="1" x="5604"/>
        <item m="1" x="6055"/>
        <item m="1" x="6566"/>
        <item m="1" x="7065"/>
        <item m="1" x="4817"/>
        <item m="1" x="5215"/>
        <item m="1" x="5627"/>
        <item m="1" x="6076"/>
        <item m="1" x="6589"/>
        <item m="1" x="7086"/>
        <item m="1" x="3039"/>
        <item m="1" x="3222"/>
        <item m="1" x="3412"/>
        <item m="1" x="3650"/>
        <item m="1" x="3895"/>
        <item m="1" x="4171"/>
        <item m="1" x="4476"/>
        <item m="1" x="4850"/>
        <item m="1" x="5248"/>
        <item m="1" x="2857"/>
        <item m="1" x="3046"/>
        <item m="1" x="3231"/>
        <item m="1" x="3419"/>
        <item m="1" x="3659"/>
        <item m="1" x="3907"/>
        <item m="1" x="4183"/>
        <item m="1" x="4491"/>
        <item m="1" x="4869"/>
        <item m="1" x="5269"/>
        <item m="1" x="2866"/>
        <item m="1" x="3055"/>
        <item m="1" x="3239"/>
        <item m="1" x="3430"/>
        <item m="1" x="3670"/>
        <item m="1" x="3919"/>
        <item m="1" x="4200"/>
        <item m="1" x="4508"/>
        <item m="1" x="4891"/>
        <item m="1" x="5293"/>
        <item m="1" x="2873"/>
        <item m="1" x="3062"/>
        <item m="1" x="3247"/>
        <item m="1" x="3439"/>
        <item m="1" x="3677"/>
        <item m="1" x="3927"/>
        <item m="1" x="4209"/>
        <item m="1" x="4518"/>
        <item m="1" x="4906"/>
        <item m="1" x="5307"/>
        <item m="1" x="2883"/>
        <item m="1" x="3070"/>
        <item m="1" x="3254"/>
        <item m="1" x="3446"/>
        <item m="1" x="3685"/>
        <item m="1" x="3934"/>
        <item m="1" x="4218"/>
        <item m="1" x="4529"/>
        <item m="1" x="4922"/>
        <item m="1" x="5321"/>
        <item m="1" x="2890"/>
        <item m="1" x="3077"/>
        <item m="1" x="3259"/>
        <item m="1" x="3452"/>
        <item m="1" x="3691"/>
        <item m="1" x="3942"/>
        <item m="1" x="4227"/>
        <item m="1" x="4537"/>
        <item m="1" x="4932"/>
        <item m="1" x="5335"/>
        <item m="1" x="2898"/>
        <item m="1" x="3084"/>
        <item m="1" x="3267"/>
        <item m="1" x="3461"/>
        <item m="1" x="3699"/>
        <item m="1" x="3948"/>
        <item m="1" x="4234"/>
        <item m="1" x="4543"/>
        <item m="1" x="4941"/>
        <item m="1" x="5342"/>
        <item m="1" x="2904"/>
        <item m="1" x="3091"/>
        <item m="1" x="3275"/>
        <item m="1" x="3467"/>
        <item m="1" x="3706"/>
        <item m="1" x="3955"/>
        <item m="1" x="4241"/>
        <item m="1" x="4553"/>
        <item m="1" x="4950"/>
        <item m="1" x="5352"/>
        <item m="1" x="2909"/>
        <item m="1" x="3095"/>
        <item m="1" x="3280"/>
        <item m="1" x="3472"/>
        <item m="1" x="3713"/>
        <item m="1" x="3963"/>
        <item m="1" x="4251"/>
        <item m="1" x="4560"/>
        <item m="1" x="4959"/>
        <item m="1" x="5357"/>
        <item m="1" x="2912"/>
        <item m="1" x="3099"/>
        <item m="1" x="3284"/>
        <item m="1" x="3476"/>
        <item m="1" x="3719"/>
        <item m="1" x="3968"/>
        <item m="1" x="4256"/>
        <item m="1" x="4565"/>
        <item m="1" x="4962"/>
        <item m="1" x="5363"/>
        <item m="1" x="4695"/>
        <item m="1" x="5091"/>
        <item m="1" x="5503"/>
        <item m="1" x="5955"/>
        <item m="1" x="6463"/>
        <item m="1" x="6967"/>
        <item m="1" x="4712"/>
        <item m="1" x="5106"/>
        <item m="1" x="5520"/>
        <item m="1" x="5972"/>
        <item m="1" x="6483"/>
        <item m="1" x="6986"/>
        <item m="1" x="4732"/>
        <item m="1" x="5126"/>
        <item m="1" x="5538"/>
        <item m="1" x="5991"/>
        <item m="1" x="6499"/>
        <item m="1" x="7001"/>
        <item m="1" x="4749"/>
        <item m="1" x="5141"/>
        <item m="1" x="5554"/>
        <item m="1" x="6006"/>
        <item m="1" x="6517"/>
        <item m="1" x="7016"/>
        <item m="1" x="4765"/>
        <item m="1" x="5160"/>
        <item m="1" x="5574"/>
        <item m="1" x="6025"/>
        <item m="1" x="6535"/>
        <item m="1" x="7036"/>
        <item m="1" x="4783"/>
        <item m="1" x="5177"/>
        <item m="1" x="5590"/>
        <item m="1" x="6042"/>
        <item m="1" x="6553"/>
        <item m="1" x="7052"/>
        <item m="1" x="4804"/>
        <item m="1" x="6342"/>
        <item m="1" x="6836"/>
        <item m="1" x="5436"/>
        <item m="1" x="5873"/>
        <item m="1" x="6355"/>
        <item m="1" x="6853"/>
        <item m="1" x="7329"/>
        <item m="1" x="5885"/>
        <item m="1" x="6370"/>
        <item m="1" x="6867"/>
        <item m="1" x="7348"/>
        <item m="1" x="6384"/>
        <item m="1" x="6881"/>
        <item m="1" x="7364"/>
        <item m="1" x="78"/>
        <item m="1" x="6892"/>
        <item m="1" x="7374"/>
        <item m="1" x="97"/>
        <item m="1" x="285"/>
        <item m="1" x="7382"/>
        <item m="1" x="108"/>
        <item m="1" x="298"/>
        <item m="1" x="446"/>
        <item m="1" x="124"/>
        <item m="1" x="309"/>
        <item m="1" x="459"/>
        <item m="1" x="638"/>
        <item m="1" x="132"/>
        <item m="1" x="317"/>
        <item m="1" x="468"/>
        <item m="1" x="647"/>
        <item m="1" x="821"/>
        <item m="1" x="326"/>
        <item m="1" x="479"/>
        <item m="1" x="657"/>
        <item m="1" x="833"/>
        <item m="1" x="1021"/>
        <item m="1" x="488"/>
        <item m="1" x="665"/>
        <item m="1" x="841"/>
        <item m="1" x="1030"/>
        <item m="1" x="1197"/>
        <item m="1" x="5038"/>
        <item m="1" x="5437"/>
        <item m="1" x="5874"/>
        <item m="1" x="6356"/>
        <item m="1" x="6854"/>
        <item m="1" x="3021"/>
        <item m="1" x="3202"/>
        <item m="1" x="3389"/>
        <item m="1" x="3625"/>
        <item m="1" x="3869"/>
        <item m="1" x="4137"/>
        <item m="1" x="4438"/>
        <item m="1" x="4800"/>
        <item m="1" x="5195"/>
        <item m="1" x="2840"/>
        <item m="1" x="3028"/>
        <item m="1" x="3209"/>
        <item m="1" x="3398"/>
        <item m="1" x="3636"/>
        <item m="1" x="3879"/>
        <item m="1" x="4149"/>
        <item m="1" x="4454"/>
        <item m="1" x="4821"/>
        <item m="1" x="5219"/>
        <item m="1" x="2849"/>
        <item m="1" x="3036"/>
        <item m="1" x="3219"/>
        <item m="1" x="3409"/>
        <item m="1" x="3647"/>
        <item m="1" x="3892"/>
        <item m="1" x="4167"/>
        <item m="1" x="4472"/>
        <item m="1" x="4845"/>
        <item m="1" x="5242"/>
        <item m="1" x="2854"/>
        <item m="1" x="3043"/>
        <item m="1" x="3228"/>
        <item m="1" x="3416"/>
        <item m="1" x="3656"/>
        <item m="1" x="3904"/>
        <item m="1" x="4179"/>
        <item m="1" x="4487"/>
        <item m="1" x="4863"/>
        <item m="1" x="5263"/>
        <item m="1" x="2863"/>
        <item m="1" x="3052"/>
        <item m="1" x="3236"/>
        <item m="1" x="3427"/>
        <item m="1" x="3667"/>
        <item m="1" x="3916"/>
        <item m="1" x="4196"/>
        <item m="1" x="4504"/>
        <item m="1" x="4885"/>
        <item m="1" x="5287"/>
        <item m="1" x="2870"/>
        <item m="1" x="3059"/>
        <item m="1" x="3244"/>
        <item m="1" x="3436"/>
        <item m="1" x="3674"/>
        <item m="1" x="3924"/>
        <item m="1" x="4206"/>
        <item m="1" x="4515"/>
        <item m="1" x="4901"/>
        <item m="1" x="5303"/>
        <item m="1" x="2882"/>
        <item m="1" x="3069"/>
        <item m="1" x="3253"/>
        <item m="1" x="3445"/>
        <item m="1" x="3684"/>
        <item m="1" x="3933"/>
        <item m="1" x="4216"/>
        <item m="1" x="4527"/>
        <item m="1" x="4918"/>
        <item m="1" x="5317"/>
        <item m="1" x="2889"/>
        <item m="1" x="3076"/>
        <item m="1" x="3258"/>
        <item m="1" x="3451"/>
        <item m="1" x="3690"/>
        <item m="1" x="3941"/>
        <item m="1" x="4225"/>
        <item m="1" x="4535"/>
        <item m="1" x="4929"/>
        <item m="1" x="5332"/>
        <item m="1" x="2897"/>
        <item m="1" x="3083"/>
        <item m="1" x="3266"/>
        <item m="1" x="3460"/>
        <item m="1" x="3698"/>
        <item m="1" x="3947"/>
        <item m="1" x="4233"/>
        <item m="1" x="4542"/>
        <item m="1" x="4939"/>
        <item m="1" x="5340"/>
        <item m="1" x="2903"/>
        <item m="1" x="3090"/>
        <item m="1" x="3274"/>
        <item m="1" x="3466"/>
        <item m="1" x="3705"/>
        <item m="1" x="3954"/>
        <item m="1" x="4240"/>
        <item m="1" x="4552"/>
        <item m="1" x="4948"/>
        <item m="1" x="5350"/>
        <item m="1" x="4656"/>
        <item m="1" x="5052"/>
        <item m="1" x="5466"/>
        <item m="1" x="5918"/>
        <item m="1" x="6420"/>
        <item m="1" x="6925"/>
        <item m="1" x="4671"/>
        <item m="1" x="5067"/>
        <item m="1" x="5482"/>
        <item m="1" x="5933"/>
        <item m="1" x="6439"/>
        <item m="1" x="6942"/>
        <item m="1" x="4689"/>
        <item m="1" x="5084"/>
        <item m="1" x="5497"/>
        <item m="1" x="5949"/>
        <item m="1" x="6457"/>
        <item m="1" x="6961"/>
        <item m="1" x="926"/>
        <item m="1" x="1034"/>
        <item m="1" x="1107"/>
        <item m="1" x="1209"/>
        <item m="1" x="1284"/>
        <item m="1" x="1358"/>
        <item m="1" x="1418"/>
        <item m="1" x="1482"/>
        <item m="1" x="1557"/>
        <item m="1" x="439"/>
        <item m="1" x="532"/>
        <item m="1" x="632"/>
        <item m="1" x="716"/>
        <item m="1" x="816"/>
        <item m="1" x="919"/>
        <item m="1" x="1017"/>
        <item m="1" x="1100"/>
        <item m="1" x="1191"/>
        <item m="1" x="1275"/>
        <item m="1" x="419"/>
        <item m="1" x="525"/>
        <item m="1" x="612"/>
        <item m="1" x="712"/>
        <item m="1" x="795"/>
        <item m="1" x="910"/>
        <item m="1" x="519"/>
        <item m="1" x="111"/>
        <item m="1" x="301"/>
        <item m="1" x="450"/>
        <item m="1" x="627"/>
        <item m="1" x="804"/>
        <item m="1" x="996"/>
        <item m="1" x="134"/>
        <item m="1" x="319"/>
        <item m="1" x="470"/>
        <item m="1" x="649"/>
        <item m="1" x="823"/>
        <item m="1" x="1012"/>
        <item m="1" x="1182"/>
        <item m="1" x="2619"/>
        <item m="1" x="2429"/>
        <item m="1" x="2221"/>
        <item m="1" x="2016"/>
        <item m="1" x="1852"/>
        <item m="1" x="2789"/>
        <item m="1" x="2601"/>
        <item m="1" x="2408"/>
        <item m="1" x="2202"/>
        <item m="1" x="2000"/>
        <item m="1" x="2969"/>
        <item m="1" x="2770"/>
        <item m="1" x="2581"/>
        <item m="1" x="2389"/>
        <item m="1" x="2187"/>
        <item m="1" x="3145"/>
        <item m="1" x="2953"/>
        <item m="1" x="2754"/>
        <item m="1" x="2565"/>
        <item m="1" x="2375"/>
        <item m="1" x="3325"/>
        <item m="1" x="3133"/>
        <item m="1" x="2939"/>
        <item m="1" x="2739"/>
        <item m="1" x="2557"/>
        <item m="1" x="3523"/>
        <item m="1" x="3314"/>
        <item m="1" x="3121"/>
        <item m="1" x="2927"/>
        <item m="1" x="2731"/>
        <item m="1" x="3755"/>
        <item m="1" x="3503"/>
        <item m="1" x="3304"/>
        <item m="1" x="3112"/>
        <item m="1" x="2922"/>
        <item m="1" x="4382"/>
        <item m="1" x="4571"/>
        <item m="1" x="4721"/>
        <item m="1" x="4967"/>
        <item m="1" x="5115"/>
        <item m="1" x="5367"/>
        <item m="1" x="5527"/>
        <item m="1" x="5780"/>
        <item m="1" x="5979"/>
        <item m="1" x="3712"/>
        <item m="1" x="3805"/>
        <item m="1" x="3962"/>
        <item m="1" x="4059"/>
        <item m="1" x="4250"/>
        <item m="1" x="4354"/>
        <item m="1" x="4559"/>
        <item m="1" x="4683"/>
        <item m="1" x="4957"/>
        <item m="1" x="5077"/>
        <item m="1" x="3264"/>
        <item m="1" x="3333"/>
        <item m="1" x="3457"/>
        <item m="1" x="3538"/>
        <item m="1" x="3695"/>
        <item m="1" x="3781"/>
        <item m="1" x="3944"/>
        <item m="1" x="4032"/>
        <item m="1" x="4230"/>
        <item m="1" x="4325"/>
        <item m="1" x="2880"/>
        <item m="1" x="2946"/>
        <item m="1" x="6345"/>
        <item m="1" x="4642"/>
        <item m="1" x="6401"/>
        <item m="1" x="4700"/>
        <item m="1" x="6469"/>
        <item m="1" x="4774"/>
        <item m="1" x="6542"/>
        <item m="1" x="5435"/>
        <item m="1" x="5872"/>
        <item m="1" x="6353"/>
        <item m="1" x="6851"/>
        <item m="1" x="7326"/>
        <item m="1" x="5884"/>
        <item m="1" x="6369"/>
        <item m="1" x="6865"/>
        <item m="1" x="7346"/>
        <item m="1" x="6383"/>
        <item m="1" x="6880"/>
        <item m="1" x="7363"/>
        <item m="1" x="75"/>
        <item m="1" x="6891"/>
        <item m="1" x="7373"/>
        <item m="1" x="95"/>
        <item m="1" x="283"/>
        <item m="1" x="2259"/>
        <item m="1" x="2464"/>
        <item m="1" x="2644"/>
        <item m="1" x="2818"/>
        <item m="1" x="3005"/>
        <item m="1" x="3188"/>
        <item m="1" x="3375"/>
        <item m="1" x="3607"/>
        <item m="1" x="3847"/>
        <item m="1" x="2068"/>
        <item m="1" x="2267"/>
        <item m="1" x="2473"/>
        <item m="1" x="2650"/>
        <item m="1" x="2826"/>
        <item m="1" x="3013"/>
        <item m="1" x="3195"/>
        <item m="1" x="3382"/>
        <item m="1" x="3615"/>
        <item m="1" x="3857"/>
        <item m="1" x="2078"/>
        <item m="1" x="2276"/>
        <item m="1" x="2479"/>
        <item m="1" x="2659"/>
        <item m="1" x="2835"/>
        <item m="1" x="3023"/>
        <item m="1" x="3204"/>
        <item m="1" x="3391"/>
        <item m="1" x="3627"/>
        <item m="1" x="3871"/>
        <item m="1" x="7381"/>
        <item m="1" x="107"/>
        <item m="1" x="297"/>
        <item m="1" x="445"/>
        <item m="1" x="123"/>
        <item m="1" x="308"/>
        <item m="1" x="458"/>
        <item m="1" x="637"/>
        <item m="1" x="131"/>
        <item m="1" x="2086"/>
        <item m="1" x="2284"/>
        <item m="1" x="2486"/>
        <item m="1" x="2665"/>
        <item m="1" x="2842"/>
        <item m="1" x="3030"/>
        <item m="1" x="3211"/>
        <item m="1" x="3400"/>
        <item m="1" x="3638"/>
        <item m="1" x="5438"/>
        <item m="1" x="5875"/>
        <item m="1" x="6357"/>
        <item m="1" x="2240"/>
        <item m="1" x="2442"/>
        <item m="1" x="2627"/>
        <item m="1" x="2803"/>
        <item m="1" x="2992"/>
        <item m="1" x="3172"/>
        <item m="1" x="3359"/>
        <item m="1" x="3582"/>
        <item m="1" x="3824"/>
        <item m="1" x="2048"/>
        <item m="1" x="2246"/>
        <item m="1" x="2451"/>
        <item m="1" x="2634"/>
        <item m="1" x="2811"/>
        <item m="1" x="2996"/>
        <item m="1" x="3179"/>
        <item m="1" x="3366"/>
        <item m="1" x="3593"/>
        <item m="1" x="3833"/>
        <item m="1" x="2059"/>
        <item m="1" x="2257"/>
        <item m="1" x="2462"/>
        <item m="1" x="2642"/>
        <item m="1" x="2816"/>
        <item m="1" x="3003"/>
        <item m="1" x="3186"/>
        <item m="1" x="3373"/>
        <item m="1" x="3605"/>
        <item m="1" x="3845"/>
        <item m="1" x="2066"/>
        <item m="1" x="2265"/>
        <item m="1" x="2471"/>
        <item m="1" x="2648"/>
        <item m="1" x="2824"/>
        <item m="1" x="3011"/>
        <item m="1" x="3193"/>
        <item m="1" x="3380"/>
        <item m="1" x="3613"/>
        <item m="1" x="3855"/>
        <item m="1" x="2076"/>
        <item m="1" x="2274"/>
        <item m="1" x="2477"/>
        <item m="1" x="2657"/>
        <item m="1" x="2833"/>
        <item m="1" x="3020"/>
        <item m="1" x="3201"/>
        <item m="1" x="3388"/>
        <item m="1" x="3624"/>
        <item m="1" x="3868"/>
        <item m="1" x="2084"/>
        <item m="1" x="2282"/>
        <item m="1" x="2484"/>
        <item m="1" x="2663"/>
        <item m="1" x="2839"/>
        <item m="1" x="3027"/>
        <item m="1" x="3208"/>
        <item m="1" x="3397"/>
        <item m="1" x="3635"/>
        <item m="1" x="3878"/>
        <item m="1" x="2093"/>
        <item m="1" x="2290"/>
        <item m="1" x="2493"/>
        <item m="1" x="2671"/>
        <item m="1" x="2848"/>
        <item m="1" x="3035"/>
        <item m="1" x="3218"/>
        <item m="1" x="3408"/>
        <item m="1" x="3646"/>
        <item m="1" x="3891"/>
        <item m="1" x="2100"/>
        <item m="1" x="2296"/>
        <item m="1" x="2499"/>
        <item m="1" x="2675"/>
        <item m="1" x="2853"/>
        <item m="1" x="3042"/>
        <item m="1" x="3227"/>
        <item m="1" x="3415"/>
        <item m="1" x="3655"/>
        <item m="1" x="3903"/>
        <item m="1" x="2109"/>
        <item m="1" x="2304"/>
        <item m="1" x="2504"/>
        <item m="1" x="2681"/>
        <item m="1" x="2862"/>
        <item m="1" x="3051"/>
        <item m="1" x="3235"/>
        <item m="1" x="3426"/>
        <item m="1" x="3666"/>
        <item m="1" x="3915"/>
        <item m="1" x="2115"/>
        <item m="1" x="2309"/>
        <item m="1" x="2510"/>
        <item m="1" x="2684"/>
        <item m="1" x="2869"/>
        <item m="1" x="3058"/>
        <item m="1" x="3243"/>
        <item m="1" x="3435"/>
        <item m="1" x="3673"/>
        <item m="1" x="3923"/>
        <item m="1" x="3501"/>
        <item m="1" x="3745"/>
        <item m="1" x="3997"/>
        <item m="1" x="4295"/>
        <item m="1" x="4618"/>
        <item m="1" x="5014"/>
        <item m="1" x="5422"/>
        <item m="1" x="5866"/>
        <item m="1" x="6361"/>
        <item m="1" x="6872"/>
        <item m="1" x="3508"/>
        <item m="1" x="3751"/>
        <item m="1" x="4005"/>
        <item m="1" x="4300"/>
        <item m="1" x="4625"/>
        <item m="1" x="5021"/>
        <item m="1" x="5430"/>
        <item m="1" x="5878"/>
        <item m="1" x="6376"/>
        <item m="1" x="6884"/>
        <item m="1" x="3517"/>
        <item m="1" x="3761"/>
        <item m="1" x="4012"/>
        <item m="1" x="4306"/>
        <item m="1" x="4632"/>
        <item m="1" x="5029"/>
        <item m="1" x="5442"/>
        <item m="1" x="5892"/>
        <item m="1" x="6392"/>
        <item m="1" x="6899"/>
        <item m="1" x="3528"/>
        <item m="1" x="3770"/>
        <item m="1" x="4023"/>
        <item m="1" x="4316"/>
        <item m="1" x="4643"/>
        <item m="1" x="5039"/>
        <item m="1" x="5453"/>
        <item m="1" x="5902"/>
        <item m="1" x="6404"/>
        <item m="1" x="6909"/>
        <item m="1" x="3540"/>
        <item m="1" x="3783"/>
        <item m="1" x="4033"/>
        <item m="1" x="4327"/>
        <item m="1" x="4653"/>
        <item m="1" x="5048"/>
        <item m="1" x="5462"/>
        <item m="1" x="5914"/>
        <item m="1" x="6416"/>
        <item m="1" x="6921"/>
        <item m="1" x="3553"/>
        <item m="1" x="3795"/>
        <item m="1" x="4045"/>
        <item m="1" x="4340"/>
        <item m="1" x="4667"/>
        <item m="1" x="5063"/>
        <item m="1" x="5478"/>
        <item m="1" x="5929"/>
        <item m="1" x="6435"/>
        <item m="1" x="6938"/>
        <item m="1" x="3564"/>
        <item m="1" x="3807"/>
        <item m="1" x="4061"/>
        <item m="1" x="4356"/>
        <item m="1" x="4685"/>
        <item m="1" x="5080"/>
        <item m="1" x="5493"/>
        <item m="1" x="5945"/>
        <item m="1" x="6453"/>
        <item m="1" x="6957"/>
        <item m="1" x="3574"/>
        <item m="1" x="3815"/>
        <item m="1" x="4073"/>
        <item m="1" x="4368"/>
        <item m="1" x="4703"/>
        <item m="1" x="5097"/>
        <item m="1" x="5511"/>
        <item m="1" x="5963"/>
        <item m="1" x="6474"/>
        <item m="1" x="6977"/>
        <item m="1" x="3583"/>
        <item m="1" x="3825"/>
        <item m="1" x="4086"/>
        <item m="1" x="4384"/>
        <item m="1" x="4723"/>
        <item m="1" x="5117"/>
        <item m="1" x="5529"/>
        <item m="1" x="5982"/>
        <item m="1" x="6491"/>
        <item m="1" x="6993"/>
        <item m="1" x="3594"/>
        <item m="1" x="3834"/>
        <item m="1" x="4099"/>
        <item m="1" x="4396"/>
        <item m="1" x="4741"/>
        <item m="1" x="5133"/>
        <item m="1" x="5546"/>
        <item m="1" x="5998"/>
        <item m="1" x="6509"/>
        <item m="1" x="7008"/>
        <item m="1" x="6241"/>
        <item m="1" x="6751"/>
        <item m="1" x="7239"/>
        <item m="1" x="6253"/>
        <item m="1" x="6762"/>
        <item m="1" x="7249"/>
        <item m="1" x="6267"/>
        <item m="1" x="6777"/>
        <item m="1" x="7266"/>
        <item m="1" x="6283"/>
        <item m="1" x="6793"/>
        <item m="1" x="7285"/>
        <item m="1" x="2260"/>
        <item m="1" x="2465"/>
        <item m="1" x="2645"/>
        <item m="1" x="2819"/>
        <item m="1" x="3006"/>
        <item m="1" x="3189"/>
        <item m="1" x="3376"/>
        <item m="1" x="3608"/>
        <item m="1" x="3848"/>
        <item m="1" x="2069"/>
        <item m="1" x="2268"/>
        <item m="1" x="2474"/>
        <item m="1" x="2651"/>
        <item m="1" x="2827"/>
        <item m="1" x="3014"/>
        <item m="1" x="3196"/>
        <item m="1" x="3383"/>
        <item m="1" x="3616"/>
        <item m="1" x="3858"/>
        <item m="1" x="2079"/>
        <item m="1" x="2277"/>
        <item m="1" x="2480"/>
        <item m="1" x="2660"/>
        <item m="1" x="2836"/>
        <item m="1" x="3024"/>
        <item m="1" x="3205"/>
        <item m="1" x="3392"/>
        <item m="1" x="3628"/>
        <item m="1" x="3872"/>
        <item m="1" x="2087"/>
        <item m="1" x="2285"/>
        <item m="1" x="2487"/>
        <item m="1" x="2666"/>
        <item m="1" x="2843"/>
        <item m="1" x="3031"/>
        <item m="1" x="3212"/>
        <item m="1" x="3401"/>
        <item m="1" x="3639"/>
        <item m="1" x="3881"/>
        <item m="1" x="2095"/>
        <item m="1" x="2292"/>
        <item m="1" x="2495"/>
        <item m="1" x="2673"/>
        <item m="1" x="2851"/>
        <item m="1" x="3040"/>
        <item m="1" x="3223"/>
        <item m="1" x="3413"/>
        <item m="1" x="3651"/>
        <item m="1" x="3896"/>
        <item m="1" x="2102"/>
        <item m="1" x="2298"/>
        <item m="1" x="2501"/>
        <item m="1" x="2677"/>
        <item m="1" x="2858"/>
        <item m="1" x="3047"/>
        <item m="1" x="3232"/>
        <item m="1" x="3420"/>
        <item m="1" x="3660"/>
        <item m="1" x="3908"/>
        <item m="1" x="2111"/>
        <item m="1" x="2306"/>
        <item m="1" x="2506"/>
        <item m="1" x="2683"/>
        <item m="1" x="2867"/>
        <item m="1" x="3056"/>
        <item m="1" x="3240"/>
        <item m="1" x="3431"/>
        <item m="1" x="3671"/>
        <item m="1" x="3920"/>
        <item m="1" x="2117"/>
        <item m="1" x="2311"/>
        <item m="1" x="2512"/>
        <item m="1" x="2686"/>
        <item m="1" x="2874"/>
        <item m="1" x="3063"/>
        <item m="1" x="3248"/>
        <item m="1" x="3440"/>
        <item m="1" x="3678"/>
        <item m="1" x="3928"/>
        <item m="1" x="2127"/>
        <item m="1" x="2320"/>
        <item m="1" x="2518"/>
        <item m="1" x="2693"/>
        <item m="1" x="2884"/>
        <item m="1" x="3071"/>
        <item m="1" x="3255"/>
        <item m="1" x="3447"/>
        <item m="1" x="3686"/>
        <item m="1" x="3935"/>
        <item m="1" x="2131"/>
        <item m="1" x="2327"/>
        <item m="1" x="2522"/>
        <item m="1" x="2698"/>
        <item m="1" x="2891"/>
        <item m="1" x="3078"/>
        <item m="1" x="3260"/>
        <item m="1" x="3453"/>
        <item m="1" x="3692"/>
        <item m="1" x="3943"/>
        <item m="1" x="3521"/>
        <item m="1" x="3766"/>
        <item m="1" x="4017"/>
        <item m="1" x="4313"/>
        <item m="1" x="4639"/>
        <item m="1" x="5036"/>
        <item m="1" x="5449"/>
        <item m="1" x="5899"/>
        <item m="1" x="6398"/>
        <item m="1" x="6905"/>
        <item m="1" x="3532"/>
        <item m="1" x="3774"/>
        <item m="1" x="4029"/>
        <item m="1" x="4322"/>
        <item m="1" x="4649"/>
        <item m="1" x="5045"/>
        <item m="1" x="5459"/>
        <item m="1" x="5908"/>
        <item m="1" x="6410"/>
        <item m="1" x="6915"/>
        <item m="1" x="3544"/>
        <item m="1" x="3787"/>
        <item m="1" x="4039"/>
        <item m="1" x="4334"/>
        <item m="1" x="4661"/>
        <item m="1" x="5058"/>
        <item m="1" x="5472"/>
        <item m="1" x="5924"/>
        <item m="1" x="6426"/>
        <item m="1" x="6931"/>
        <item m="1" x="3557"/>
        <item m="1" x="3799"/>
        <item m="1" x="4052"/>
        <item m="1" x="4347"/>
        <item m="1" x="4677"/>
        <item m="1" x="5073"/>
        <item m="1" x="5488"/>
        <item m="1" x="5939"/>
        <item m="1" x="6445"/>
        <item m="1" x="6948"/>
        <item m="1" x="3568"/>
        <item m="1" x="3811"/>
        <item m="1" x="4068"/>
        <item m="1" x="4363"/>
        <item m="1" x="4696"/>
        <item m="1" x="5092"/>
        <item m="1" x="5504"/>
        <item m="1" x="5956"/>
        <item m="1" x="6464"/>
        <item m="1" x="6968"/>
        <item m="1" x="3577"/>
        <item m="1" x="3818"/>
        <item m="1" x="4079"/>
        <item m="1" x="4374"/>
        <item m="1" x="4713"/>
        <item m="1" x="5107"/>
        <item m="1" x="5521"/>
        <item m="1" x="5973"/>
        <item m="1" x="6484"/>
        <item m="1" x="6987"/>
        <item m="1" x="3587"/>
        <item m="1" x="6855"/>
        <item m="1" x="7330"/>
        <item m="1" x="5886"/>
        <item m="1" x="6371"/>
        <item m="1" x="6868"/>
        <item m="1" x="7349"/>
        <item m="1" x="6385"/>
        <item m="1" x="6882"/>
        <item m="1" x="7365"/>
        <item m="1" x="79"/>
        <item m="1" x="6893"/>
        <item m="1" x="7375"/>
        <item m="1" x="98"/>
        <item m="1" x="286"/>
        <item m="1" x="7383"/>
        <item m="1" x="109"/>
        <item m="1" x="299"/>
        <item m="1" x="447"/>
        <item m="1" x="125"/>
        <item m="1" x="310"/>
        <item m="1" x="460"/>
        <item m="1" x="639"/>
        <item m="1" x="133"/>
        <item m="1" x="318"/>
        <item m="1" x="469"/>
        <item m="1" x="648"/>
        <item m="1" x="822"/>
        <item m="1" x="327"/>
        <item m="1" x="480"/>
        <item m="1" x="658"/>
        <item m="1" x="834"/>
        <item m="1" x="1022"/>
        <item m="1" x="489"/>
        <item m="1" x="666"/>
        <item m="1" x="842"/>
        <item m="1" x="1031"/>
        <item m="1" x="1198"/>
        <item m="1" x="673"/>
        <item m="1" x="850"/>
        <item m="1" x="1038"/>
        <item m="1" x="1206"/>
        <item m="1" x="1349"/>
        <item m="1" x="5451"/>
        <item m="1" x="5887"/>
        <item m="1" x="6372"/>
        <item m="1" x="6869"/>
        <item m="1" x="7350"/>
        <item m="1" x="2241"/>
        <item m="1" x="2443"/>
        <item m="1" x="2628"/>
        <item m="1" x="2804"/>
        <item m="1" x="2993"/>
        <item m="1" x="3173"/>
        <item m="1" x="3360"/>
        <item m="1" x="3585"/>
        <item m="1" x="3827"/>
        <item m="1" x="2049"/>
        <item m="1" x="2247"/>
        <item m="1" x="2452"/>
        <item m="1" x="2635"/>
        <item m="1" x="2812"/>
        <item m="1" x="2997"/>
        <item m="1" x="3180"/>
        <item m="1" x="3367"/>
        <item m="1" x="3596"/>
        <item m="1" x="3836"/>
        <item m="1" x="2060"/>
        <item m="1" x="2258"/>
        <item m="1" x="2463"/>
        <item m="1" x="2643"/>
        <item m="1" x="2817"/>
        <item m="1" x="3004"/>
        <item m="1" x="3187"/>
        <item m="1" x="3374"/>
        <item m="1" x="3606"/>
        <item m="1" x="3846"/>
        <item m="1" x="2067"/>
        <item m="1" x="2266"/>
        <item m="1" x="2472"/>
        <item m="1" x="2649"/>
        <item m="1" x="2825"/>
        <item m="1" x="3012"/>
        <item m="1" x="3194"/>
        <item m="1" x="3381"/>
        <item m="1" x="3614"/>
        <item m="1" x="3856"/>
        <item m="1" x="2077"/>
        <item m="1" x="2275"/>
        <item m="1" x="2478"/>
        <item m="1" x="2658"/>
        <item m="1" x="2834"/>
        <item m="1" x="3022"/>
        <item m="1" x="3203"/>
        <item m="1" x="3390"/>
        <item m="1" x="3626"/>
        <item m="1" x="3870"/>
        <item m="1" x="2085"/>
        <item m="1" x="2283"/>
        <item m="1" x="2485"/>
        <item m="1" x="2664"/>
        <item m="1" x="2841"/>
        <item m="1" x="3029"/>
        <item m="1" x="3210"/>
        <item m="1" x="3399"/>
        <item m="1" x="3637"/>
        <item m="1" x="3880"/>
        <item m="1" x="2094"/>
        <item m="1" x="2291"/>
        <item m="1" x="2494"/>
        <item m="1" x="2672"/>
        <item m="1" x="2850"/>
        <item m="1" x="3037"/>
        <item m="1" x="3220"/>
        <item m="1" x="3410"/>
        <item m="1" x="3648"/>
        <item m="1" x="3893"/>
        <item m="1" x="2101"/>
        <item m="1" x="2297"/>
        <item m="1" x="2500"/>
        <item m="1" x="2676"/>
        <item m="1" x="2855"/>
        <item m="1" x="3044"/>
        <item m="1" x="3229"/>
        <item m="1" x="3417"/>
        <item m="1" x="3657"/>
        <item m="1" x="3905"/>
        <item m="1" x="2110"/>
        <item m="1" x="2305"/>
        <item m="1" x="2505"/>
        <item m="1" x="2682"/>
        <item m="1" x="2864"/>
        <item m="1" x="3053"/>
        <item m="1" x="3237"/>
        <item m="1" x="3428"/>
        <item m="1" x="3668"/>
        <item m="1" x="3917"/>
        <item m="1" x="2116"/>
        <item m="1" x="2310"/>
        <item m="1" x="2511"/>
        <item m="1" x="2685"/>
        <item m="1" x="2871"/>
        <item m="1" x="3060"/>
        <item m="1" x="3245"/>
        <item m="1" x="3437"/>
        <item m="1" x="3675"/>
        <item m="1" x="3925"/>
        <item m="1" x="3502"/>
        <item m="1" x="3747"/>
        <item m="1" x="3999"/>
        <item m="1" x="4297"/>
        <item m="1" x="4620"/>
        <item m="1" x="5016"/>
        <item m="1" x="5424"/>
        <item m="1" x="5868"/>
        <item m="1" x="6364"/>
        <item m="1" x="6875"/>
        <item m="1" x="3510"/>
        <item m="1" x="3753"/>
        <item m="1" x="4007"/>
        <item m="1" x="4302"/>
        <item m="1" x="4627"/>
        <item m="1" x="5023"/>
        <item m="1" x="5432"/>
        <item m="1" x="5880"/>
        <item m="1" x="6379"/>
        <item m="1" x="6887"/>
        <item m="1" x="3519"/>
        <item m="1" x="3763"/>
        <item m="1" x="4014"/>
        <item m="1" x="4309"/>
        <item m="1" x="4635"/>
        <item m="1" x="5032"/>
        <item m="1" x="5445"/>
        <item m="1" x="5895"/>
        <item m="1" x="2713"/>
        <item m="1" x="2786"/>
        <item m="1" x="2908"/>
        <item m="1" x="2976"/>
        <item m="1" x="3094"/>
        <item m="1" x="3159"/>
        <item m="1" x="3278"/>
        <item m="1" x="3347"/>
        <item m="1" x="3470"/>
        <item m="1" x="2209"/>
        <item m="1" x="2331"/>
        <item m="1" x="2404"/>
        <item m="1" x="2525"/>
        <item m="1" x="2589"/>
        <item m="1" x="2702"/>
        <item m="1" x="2767"/>
        <item m="1" x="2894"/>
        <item m="1" x="2959"/>
        <item m="1" x="3080"/>
        <item m="1" x="1846"/>
        <item m="1" x="1922"/>
        <item m="1" x="1994"/>
        <item m="1" x="2122"/>
        <item m="1" x="2190"/>
        <item m="1" x="2315"/>
        <item m="1" x="2384"/>
        <item m="1" x="2515"/>
        <item m="1" x="2570"/>
        <item m="1" x="2689"/>
        <item m="1" x="1613"/>
        <item m="1" x="1664"/>
        <item m="1" x="1714"/>
        <item m="1" x="1777"/>
        <item m="1" x="1837"/>
        <item m="1" x="1913"/>
        <item m="1" x="1982"/>
        <item m="1" x="2105"/>
        <item m="1" x="2176"/>
        <item m="1" x="2299"/>
        <item m="1" x="1353"/>
        <item m="1" x="1414"/>
        <item m="1" x="1477"/>
        <item m="1" x="1553"/>
        <item m="1" x="1607"/>
        <item m="1" x="1658"/>
        <item m="1" x="1709"/>
        <item m="1" x="1769"/>
        <item m="1" x="1827"/>
        <item m="1" x="1901"/>
        <item m="1" x="1006"/>
        <item m="1" x="1094"/>
        <item m="1" x="1183"/>
        <item m="1" x="1269"/>
        <item m="1" x="1341"/>
        <item m="1" x="1407"/>
        <item m="1" x="1466"/>
        <item m="1" x="1544"/>
        <item m="1" x="1599"/>
        <item m="1" x="1649"/>
        <item m="1" x="601"/>
        <item m="1" x="707"/>
        <item m="1" x="786"/>
        <item m="1" x="904"/>
        <item m="1" x="987"/>
        <item m="1" x="1085"/>
        <item m="1" x="1164"/>
        <item m="1" x="1261"/>
        <item m="1" x="1330"/>
        <item m="1" x="1893"/>
        <item m="1" x="1755"/>
        <item m="1" x="1640"/>
        <item m="1" x="1526"/>
        <item m="1" x="2269"/>
        <item m="1" x="2061"/>
        <item m="1" x="1880"/>
        <item m="1" x="1744"/>
        <item m="1" x="1630"/>
        <item m="1" x="2466"/>
        <item m="1" x="2248"/>
        <item m="1" x="2044"/>
        <item m="1" x="1870"/>
        <item m="1" x="1737"/>
        <item m="1" x="2636"/>
        <item m="1" x="2445"/>
        <item m="1" x="2235"/>
        <item m="1" x="2031"/>
        <item m="1" x="1862"/>
        <item m="1" x="2805"/>
        <item m="1" x="2620"/>
        <item m="1" x="2430"/>
        <item m="1" x="2222"/>
        <item m="1" x="2017"/>
        <item m="1" x="2985"/>
        <item m="1" x="2790"/>
        <item m="1" x="2602"/>
        <item m="1" x="2409"/>
        <item m="1" x="2203"/>
        <item m="1" x="3161"/>
        <item m="1" x="2970"/>
        <item m="1" x="2771"/>
        <item m="1" x="2582"/>
        <item m="1" x="2390"/>
        <item m="1" x="3341"/>
        <item m="1" x="38"/>
        <item m="1" x="249"/>
        <item m="1" x="410"/>
        <item m="1" x="604"/>
        <item m="1" x="789"/>
        <item m="1" x="990"/>
        <item m="1" x="1167"/>
        <item m="1" x="46"/>
        <item m="1" x="257"/>
        <item m="1" x="420"/>
        <item m="1" x="613"/>
        <item m="1" x="798"/>
        <item m="1" x="999"/>
        <item m="1" x="1177"/>
        <item m="1" x="60"/>
        <item m="1" x="267"/>
        <item m="1" x="431"/>
        <item m="1" x="622"/>
        <item m="1" x="809"/>
        <item m="1" x="1009"/>
        <item m="1" x="1186"/>
        <item m="1" x="70"/>
        <item m="1" x="278"/>
        <item m="1" x="440"/>
        <item m="1" x="633"/>
        <item m="1" x="817"/>
        <item m="1" x="1018"/>
        <item m="1" x="1194"/>
        <item m="1" x="89"/>
        <item m="1" x="291"/>
        <item m="1" x="454"/>
        <item m="1" x="643"/>
        <item m="1" x="829"/>
        <item m="1" x="1027"/>
        <item m="1" x="1203"/>
        <item m="1" x="102"/>
        <item m="1" x="305"/>
        <item m="1" x="464"/>
        <item m="1" x="653"/>
        <item m="1" x="837"/>
        <item m="1" x="1035"/>
        <item m="1" x="1210"/>
        <item m="1" x="119"/>
        <item m="1" x="314"/>
        <item m="1" x="475"/>
        <item m="1" x="661"/>
        <item m="1" x="847"/>
        <item m="1" x="1040"/>
        <item m="1" x="1214"/>
        <item m="1" x="128"/>
        <item m="1" x="7283"/>
        <item m="1" x="6250"/>
        <item m="1" x="6505"/>
        <item m="1" x="324"/>
        <item m="1" x="485"/>
        <item m="1" x="670"/>
        <item m="1" x="853"/>
        <item m="1" x="1044"/>
        <item m="1" x="1218"/>
        <item m="1" x="140"/>
        <item m="1" x="330"/>
        <item m="1" x="493"/>
        <item m="1" x="676"/>
        <item m="1" x="860"/>
        <item m="1" x="1049"/>
        <item m="1" x="1223"/>
        <item m="1" x="146"/>
        <item m="1" x="335"/>
        <item m="1" x="499"/>
        <item m="1" x="683"/>
        <item m="1" x="866"/>
        <item m="1" x="1053"/>
        <item m="1" x="1230"/>
        <item m="1" x="937"/>
        <item m="1" x="1115"/>
        <item m="1" x="1291"/>
        <item m="1" x="1425"/>
        <item m="1" x="1566"/>
        <item m="1" x="1671"/>
        <item m="1" x="1788"/>
        <item m="1" x="1925"/>
        <item m="1" x="2125"/>
        <item m="1" x="2318"/>
        <item m="1" x="942"/>
        <item m="1" x="1121"/>
        <item m="1" x="1296"/>
        <item m="1" x="57"/>
        <item m="1" x="805"/>
        <item m="1" x="1463"/>
        <item m="1" x="1959"/>
        <item m="1" x="114"/>
        <item m="1" x="844"/>
        <item m="1" x="1486"/>
        <item m="1" x="1980"/>
        <item m="1" x="150"/>
        <item m="1" x="868"/>
        <item m="1" x="1501"/>
        <item m="1" x="2008"/>
        <item m="1" x="3421"/>
        <item m="1" x="3652"/>
        <item m="1" x="3882"/>
        <item m="1" x="4140"/>
        <item m="1" x="4427"/>
        <item m="1" x="3661"/>
        <item m="1" x="3897"/>
        <item m="1" x="4154"/>
        <item m="1" x="4443"/>
        <item m="1" x="4787"/>
        <item m="1" x="3909"/>
        <item m="1" x="4173"/>
        <item m="1" x="4459"/>
        <item m="1" x="4808"/>
        <item m="1" x="5181"/>
        <item m="1" x="4185"/>
        <item m="1" x="4478"/>
        <item m="1" x="4829"/>
        <item m="1" x="5203"/>
        <item m="1" x="5594"/>
        <item m="1" x="4493"/>
        <item m="1" x="4853"/>
        <item m="1" x="5227"/>
        <item m="1" x="5615"/>
        <item m="1" x="6046"/>
        <item m="1" x="4874"/>
        <item m="1" x="5253"/>
        <item m="1" x="5639"/>
        <item m="1" x="6066"/>
        <item m="1" x="6557"/>
        <item m="1" x="5274"/>
        <item m="1" x="3422"/>
        <item m="1" x="3653"/>
        <item m="1" x="3885"/>
        <item m="1" x="4143"/>
        <item m="1" x="4430"/>
        <item m="1" x="3662"/>
        <item m="1" x="3898"/>
        <item m="1" x="4157"/>
        <item m="1" x="4446"/>
        <item m="1" x="4790"/>
        <item m="1" x="3911"/>
        <item m="1" x="4175"/>
        <item m="1" x="4463"/>
        <item m="1" x="4812"/>
        <item m="1" x="5185"/>
        <item m="1" x="4188"/>
        <item m="1" x="4481"/>
        <item m="1" x="4834"/>
        <item m="1" x="5208"/>
        <item m="1" x="5599"/>
        <item m="1" x="4496"/>
        <item m="1" x="4856"/>
        <item m="1" x="5232"/>
        <item m="1" x="5620"/>
        <item m="1" x="6050"/>
        <item m="1" x="4878"/>
        <item m="1" x="5257"/>
        <item m="1" x="5644"/>
        <item m="1" x="6070"/>
        <item m="1" x="6561"/>
        <item m="1" x="5279"/>
        <item m="1" x="5664"/>
        <item m="1" x="6092"/>
        <item m="1" x="6580"/>
        <item m="1" x="7059"/>
        <item m="1" x="5682"/>
        <item m="1" x="6114"/>
        <item m="1" x="6605"/>
        <item m="1" x="7079"/>
        <item m="1" x="6132"/>
        <item m="1" x="6628"/>
        <item m="1" x="7101"/>
        <item m="1" x="6647"/>
        <item m="1" x="7122"/>
        <item m="1" x="171"/>
        <item m="1" x="3432"/>
        <item m="1" x="3663"/>
        <item m="1" x="3899"/>
        <item m="1" x="4158"/>
        <item m="1" x="4447"/>
        <item m="1" x="1923"/>
        <item m="1" x="1995"/>
        <item m="1" x="2123"/>
        <item m="1" x="2191"/>
        <item m="1" x="2316"/>
        <item m="1" x="2385"/>
        <item m="1" x="2516"/>
        <item m="1" x="2571"/>
        <item m="1" x="2690"/>
        <item m="1" x="1614"/>
        <item m="1" x="1665"/>
        <item m="1" x="1715"/>
        <item m="1" x="1778"/>
        <item m="1" x="1838"/>
        <item m="1" x="1914"/>
        <item m="1" x="1983"/>
        <item m="1" x="2106"/>
        <item m="1" x="2177"/>
        <item m="1" x="2300"/>
        <item m="1" x="1354"/>
        <item m="1" x="1415"/>
        <item m="1" x="1478"/>
        <item m="1" x="1554"/>
        <item m="1" x="1608"/>
        <item m="1" x="1659"/>
        <item m="1" x="1710"/>
        <item m="1" x="1770"/>
        <item m="1" x="1828"/>
        <item m="1" x="1902"/>
        <item m="1" x="1007"/>
        <item m="1" x="1095"/>
        <item m="1" x="1184"/>
        <item m="1" x="1270"/>
        <item m="1" x="1342"/>
        <item m="1" x="1408"/>
        <item m="1" x="1467"/>
        <item m="1" x="1545"/>
        <item m="1" x="1600"/>
        <item m="1" x="1650"/>
        <item m="1" x="602"/>
        <item m="1" x="708"/>
        <item m="1" x="787"/>
        <item m="1" x="905"/>
        <item m="1" x="988"/>
        <item m="1" x="1086"/>
        <item m="1" x="1165"/>
        <item m="1" x="1262"/>
        <item m="1" x="1331"/>
        <item m="1" x="1398"/>
        <item m="1" x="514"/>
        <item m="1" x="588"/>
        <item m="1" x="701"/>
        <item m="1" x="772"/>
        <item m="1" x="895"/>
        <item m="1" x="971"/>
        <item m="1" x="1077"/>
        <item m="1" x="510"/>
        <item m="1" x="575"/>
        <item m="1" x="56"/>
        <item m="1" x="83"/>
        <item m="1" x="275"/>
        <item m="1" x="2249"/>
        <item m="1" x="2045"/>
        <item m="1" x="1871"/>
        <item m="1" x="1738"/>
        <item m="1" x="2637"/>
        <item m="1" x="2446"/>
        <item m="1" x="2236"/>
        <item m="1" x="2032"/>
        <item m="1" x="1863"/>
        <item m="1" x="2806"/>
        <item m="1" x="2621"/>
        <item m="1" x="2431"/>
        <item m="1" x="2223"/>
        <item m="1" x="2018"/>
        <item m="1" x="2986"/>
        <item m="1" x="2791"/>
        <item m="1" x="2603"/>
        <item m="1" x="2410"/>
        <item m="1" x="2204"/>
        <item m="1" x="3162"/>
        <item m="1" x="2971"/>
        <item m="1" x="2772"/>
        <item m="1" x="2583"/>
        <item m="1" x="2391"/>
        <item m="1" x="3342"/>
        <item m="1" x="3146"/>
        <item m="1" x="2954"/>
        <item m="1" x="2755"/>
        <item m="1" x="2566"/>
        <item m="1" x="3546"/>
        <item m="1" x="3326"/>
        <item m="1" x="3134"/>
        <item m="1" x="2940"/>
        <item m="1" x="2740"/>
        <item m="1" x="3776"/>
        <item m="1" x="6251"/>
        <item m="1" x="6506"/>
        <item m="1" x="6759"/>
        <item m="1" x="7005"/>
        <item m="1" x="7246"/>
        <item m="1" x="5361"/>
        <item m="1" x="5508"/>
        <item m="1" x="5770"/>
        <item m="1" x="5960"/>
        <item m="1" x="6229"/>
        <item m="1" x="6471"/>
        <item m="1" x="6741"/>
        <item m="1" x="6974"/>
        <item m="1" x="7228"/>
        <item m="1" x="4549"/>
        <item m="1" x="4664"/>
        <item m="1" x="168"/>
        <item m="1" x="344"/>
        <item m="1" x="523"/>
        <item m="1" x="710"/>
        <item m="1" x="907"/>
        <item m="1" x="1088"/>
        <item m="1" x="151"/>
        <item m="1" x="869"/>
        <item m="1" x="1502"/>
        <item m="1" x="2009"/>
        <item m="1" x="161"/>
        <item m="1" x="892"/>
        <item m="1" x="1520"/>
        <item m="1" x="2040"/>
        <item m="1" x="175"/>
        <item m="1" x="914"/>
        <item m="1" x="1542"/>
        <item m="1" x="2072"/>
        <item m="1" x="3910"/>
        <item m="1" x="4174"/>
        <item m="1" x="4460"/>
        <item m="1" x="4809"/>
        <item m="1" x="5182"/>
        <item m="1" x="4186"/>
        <item m="1" x="4479"/>
        <item m="1" x="4830"/>
        <item m="1" x="5204"/>
        <item m="1" x="5595"/>
        <item m="1" x="4494"/>
        <item m="1" x="4854"/>
        <item m="1" x="5228"/>
        <item m="1" x="5616"/>
        <item m="1" x="6047"/>
        <item m="1" x="4875"/>
        <item m="1" x="5254"/>
        <item m="1" x="5640"/>
        <item m="1" x="6067"/>
        <item m="1" x="6558"/>
        <item m="1" x="5275"/>
        <item m="1" x="5660"/>
        <item m="1" x="6143"/>
        <item m="1" x="6658"/>
        <item m="1" x="7151"/>
        <item m="1" x="5708"/>
        <item m="1" x="6161"/>
        <item m="1" x="6671"/>
        <item m="1" x="7164"/>
        <item m="1" x="5726"/>
        <item m="1" x="6178"/>
        <item m="1" x="6690"/>
        <item m="1" x="7179"/>
        <item m="1" x="6088"/>
        <item m="1" x="6577"/>
        <item m="1" x="7056"/>
        <item m="1" x="5679"/>
        <item m="1" x="6111"/>
        <item m="1" x="6601"/>
        <item m="1" x="7076"/>
        <item m="1" x="6129"/>
        <item m="1" x="6625"/>
        <item m="1" x="7098"/>
        <item m="1" x="5739"/>
        <item m="1" x="6194"/>
        <item m="1" x="6704"/>
        <item m="1" x="7191"/>
        <item m="1" x="5750"/>
        <item m="1" x="6205"/>
        <item m="1" x="6715"/>
        <item m="1" x="7202"/>
        <item m="1" x="3912"/>
        <item m="1" x="4176"/>
        <item m="1" x="4464"/>
        <item m="1" x="6099"/>
        <item m="1" x="6613"/>
        <item m="1" x="7108"/>
        <item m="1" x="5667"/>
        <item m="1" x="6117"/>
        <item m="1" x="6633"/>
        <item m="1" x="7129"/>
        <item m="1" x="5688"/>
        <item m="1" x="6137"/>
        <item m="1" x="6652"/>
        <item m="1" x="7145"/>
        <item m="1" x="5702"/>
        <item m="1" x="6155"/>
        <item m="1" x="6665"/>
        <item m="1" x="7158"/>
        <item m="1" x="5720"/>
        <item m="1" x="6172"/>
        <item m="1" x="6684"/>
        <item m="1" x="7173"/>
        <item m="1" x="5733"/>
        <item m="1" x="6188"/>
        <item m="1" x="6698"/>
        <item m="1" x="7185"/>
        <item m="1" x="5746"/>
        <item m="1" x="6201"/>
        <item m="1" x="6711"/>
        <item m="1" x="7198"/>
        <item m="1" x="5756"/>
        <item m="1" x="6213"/>
        <item m="1" x="6722"/>
        <item m="1" x="7209"/>
        <item m="1" x="5765"/>
        <item m="1" x="6223"/>
        <item m="1" x="6734"/>
        <item m="1" x="7221"/>
        <item m="1" x="5773"/>
        <item m="1" x="6232"/>
        <item m="1" x="6744"/>
        <item m="1" x="7232"/>
        <item m="1" x="6145"/>
        <item m="1" x="6660"/>
        <item m="1" x="7153"/>
        <item m="1" x="5710"/>
        <item m="1" x="6163"/>
        <item m="1" x="6673"/>
        <item m="1" x="7166"/>
        <item m="1" x="5728"/>
        <item m="1" x="6180"/>
        <item m="1" x="6692"/>
        <item m="1" x="7180"/>
        <item m="1" x="5740"/>
        <item m="1" x="6195"/>
        <item m="1" x="6705"/>
        <item m="1" x="7192"/>
        <item m="1" x="5751"/>
        <item m="1" x="6206"/>
        <item m="1" x="6716"/>
        <item m="1" x="7203"/>
        <item m="1" x="5760"/>
        <item m="1" x="6217"/>
        <item m="1" x="6726"/>
        <item m="1" x="7213"/>
        <item m="1" x="5767"/>
        <item m="1" x="6226"/>
        <item m="1" x="6737"/>
        <item m="1" x="7224"/>
        <item m="1" x="5776"/>
        <item m="1" x="6235"/>
        <item m="1" x="6747"/>
        <item m="1" x="7235"/>
        <item m="1" x="5784"/>
        <item m="1" x="6247"/>
        <item m="1" x="6757"/>
        <item m="1" x="7245"/>
        <item m="1" x="5791"/>
        <item m="1" x="6259"/>
        <item m="1" x="6768"/>
        <item m="1" x="7255"/>
        <item m="1" x="4813"/>
        <item m="1" x="5186"/>
        <item m="1" x="4189"/>
        <item m="1" x="4482"/>
        <item m="1" x="4835"/>
        <item m="1" x="5209"/>
        <item m="1" x="5600"/>
        <item m="1" x="4497"/>
        <item m="1" x="4857"/>
        <item m="1" x="5233"/>
        <item m="1" x="5621"/>
        <item m="1" x="6051"/>
        <item m="1" x="4879"/>
        <item m="1" x="5258"/>
        <item m="1" x="5645"/>
        <item m="1" x="6071"/>
        <item m="1" x="6562"/>
        <item m="1" x="5280"/>
        <item m="1" x="5665"/>
        <item m="1" x="6093"/>
        <item m="1" x="6581"/>
        <item m="1" x="7060"/>
        <item m="1" x="5683"/>
        <item m="1" x="6115"/>
        <item m="1" x="6606"/>
        <item m="1" x="7080"/>
        <item m="1" x="6133"/>
        <item m="1" x="6629"/>
        <item m="1" x="7102"/>
        <item m="1" x="6648"/>
        <item m="1" x="7123"/>
        <item m="1" x="172"/>
        <item m="1" x="7142"/>
        <item m="1" x="177"/>
        <item m="1" x="346"/>
        <item m="1" x="182"/>
        <item m="1" x="348"/>
        <item m="1" x="526"/>
        <item m="1" x="3921"/>
        <item m="1" x="4190"/>
        <item m="1" x="4483"/>
        <item m="1" x="4836"/>
        <item m="1" x="5210"/>
        <item m="1" x="6102"/>
        <item m="1" x="6616"/>
        <item m="1" x="7111"/>
        <item m="1" x="5670"/>
        <item m="1" x="6120"/>
        <item m="1" x="6636"/>
        <item m="1" x="7132"/>
        <item m="1" x="5691"/>
        <item m="1" x="6140"/>
        <item m="1" x="6655"/>
        <item m="1" x="7148"/>
        <item m="1" x="5705"/>
        <item m="1" x="6158"/>
        <item m="1" x="6668"/>
        <item m="1" x="7161"/>
        <item m="1" x="5723"/>
        <item m="1" x="6175"/>
        <item m="1" x="6687"/>
        <item m="1" x="7176"/>
        <item m="1" x="5736"/>
        <item m="1" x="6191"/>
        <item m="1" x="6701"/>
        <item m="1" x="7188"/>
        <item m="1" x="5748"/>
        <item m="1" x="6203"/>
        <item m="1" x="6713"/>
        <item m="1" x="7200"/>
        <item m="1" x="5758"/>
        <item m="1" x="6215"/>
        <item m="1" x="6724"/>
        <item m="1" x="7211"/>
        <item m="1" x="5766"/>
        <item m="1" x="6225"/>
        <item m="1" x="6736"/>
        <item m="1" x="7223"/>
        <item m="1" x="5775"/>
        <item m="1" x="6234"/>
        <item m="1" x="6746"/>
        <item m="1" x="7234"/>
        <item m="1" x="1783"/>
        <item m="1" x="1842"/>
        <item m="1" x="1918"/>
        <item m="1" x="1987"/>
        <item m="1" x="2113"/>
        <item m="1" x="2182"/>
        <item m="1" x="2307"/>
        <item m="1" x="2377"/>
        <item m="1" x="2508"/>
        <item m="1" x="1483"/>
        <item m="1" x="1558"/>
        <item m="1" x="1610"/>
        <item m="1" x="1661"/>
        <item m="1" x="1712"/>
        <item m="1" x="1774"/>
        <item m="1" x="1833"/>
        <item m="1" x="1907"/>
        <item m="1" x="1974"/>
        <item m="1" x="2096"/>
        <item m="1" x="1192"/>
        <item m="1" x="1276"/>
        <item m="1" x="1346"/>
        <item m="1" x="1410"/>
        <item m="1" x="1470"/>
        <item m="1" x="1548"/>
        <item m="1" x="1603"/>
        <item m="1" x="1654"/>
        <item m="1" x="1705"/>
        <item m="1" x="1764"/>
        <item m="1" x="796"/>
        <item m="1" x="911"/>
        <item m="1" x="997"/>
        <item m="1" x="1090"/>
        <item m="1" x="1174"/>
        <item m="1" x="1265"/>
        <item m="1" x="1336"/>
        <item m="1" x="1403"/>
        <item m="1" x="1457"/>
        <item m="1" x="1537"/>
        <item m="1" x="520"/>
        <item m="1" x="594"/>
        <item m="1" x="706"/>
        <item m="1" x="779"/>
        <item m="1" x="899"/>
        <item m="1" x="979"/>
        <item m="1" x="1082"/>
        <item m="1" x="1155"/>
        <item m="1" x="1256"/>
        <item m="1" x="513"/>
        <item m="1" x="584"/>
        <item m="1" x="699"/>
        <item m="1" x="765"/>
        <item m="1" x="888"/>
        <item m="1" x="68"/>
        <item m="1" x="266"/>
        <item m="1" x="100"/>
        <item m="1" x="289"/>
        <item m="1" x="437"/>
        <item m="1" x="2454"/>
        <item m="1" x="2243"/>
        <item m="1" x="2036"/>
        <item m="1" x="1866"/>
        <item m="1" x="1733"/>
        <item m="1" x="2630"/>
        <item m="1" x="2438"/>
        <item m="1" x="2231"/>
        <item m="1" x="2024"/>
        <item m="1" x="1857"/>
        <item m="1" x="2798"/>
        <item m="1" x="2613"/>
        <item m="1" x="2420"/>
        <item m="1" x="2213"/>
        <item m="1" x="2005"/>
        <item m="1" x="2979"/>
        <item m="1" x="2780"/>
        <item m="1" x="2593"/>
        <item m="1" x="2399"/>
        <item m="1" x="2196"/>
        <item m="1" x="3156"/>
        <item m="1" x="2963"/>
        <item m="1" x="2763"/>
        <item m="1" x="2575"/>
        <item m="1" x="2382"/>
        <item m="1" x="3336"/>
        <item m="1" x="3139"/>
        <item m="1" x="2948"/>
        <item m="1" x="2745"/>
        <item m="1" x="2562"/>
        <item m="1" x="3534"/>
        <item m="1" x="3321"/>
        <item m="1" x="3127"/>
        <item m="1" x="2935"/>
        <item m="1" x="2733"/>
        <item m="1" x="7026"/>
        <item m="1" x="7264"/>
        <item m="1" x="5781"/>
        <item m="1" x="5980"/>
        <item m="1" x="6239"/>
        <item m="1" x="6489"/>
        <item m="1" x="6749"/>
        <item m="1" x="6991"/>
        <item m="1" x="7237"/>
        <item m="1" x="4958"/>
        <item m="1" x="5078"/>
        <item m="1" x="5356"/>
        <item m="1" x="5491"/>
        <item m="1" x="5764"/>
        <item m="1" x="5943"/>
        <item m="1" x="6221"/>
        <item m="1" x="6451"/>
        <item m="1" x="6732"/>
        <item m="1" x="6954"/>
        <item m="1" x="4231"/>
        <item m="1" x="4326"/>
        <item m="1" x="164"/>
        <item m="1" x="342"/>
        <item m="1" x="516"/>
        <item m="1" x="704"/>
        <item m="1" x="156"/>
        <item m="1" x="882"/>
        <item m="1" x="1510"/>
        <item m="1" x="2027"/>
        <item m="1" x="166"/>
        <item m="1" x="901"/>
        <item m="1" x="1531"/>
        <item m="1" x="2053"/>
        <item m="1" x="184"/>
        <item m="1" x="921"/>
        <item m="1" x="1551"/>
        <item m="1" x="2089"/>
        <item m="1" x="3995"/>
        <item m="1" x="4287"/>
        <item m="1" x="4598"/>
        <item m="1" x="4988"/>
        <item m="1" x="5385"/>
        <item m="1" x="4289"/>
        <item m="1" x="4609"/>
        <item m="1" x="4995"/>
        <item m="1" x="5391"/>
        <item m="1" x="5813"/>
        <item m="1" x="4613"/>
        <item m="1" x="5004"/>
        <item m="1" x="5401"/>
        <item m="1" x="5823"/>
        <item m="1" x="6289"/>
        <item m="1" x="5008"/>
        <item m="1" x="5412"/>
        <item m="1" x="5838"/>
        <item m="1" x="6303"/>
        <item m="1" x="6799"/>
        <item m="1" x="5417"/>
        <item m="1" x="5854"/>
        <item m="1" x="5246"/>
        <item m="1" x="5654"/>
        <item m="1" x="6105"/>
        <item m="1" x="6619"/>
        <item m="1" x="7114"/>
        <item m="1" x="4867"/>
        <item m="1" x="5267"/>
        <item m="1" x="5673"/>
        <item m="1" x="6123"/>
        <item m="1" x="6639"/>
        <item m="1" x="7135"/>
        <item m="1" x="4889"/>
        <item m="1" x="5291"/>
        <item m="1" x="5694"/>
        <item m="1" x="6144"/>
        <item m="1" x="6659"/>
        <item m="1" x="7152"/>
        <item m="1" x="6323"/>
        <item m="1" x="6813"/>
        <item m="1" x="7293"/>
        <item m="1" x="5860"/>
        <item m="1" x="1228"/>
        <item m="1" x="6833"/>
        <item m="1" x="6354"/>
        <item m="1" x="6852"/>
        <item m="1" x="7327"/>
        <item m="1" x="50"/>
        <item m="1" x="6866"/>
        <item m="1" x="7347"/>
        <item m="1" x="63"/>
        <item m="1" x="261"/>
        <item m="1" x="76"/>
        <item m="1" x="270"/>
        <item m="1" x="424"/>
        <item m="1" x="96"/>
        <item m="1" x="617"/>
        <item m="1" x="4001"/>
        <item m="1" x="4290"/>
        <item m="1" x="4610"/>
        <item m="1" x="4996"/>
        <item m="1" x="5392"/>
        <item m="1" x="4299"/>
        <item m="1" x="4614"/>
        <item m="1" x="5005"/>
        <item m="1" x="5402"/>
        <item m="1" x="5824"/>
        <item m="1" x="4622"/>
        <item m="1" x="5009"/>
        <item m="1" x="5413"/>
        <item m="1" x="5839"/>
        <item m="1" x="6304"/>
        <item m="1" x="5018"/>
        <item m="1" x="4905"/>
        <item m="1" x="5306"/>
        <item m="1" x="5709"/>
        <item m="1" x="6162"/>
        <item m="1" x="6672"/>
        <item m="1" x="7165"/>
        <item m="1" x="4921"/>
        <item m="1" x="5320"/>
        <item m="1" x="5727"/>
        <item m="1" x="6179"/>
        <item m="1" x="6691"/>
        <item m="1" x="3996"/>
        <item m="1" x="4288"/>
        <item m="1" x="4601"/>
        <item m="1" x="4991"/>
        <item m="1" x="5388"/>
        <item m="1" x="4291"/>
        <item m="1" x="5192"/>
        <item m="1" x="5605"/>
        <item m="1" x="6056"/>
        <item m="1" x="6567"/>
        <item m="1" x="7066"/>
        <item m="1" x="4818"/>
        <item m="1" x="5216"/>
        <item m="1" x="5628"/>
        <item m="1" x="6077"/>
        <item m="1" x="6590"/>
        <item m="1" x="7087"/>
        <item m="1" x="4843"/>
        <item m="1" x="5240"/>
        <item m="1" x="5650"/>
        <item m="1" x="6100"/>
        <item m="1" x="6614"/>
        <item m="1" x="7109"/>
        <item m="1" x="4861"/>
        <item m="1" x="5261"/>
        <item m="1" x="5668"/>
        <item m="1" x="6118"/>
        <item m="1" x="6634"/>
        <item m="1" x="7130"/>
        <item m="1" x="4883"/>
        <item m="1" x="5285"/>
        <item m="1" x="5689"/>
        <item m="1" x="6138"/>
        <item m="1" x="6653"/>
        <item m="1" x="7146"/>
        <item m="1" x="4899"/>
        <item m="1" x="5301"/>
        <item m="1" x="5703"/>
        <item m="1" x="6156"/>
        <item m="1" x="6666"/>
        <item m="1" x="7159"/>
        <item m="1" x="4916"/>
        <item m="1" x="5315"/>
        <item m="1" x="5721"/>
        <item m="1" x="6173"/>
        <item m="1" x="6685"/>
        <item m="1" x="7174"/>
        <item m="1" x="4927"/>
        <item m="1" x="5330"/>
        <item m="1" x="5734"/>
        <item m="1" x="6189"/>
        <item m="1" x="6699"/>
        <item m="1" x="7186"/>
        <item m="1" x="4938"/>
        <item m="1" x="5339"/>
        <item m="1" x="5747"/>
        <item m="1" x="6202"/>
        <item m="1" x="6712"/>
        <item m="1" x="7199"/>
        <item m="1" x="4947"/>
        <item m="1" x="5349"/>
        <item m="1" x="5757"/>
        <item m="1" x="6214"/>
        <item m="1" x="6723"/>
        <item m="1" x="7210"/>
        <item m="1" x="5249"/>
        <item m="1" x="5656"/>
        <item m="1" x="6107"/>
        <item m="1" x="6621"/>
        <item m="1" x="7116"/>
        <item m="1" x="4870"/>
        <item m="1" x="5270"/>
        <item m="1" x="5675"/>
        <item m="1" x="6125"/>
        <item m="1" x="6641"/>
        <item m="1" x="7137"/>
        <item m="1" x="4892"/>
        <item m="1" x="5294"/>
        <item m="1" x="5696"/>
        <item m="1" x="6146"/>
        <item m="1" x="6661"/>
        <item m="1" x="7154"/>
        <item m="1" x="4907"/>
        <item m="1" x="5308"/>
        <item m="1" x="5711"/>
        <item m="1" x="6164"/>
        <item m="1" x="6674"/>
        <item m="1" x="7167"/>
        <item m="1" x="4923"/>
        <item m="1" x="5322"/>
        <item m="1" x="5729"/>
        <item m="1" x="6181"/>
        <item m="1" x="6693"/>
        <item m="1" x="7181"/>
        <item m="1" x="4933"/>
        <item m="1" x="5336"/>
        <item m="1" x="5741"/>
        <item m="1" x="6196"/>
        <item m="1" x="6706"/>
        <item m="1" x="7193"/>
        <item m="1" x="4942"/>
        <item m="1" x="5343"/>
        <item m="1" x="5752"/>
        <item m="1" x="6207"/>
        <item m="1" x="6717"/>
        <item m="1" x="7204"/>
        <item m="1" x="4951"/>
        <item m="1" x="5353"/>
        <item m="1" x="5761"/>
        <item m="1" x="6218"/>
        <item m="1" x="6727"/>
        <item m="1" x="7214"/>
        <item m="1" x="4960"/>
        <item m="1" x="5358"/>
        <item m="1" x="5768"/>
        <item m="1" x="6227"/>
        <item m="1" x="6738"/>
        <item m="1" x="7225"/>
        <item m="1" x="4963"/>
        <item m="1" x="5364"/>
        <item m="1" x="5777"/>
        <item m="1" x="6236"/>
        <item m="1" x="6748"/>
        <item m="1" x="7236"/>
        <item m="1" x="4611"/>
        <item m="1" x="4999"/>
        <item m="1" x="5395"/>
        <item m="1" x="5816"/>
        <item m="1" x="4615"/>
        <item m="1" x="5006"/>
        <item m="1" x="5406"/>
        <item m="1" x="5828"/>
        <item m="1" x="6293"/>
        <item m="1" x="5010"/>
        <item m="1" x="5414"/>
        <item m="1" x="5843"/>
        <item m="1" x="6306"/>
        <item m="1" x="6803"/>
        <item m="1" x="5418"/>
        <item m="1" x="5855"/>
        <item m="1" x="6327"/>
        <item m="1" x="6817"/>
        <item m="1" x="7296"/>
        <item m="1" x="5862"/>
        <item m="1" x="6343"/>
        <item m="1" x="6837"/>
        <item m="1" x="7310"/>
        <item m="1" x="6358"/>
        <item m="1" x="6856"/>
        <item m="1" x="7331"/>
        <item m="1" x="52"/>
        <item m="1" x="6870"/>
        <item m="1" x="7351"/>
        <item m="1" x="65"/>
        <item m="1" x="263"/>
        <item m="1" x="7366"/>
        <item m="1" x="80"/>
        <item m="1" x="272"/>
        <item m="1" x="426"/>
        <item m="1" x="99"/>
        <item m="1" x="287"/>
        <item m="1" x="435"/>
        <item m="1" x="619"/>
        <item m="1" x="473"/>
        <item m="1" x="4002"/>
        <item m="1" x="2597"/>
        <item m="1" x="5000"/>
        <item m="1" x="5396"/>
        <item m="1" x="1456"/>
        <item m="1" x="1536"/>
        <item m="1" x="5007"/>
        <item m="1" x="5407"/>
        <item m="1" x="5829"/>
        <item m="1" x="4623"/>
        <item m="1" x="5011"/>
        <item m="1" x="5415"/>
        <item m="1" x="5844"/>
        <item m="1" x="6307"/>
        <item m="1" x="5019"/>
        <item m="1" x="5419"/>
        <item m="1" x="5196"/>
        <item m="1" x="5608"/>
        <item m="1" x="6059"/>
        <item m="1" x="6570"/>
        <item m="1" x="7069"/>
        <item m="1" x="4822"/>
        <item m="1" x="5220"/>
        <item m="1" x="5631"/>
        <item m="1" x="6080"/>
        <item m="1" x="6593"/>
        <item m="1" x="7090"/>
        <item m="1" x="4846"/>
        <item m="1" x="5243"/>
        <item m="1" x="5652"/>
        <item m="1" x="6103"/>
        <item m="1" x="6617"/>
        <item m="1" x="7112"/>
        <item m="1" x="4864"/>
        <item m="1" x="5264"/>
        <item m="1" x="5671"/>
        <item m="1" x="6121"/>
        <item m="1" x="6637"/>
        <item m="1" x="7133"/>
        <item m="1" x="4886"/>
        <item m="1" x="5288"/>
        <item m="1" x="5692"/>
        <item m="1" x="6141"/>
        <item m="1" x="6656"/>
        <item m="1" x="7149"/>
        <item m="1" x="4902"/>
        <item m="1" x="5304"/>
        <item m="1" x="5706"/>
        <item m="1" x="6159"/>
        <item m="1" x="6669"/>
        <item m="1" x="7162"/>
        <item m="1" x="4919"/>
        <item m="1" x="5318"/>
        <item m="1" x="5724"/>
        <item m="1" x="6176"/>
        <item m="1" x="6688"/>
        <item m="1" x="7177"/>
        <item m="1" x="4930"/>
        <item m="1" x="5333"/>
        <item m="1" x="5737"/>
        <item m="1" x="6192"/>
        <item m="1" x="6702"/>
        <item m="1" x="7189"/>
        <item m="1" x="4940"/>
        <item m="1" x="5341"/>
        <item m="1" x="5749"/>
        <item m="1" x="6204"/>
        <item m="1" x="6714"/>
        <item m="1" x="7201"/>
        <item m="1" x="4949"/>
        <item m="1" x="5351"/>
        <item m="1" x="5759"/>
        <item m="1" x="6216"/>
        <item m="1" x="6725"/>
        <item m="1" x="7212"/>
        <item m="1" x="1666"/>
        <item m="1" x="1716"/>
        <item m="1" x="1779"/>
        <item m="1" x="1839"/>
        <item m="1" x="1915"/>
        <item m="1" x="1984"/>
        <item m="1" x="2107"/>
        <item m="1" x="2178"/>
        <item m="1" x="2301"/>
        <item m="1" x="1355"/>
        <item m="1" x="1416"/>
        <item m="1" x="1479"/>
        <item m="1" x="1555"/>
        <item m="1" x="1609"/>
        <item m="1" x="1660"/>
        <item m="1" x="1711"/>
        <item m="1" x="1771"/>
        <item m="1" x="1829"/>
        <item m="1" x="1903"/>
        <item m="1" x="1008"/>
        <item m="1" x="1096"/>
        <item m="1" x="1185"/>
        <item m="1" x="1271"/>
        <item m="1" x="1343"/>
        <item m="1" x="1409"/>
        <item m="1" x="1468"/>
        <item m="1" x="1546"/>
        <item m="1" x="1601"/>
        <item m="1" x="1651"/>
        <item m="1" x="603"/>
        <item m="1" x="709"/>
        <item m="1" x="788"/>
        <item m="1" x="906"/>
        <item m="1" x="989"/>
        <item m="1" x="1087"/>
        <item m="1" x="1166"/>
        <item m="1" x="1263"/>
        <item m="1" x="1332"/>
        <item m="1" x="1399"/>
        <item m="1" x="515"/>
        <item m="1" x="589"/>
        <item m="1" x="702"/>
        <item m="1" x="773"/>
        <item m="1" x="896"/>
        <item m="1" x="972"/>
        <item m="1" x="1078"/>
        <item m="1" x="511"/>
        <item m="1" x="576"/>
        <item m="1" x="695"/>
        <item m="1" x="84"/>
        <item m="1" x="276"/>
        <item m="1" x="429"/>
        <item m="1" x="112"/>
        <item m="1" x="302"/>
        <item m="1" x="451"/>
        <item m="1" x="628"/>
        <item m="1" x="2447"/>
        <item m="1" x="2237"/>
        <item m="1" x="2033"/>
        <item m="1" x="1864"/>
        <item m="1" x="2807"/>
        <item m="1" x="2622"/>
        <item m="1" x="2432"/>
        <item m="1" x="2224"/>
        <item m="1" x="2019"/>
        <item m="1" x="2987"/>
        <item m="1" x="2792"/>
        <item m="1" x="2604"/>
        <item m="1" x="2411"/>
        <item m="1" x="2205"/>
        <item m="1" x="3163"/>
        <item m="1" x="2972"/>
        <item m="1" x="2773"/>
        <item m="1" x="2584"/>
        <item m="1" x="2392"/>
        <item m="1" x="3343"/>
        <item m="1" x="3147"/>
        <item m="1" x="2955"/>
        <item m="1" x="2756"/>
        <item m="1" x="2567"/>
        <item m="1" x="3547"/>
        <item m="1" x="3327"/>
        <item m="1" x="3135"/>
        <item m="1" x="2941"/>
        <item m="1" x="2741"/>
        <item m="1" x="3777"/>
        <item m="1" x="3524"/>
        <item m="1" x="3315"/>
        <item m="1" x="3122"/>
        <item m="1" x="2928"/>
        <item m="1" x="4019"/>
        <item m="1" x="6507"/>
        <item m="1" x="6760"/>
        <item m="1" x="7006"/>
        <item m="1" x="7247"/>
        <item m="1" x="5362"/>
        <item m="1" x="5509"/>
        <item m="1" x="5771"/>
        <item m="1" x="5961"/>
        <item m="1" x="6230"/>
        <item m="1" x="6472"/>
        <item m="1" x="6742"/>
        <item m="1" x="6975"/>
        <item m="1" x="7229"/>
        <item m="1" x="4550"/>
        <item m="1" x="4665"/>
        <item m="1" x="4945"/>
        <item m="1" x="5061"/>
        <item m="1" x="5347"/>
        <item m="1" x="5476"/>
        <item m="1" x="5755"/>
        <item m="1" x="5927"/>
        <item m="1" x="6211"/>
        <item m="1" x="6431"/>
        <item m="1" x="3938"/>
        <item m="1" x="4022"/>
        <item m="1" x="160"/>
        <item m="1" x="341"/>
        <item m="1" x="162"/>
        <item m="1" x="893"/>
        <item m="1" x="1521"/>
        <item m="1" x="2041"/>
        <item m="1" x="176"/>
        <item m="1" x="915"/>
        <item m="1" x="1543"/>
        <item m="1" x="2073"/>
        <item m="1" x="195"/>
        <item m="1" x="928"/>
        <item m="1" x="1560"/>
        <item m="1" x="2104"/>
        <item m="1" x="4187"/>
        <item m="1" x="4480"/>
        <item m="1" x="4831"/>
        <item m="1" x="5205"/>
        <item m="1" x="5596"/>
        <item m="1" x="4495"/>
        <item m="1" x="4855"/>
        <item m="1" x="5229"/>
        <item m="1" x="5617"/>
        <item m="1" x="6048"/>
        <item m="1" x="4876"/>
        <item m="1" x="5255"/>
        <item m="1" x="5641"/>
        <item m="1" x="6068"/>
        <item m="1" x="6559"/>
        <item m="1" x="5276"/>
        <item m="1" x="5661"/>
        <item m="1" x="6089"/>
        <item m="1" x="6578"/>
        <item m="1" x="7057"/>
        <item m="1" x="5680"/>
        <item m="1" x="6112"/>
        <item m="1" x="6602"/>
        <item m="1" x="4440"/>
        <item m="1" x="4803"/>
        <item m="1" x="5199"/>
        <item m="1" x="5611"/>
        <item m="1" x="6062"/>
        <item m="1" x="6573"/>
        <item m="1" x="7072"/>
        <item m="1" x="4151"/>
        <item m="1" x="4456"/>
        <item m="1" x="4825"/>
        <item m="1" x="5223"/>
        <item m="1" x="5634"/>
        <item m="1" x="6083"/>
        <item m="1" x="6596"/>
        <item m="1" x="7093"/>
        <item m="1" x="4170"/>
        <item m="1" x="4475"/>
        <item m="1" x="4849"/>
        <item m="1" x="5247"/>
        <item m="1" x="5655"/>
        <item m="1" x="6106"/>
        <item m="1" x="6620"/>
        <item m="1" x="7115"/>
        <item m="1" x="7077"/>
        <item m="1" x="6130"/>
        <item m="1" x="6626"/>
        <item m="1" x="7099"/>
        <item m="1" x="6645"/>
        <item m="1" x="7120"/>
        <item m="1" x="170"/>
        <item m="1" x="7140"/>
        <item m="1" x="4182"/>
        <item m="1" x="4490"/>
        <item m="1" x="4868"/>
        <item m="1" x="5268"/>
        <item m="1" x="5674"/>
        <item m="1" x="6124"/>
        <item m="1" x="6640"/>
        <item m="1" x="7136"/>
        <item m="1" x="4199"/>
        <item m="1" x="4507"/>
        <item m="1" x="4890"/>
        <item m="1" x="5292"/>
        <item m="1" x="5695"/>
        <item m="1" x="4191"/>
        <item m="1" x="4484"/>
        <item m="1" x="4837"/>
        <item m="1" x="4409"/>
        <item m="1" x="4758"/>
        <item m="1" x="5153"/>
        <item m="1" x="5567"/>
        <item m="1" x="6018"/>
        <item m="1" x="6528"/>
        <item m="1" x="7029"/>
        <item m="1" x="4411"/>
        <item m="1" x="4123"/>
        <item m="1" x="4421"/>
        <item m="1" x="4777"/>
        <item m="1" x="5171"/>
        <item m="1" x="5584"/>
        <item m="1" x="6036"/>
        <item m="1" x="6547"/>
        <item m="1" x="7046"/>
        <item m="1" x="4136"/>
        <item m="1" x="4437"/>
        <item m="1" x="4798"/>
        <item m="1" x="5193"/>
        <item m="1" x="5606"/>
        <item m="1" x="6057"/>
        <item m="1" x="6568"/>
        <item m="1" x="7067"/>
        <item m="1" x="4148"/>
        <item m="1" x="4453"/>
        <item m="1" x="4819"/>
        <item m="1" x="5217"/>
        <item m="1" x="5629"/>
        <item m="1" x="6078"/>
        <item m="1" x="6591"/>
        <item m="1" x="7088"/>
        <item m="1" x="4166"/>
        <item m="1" x="4471"/>
        <item m="1" x="4844"/>
        <item m="1" x="5241"/>
        <item m="1" x="5651"/>
        <item m="1" x="6101"/>
        <item m="1" x="6615"/>
        <item m="1" x="7110"/>
        <item m="1" x="4178"/>
        <item m="1" x="4486"/>
        <item m="1" x="4862"/>
        <item m="1" x="5262"/>
        <item m="1" x="5669"/>
        <item m="1" x="6119"/>
        <item m="1" x="6635"/>
        <item m="1" x="7131"/>
        <item m="1" x="4195"/>
        <item m="1" x="4503"/>
        <item m="1" x="4884"/>
        <item m="1" x="5286"/>
        <item m="1" x="5690"/>
        <item m="1" x="6139"/>
        <item m="1" x="6654"/>
        <item m="1" x="7147"/>
        <item m="1" x="4205"/>
        <item m="1" x="4514"/>
        <item m="1" x="4900"/>
        <item m="1" x="5302"/>
        <item m="1" x="5704"/>
        <item m="1" x="6157"/>
        <item m="1" x="6667"/>
        <item m="1" x="7160"/>
        <item m="1" x="4215"/>
        <item m="1" x="4526"/>
        <item m="1" x="4917"/>
        <item m="1" x="5316"/>
        <item m="1" x="5722"/>
        <item m="1" x="6174"/>
        <item m="1" x="6686"/>
        <item m="1" x="7175"/>
        <item m="1" x="4224"/>
        <item m="1" x="4534"/>
        <item m="1" x="4928"/>
        <item m="1" x="5331"/>
        <item m="1" x="5735"/>
        <item m="1" x="6190"/>
        <item m="1" x="6700"/>
        <item m="1" x="7187"/>
        <item m="1" x="7387"/>
        <item m="1" x="4441"/>
        <item m="1" x="4805"/>
        <item m="1" x="5200"/>
        <item m="1" x="5612"/>
        <item m="1" x="6063"/>
        <item m="1" x="6574"/>
        <item m="1" x="7073"/>
        <item m="1" x="4152"/>
        <item m="1" x="4457"/>
        <item m="1" x="4826"/>
        <item m="1" x="5224"/>
        <item m="1" x="5635"/>
        <item m="1" x="6084"/>
        <item m="1" x="6597"/>
        <item m="1" x="7094"/>
        <item m="1" x="4172"/>
        <item m="1" x="4477"/>
        <item m="1" x="4851"/>
        <item m="1" x="5250"/>
        <item m="1" x="5657"/>
        <item m="1" x="6108"/>
        <item m="1" x="6622"/>
        <item m="1" x="7117"/>
        <item m="1" x="4184"/>
        <item m="1" x="4492"/>
        <item m="1" x="4871"/>
        <item m="1" x="5271"/>
        <item m="1" x="5676"/>
        <item m="1" x="6126"/>
        <item m="1" x="6642"/>
        <item m="1" x="7138"/>
        <item m="1" x="4201"/>
        <item m="1" x="4509"/>
        <item m="1" x="4893"/>
        <item m="1" x="5295"/>
        <item m="1" x="5697"/>
        <item m="1" x="6147"/>
        <item m="1" x="6662"/>
        <item m="1" x="7155"/>
        <item m="1" x="4210"/>
        <item m="1" x="4519"/>
        <item m="1" x="4908"/>
        <item m="1" x="5309"/>
        <item m="1" x="5712"/>
        <item m="1" x="6165"/>
        <item m="1" x="6675"/>
        <item m="1" x="7168"/>
        <item m="1" x="4219"/>
        <item m="1" x="4530"/>
        <item m="1" x="4924"/>
        <item m="1" x="5323"/>
        <item m="1" x="5730"/>
        <item m="1" x="6182"/>
        <item m="1" x="6694"/>
        <item m="1" x="7182"/>
        <item m="1" x="4228"/>
        <item m="1" x="4538"/>
        <item m="1" x="4934"/>
        <item m="1" x="5337"/>
        <item m="1" x="5742"/>
        <item m="1" x="6197"/>
        <item m="1" x="6707"/>
        <item m="1" x="7194"/>
        <item m="1" x="4235"/>
        <item m="1" x="4544"/>
        <item m="1" x="4943"/>
        <item m="1" x="5344"/>
        <item m="1" x="5753"/>
        <item m="1" x="6208"/>
        <item m="1" x="6718"/>
        <item m="1" x="7205"/>
        <item m="1" x="4242"/>
        <item m="1" x="4554"/>
        <item m="1" x="4952"/>
        <item m="1" x="5354"/>
        <item m="1" x="5762"/>
        <item m="1" x="6219"/>
        <item m="1" x="6728"/>
        <item m="1" x="7215"/>
        <item m="1" x="5211"/>
        <item m="1" x="5601"/>
        <item m="1" x="4498"/>
        <item m="1" x="4858"/>
        <item m="1" x="5234"/>
        <item m="1" x="5622"/>
        <item m="1" x="6052"/>
        <item m="1" x="4880"/>
        <item m="1" x="5259"/>
        <item m="1" x="5646"/>
        <item m="1" x="6072"/>
        <item m="1" x="6563"/>
        <item m="1" x="5281"/>
        <item m="1" x="5666"/>
        <item m="1" x="6094"/>
        <item m="1" x="6582"/>
        <item m="1" x="7061"/>
        <item m="1" x="5684"/>
        <item m="1" x="6116"/>
        <item m="1" x="6607"/>
        <item m="1" x="7081"/>
        <item m="1" x="6134"/>
        <item m="1" x="6630"/>
        <item m="1" x="7103"/>
        <item m="1" x="6649"/>
        <item m="1" x="7124"/>
        <item m="1" x="173"/>
        <item m="1" x="7143"/>
        <item m="1" x="178"/>
        <item m="1" x="347"/>
        <item m="1" x="183"/>
        <item m="1" x="349"/>
        <item m="1" x="527"/>
        <item m="1" x="190"/>
        <item m="1" x="352"/>
        <item m="1" x="529"/>
        <item m="1" x="713"/>
        <item m="1" x="4202"/>
        <item m="1" x="4499"/>
        <item m="1" x="4859"/>
        <item m="1" x="5235"/>
        <item m="1" x="5623"/>
        <item m="1" x="4412"/>
        <item m="1" x="4761"/>
        <item m="1" x="5156"/>
        <item m="1" x="5570"/>
        <item m="1" x="6021"/>
        <item m="1" x="6531"/>
        <item m="1" x="7032"/>
        <item m="1" x="4125"/>
        <item m="1" x="4423"/>
        <item m="1" x="4780"/>
        <item m="1" x="5174"/>
        <item m="1" x="5587"/>
        <item m="1" x="6039"/>
        <item m="1" x="6550"/>
        <item m="1" x="7049"/>
        <item m="1" x="4138"/>
        <item m="1" x="4439"/>
        <item m="1" x="4801"/>
        <item m="1" x="5197"/>
        <item m="1" x="5609"/>
        <item m="1" x="6060"/>
        <item m="1" x="6571"/>
        <item m="1" x="7070"/>
        <item m="1" x="4150"/>
        <item m="1" x="4455"/>
        <item m="1" x="4823"/>
        <item m="1" x="5221"/>
        <item m="1" x="5632"/>
        <item m="1" x="6081"/>
        <item m="1" x="6594"/>
        <item m="1" x="7091"/>
        <item m="1" x="4168"/>
        <item m="1" x="4473"/>
        <item m="1" x="4847"/>
        <item m="1" x="5244"/>
        <item m="1" x="5653"/>
        <item m="1" x="6104"/>
        <item m="1" x="6618"/>
        <item m="1" x="7113"/>
        <item m="1" x="4180"/>
        <item m="1" x="4488"/>
        <item m="1" x="4865"/>
        <item m="1" x="5265"/>
        <item m="1" x="5672"/>
        <item m="1" x="6122"/>
        <item m="1" x="6638"/>
        <item m="1" x="7134"/>
        <item m="1" x="4197"/>
        <item m="1" x="4505"/>
        <item m="1" x="4887"/>
        <item m="1" x="5289"/>
        <item m="1" x="5693"/>
        <item m="1" x="6142"/>
        <item m="1" x="6657"/>
        <item m="1" x="7150"/>
        <item m="1" x="4207"/>
        <item m="1" x="4516"/>
        <item m="1" x="4903"/>
        <item m="1" x="5305"/>
        <item m="1" x="5707"/>
        <item m="1" x="6160"/>
        <item m="1" x="6670"/>
        <item m="1" x="7163"/>
        <item m="1" x="4217"/>
        <item m="1" x="4528"/>
        <item m="1" x="4920"/>
        <item m="1" x="5319"/>
        <item m="1" x="5725"/>
        <item m="1" x="6177"/>
        <item m="1" x="6689"/>
        <item m="1" x="7178"/>
        <item m="1" x="4226"/>
        <item m="1" x="4536"/>
        <item m="1" x="4931"/>
        <item m="1" x="5334"/>
        <item m="1" x="5738"/>
        <item m="1" x="6193"/>
        <item m="1" x="6703"/>
        <item m="1" x="7190"/>
        <item m="1" x="7390"/>
        <item m="1" x="2691"/>
        <item m="1" x="2750"/>
        <item m="1" x="2878"/>
        <item m="1" x="2944"/>
        <item m="1" x="3066"/>
        <item m="1" x="3129"/>
        <item m="1" x="3250"/>
        <item m="1" x="3318"/>
        <item m="1" x="3442"/>
        <item m="1" x="2179"/>
        <item m="1" x="2302"/>
        <item m="1" x="2371"/>
        <item m="1" x="2502"/>
        <item m="1" x="2559"/>
        <item m="1" x="2679"/>
        <item m="1" x="2735"/>
        <item m="1" x="2859"/>
        <item m="1" x="2931"/>
        <item m="1" x="3048"/>
        <item m="1" x="1830"/>
        <item m="1" x="1904"/>
        <item m="1" x="1971"/>
        <item m="1" x="2091"/>
        <item m="1" x="2170"/>
        <item m="1" x="2288"/>
        <item m="1" x="2364"/>
        <item m="1" x="2490"/>
        <item m="1" x="2550"/>
        <item m="1" x="2668"/>
        <item m="1" x="1602"/>
        <item m="1" x="1652"/>
        <item m="1" x="1703"/>
        <item m="1" x="1762"/>
        <item m="1" x="1822"/>
        <item m="1" x="1895"/>
        <item m="1" x="1961"/>
        <item m="1" x="2074"/>
        <item m="1" x="2159"/>
        <item m="1" x="2271"/>
        <item m="1" x="1333"/>
        <item m="1" x="1400"/>
        <item m="1" x="1453"/>
        <item m="1" x="1533"/>
        <item m="1" x="1591"/>
        <item m="1" x="1641"/>
        <item m="1" x="1694"/>
        <item m="1" x="1751"/>
        <item m="1" x="1811"/>
        <item m="1" x="1882"/>
        <item m="1" x="973"/>
        <item m="1" x="1079"/>
        <item m="1" x="1149"/>
        <item m="1" x="1252"/>
        <item m="1" x="1320"/>
        <item m="1" x="1391"/>
        <item m="1" x="1444"/>
        <item m="1" x="1523"/>
        <item m="1" x="1581"/>
        <item m="1" x="1631"/>
        <item m="1" x="577"/>
        <item m="1" x="696"/>
        <item m="1" x="759"/>
        <item m="1" x="885"/>
        <item m="1" x="960"/>
        <item m="1" x="1070"/>
        <item m="1" x="1137"/>
        <item m="1" x="1245"/>
        <item m="1" x="1310"/>
        <item m="1" x="2262"/>
        <item m="1" x="2051"/>
        <item m="1" x="1877"/>
        <item m="1" x="1740"/>
        <item m="1" x="2646"/>
        <item m="1" x="2455"/>
        <item m="1" x="2244"/>
        <item m="1" x="2037"/>
        <item m="1" x="1867"/>
        <item m="1" x="2813"/>
        <item m="1" x="2631"/>
        <item m="1" x="2439"/>
        <item m="1" x="2232"/>
        <item m="1" x="2025"/>
        <item m="1" x="2994"/>
        <item m="1" x="2799"/>
        <item m="1" x="2614"/>
        <item m="1" x="2421"/>
        <item m="1" x="2214"/>
        <item m="1" x="3169"/>
        <item m="1" x="2980"/>
        <item m="1" x="2781"/>
        <item m="1" x="2594"/>
        <item m="1" x="2400"/>
        <item m="1" x="3350"/>
        <item m="1" x="3157"/>
        <item m="1" x="2964"/>
        <item m="1" x="2764"/>
        <item m="1" x="2576"/>
        <item m="1" x="3559"/>
        <item m="1" x="3337"/>
        <item m="1" x="3140"/>
        <item m="1" x="2949"/>
        <item m="1" x="2746"/>
        <item m="1" x="3789"/>
        <item m="1" x="211"/>
        <item m="1" x="373"/>
        <item m="1" x="553"/>
        <item m="1" x="736"/>
        <item m="1" x="938"/>
        <item m="1" x="1116"/>
        <item m="1" x="217"/>
        <item m="1" x="379"/>
        <item m="1" x="559"/>
        <item m="1" x="742"/>
        <item m="1" x="943"/>
        <item m="1" x="1122"/>
        <item m="1" x="11"/>
        <item m="1" x="222"/>
        <item m="1" x="384"/>
        <item m="1" x="564"/>
        <item m="1" x="749"/>
        <item m="1" x="948"/>
        <item m="1" x="1127"/>
        <item m="1" x="14"/>
        <item m="1" x="226"/>
        <item m="1" x="389"/>
        <item m="1" x="572"/>
        <item m="1" x="755"/>
        <item m="1" x="956"/>
        <item m="1" x="1133"/>
        <item m="1" x="18"/>
        <item m="1" x="231"/>
        <item m="1" x="394"/>
        <item m="1" x="580"/>
        <item m="1" x="762"/>
        <item m="1" x="963"/>
        <item m="1" x="1140"/>
        <item m="1" x="21"/>
        <item m="1" x="235"/>
        <item m="1" x="398"/>
        <item m="1" x="586"/>
        <item m="1" x="769"/>
        <item m="1" x="969"/>
        <item m="1" x="1147"/>
        <item m="1" x="25"/>
        <item m="1" x="237"/>
        <item m="1" x="401"/>
        <item m="1" x="590"/>
        <item m="1" x="775"/>
        <item m="1" x="976"/>
        <item m="1" x="1152"/>
        <item m="1" x="28"/>
        <item m="1" x="7230"/>
        <item m="1" x="6212"/>
        <item m="1" x="6432"/>
        <item m="1" x="241"/>
        <item m="1" x="404"/>
        <item m="1" x="595"/>
        <item m="1" x="781"/>
        <item m="1" x="981"/>
        <item m="1" x="1159"/>
        <item m="1" x="39"/>
        <item m="1" x="250"/>
        <item m="1" x="411"/>
        <item m="1" x="605"/>
        <item m="1" x="790"/>
        <item m="1" x="991"/>
        <item m="1" x="1168"/>
        <item m="1" x="47"/>
        <item m="1" x="258"/>
        <item m="1" x="421"/>
        <item m="1" x="614"/>
        <item m="1" x="799"/>
        <item m="1" x="1000"/>
        <item m="1" x="1178"/>
        <item m="1" x="908"/>
        <item m="1" x="1089"/>
        <item m="1" x="1264"/>
        <item m="1" x="1402"/>
        <item m="1" x="1535"/>
        <item m="1" x="1643"/>
        <item m="1" x="1754"/>
        <item m="1" x="1886"/>
        <item m="1" x="2057"/>
        <item m="1" x="2255"/>
        <item m="1" x="913"/>
        <item m="1" x="1092"/>
        <item m="1" x="1268"/>
        <item m="1" x="724"/>
        <item m="1" x="1419"/>
        <item m="1" x="1912"/>
        <item m="1" x="2678"/>
        <item m="1" x="3423"/>
        <item m="1" x="4500"/>
        <item m="1" x="6135"/>
        <item m="1" x="746"/>
        <item m="1" x="1428"/>
        <item m="1" x="1931"/>
        <item m="1" x="2701"/>
        <item m="1" x="3455"/>
        <item m="1" x="4540"/>
        <item m="1" x="6198"/>
        <item m="1" x="24"/>
        <item m="1" x="771"/>
        <item m="1" x="1443"/>
        <item m="1" x="1945"/>
        <item m="1" x="2716"/>
        <item m="1" x="3479"/>
        <item m="1" x="4568"/>
        <item m="1" x="6238"/>
        <item m="1" x="58"/>
        <item m="1" x="806"/>
        <item m="1" x="1464"/>
        <item m="1" x="3213"/>
        <item m="1" x="3393"/>
        <item m="1" x="3618"/>
        <item m="1" x="3850"/>
        <item m="1" x="4106"/>
        <item m="1" x="3402"/>
        <item m="1" x="3629"/>
        <item m="1" x="3860"/>
        <item m="1" x="4117"/>
        <item m="1" x="4403"/>
        <item m="1" x="3640"/>
        <item m="1" x="3873"/>
        <item m="1" x="4129"/>
        <item m="1" x="4416"/>
        <item m="1" x="4753"/>
        <item m="1" x="3883"/>
        <item m="1" x="4141"/>
        <item m="1" x="4428"/>
        <item m="1" x="4769"/>
        <item m="1" x="5145"/>
        <item m="1" x="4155"/>
        <item m="1" x="4444"/>
        <item m="1" x="4788"/>
        <item m="1" x="5163"/>
        <item m="1" x="5558"/>
        <item m="1" x="4461"/>
        <item m="1" x="4810"/>
        <item m="1" x="5183"/>
        <item m="1" x="5577"/>
        <item m="1" x="6010"/>
        <item m="1" x="4832"/>
        <item m="1" x="5206"/>
        <item m="1" x="5597"/>
        <item m="1" x="6028"/>
        <item m="1" x="6521"/>
        <item m="1" x="5230"/>
        <item m="1" x="5618"/>
        <item m="1" x="3214"/>
        <item m="1" x="3394"/>
        <item m="1" x="3620"/>
        <item m="1" x="3852"/>
        <item m="1" x="4108"/>
        <item m="1" x="3403"/>
        <item m="1" x="3630"/>
        <item m="1" x="3862"/>
        <item m="1" x="4119"/>
        <item m="1" x="4404"/>
        <item m="1" x="3641"/>
        <item m="1" x="3874"/>
        <item m="1" x="4131"/>
        <item m="1" x="4418"/>
        <item m="1" x="4754"/>
        <item m="1" x="3886"/>
        <item m="1" x="4144"/>
        <item m="1" x="4431"/>
        <item m="1" x="4771"/>
        <item m="1" x="5147"/>
        <item m="1" x="4159"/>
        <item m="1" x="4448"/>
        <item m="1" x="4791"/>
        <item m="1" x="5165"/>
        <item m="1" x="5560"/>
        <item m="1" x="4465"/>
        <item m="1" x="4814"/>
        <item m="1" x="5187"/>
        <item m="1" x="5579"/>
        <item m="1" x="6012"/>
        <item m="1" x="4838"/>
        <item m="1" x="5212"/>
        <item m="1" x="5602"/>
        <item m="1" x="6030"/>
        <item m="1" x="6523"/>
        <item m="1" x="5236"/>
        <item m="1" x="5624"/>
        <item m="1" x="6053"/>
        <item m="1" x="6540"/>
        <item m="1" x="7021"/>
        <item m="1" x="5647"/>
        <item m="1" x="6073"/>
        <item m="1" x="6564"/>
        <item m="1" x="7041"/>
        <item m="1" x="6095"/>
        <item m="1" x="6583"/>
        <item m="1" x="7062"/>
        <item m="1" x="3224"/>
        <item m="1" x="3404"/>
        <item m="1" x="3631"/>
        <item m="1" x="3863"/>
        <item m="1" x="4120"/>
        <item m="1" x="1765"/>
        <item m="1" x="1824"/>
        <item m="1" x="1898"/>
        <item m="1" x="1965"/>
        <item m="1" x="2081"/>
        <item m="1" x="2165"/>
        <item m="1" x="2280"/>
        <item m="1" x="2360"/>
        <item m="1" x="2482"/>
        <item m="1" x="1458"/>
        <item m="1" x="1538"/>
        <item m="1" x="1594"/>
        <item m="1" x="1645"/>
        <item m="1" x="1698"/>
        <item m="1" x="1757"/>
        <item m="1" x="1817"/>
        <item m="1" x="1890"/>
        <item m="1" x="1955"/>
        <item m="1" x="2063"/>
        <item m="1" x="1156"/>
        <item m="1" x="1257"/>
        <item m="1" x="1325"/>
        <item m="1" x="1395"/>
        <item m="1" x="1448"/>
        <item m="1" x="1527"/>
        <item m="1" x="1586"/>
        <item m="1" x="1637"/>
        <item m="1" x="1691"/>
        <item m="1" x="1747"/>
        <item m="1" x="766"/>
        <item m="1" x="889"/>
        <item m="1" x="966"/>
        <item m="1" x="1074"/>
        <item m="1" x="1144"/>
        <item m="1" x="1249"/>
        <item m="1" x="1316"/>
        <item m="1" x="1387"/>
        <item m="1" x="1440"/>
        <item m="1" x="1516"/>
        <item m="1" x="506"/>
        <item m="1" x="569"/>
        <item m="1" x="689"/>
        <item m="1" x="752"/>
        <item m="1" x="877"/>
        <item m="1" x="953"/>
        <item m="1" x="1063"/>
        <item m="1" x="1131"/>
        <item m="1" x="1238"/>
        <item m="1" x="496"/>
        <item m="1" x="556"/>
        <item m="1" x="679"/>
        <item m="1" x="739"/>
        <item m="1" x="863"/>
        <item m="1" x="113"/>
        <item m="1" x="303"/>
        <item m="1" x="452"/>
        <item m="1" x="629"/>
        <item m="1" x="135"/>
        <item m="1" x="320"/>
        <item m="1" x="471"/>
        <item m="1" x="650"/>
        <item m="1" x="824"/>
        <item m="1" x="2808"/>
        <item m="1" x="2623"/>
        <item m="1" x="2433"/>
        <item m="1" x="2225"/>
        <item m="1" x="2020"/>
        <item m="1" x="2988"/>
        <item m="1" x="2793"/>
        <item m="1" x="2605"/>
        <item m="1" x="2412"/>
        <item m="1" x="2206"/>
        <item m="1" x="3164"/>
        <item m="1" x="2973"/>
        <item m="1" x="2774"/>
        <item m="1" x="2585"/>
        <item m="1" x="2393"/>
        <item m="1" x="3344"/>
        <item m="1" x="3148"/>
        <item m="1" x="2956"/>
        <item m="1" x="2757"/>
        <item m="1" x="2568"/>
        <item m="1" x="3548"/>
        <item m="1" x="3328"/>
        <item m="1" x="3136"/>
        <item m="1" x="2942"/>
        <item m="1" x="2742"/>
        <item m="1" x="3778"/>
        <item m="1" x="3525"/>
        <item m="1" x="3316"/>
        <item m="1" x="3123"/>
        <item m="1" x="2929"/>
        <item m="1" x="4020"/>
        <item m="1" x="3756"/>
        <item m="1" x="3504"/>
        <item m="1" x="3305"/>
        <item m="1" x="3113"/>
        <item m="1" x="6955"/>
        <item m="1" x="7219"/>
        <item m="1" x="5745"/>
        <item m="1" x="5911"/>
        <item m="1" x="6199"/>
        <item m="1" x="6413"/>
        <item m="1" x="6709"/>
        <item m="1" x="6918"/>
        <item m="1" x="7196"/>
        <item m="1" x="4913"/>
        <item m="1" x="5027"/>
        <item m="1" x="5312"/>
        <item m="1" x="5440"/>
        <item m="1" x="5718"/>
        <item m="1" x="5890"/>
        <item m="1" x="6170"/>
        <item m="1" x="6390"/>
        <item m="1" x="6682"/>
        <item m="1" x="6897"/>
        <item m="1" x="4192"/>
        <item m="1" x="4293"/>
        <item m="1" x="120"/>
        <item m="1" x="315"/>
        <item m="1" x="476"/>
        <item m="1" x="662"/>
        <item m="1" x="37"/>
        <item m="1" x="785"/>
        <item m="1" x="1452"/>
        <item m="1" x="1951"/>
        <item m="1" x="2718"/>
        <item m="1" x="3483"/>
        <item m="1" x="4578"/>
        <item m="1" x="6264"/>
        <item m="1" x="85"/>
        <item m="1" x="826"/>
        <item m="1" x="1474"/>
        <item m="1" x="1969"/>
        <item m="1" x="2725"/>
        <item m="1" x="3492"/>
        <item m="1" x="4604"/>
        <item m="1" x="6331"/>
        <item m="1" x="137"/>
        <item m="1" x="856"/>
        <item m="1" x="1494"/>
        <item m="1" x="1991"/>
        <item m="1" x="2748"/>
        <item m="1" x="3512"/>
        <item m="1" x="4630"/>
        <item m="1" x="6386"/>
        <item m="1" x="157"/>
        <item m="1" x="883"/>
        <item m="1" x="1511"/>
        <item m="1" x="3735"/>
        <item m="1" x="3981"/>
        <item m="1" x="4267"/>
        <item m="1" x="4580"/>
        <item m="1" x="4971"/>
        <item m="1" x="3985"/>
        <item m="1" x="4271"/>
        <item m="1" x="4583"/>
        <item m="1" x="4975"/>
        <item m="1" x="5370"/>
        <item m="1" x="4278"/>
        <item m="1" x="4591"/>
        <item m="1" x="4982"/>
        <item m="1" x="5377"/>
        <item m="1" x="5792"/>
        <item m="1" x="4599"/>
        <item m="1" x="4989"/>
        <item m="1" x="5386"/>
        <item m="1" x="5803"/>
        <item m="1" x="6260"/>
        <item m="1" x="4997"/>
        <item m="1" x="5393"/>
        <item m="1" x="5814"/>
        <item m="1" x="5088"/>
        <item m="1" x="5501"/>
        <item m="1" x="5953"/>
        <item m="1" x="6461"/>
        <item m="1" x="6965"/>
        <item m="1" x="4710"/>
        <item m="1" x="5104"/>
        <item m="1" x="5518"/>
        <item m="1" x="5970"/>
        <item m="1" x="6481"/>
        <item m="1" x="6984"/>
        <item m="1" x="4730"/>
        <item m="1" x="5124"/>
        <item m="1" x="5536"/>
        <item m="1" x="5989"/>
        <item m="1" x="6498"/>
        <item m="1" x="7000"/>
        <item m="1" x="6274"/>
        <item m="1" x="6769"/>
        <item m="1" x="5403"/>
        <item m="1" x="5825"/>
        <item m="1" x="6290"/>
        <item m="1" x="6784"/>
        <item m="1" x="7256"/>
        <item m="1" x="5840"/>
        <item m="1" x="6800"/>
        <item m="1" x="7275"/>
        <item m="1" x="6324"/>
        <item m="1" x="6814"/>
        <item m="1" x="4748"/>
        <item m="1" x="5140"/>
        <item m="1" x="5553"/>
        <item m="1" x="6005"/>
        <item m="1" x="6516"/>
        <item m="1" x="7015"/>
        <item m="1" x="4764"/>
        <item m="1" x="5159"/>
        <item m="1" x="5573"/>
        <item m="1" x="6024"/>
        <item m="1" x="6534"/>
        <item m="1" x="7035"/>
        <item m="1" x="3736"/>
        <item m="1" x="3982"/>
        <item m="1" x="4268"/>
        <item m="1" x="5049"/>
        <item m="1" x="5463"/>
        <item m="1" x="5915"/>
        <item m="1" x="6417"/>
        <item m="1" x="6922"/>
        <item m="1" x="4668"/>
        <item m="1" x="5064"/>
        <item m="1" x="5479"/>
        <item m="1" x="5930"/>
        <item m="1" x="6436"/>
        <item m="1" x="6939"/>
        <item m="1" x="4686"/>
        <item m="1" x="5081"/>
        <item m="1" x="5494"/>
        <item m="1" x="5946"/>
        <item m="1" x="6454"/>
        <item m="1" x="6958"/>
        <item m="1" x="4704"/>
        <item m="1" x="5098"/>
        <item m="1" x="5512"/>
        <item m="1" x="5964"/>
        <item m="1" x="6475"/>
        <item m="1" x="6978"/>
        <item m="1" x="4724"/>
        <item m="1" x="5118"/>
        <item m="1" x="5530"/>
        <item m="1" x="5983"/>
        <item m="1" x="6492"/>
        <item m="1" x="6994"/>
        <item m="1" x="4742"/>
        <item m="1" x="5134"/>
        <item m="1" x="5547"/>
        <item m="1" x="5999"/>
        <item m="1" x="6510"/>
        <item m="1" x="7009"/>
        <item m="1" x="4759"/>
        <item m="1" x="5154"/>
        <item m="1" x="5568"/>
        <item m="1" x="6019"/>
        <item m="1" x="6529"/>
        <item m="1" x="7030"/>
        <item m="1" x="4778"/>
        <item m="1" x="5172"/>
        <item m="1" x="5585"/>
        <item m="1" x="6037"/>
        <item m="1" x="6548"/>
        <item m="1" x="7047"/>
        <item m="1" x="4799"/>
        <item m="1" x="5194"/>
        <item m="1" x="5607"/>
        <item m="1" x="6058"/>
        <item m="1" x="6569"/>
        <item m="1" x="7068"/>
        <item m="1" x="4820"/>
        <item m="1" x="5218"/>
        <item m="1" x="5630"/>
        <item m="1" x="6079"/>
        <item m="1" x="6592"/>
        <item m="1" x="7089"/>
        <item m="1" x="5093"/>
        <item m="1" x="5505"/>
        <item m="1" x="5957"/>
        <item m="1" x="6465"/>
        <item m="1" x="6969"/>
        <item m="1" x="4714"/>
        <item m="1" x="5108"/>
        <item m="1" x="5522"/>
        <item m="1" x="5974"/>
        <item m="1" x="6485"/>
        <item m="1" x="6988"/>
        <item m="1" x="4733"/>
        <item m="1" x="5127"/>
        <item m="1" x="5539"/>
        <item m="1" x="5992"/>
        <item m="1" x="6500"/>
        <item m="1" x="7002"/>
        <item m="1" x="4750"/>
        <item m="1" x="5142"/>
        <item m="1" x="5555"/>
        <item m="1" x="6007"/>
        <item m="1" x="6518"/>
        <item m="1" x="7017"/>
        <item m="1" x="4766"/>
        <item m="1" x="5161"/>
        <item m="1" x="5575"/>
        <item m="1" x="6026"/>
        <item m="1" x="6536"/>
        <item m="1" x="7037"/>
        <item m="1" x="4784"/>
        <item m="1" x="5178"/>
        <item m="1" x="5591"/>
        <item m="1" x="6043"/>
        <item m="1" x="6554"/>
        <item m="1" x="7053"/>
        <item m="1" x="4806"/>
        <item m="1" x="5201"/>
        <item m="1" x="5613"/>
        <item m="1" x="6064"/>
        <item m="1" x="6575"/>
        <item m="1" x="7074"/>
        <item m="1" x="4827"/>
        <item m="1" x="5225"/>
        <item m="1" x="5636"/>
        <item m="1" x="6085"/>
        <item m="1" x="6598"/>
        <item m="1" x="7095"/>
        <item m="1" x="4852"/>
        <item m="1" x="5251"/>
        <item m="1" x="5658"/>
        <item m="1" x="6109"/>
        <item m="1" x="6623"/>
        <item m="1" x="7118"/>
        <item m="1" x="4872"/>
        <item m="1" x="5272"/>
        <item m="1" x="5677"/>
        <item m="1" x="6127"/>
        <item m="1" x="6643"/>
        <item m="1" x="7139"/>
        <item m="1" x="4581"/>
        <item m="1" x="4972"/>
        <item m="1" x="3987"/>
        <item m="1" x="4273"/>
        <item m="1" x="4585"/>
        <item m="1" x="4977"/>
        <item m="1" x="5372"/>
        <item m="1" x="4280"/>
        <item m="1" x="4593"/>
        <item m="1" x="4984"/>
        <item m="1" x="5379"/>
        <item m="1" x="5794"/>
        <item m="1" x="4602"/>
        <item m="1" x="4992"/>
        <item m="1" x="5389"/>
        <item m="1" x="5805"/>
        <item m="1" x="6262"/>
        <item m="1" x="5001"/>
        <item m="1" x="5397"/>
        <item m="1" x="5817"/>
        <item m="1" x="6276"/>
        <item m="1" x="6771"/>
        <item m="1" x="5408"/>
        <item m="1" x="5830"/>
        <item m="1" x="6294"/>
        <item m="1" x="6787"/>
        <item m="1" x="7259"/>
        <item m="1" x="5845"/>
        <item m="1" x="6308"/>
        <item m="1" x="6804"/>
        <item m="1" x="7278"/>
        <item m="1" x="6328"/>
        <item m="1" x="6818"/>
        <item m="1" x="7297"/>
        <item m="1" x="33"/>
        <item m="1" x="6838"/>
        <item m="1" x="7311"/>
        <item m="1" x="43"/>
        <item m="1" x="245"/>
        <item m="1" x="7332"/>
        <item m="1" x="53"/>
        <item m="1" x="254"/>
        <item m="1" x="407"/>
        <item m="1" x="3740"/>
        <item m="1" x="3988"/>
        <item m="1" x="4274"/>
        <item m="1" x="4586"/>
        <item m="1" x="4978"/>
        <item m="1" x="5053"/>
        <item m="1" x="5467"/>
        <item m="1" x="5919"/>
        <item m="1" x="6421"/>
        <item m="1" x="6926"/>
        <item m="1" x="4672"/>
        <item m="1" x="5068"/>
        <item m="1" x="5483"/>
        <item m="1" x="5934"/>
        <item m="1" x="6440"/>
        <item m="1" x="6943"/>
        <item m="1" x="4690"/>
        <item m="1" x="5085"/>
        <item m="1" x="5498"/>
        <item m="1" x="5950"/>
        <item m="1" x="6458"/>
        <item m="1" x="6962"/>
        <item m="1" x="4707"/>
        <item m="1" x="5101"/>
        <item m="1" x="5515"/>
        <item m="1" x="5967"/>
        <item m="1" x="6478"/>
        <item m="1" x="6981"/>
        <item m="1" x="4727"/>
        <item m="1" x="5121"/>
        <item m="1" x="5533"/>
        <item m="1" x="5986"/>
        <item m="1" x="6495"/>
        <item m="1" x="6997"/>
        <item m="1" x="4745"/>
        <item m="1" x="5137"/>
        <item m="1" x="5550"/>
        <item m="1" x="6002"/>
        <item m="1" x="6513"/>
        <item m="1" x="7012"/>
        <item m="1" x="4762"/>
        <item m="1" x="5157"/>
        <item m="1" x="5571"/>
        <item m="1" x="6022"/>
        <item m="1" x="6532"/>
        <item m="1" x="7033"/>
        <item m="1" x="4781"/>
        <item m="1" x="5175"/>
        <item m="1" x="5588"/>
        <item m="1" x="6040"/>
        <item m="1" x="6551"/>
        <item m="1" x="7050"/>
        <item m="1" x="4802"/>
        <item m="1" x="5198"/>
        <item m="1" x="5610"/>
        <item m="1" x="6061"/>
        <item m="1" x="6572"/>
        <item m="1" x="7071"/>
        <item m="1" x="4824"/>
        <item m="1" x="5222"/>
        <item m="1" x="5633"/>
        <item m="1" x="6082"/>
        <item m="1" x="6595"/>
        <item m="1" x="7092"/>
        <item m="1" x="1653"/>
        <item m="1" x="1704"/>
        <item m="1" x="1763"/>
        <item m="1" x="1823"/>
        <item m="1" x="1896"/>
        <item m="1" x="1962"/>
        <item m="1" x="2075"/>
        <item m="1" x="2160"/>
        <item m="1" x="2272"/>
        <item m="1" x="1334"/>
        <item m="1" x="1401"/>
        <item m="1" x="1454"/>
        <item m="1" x="1534"/>
        <item m="1" x="1592"/>
        <item m="1" x="1642"/>
        <item m="1" x="1695"/>
        <item m="1" x="1752"/>
        <item m="1" x="1812"/>
        <item m="1" x="1883"/>
        <item m="1" x="974"/>
        <item m="1" x="1080"/>
        <item m="1" x="1150"/>
        <item m="1" x="1253"/>
        <item m="1" x="1321"/>
        <item m="1" x="1392"/>
        <item m="1" x="1445"/>
        <item m="1" x="1524"/>
        <item m="1" x="1582"/>
        <item m="1" x="1632"/>
        <item m="1" x="578"/>
        <item m="1" x="697"/>
        <item m="1" x="760"/>
        <item m="1" x="886"/>
        <item m="1" x="961"/>
        <item m="1" x="1071"/>
        <item m="1" x="1138"/>
        <item m="1" x="1246"/>
        <item m="1" x="1311"/>
        <item m="1" x="1383"/>
        <item m="1" x="220"/>
        <item m="1" x="337"/>
        <item m="1" x="382"/>
        <item m="1" x="502"/>
        <item m="1" x="562"/>
        <item m="1" x="686"/>
        <item m="1" x="747"/>
        <item m="1" x="871"/>
        <item m="1" x="946"/>
        <item m="1" x="1057"/>
        <item m="1" x="139"/>
        <item m="1" x="209"/>
        <item m="1" x="329"/>
        <item m="1" x="370"/>
        <item m="1" x="491"/>
        <item m="1" x="550"/>
        <item m="1" x="674"/>
        <item m="1" x="117"/>
        <item m="1" x="197"/>
        <item m="1" x="126"/>
        <item m="1" x="311"/>
        <item m="1" x="461"/>
        <item m="1" x="641"/>
        <item m="1" x="813"/>
        <item m="1" x="143"/>
        <item m="1" x="328"/>
        <item m="1" x="481"/>
        <item m="1" x="659"/>
        <item m="1" x="835"/>
        <item m="1" x="1023"/>
        <item m="1" x="2800"/>
        <item m="1" x="2615"/>
        <item m="1" x="2422"/>
        <item m="1" x="2215"/>
        <item m="1" x="3170"/>
        <item m="1" x="2981"/>
        <item m="1" x="2782"/>
        <item m="1" x="2595"/>
        <item m="1" x="2401"/>
        <item m="1" x="3351"/>
        <item m="1" x="3158"/>
        <item m="1" x="2965"/>
        <item m="1" x="2765"/>
        <item m="1" x="2577"/>
        <item m="1" x="3560"/>
        <item m="1" x="3338"/>
        <item m="1" x="3141"/>
        <item m="1" x="2950"/>
        <item m="1" x="2747"/>
        <item m="1" x="3790"/>
        <item m="1" x="3535"/>
        <item m="1" x="3322"/>
        <item m="1" x="3128"/>
        <item m="1" x="2936"/>
        <item m="1" x="4031"/>
        <item m="1" x="3768"/>
        <item m="1" x="3310"/>
        <item m="1" x="3117"/>
        <item m="1" x="4315"/>
        <item m="1" x="4009"/>
        <item m="1" x="3749"/>
        <item m="1" x="3497"/>
        <item m="1" x="3300"/>
        <item m="1" x="4629"/>
        <item m="1" x="6433"/>
        <item m="1" x="6721"/>
        <item m="1" x="6936"/>
        <item m="1" x="7208"/>
        <item m="1" x="5327"/>
        <item m="1" x="5452"/>
        <item m="1" x="5731"/>
        <item m="1" x="5901"/>
        <item m="1" x="6186"/>
        <item m="1" x="6403"/>
        <item m="1" x="6696"/>
        <item m="1" x="6908"/>
        <item m="1" x="7184"/>
        <item m="1" x="4512"/>
        <item m="1" x="4624"/>
        <item m="1" x="4897"/>
        <item m="1" x="5020"/>
        <item m="1" x="5299"/>
        <item m="1" x="5429"/>
        <item m="1" x="5701"/>
        <item m="1" x="5877"/>
        <item m="1" x="6154"/>
        <item m="1" x="6375"/>
        <item m="1" x="3901"/>
        <item m="1" x="3994"/>
        <item m="1" x="90"/>
        <item m="1" x="292"/>
        <item m="1" x="59"/>
        <item m="1" x="807"/>
        <item m="1" x="1465"/>
        <item m="1" x="1960"/>
        <item m="1" x="2721"/>
        <item m="1" x="3487"/>
        <item m="1" x="4589"/>
        <item m="1" x="6297"/>
        <item m="1" x="115"/>
        <item m="1" x="845"/>
        <item m="1" x="1487"/>
        <item m="1" x="1981"/>
        <item m="1" x="2734"/>
        <item m="1" x="3498"/>
        <item m="1" x="4616"/>
        <item m="1" x="6359"/>
        <item m="1" x="152"/>
        <item m="1" x="870"/>
        <item m="1" x="1503"/>
        <item m="1" x="2010"/>
        <item m="1" x="2766"/>
        <item m="1" x="3536"/>
        <item m="1" x="4651"/>
        <item m="1" x="6412"/>
        <item m="1" x="163"/>
        <item m="1" x="894"/>
        <item m="1" x="1522"/>
        <item m="1" x="3884"/>
        <item m="1" x="4142"/>
        <item m="1" x="4429"/>
        <item m="1" x="4770"/>
        <item m="1" x="5146"/>
        <item m="1" x="4156"/>
        <item m="1" x="4445"/>
        <item m="1" x="4789"/>
        <item m="1" x="5164"/>
        <item m="1" x="5559"/>
        <item m="1" x="4462"/>
        <item m="1" x="4811"/>
        <item m="1" x="5184"/>
        <item m="1" x="5578"/>
        <item m="1" x="6011"/>
        <item m="1" x="4833"/>
        <item m="1" x="5207"/>
        <item m="1" x="5598"/>
        <item m="1" x="6029"/>
        <item m="1" x="6522"/>
        <item m="1" x="5231"/>
        <item m="1" x="5619"/>
        <item m="1" x="6049"/>
        <item m="1" x="4332"/>
        <item m="1" x="4659"/>
        <item m="1" x="5056"/>
        <item m="1" x="5470"/>
        <item m="1" x="5922"/>
        <item m="1" x="6424"/>
        <item m="1" x="6929"/>
        <item m="1" x="4050"/>
        <item m="1" x="4345"/>
        <item m="1" x="4675"/>
        <item m="1" x="5071"/>
        <item m="1" x="5486"/>
        <item m="1" x="5937"/>
        <item m="1" x="6443"/>
        <item m="1" x="6946"/>
        <item m="1" x="4066"/>
        <item m="1" x="4361"/>
        <item m="1" x="4693"/>
        <item m="1" x="5089"/>
        <item m="1" x="5502"/>
        <item m="1" x="5954"/>
        <item m="1" x="6462"/>
        <item m="1" x="6966"/>
        <item m="1" x="6539"/>
        <item m="1" x="7020"/>
        <item m="1" x="5642"/>
        <item m="1" x="6069"/>
        <item m="1" x="6560"/>
        <item m="1" x="7040"/>
        <item m="1" x="6090"/>
        <item m="1" x="6579"/>
        <item m="1" x="7058"/>
        <item m="1" x="6603"/>
        <item m="1" x="7078"/>
        <item m="1" x="4078"/>
        <item m="1" x="4373"/>
        <item m="1" x="4711"/>
        <item m="1" x="5105"/>
        <item m="1" x="5519"/>
        <item m="1" x="5971"/>
        <item m="1" x="6482"/>
        <item m="1" x="6985"/>
        <item m="1" x="4091"/>
        <item m="1" x="4389"/>
        <item m="1" x="4731"/>
        <item m="1" x="5125"/>
        <item m="1" x="5537"/>
        <item m="1" x="5990"/>
        <item m="1" x="3887"/>
        <item m="1" x="4145"/>
        <item m="1" x="4432"/>
        <item m="1" x="4307"/>
        <item m="1" x="4633"/>
        <item m="1" x="5030"/>
        <item m="1" x="5443"/>
        <item m="1" x="5893"/>
        <item m="1" x="6393"/>
        <item m="1" x="6900"/>
        <item m="1" x="7388"/>
        <item m="1" x="4024"/>
        <item m="1" x="4317"/>
        <item m="1" x="4644"/>
        <item m="1" x="5040"/>
        <item m="1" x="5454"/>
        <item m="1" x="5903"/>
        <item m="1" x="6405"/>
        <item m="1" x="6910"/>
        <item m="1" x="4034"/>
        <item m="1" x="4328"/>
        <item m="1" x="4654"/>
        <item m="1" x="5050"/>
        <item m="1" x="5464"/>
        <item m="1" x="5916"/>
        <item m="1" x="6418"/>
        <item m="1" x="6923"/>
        <item m="1" x="4046"/>
        <item m="1" x="4341"/>
        <item m="1" x="4669"/>
        <item m="1" x="5065"/>
        <item m="1" x="5480"/>
        <item m="1" x="5931"/>
        <item m="1" x="6437"/>
        <item m="1" x="6940"/>
        <item m="1" x="4062"/>
        <item m="1" x="4357"/>
        <item m="1" x="4687"/>
        <item m="1" x="5082"/>
        <item m="1" x="5495"/>
        <item m="1" x="5947"/>
        <item m="1" x="6455"/>
        <item m="1" x="6959"/>
        <item m="1" x="4074"/>
        <item m="1" x="4369"/>
        <item m="1" x="4705"/>
        <item m="1" x="5099"/>
        <item m="1" x="5513"/>
        <item m="1" x="5965"/>
        <item m="1" x="6476"/>
        <item m="1" x="6979"/>
        <item m="1" x="4087"/>
        <item m="1" x="4385"/>
        <item m="1" x="4725"/>
        <item m="1" x="5119"/>
        <item m="1" x="5531"/>
        <item m="1" x="5984"/>
        <item m="1" x="6493"/>
        <item m="1" x="6995"/>
        <item m="1" x="4100"/>
        <item m="1" x="4397"/>
        <item m="1" x="4743"/>
        <item m="1" x="5135"/>
        <item m="1" x="5548"/>
        <item m="1" x="6000"/>
        <item m="1" x="6511"/>
        <item m="1" x="7010"/>
        <item m="1" x="4113"/>
        <item m="1" x="4410"/>
        <item m="1" x="4760"/>
        <item m="1" x="5155"/>
        <item m="1" x="5569"/>
        <item m="1" x="6020"/>
        <item m="1" x="6530"/>
        <item m="1" x="7031"/>
        <item m="1" x="4124"/>
        <item m="1" x="4422"/>
        <item m="1" x="4779"/>
        <item m="1" x="5173"/>
        <item m="1" x="5586"/>
        <item m="1" x="6038"/>
        <item m="1" x="6549"/>
        <item m="1" x="7048"/>
        <item m="1" x="7267"/>
        <item m="1" x="7286"/>
        <item m="1" x="7301"/>
        <item m="1" x="7319"/>
        <item m="1" x="7339"/>
        <item m="1" x="7356"/>
        <item m="1" x="7367"/>
        <item m="1" x="7376"/>
        <item m="1" x="7389"/>
        <item m="1" x="4335"/>
        <item m="1" x="4662"/>
        <item m="1" x="5059"/>
        <item m="1" x="5473"/>
        <item m="1" x="5925"/>
        <item m="1" x="6427"/>
        <item m="1" x="6932"/>
        <item m="1" x="4053"/>
        <item m="1" x="4348"/>
        <item m="1" x="4678"/>
        <item m="1" x="5074"/>
        <item m="1" x="5489"/>
        <item m="1" x="5940"/>
        <item m="1" x="6446"/>
        <item m="1" x="6949"/>
        <item m="1" x="4069"/>
        <item m="1" x="4364"/>
        <item m="1" x="4697"/>
        <item m="1" x="5094"/>
        <item m="1" x="5506"/>
        <item m="1" x="5958"/>
        <item m="1" x="6466"/>
        <item m="1" x="6970"/>
        <item m="1" x="4080"/>
        <item m="1" x="4375"/>
        <item m="1" x="4715"/>
        <item m="1" x="5109"/>
        <item m="1" x="5523"/>
        <item m="1" x="5975"/>
        <item m="1" x="6486"/>
        <item m="1" x="6989"/>
        <item m="1" x="1295"/>
        <item m="1" x="4221"/>
        <item m="1" x="4092"/>
        <item m="1" x="4390"/>
        <item m="1" x="4734"/>
        <item m="1" x="5128"/>
        <item m="1" x="5540"/>
        <item m="1" x="5993"/>
        <item m="1" x="6501"/>
        <item m="1" x="7003"/>
        <item m="1" x="1424"/>
        <item m="1" x="4524"/>
        <item m="1" x="4104"/>
        <item m="1" x="4401"/>
        <item m="1" x="4751"/>
        <item m="1" x="5143"/>
        <item m="1" x="5556"/>
        <item m="1" x="6008"/>
        <item m="1" x="6519"/>
        <item m="1" x="7018"/>
        <item m="1" x="4115"/>
        <item m="1" x="4414"/>
        <item m="1" x="4767"/>
        <item m="1" x="5162"/>
        <item m="1" x="5576"/>
        <item m="1" x="6027"/>
        <item m="1" x="6537"/>
        <item m="1" x="7038"/>
        <item m="1" x="4127"/>
        <item m="1" x="4425"/>
        <item m="1" x="4785"/>
        <item m="1" x="5179"/>
        <item m="1" x="5592"/>
        <item m="1" x="6044"/>
        <item m="1" x="6555"/>
        <item m="1" x="7054"/>
        <item m="1" x="4139"/>
        <item m="1" x="4442"/>
        <item m="1" x="4807"/>
        <item m="1" x="5202"/>
        <item m="1" x="5614"/>
        <item m="1" x="6065"/>
        <item m="1" x="6576"/>
        <item m="1" x="7075"/>
        <item m="1" x="4153"/>
        <item m="1" x="4458"/>
        <item m="1" x="4828"/>
        <item m="1" x="5226"/>
        <item m="1" x="5637"/>
        <item m="1" x="6086"/>
        <item m="1" x="6599"/>
        <item m="1" x="7096"/>
        <item m="1" x="7306"/>
        <item m="1" x="7323"/>
        <item m="1" x="7343"/>
        <item m="1" x="7360"/>
        <item m="1" x="7370"/>
        <item m="1" x="4772"/>
        <item m="1" x="5148"/>
        <item m="1" x="4160"/>
        <item m="1" x="4449"/>
        <item m="1" x="4792"/>
        <item m="1" x="5166"/>
        <item m="1" x="5561"/>
        <item m="1" x="4466"/>
        <item m="1" x="4815"/>
        <item m="1" x="5188"/>
        <item m="1" x="5580"/>
        <item m="1" x="6013"/>
        <item m="1" x="4839"/>
        <item m="1" x="5213"/>
        <item m="1" x="5603"/>
        <item m="1" x="6031"/>
        <item m="1" x="6524"/>
        <item m="1" x="5237"/>
        <item m="1" x="5625"/>
        <item m="1" x="6054"/>
        <item m="1" x="6541"/>
        <item m="1" x="7022"/>
        <item m="1" x="5648"/>
        <item m="1" x="6074"/>
        <item m="1" x="6565"/>
        <item m="1" x="7042"/>
        <item m="1" x="6096"/>
        <item m="1" x="6584"/>
        <item m="1" x="7063"/>
        <item m="1" x="6608"/>
        <item m="1" x="7082"/>
        <item m="1" x="165"/>
        <item m="1" x="7104"/>
        <item m="1" x="169"/>
        <item m="1" x="343"/>
        <item m="1" x="174"/>
        <item m="1" x="345"/>
        <item m="1" x="521"/>
        <item m="1" x="3900"/>
        <item m="1" x="4161"/>
        <item m="1" x="4450"/>
        <item m="1" x="4793"/>
        <item m="1" x="5167"/>
        <item m="1" x="4310"/>
        <item m="1" x="4636"/>
        <item m="1" x="5033"/>
        <item m="1" x="5446"/>
        <item m="1" x="5896"/>
        <item m="1" x="6395"/>
        <item m="1" x="6902"/>
        <item m="1" x="7391"/>
        <item m="1" x="4026"/>
        <item m="1" x="4319"/>
        <item m="1" x="4646"/>
        <item m="1" x="5042"/>
        <item m="1" x="5456"/>
        <item m="1" x="5905"/>
        <item m="1" x="6407"/>
        <item m="1" x="6912"/>
        <item m="1" x="4036"/>
        <item m="1" x="4330"/>
        <item m="1" x="4657"/>
        <item m="1" x="5054"/>
        <item m="1" x="5468"/>
        <item m="1" x="5920"/>
        <item m="1" x="6422"/>
        <item m="1" x="6927"/>
        <item m="1" x="4048"/>
        <item m="1" x="4343"/>
        <item m="1" x="4673"/>
        <item m="1" x="5069"/>
        <item m="1" x="5484"/>
        <item m="1" x="5935"/>
        <item m="1" x="6441"/>
        <item m="1" x="6944"/>
        <item m="1" x="4064"/>
        <item m="1" x="4359"/>
        <item m="1" x="4691"/>
        <item m="1" x="5086"/>
        <item m="1" x="5499"/>
        <item m="1" x="5951"/>
        <item m="1" x="6459"/>
        <item m="1" x="6963"/>
        <item m="1" x="4076"/>
        <item m="1" x="4371"/>
        <item m="1" x="4708"/>
        <item m="1" x="5102"/>
        <item m="1" x="5516"/>
        <item m="1" x="5968"/>
        <item m="1" x="6479"/>
        <item m="1" x="6982"/>
        <item m="1" x="4089"/>
        <item m="1" x="4387"/>
        <item m="1" x="4728"/>
        <item m="1" x="5122"/>
        <item m="1" x="5534"/>
        <item m="1" x="5987"/>
        <item m="1" x="6496"/>
        <item m="1" x="6998"/>
        <item m="1" x="4102"/>
        <item m="1" x="4399"/>
        <item m="1" x="4746"/>
        <item m="1" x="5138"/>
        <item m="1" x="5551"/>
        <item m="1" x="6003"/>
        <item m="1" x="6514"/>
        <item m="1" x="7013"/>
        <item m="1" x="4114"/>
        <item m="1" x="4413"/>
        <item m="1" x="4763"/>
        <item m="1" x="5158"/>
        <item m="1" x="5572"/>
        <item m="1" x="6023"/>
        <item m="1" x="6533"/>
        <item m="1" x="7034"/>
        <item m="1" x="4126"/>
        <item m="1" x="4424"/>
        <item m="1" x="4782"/>
        <item m="1" x="5176"/>
        <item m="1" x="5589"/>
        <item m="1" x="6041"/>
        <item m="1" x="6552"/>
        <item m="1" x="7051"/>
        <item m="1" x="7270"/>
        <item m="1" x="7289"/>
        <item m="1" x="7304"/>
        <item m="1" x="4337"/>
        <item m="1" x="4338"/>
        <item m="1" x="7379"/>
        <item m="1" x="2403"/>
        <item m="1" x="1539"/>
        <item m="1" x="1595"/>
        <item m="1" x="1646"/>
        <item m="1" x="1699"/>
        <item m="1" x="1758"/>
        <item m="1" x="1818"/>
        <item m="1" x="1891"/>
        <item m="1" x="1956"/>
        <item m="1" x="2064"/>
        <item m="1" x="1157"/>
        <item m="1" x="1258"/>
        <item m="1" x="1326"/>
        <item m="1" x="1396"/>
        <item m="1" x="1449"/>
        <item m="1" x="1528"/>
        <item m="1" x="1587"/>
        <item m="1" x="1638"/>
        <item m="1" x="1692"/>
        <item m="1" x="1748"/>
        <item m="1" x="767"/>
        <item m="1" x="890"/>
        <item m="1" x="967"/>
        <item m="1" x="1075"/>
        <item m="1" x="1145"/>
        <item m="1" x="1250"/>
        <item m="1" x="1317"/>
        <item m="1" x="1388"/>
        <item m="1" x="1441"/>
        <item m="1" x="1517"/>
        <item m="1" x="387"/>
        <item m="1" x="507"/>
        <item m="1" x="570"/>
        <item m="1" x="690"/>
        <item m="1" x="753"/>
        <item m="1" x="878"/>
        <item m="1" x="954"/>
        <item m="1" x="1064"/>
        <item m="1" x="1132"/>
        <item m="1" x="1239"/>
        <item m="1" x="144"/>
        <item m="1" x="215"/>
        <item m="1" x="333"/>
        <item m="1" x="377"/>
        <item m="1" x="497"/>
        <item m="1" x="557"/>
        <item m="1" x="680"/>
        <item m="1" x="740"/>
        <item m="1" x="864"/>
        <item m="1" x="127"/>
        <item m="1" x="203"/>
        <item m="1" x="322"/>
        <item m="1" x="365"/>
        <item m="1" x="483"/>
        <item m="1" x="136"/>
        <item m="1" x="321"/>
        <item m="1" x="472"/>
        <item m="1" x="651"/>
        <item m="1" x="825"/>
        <item m="1" x="1013"/>
        <item m="1" x="149"/>
        <item m="1" x="332"/>
        <item m="1" x="490"/>
        <item m="1" x="667"/>
        <item m="1" x="843"/>
        <item m="1" x="1032"/>
        <item m="1" x="1199"/>
        <item m="1" x="2989"/>
        <item m="1" x="2794"/>
        <item m="1" x="2606"/>
        <item m="1" x="2413"/>
        <item m="1" x="2207"/>
        <item m="1" x="3165"/>
        <item m="1" x="2974"/>
        <item m="1" x="2775"/>
        <item m="1" x="2586"/>
        <item m="1" x="2394"/>
        <item m="1" x="3345"/>
        <item m="1" x="3149"/>
        <item m="1" x="2957"/>
        <item m="1" x="2758"/>
        <item m="1" x="2569"/>
        <item m="1" x="3549"/>
        <item m="1" x="3329"/>
        <item m="1" x="3137"/>
        <item m="1" x="2943"/>
        <item m="1" x="2743"/>
        <item m="1" x="3779"/>
        <item m="1" x="3526"/>
        <item m="1" x="3317"/>
        <item m="1" x="3124"/>
        <item m="1" x="2930"/>
        <item m="1" x="4021"/>
        <item m="1" x="3757"/>
        <item m="1" x="3505"/>
        <item m="1" x="3306"/>
        <item m="1" x="3114"/>
        <item m="1" x="4304"/>
        <item m="1" x="4003"/>
        <item m="1" x="3742"/>
        <item m="1" x="3495"/>
        <item m="1" x="3297"/>
        <item m="1" x="5912"/>
        <item m="1" x="6200"/>
        <item m="1" x="6414"/>
        <item m="1" x="6710"/>
        <item m="1" x="6919"/>
        <item m="1" x="7197"/>
        <item m="1" x="4914"/>
        <item m="1" x="5028"/>
        <item m="1" x="5313"/>
        <item m="1" x="5441"/>
        <item m="1" x="5719"/>
        <item m="1" x="5891"/>
        <item m="1" x="6171"/>
        <item m="1" x="6391"/>
        <item m="1" x="6683"/>
        <item m="1" x="6898"/>
        <item m="1" x="4193"/>
        <item m="1" x="4294"/>
        <item m="1" x="4501"/>
        <item m="1" x="4617"/>
        <item m="1" x="4881"/>
        <item m="1" x="5013"/>
        <item m="1" x="5283"/>
        <item m="1" x="5421"/>
        <item m="1" x="5687"/>
        <item m="1" x="5865"/>
        <item m="1" x="3643"/>
        <item m="1" x="3738"/>
        <item m="1" x="86"/>
        <item m="1" x="827"/>
        <item m="1" x="1475"/>
        <item m="1" x="1970"/>
        <item m="1" x="2726"/>
        <item m="1" x="3493"/>
        <item m="1" x="4605"/>
        <item m="1" x="6332"/>
        <item m="1" x="138"/>
        <item m="1" x="857"/>
        <item m="1" x="1495"/>
        <item m="1" x="1992"/>
        <item m="1" x="2749"/>
        <item m="1" x="3513"/>
        <item m="1" x="4631"/>
        <item m="1" x="6387"/>
        <item m="1" x="158"/>
        <item m="1" x="884"/>
        <item m="1" x="1512"/>
        <item m="1" x="2028"/>
        <item m="1" x="2784"/>
        <item m="1" x="3561"/>
        <item m="1" x="4680"/>
        <item m="1" x="6448"/>
        <item m="1" x="167"/>
        <item m="1" x="902"/>
        <item m="1" x="1532"/>
        <item m="1" x="3986"/>
        <item m="1" x="4272"/>
        <item m="1" x="4584"/>
        <item m="1" x="4976"/>
        <item m="1" x="5371"/>
        <item m="1" x="4279"/>
        <item m="1" x="4592"/>
        <item m="1" x="4983"/>
        <item m="1" x="5378"/>
        <item m="1" x="5793"/>
        <item m="1" x="4600"/>
        <item m="1" x="4990"/>
        <item m="1" x="5387"/>
        <item m="1" x="5804"/>
        <item m="1" x="6261"/>
        <item m="1" x="4998"/>
        <item m="1" x="5394"/>
        <item m="1" x="5815"/>
        <item m="1" x="6275"/>
        <item m="1" x="6770"/>
        <item m="1" x="5404"/>
        <item m="1" x="5826"/>
        <item m="1" x="6291"/>
        <item m="1" x="3765"/>
        <item m="1" x="4016"/>
        <item m="1" x="4312"/>
        <item m="1" x="4638"/>
        <item m="1" x="5035"/>
        <item m="1" x="5448"/>
        <item m="1" x="5898"/>
        <item m="1" x="6397"/>
        <item m="1" x="6904"/>
        <item m="1" x="3531"/>
        <item m="1" x="3773"/>
        <item m="1" x="4028"/>
        <item m="1" x="4321"/>
        <item m="1" x="4648"/>
        <item m="1" x="5044"/>
        <item m="1" x="5458"/>
        <item m="1" x="5907"/>
        <item m="1" x="6409"/>
        <item m="1" x="6914"/>
        <item m="1" x="3543"/>
        <item m="1" x="3786"/>
        <item m="1" x="4038"/>
        <item m="1" x="4333"/>
        <item m="1" x="4660"/>
        <item m="1" x="5057"/>
        <item m="1" x="5471"/>
        <item m="1" x="5923"/>
        <item m="1" x="6425"/>
        <item m="1" x="6930"/>
        <item m="1" x="6785"/>
        <item m="1" x="7257"/>
        <item m="1" x="5841"/>
        <item m="1" x="6801"/>
        <item m="1" x="7276"/>
        <item m="1" x="6325"/>
        <item m="1" x="6815"/>
        <item m="1" x="7294"/>
        <item m="1" x="31"/>
        <item m="1" x="6834"/>
        <item m="1" x="7308"/>
        <item m="1" x="3556"/>
        <item m="1" x="3798"/>
        <item m="1" x="4051"/>
        <item m="1" x="4346"/>
        <item m="1" x="4676"/>
        <item m="1" x="5072"/>
        <item m="1" x="5487"/>
        <item m="1" x="5938"/>
        <item m="1" x="6444"/>
        <item m="1" x="6947"/>
        <item m="1" x="3567"/>
        <item m="1" x="3810"/>
        <item m="1" x="4067"/>
        <item m="1" x="4362"/>
        <item m="1" x="4694"/>
        <item m="1" x="5090"/>
        <item m="1" x="3989"/>
        <item m="1" x="4275"/>
        <item m="1" x="4587"/>
        <item m="1" x="3746"/>
        <item m="1" x="3998"/>
        <item m="1" x="4296"/>
        <item m="1" x="4619"/>
        <item m="1" x="5015"/>
        <item m="1" x="5423"/>
        <item m="1" x="5867"/>
        <item m="1" x="6362"/>
        <item m="1" x="6873"/>
        <item m="1" x="3509"/>
        <item m="1" x="3752"/>
        <item m="1" x="4006"/>
        <item m="1" x="4301"/>
        <item m="1" x="4626"/>
        <item m="1" x="5022"/>
        <item m="1" x="5431"/>
        <item m="1" x="5879"/>
        <item m="1" x="6377"/>
        <item m="1" x="6885"/>
        <item m="1" x="3518"/>
        <item m="1" x="3762"/>
        <item m="1" x="4013"/>
        <item m="1" x="4308"/>
        <item m="1" x="4634"/>
        <item m="1" x="5031"/>
        <item m="1" x="5444"/>
        <item m="1" x="5894"/>
        <item m="1" x="6394"/>
        <item m="1" x="6901"/>
        <item m="1" x="3529"/>
        <item m="1" x="3771"/>
        <item m="1" x="4025"/>
        <item m="1" x="4318"/>
        <item m="1" x="4645"/>
        <item m="1" x="5041"/>
        <item m="1" x="5455"/>
        <item m="1" x="5904"/>
        <item m="1" x="6406"/>
        <item m="1" x="6911"/>
        <item m="1" x="3541"/>
        <item m="1" x="3784"/>
        <item m="1" x="4035"/>
        <item m="1" x="4329"/>
        <item m="1" x="4655"/>
        <item m="1" x="5051"/>
        <item m="1" x="5465"/>
        <item m="1" x="5917"/>
        <item m="1" x="6419"/>
        <item m="1" x="6924"/>
        <item m="1" x="3554"/>
        <item m="1" x="3796"/>
        <item m="1" x="4047"/>
        <item m="1" x="4342"/>
        <item m="1" x="4670"/>
        <item m="1" x="5066"/>
        <item m="1" x="5481"/>
        <item m="1" x="5932"/>
        <item m="1" x="6438"/>
        <item m="1" x="6941"/>
        <item m="1" x="3565"/>
        <item m="1" x="3808"/>
        <item m="1" x="4063"/>
        <item m="1" x="4358"/>
        <item m="1" x="4688"/>
        <item m="1" x="5083"/>
        <item m="1" x="5496"/>
        <item m="1" x="5948"/>
        <item m="1" x="6456"/>
        <item m="1" x="6960"/>
        <item m="1" x="3575"/>
        <item m="1" x="3816"/>
        <item m="1" x="4075"/>
        <item m="1" x="4370"/>
        <item m="1" x="4706"/>
        <item m="1" x="5100"/>
        <item m="1" x="5514"/>
        <item m="1" x="5966"/>
        <item m="1" x="6477"/>
        <item m="1" x="6980"/>
        <item m="1" x="3584"/>
        <item m="1" x="3826"/>
        <item m="1" x="4088"/>
        <item m="1" x="4386"/>
        <item m="1" x="4726"/>
        <item m="1" x="5120"/>
        <item m="1" x="5532"/>
        <item m="1" x="5985"/>
        <item m="1" x="6494"/>
        <item m="1" x="6996"/>
        <item m="1" x="3595"/>
        <item m="1" x="3835"/>
        <item m="1" x="4101"/>
        <item m="1" x="4398"/>
        <item m="1" x="4744"/>
        <item m="1" x="5136"/>
        <item m="1" x="5549"/>
        <item m="1" x="6001"/>
        <item m="1" x="6512"/>
        <item m="1" x="7011"/>
        <item m="1" x="6242"/>
        <item m="1" x="6752"/>
        <item m="1" x="7240"/>
        <item m="1" x="6254"/>
        <item m="1" x="6763"/>
        <item m="1" x="7250"/>
        <item m="1" x="6268"/>
        <item m="1" x="6778"/>
        <item m="1" x="7268"/>
        <item m="1" x="6284"/>
        <item m="1" x="6794"/>
        <item m="1" x="7287"/>
        <item m="1" x="6299"/>
        <item m="1" x="6809"/>
        <item m="1" x="7302"/>
        <item m="1" x="6319"/>
        <item m="1" x="6828"/>
        <item m="1" x="7320"/>
        <item m="1" x="6337"/>
        <item m="1" x="6846"/>
        <item m="1" x="7340"/>
        <item m="1" x="6348"/>
        <item m="1" x="6860"/>
        <item m="1" x="7357"/>
        <item m="1" x="6363"/>
        <item m="1" x="6874"/>
        <item m="1" x="7368"/>
        <item m="1" x="6378"/>
        <item m="1" x="6886"/>
        <item m="1" x="7377"/>
        <item m="1" x="3767"/>
        <item m="1" x="4018"/>
        <item m="1" x="4314"/>
        <item m="1" x="4640"/>
        <item m="1" x="5037"/>
        <item m="1" x="5450"/>
        <item m="1" x="5900"/>
        <item m="1" x="6399"/>
        <item m="1" x="6906"/>
        <item m="1" x="3533"/>
        <item m="1" x="3775"/>
        <item m="1" x="4030"/>
        <item m="1" x="4323"/>
        <item m="1" x="4650"/>
        <item m="1" x="5046"/>
        <item m="1" x="5460"/>
        <item m="1" x="5909"/>
        <item m="1" x="6411"/>
        <item m="1" x="6916"/>
        <item m="1" x="3545"/>
        <item m="1" x="3788"/>
        <item m="1" x="4040"/>
        <item m="1" x="4336"/>
        <item m="1" x="4663"/>
        <item m="1" x="5060"/>
        <item m="1" x="5474"/>
        <item m="1" x="5926"/>
        <item m="1" x="6428"/>
        <item m="1" x="6933"/>
        <item m="1" x="3558"/>
        <item m="1" x="3800"/>
        <item m="1" x="4054"/>
        <item m="1" x="4349"/>
        <item m="1" x="4679"/>
        <item m="1" x="5075"/>
        <item m="1" x="5490"/>
        <item m="1" x="5941"/>
        <item m="1" x="6447"/>
        <item m="1" x="6950"/>
        <item m="1" x="3569"/>
        <item m="1" x="3812"/>
        <item m="1" x="4070"/>
        <item m="1" x="4365"/>
        <item m="1" x="4698"/>
        <item m="1" x="5095"/>
        <item m="1" x="5507"/>
        <item m="1" x="5959"/>
        <item m="1" x="6467"/>
        <item m="1" x="6971"/>
        <item m="1" x="3578"/>
        <item m="1" x="3819"/>
        <item m="1" x="4081"/>
        <item m="1" x="4376"/>
        <item m="1" x="4716"/>
        <item m="1" x="5110"/>
        <item m="1" x="5524"/>
        <item m="1" x="5976"/>
        <item m="1" x="6487"/>
        <item m="1" x="6990"/>
        <item m="1" x="3588"/>
        <item m="1" x="3829"/>
        <item m="1" x="4093"/>
        <item m="1" x="4391"/>
        <item m="1" x="4735"/>
        <item m="1" x="5129"/>
        <item m="1" x="5541"/>
        <item m="1" x="5994"/>
        <item m="1" x="6502"/>
        <item m="1" x="7004"/>
        <item m="1" x="3598"/>
        <item m="1" x="3838"/>
        <item m="1" x="4105"/>
        <item m="1" x="4402"/>
        <item m="1" x="4752"/>
        <item m="1" x="5144"/>
        <item m="1" x="5557"/>
        <item m="1" x="6009"/>
        <item m="1" x="6520"/>
        <item m="1" x="7019"/>
        <item m="1" x="3609"/>
        <item m="1" x="3849"/>
        <item m="1" x="4116"/>
        <item m="1" x="4415"/>
        <item m="1" x="4768"/>
        <item m="1" x="6538"/>
        <item m="1" x="7039"/>
        <item m="1" x="3617"/>
        <item m="1" x="3859"/>
        <item m="1" x="4128"/>
        <item m="1" x="4426"/>
        <item m="1" x="4786"/>
        <item m="1" x="5180"/>
        <item m="1" x="5593"/>
        <item m="1" x="6045"/>
        <item m="1" x="6556"/>
        <item m="1" x="7055"/>
        <item m="1" x="6273"/>
        <item m="1" x="6783"/>
        <item m="1" x="7274"/>
        <item m="1" x="6288"/>
        <item m="1" x="6798"/>
        <item m="1" x="7292"/>
        <item m="1" x="6302"/>
        <item m="1" x="6812"/>
        <item m="1" x="7307"/>
        <item m="1" x="6322"/>
        <item m="1" x="6831"/>
        <item m="1" x="7324"/>
        <item m="1" x="6340"/>
        <item m="1" x="6849"/>
        <item m="1" x="7344"/>
        <item m="1" x="6351"/>
        <item m="1" x="6863"/>
        <item m="1" x="7361"/>
        <item m="1" x="6367"/>
        <item m="1" x="6878"/>
        <item m="1" x="7371"/>
        <item m="1" x="4979"/>
        <item m="1" x="5373"/>
        <item m="1" x="4281"/>
        <item m="1" x="4594"/>
        <item m="1" x="4985"/>
        <item m="1" x="5380"/>
        <item m="1" x="5795"/>
        <item m="1" x="4603"/>
        <item m="1" x="4993"/>
        <item m="1" x="5390"/>
        <item m="1" x="5806"/>
        <item m="1" x="6263"/>
        <item m="1" x="5002"/>
        <item m="1" x="5398"/>
        <item m="1" x="5818"/>
        <item m="1" x="6277"/>
        <item m="1" x="6772"/>
        <item m="1" x="5409"/>
        <item m="1" x="5831"/>
        <item m="1" x="6295"/>
        <item m="1" x="6788"/>
        <item m="1" x="7260"/>
        <item m="1" x="5846"/>
        <item m="1" x="6309"/>
        <item m="1" x="6805"/>
        <item m="1" x="7279"/>
        <item m="1" x="6329"/>
        <item m="1" x="6819"/>
        <item m="1" x="7298"/>
        <item m="1" x="34"/>
        <item m="1" x="6839"/>
        <item m="1" x="7312"/>
        <item m="1" x="44"/>
        <item m="1" x="246"/>
        <item m="1" x="7333"/>
        <item m="1" x="54"/>
        <item m="1" x="255"/>
        <item m="1" x="408"/>
        <item m="1" x="66"/>
        <item m="1" x="264"/>
        <item m="1" x="415"/>
        <item m="1" x="598"/>
        <item m="1" x="3993"/>
        <item m="1" x="4282"/>
        <item m="1" x="4595"/>
        <item m="1" x="4986"/>
        <item m="1" x="5381"/>
        <item m="1" x="3748"/>
        <item m="1" x="4000"/>
        <item m="1" x="4298"/>
        <item m="1" x="4621"/>
        <item m="1" x="5017"/>
        <item m="1" x="5425"/>
        <item m="1" x="5869"/>
        <item m="1" x="6365"/>
        <item m="1" x="6876"/>
        <item m="1" x="3511"/>
        <item m="1" x="3754"/>
        <item m="1" x="4008"/>
        <item m="1" x="4303"/>
        <item m="1" x="4628"/>
        <item m="1" x="5024"/>
        <item m="1" x="5433"/>
        <item m="1" x="5881"/>
        <item m="1" x="6380"/>
        <item m="1" x="6888"/>
        <item m="1" x="3520"/>
        <item m="1" x="3764"/>
        <item m="1" x="4015"/>
        <item m="1" x="4311"/>
        <item m="1" x="4637"/>
        <item m="1" x="5034"/>
        <item m="1" x="5447"/>
        <item m="1" x="5897"/>
        <item m="1" x="6396"/>
        <item m="1" x="6903"/>
        <item m="1" x="3530"/>
        <item m="1" x="3772"/>
        <item m="1" x="4027"/>
        <item m="1" x="4320"/>
        <item m="1" x="4647"/>
        <item m="1" x="5043"/>
        <item m="1" x="5457"/>
        <item m="1" x="5906"/>
        <item m="1" x="6408"/>
        <item m="1" x="6913"/>
        <item m="1" x="3542"/>
        <item m="1" x="3785"/>
        <item m="1" x="4037"/>
        <item m="1" x="4331"/>
        <item m="1" x="4658"/>
        <item m="1" x="5055"/>
        <item m="1" x="5469"/>
        <item m="1" x="5921"/>
        <item m="1" x="6423"/>
        <item m="1" x="6928"/>
        <item m="1" x="3555"/>
        <item m="1" x="3797"/>
        <item m="1" x="4049"/>
        <item m="1" x="4344"/>
        <item m="1" x="4674"/>
        <item m="1" x="5070"/>
        <item m="1" x="5485"/>
        <item m="1" x="5936"/>
        <item m="1" x="6442"/>
        <item m="1" x="6945"/>
        <item m="1" x="3566"/>
        <item m="1" x="3809"/>
        <item m="1" x="4065"/>
        <item m="1" x="4360"/>
        <item m="1" x="4692"/>
        <item m="1" x="5087"/>
        <item m="1" x="5500"/>
        <item m="1" x="5952"/>
        <item m="1" x="6460"/>
        <item m="1" x="6964"/>
        <item m="1" x="3576"/>
        <item m="1" x="3817"/>
        <item m="1" x="4077"/>
        <item m="1" x="4372"/>
        <item m="1" x="4709"/>
        <item m="1" x="5103"/>
        <item m="1" x="5517"/>
        <item m="1" x="5969"/>
        <item m="1" x="6480"/>
        <item m="1" x="6983"/>
        <item m="1" x="3586"/>
        <item m="1" x="3828"/>
        <item m="1" x="4090"/>
        <item m="1" x="4388"/>
        <item m="1" x="4729"/>
        <item m="1" x="5123"/>
        <item m="1" x="5535"/>
        <item m="1" x="5988"/>
        <item m="1" x="6497"/>
        <item m="1" x="6999"/>
        <item m="1" x="3597"/>
        <item m="1" x="3837"/>
        <item m="1" x="4103"/>
        <item m="1" x="4400"/>
        <item m="1" x="4747"/>
        <item m="1" x="5139"/>
        <item m="1" x="5552"/>
        <item m="1" x="6004"/>
        <item m="1" x="6515"/>
        <item m="1" x="7014"/>
        <item m="1" x="6244"/>
        <item m="1" x="6754"/>
        <item m="1" x="7242"/>
        <item m="1" x="6256"/>
        <item m="1" x="6765"/>
        <item m="1" x="7252"/>
        <item m="1" x="6270"/>
        <item m="1" x="6780"/>
        <item m="1" x="7271"/>
        <item m="1" x="116"/>
        <item m="1" x="196"/>
        <item m="1" x="312"/>
        <item m="1" x="3443"/>
        <item m="1" x="3515"/>
        <item m="1" x="3682"/>
        <item m="1" x="3759"/>
        <item m="1" x="3931"/>
        <item m="1" x="4011"/>
        <item m="1" x="4213"/>
        <item m="1" x="4305"/>
        <item m="1" x="4523"/>
        <item m="1" x="2932"/>
        <item m="1" x="3049"/>
        <item m="1" x="3118"/>
        <item m="1" x="3233"/>
        <item m="1" x="3308"/>
        <item m="1" x="3424"/>
        <item m="1" x="3499"/>
        <item m="1" x="3664"/>
        <item m="1" x="3743"/>
        <item m="1" x="3913"/>
        <item m="1" x="2551"/>
        <item m="1" x="2669"/>
        <item m="1" x="2728"/>
        <item m="1" x="2845"/>
        <item m="1" x="2923"/>
        <item m="1" x="3032"/>
        <item m="1" x="3110"/>
        <item m="1" x="3215"/>
        <item m="1" x="3298"/>
        <item m="1" x="3405"/>
        <item m="1" x="2161"/>
        <item m="1" x="2273"/>
        <item m="1" x="2357"/>
        <item m="1" x="2475"/>
        <item m="1" x="2545"/>
        <item m="1" x="2655"/>
        <item m="1" x="2722"/>
        <item m="1" x="2831"/>
        <item m="1" x="2918"/>
        <item m="1" x="3017"/>
        <item m="1" x="1813"/>
        <item m="1" x="1884"/>
        <item m="1" x="1952"/>
        <item m="1" x="2055"/>
        <item m="1" x="2154"/>
        <item m="1" x="2253"/>
        <item m="1" x="2350"/>
        <item m="1" x="2458"/>
        <item m="1" x="2541"/>
        <item m="1" x="2639"/>
        <item m="1" x="1583"/>
        <item m="1" x="1633"/>
        <item m="1" x="1688"/>
        <item m="1" x="1742"/>
        <item m="1" x="1806"/>
        <item m="1" x="1874"/>
        <item m="1" x="1946"/>
        <item m="1" x="2042"/>
        <item m="1" x="2149"/>
        <item m="1" x="2239"/>
        <item m="1" x="1312"/>
        <item m="1" x="1384"/>
        <item m="1" x="1437"/>
        <item m="1" x="1514"/>
        <item m="1" x="1577"/>
        <item m="1" x="1626"/>
        <item m="1" x="1683"/>
        <item m="1" x="1735"/>
        <item m="1" x="1802"/>
        <item m="1" x="2270"/>
        <item m="1" x="2062"/>
        <item m="1" x="1881"/>
        <item m="1" x="1745"/>
        <item m="1" x="2654"/>
        <item m="1" x="2467"/>
        <item m="1" x="2250"/>
        <item m="1" x="2046"/>
        <item m="1" x="1872"/>
        <item m="1" x="2822"/>
        <item m="1" x="2638"/>
        <item m="1" x="2448"/>
        <item m="1" x="2238"/>
        <item m="1" x="2034"/>
        <item m="1" x="3000"/>
        <item m="1" x="2809"/>
        <item m="1" x="2624"/>
        <item m="1" x="2434"/>
        <item m="1" x="2226"/>
        <item m="1" x="3176"/>
        <item m="1" x="2990"/>
        <item m="1" x="2795"/>
        <item m="1" x="2607"/>
        <item m="1" x="2414"/>
        <item m="1" x="3356"/>
        <item m="1" x="3166"/>
        <item m="1" x="2975"/>
        <item m="1" x="2776"/>
        <item m="1" x="2587"/>
        <item m="1" x="3570"/>
        <item m="1" x="3346"/>
        <item m="1" x="3150"/>
        <item m="1" x="2958"/>
        <item m="1" x="2759"/>
        <item m="1" x="3801"/>
        <item m="1" x="1117"/>
        <item m="1" x="1292"/>
        <item m="1" x="1426"/>
        <item m="1" x="1567"/>
        <item m="1" x="1672"/>
        <item m="1" x="1789"/>
        <item m="1" x="1926"/>
        <item m="1" x="2126"/>
        <item m="1" x="2319"/>
        <item m="1" x="944"/>
        <item m="1" x="1123"/>
        <item m="1" x="1297"/>
        <item m="1" x="1427"/>
        <item m="1" x="1568"/>
        <item m="1" x="1675"/>
        <item m="1" x="1792"/>
        <item m="1" x="1928"/>
        <item m="1" x="2130"/>
        <item m="1" x="2326"/>
        <item m="1" x="949"/>
        <item m="1" x="1128"/>
        <item m="1" x="1300"/>
        <item m="1" x="1430"/>
        <item m="1" x="1570"/>
        <item m="1" x="1678"/>
        <item m="1" x="1795"/>
        <item m="1" x="1934"/>
        <item m="1" x="2136"/>
        <item m="1" x="2333"/>
        <item m="1" x="957"/>
        <item m="1" x="1134"/>
        <item m="1" x="1304"/>
        <item m="1" x="1433"/>
        <item m="1" x="1573"/>
        <item m="1" x="1681"/>
        <item m="1" x="1799"/>
        <item m="1" x="1938"/>
        <item m="1" x="2141"/>
        <item m="1" x="2338"/>
        <item m="1" x="964"/>
        <item m="1" x="1141"/>
        <item m="1" x="1314"/>
        <item m="1" x="1439"/>
        <item m="1" x="1579"/>
        <item m="1" x="1685"/>
        <item m="1" x="1803"/>
        <item m="1" x="1942"/>
        <item m="1" x="2147"/>
        <item m="1" x="2343"/>
        <item m="1" x="970"/>
        <item m="1" x="1148"/>
        <item m="1" x="1319"/>
        <item m="1" x="1442"/>
        <item m="1" x="1580"/>
        <item m="1" x="1687"/>
        <item m="1" x="1805"/>
        <item m="1" x="1943"/>
        <item m="1" x="2148"/>
        <item m="1" x="2346"/>
        <item m="1" x="977"/>
        <item m="1" x="1153"/>
        <item m="1" x="1323"/>
        <item m="1" x="1447"/>
        <item m="1" x="1585"/>
        <item m="1" x="1690"/>
        <item m="1" x="1808"/>
        <item m="1" x="1948"/>
        <item m="1" x="2150"/>
        <item m="1" x="2347"/>
        <item m="1" x="982"/>
        <item m="1" x="1160"/>
        <item m="1" x="1328"/>
        <item m="1" x="1451"/>
        <item m="1" x="1589"/>
        <item m="1" x="1693"/>
        <item m="1" x="1810"/>
        <item m="1" x="1950"/>
        <item m="1" x="2151"/>
        <item m="1" x="2348"/>
        <item m="1" x="992"/>
        <item m="1" x="1169"/>
        <item m="1" x="1335"/>
        <item m="1" x="1455"/>
        <item m="1" x="1593"/>
        <item m="1" x="1696"/>
        <item m="1" x="1815"/>
        <item m="1" x="1954"/>
        <item m="1" x="2156"/>
        <item m="1" x="2352"/>
        <item m="1" x="1001"/>
        <item m="1" x="1179"/>
        <item m="1" x="1340"/>
        <item m="1" x="1462"/>
        <item m="1" x="1598"/>
        <item m="1" x="1702"/>
        <item m="1" x="1820"/>
        <item m="1" x="1957"/>
        <item m="1" x="2157"/>
        <item m="1" x="2355"/>
        <item m="1" x="2058"/>
        <item m="1" x="2256"/>
        <item m="1" x="2460"/>
        <item m="1" x="2640"/>
        <item m="1" x="2814"/>
        <item m="1" x="3001"/>
        <item m="1" x="3184"/>
        <item m="1" x="3371"/>
        <item m="1" x="3603"/>
        <item m="1" x="3843"/>
        <item m="1" x="2065"/>
        <item m="1" x="2264"/>
        <item m="1" x="2469"/>
        <item m="1" x="1821"/>
        <item m="1" x="2544"/>
        <item m="1" x="3293"/>
        <item m="1" x="4269"/>
        <item m="1" x="5819"/>
        <item m="1" x="1360"/>
        <item m="1" x="1836"/>
        <item m="1" x="2558"/>
        <item m="1" x="3307"/>
        <item m="1" x="4292"/>
        <item m="1" x="5863"/>
        <item m="1" x="1374"/>
        <item m="1" x="1853"/>
        <item m="1" x="2588"/>
        <item m="1" x="3330"/>
        <item m="1" x="4324"/>
        <item m="1" x="5910"/>
        <item m="1" x="1390"/>
        <item m="1" x="1873"/>
        <item m="1" x="2625"/>
        <item m="1" x="3357"/>
        <item m="1" x="4379"/>
        <item m="1" x="2652"/>
        <item m="1" x="2820"/>
        <item m="1" x="2998"/>
        <item m="1" x="3174"/>
        <item m="1" x="3354"/>
        <item m="1" x="2828"/>
        <item m="1" x="3007"/>
        <item m="1" x="3181"/>
        <item m="1" x="3361"/>
        <item m="1" x="3579"/>
        <item m="1" x="3015"/>
        <item m="1" x="3190"/>
        <item m="1" x="3368"/>
        <item m="1" x="3589"/>
        <item m="1" x="3820"/>
        <item m="1" x="3197"/>
        <item m="1" x="3377"/>
        <item m="1" x="3599"/>
        <item m="1" x="3830"/>
        <item m="1" x="4082"/>
        <item m="1" x="3384"/>
        <item m="1" x="3610"/>
        <item m="1" x="3839"/>
        <item m="1" x="4094"/>
        <item m="1" x="4377"/>
        <item m="1" x="3619"/>
        <item m="1" x="3851"/>
        <item m="1" x="4107"/>
        <item m="1" x="4392"/>
        <item m="1" x="4717"/>
        <item m="1" x="3861"/>
        <item m="1" x="4118"/>
        <item m="1" x="4736"/>
        <item m="1" x="5111"/>
        <item m="1" x="4130"/>
        <item m="1" x="4417"/>
        <item m="1" x="2653"/>
        <item m="1" x="2821"/>
        <item m="1" x="2999"/>
        <item m="1" x="72"/>
        <item m="1" x="280"/>
        <item m="1" x="442"/>
        <item m="1" x="635"/>
        <item m="1" x="819"/>
        <item m="1" x="92"/>
        <item m="1" x="294"/>
        <item m="1" x="456"/>
        <item m="1" x="645"/>
        <item m="1" x="831"/>
        <item m="1" x="104"/>
        <item m="1" x="306"/>
        <item m="1" x="466"/>
        <item m="1" x="655"/>
        <item m="1" x="839"/>
        <item m="1" x="3175"/>
        <item m="1" x="3355"/>
        <item m="1" x="2829"/>
        <item m="1" x="3008"/>
        <item m="1" x="3182"/>
        <item m="1" x="3362"/>
        <item m="1" x="3580"/>
        <item m="1" x="3016"/>
        <item m="1" x="3191"/>
        <item m="1" x="3369"/>
        <item m="1" x="3590"/>
        <item m="1" x="3821"/>
        <item m="1" x="3198"/>
        <item m="1" x="3378"/>
        <item m="1" x="3600"/>
        <item m="1" x="3831"/>
        <item m="1" x="4083"/>
        <item m="1" x="3385"/>
        <item m="1" x="3611"/>
        <item m="1" x="3840"/>
        <item m="1" x="4095"/>
        <item m="1" x="4378"/>
        <item m="1" x="3621"/>
        <item m="1" x="3853"/>
        <item m="1" x="4109"/>
        <item m="1" x="4393"/>
        <item m="1" x="4718"/>
        <item m="1" x="3864"/>
        <item m="1" x="4121"/>
        <item m="1" x="4405"/>
        <item m="1" x="4737"/>
        <item m="1" x="5112"/>
        <item m="1" x="4132"/>
        <item m="1" x="4419"/>
        <item m="1" x="4755"/>
        <item m="1" x="5130"/>
        <item m="1" x="5525"/>
        <item m="1" x="4433"/>
        <item m="1" x="4773"/>
        <item m="1" x="5149"/>
        <item m="1" x="5542"/>
        <item m="1" x="5977"/>
        <item m="1" x="4794"/>
        <item m="1" x="5168"/>
        <item m="1" x="5562"/>
        <item m="1" x="5995"/>
        <item m="1" x="6488"/>
        <item m="1" x="2661"/>
        <item m="1" x="2830"/>
        <item m="1" x="3009"/>
        <item m="1" x="3183"/>
        <item m="1" x="3363"/>
        <item m="1" x="2911"/>
        <item m="1" x="2983"/>
        <item m="1" x="3098"/>
        <item m="1" x="3167"/>
        <item m="1" x="3283"/>
        <item m="1" x="3352"/>
        <item m="1" x="3474"/>
        <item m="1" x="3571"/>
        <item m="1" x="3717"/>
        <item m="1" x="2417"/>
        <item m="1" x="2531"/>
        <item m="1" x="2598"/>
        <item m="1" x="2708"/>
        <item m="1" x="2777"/>
        <item m="1" x="2901"/>
        <item m="1" x="2966"/>
        <item m="1" x="3087"/>
        <item m="1" x="3152"/>
        <item m="1" x="3271"/>
        <item m="1" x="2001"/>
        <item m="1" x="2129"/>
        <item m="1" x="2198"/>
        <item m="1" x="2325"/>
        <item m="1" x="2396"/>
        <item m="1" x="2521"/>
        <item m="1" x="2578"/>
        <item m="1" x="2696"/>
        <item m="1" x="2760"/>
        <item m="1" x="2887"/>
        <item m="1" x="1720"/>
        <item m="1" x="1784"/>
        <item m="1" x="1843"/>
        <item m="1" x="1919"/>
        <item m="1" x="1988"/>
        <item m="1" x="2114"/>
        <item m="1" x="2183"/>
        <item m="1" x="2308"/>
        <item m="1" x="2378"/>
        <item m="1" x="2509"/>
        <item m="1" x="1484"/>
        <item m="1" x="1559"/>
        <item m="1" x="1611"/>
        <item m="1" x="1662"/>
        <item m="1" x="1713"/>
        <item m="1" x="1775"/>
        <item m="1" x="1834"/>
        <item m="1" x="1908"/>
        <item m="1" x="1975"/>
        <item m="1" x="2097"/>
        <item m="1" x="1193"/>
        <item m="1" x="1277"/>
        <item m="1" x="1347"/>
        <item m="1" x="1411"/>
        <item m="1" x="1471"/>
        <item m="1" x="1549"/>
        <item m="1" x="1604"/>
        <item m="1" x="1655"/>
        <item m="1" x="1706"/>
        <item m="1" x="1766"/>
        <item m="1" x="797"/>
        <item m="1" x="912"/>
        <item m="1" x="998"/>
        <item m="1" x="1091"/>
        <item m="1" x="1175"/>
        <item m="1" x="1266"/>
        <item m="1" x="1337"/>
        <item m="1" x="1404"/>
        <item m="1" x="1459"/>
        <item m="1" x="23"/>
        <item m="1" x="234"/>
        <item m="1" x="392"/>
        <item m="1" x="567"/>
        <item m="1" x="745"/>
        <item m="1" x="940"/>
        <item m="1" x="36"/>
        <item m="1" x="240"/>
        <item m="1" x="400"/>
        <item m="1" x="583"/>
        <item m="1" x="758"/>
        <item m="1" x="951"/>
        <item m="1" x="1125"/>
        <item m="1" x="1897"/>
        <item m="1" x="1761"/>
        <item m="1" x="1644"/>
        <item m="1" x="1530"/>
        <item m="1" x="1394"/>
        <item m="1" x="2070"/>
        <item m="1" x="1888"/>
        <item m="1" x="1750"/>
        <item m="1" x="1636"/>
        <item m="1" x="1519"/>
        <item m="1" x="2263"/>
        <item m="1" x="2052"/>
        <item m="1" x="1878"/>
        <item m="1" x="1741"/>
        <item m="1" x="1629"/>
        <item m="1" x="2456"/>
        <item m="1" x="2245"/>
        <item m="1" x="2038"/>
        <item m="1" x="1868"/>
        <item m="1" x="1734"/>
        <item m="1" x="2632"/>
        <item m="1" x="2440"/>
        <item m="1" x="2233"/>
        <item m="1" x="2026"/>
        <item m="1" x="1858"/>
        <item m="1" x="2801"/>
        <item m="1" x="2616"/>
        <item m="1" x="2423"/>
        <item m="1" x="2216"/>
        <item m="1" x="2006"/>
        <item m="1" x="2982"/>
        <item m="1" x="2783"/>
        <item m="1" x="2596"/>
        <item m="1" x="2402"/>
        <item m="1" x="2197"/>
        <item m="1" x="61"/>
        <item m="1" x="268"/>
        <item m="1" x="432"/>
        <item m="1" x="623"/>
        <item m="1" x="810"/>
        <item m="1" x="1010"/>
        <item m="1" x="1187"/>
        <item m="1" x="1344"/>
        <item m="1" x="1469"/>
        <item m="1" x="71"/>
        <item m="1" x="279"/>
        <item m="1" x="441"/>
        <item m="1" x="634"/>
        <item m="1" x="818"/>
        <item m="1" x="1019"/>
        <item m="1" x="1195"/>
        <item m="1" x="1348"/>
        <item m="1" x="1473"/>
        <item m="1" x="91"/>
        <item m="1" x="293"/>
        <item m="1" x="455"/>
        <item m="1" x="644"/>
        <item m="1" x="830"/>
        <item m="1" x="1028"/>
        <item m="1" x="1204"/>
        <item m="1" x="1356"/>
        <item m="1" x="1480"/>
        <item m="1" x="103"/>
        <item m="1" x="465"/>
        <item m="1" x="654"/>
        <item m="1" x="838"/>
        <item m="1" x="1036"/>
        <item m="1" x="1211"/>
        <item m="1" x="1359"/>
        <item m="1" x="1485"/>
        <item m="1" x="121"/>
        <item m="1" x="477"/>
        <item m="1" x="663"/>
        <item m="1" x="848"/>
        <item m="1" x="1041"/>
        <item m="1" x="1215"/>
        <item m="1" x="1364"/>
        <item m="1" x="1490"/>
        <item m="1" x="129"/>
        <item m="1" x="486"/>
        <item m="1" x="671"/>
        <item m="1" x="854"/>
        <item m="1" x="1045"/>
        <item m="1" x="1219"/>
        <item m="1" x="1366"/>
        <item m="1" x="1492"/>
        <item m="1" x="141"/>
        <item m="1" x="494"/>
        <item m="1" x="677"/>
        <item m="1" x="861"/>
        <item m="1" x="1050"/>
        <item m="1" x="1224"/>
        <item m="1" x="1369"/>
        <item m="1" x="1497"/>
        <item m="1" x="147"/>
        <item m="1" x="500"/>
        <item m="1" x="6775"/>
        <item m="1" x="7027"/>
        <item m="1" x="684"/>
        <item m="1" x="867"/>
        <item m="1" x="1054"/>
        <item m="1" x="1231"/>
        <item m="1" x="1372"/>
        <item m="1" x="1499"/>
        <item m="1" x="154"/>
        <item m="1" x="504"/>
        <item m="1" x="688"/>
        <item m="1" x="873"/>
        <item m="1" x="1059"/>
        <item m="1" x="1234"/>
        <item m="1" x="1376"/>
        <item m="1" x="1505"/>
        <item m="1" x="155"/>
        <item m="1" x="509"/>
        <item m="1" x="692"/>
        <item m="1" x="880"/>
        <item m="1" x="1066"/>
        <item m="1" x="1240"/>
        <item m="1" x="1378"/>
        <item m="1" x="1507"/>
        <item m="1" x="1301"/>
        <item m="1" x="1431"/>
        <item m="1" x="1571"/>
        <item m="1" x="1679"/>
        <item m="1" x="1796"/>
        <item m="1" x="1935"/>
        <item m="1" x="2137"/>
        <item m="1" x="2334"/>
        <item m="1" x="2527"/>
        <item m="1" x="2704"/>
        <item m="1" x="1305"/>
        <item m="1" x="1434"/>
        <item m="1" x="1574"/>
        <item m="1" x="185"/>
        <item m="1" x="922"/>
        <item m="1" x="1552"/>
        <item m="1" x="2090"/>
        <item m="1" x="2844"/>
        <item m="1" x="3642"/>
        <item m="1" x="4840"/>
        <item m="1" x="6609"/>
        <item m="1" x="208"/>
        <item m="1" x="933"/>
        <item m="1" x="1564"/>
        <item m="1" x="2120"/>
        <item m="1" x="2877"/>
        <item m="1" x="3680"/>
        <item m="1" x="4912"/>
        <item m="1" x="6679"/>
        <item m="1" x="229"/>
        <item m="1" x="959"/>
        <item m="1" x="1576"/>
        <item m="1" x="2145"/>
        <item m="1" x="2907"/>
        <item m="1" x="3709"/>
        <item m="1" x="4955"/>
        <item m="1" x="6730"/>
        <item m="1" x="248"/>
        <item m="1" x="985"/>
        <item m="1" x="1590"/>
        <item m="1" x="5405"/>
        <item m="1" x="5827"/>
        <item m="1" x="6292"/>
        <item m="1" x="6786"/>
        <item m="1" x="7258"/>
        <item m="1" x="5842"/>
        <item m="1" x="6305"/>
        <item m="1" x="6802"/>
        <item m="1" x="7277"/>
        <item m="1" x="6326"/>
        <item m="1" x="6816"/>
        <item m="1" x="7295"/>
        <item m="1" x="32"/>
        <item m="1" x="6835"/>
        <item m="1" x="7309"/>
        <item m="1" x="42"/>
        <item m="1" x="244"/>
        <item m="1" x="7328"/>
        <item m="1" x="51"/>
        <item m="1" x="253"/>
        <item m="1" x="406"/>
        <item m="1" x="64"/>
        <item m="1" x="262"/>
        <item m="1" x="414"/>
        <item m="1" x="597"/>
        <item m="1" x="77"/>
        <item m="1" x="271"/>
        <item m="1" x="425"/>
        <item m="1" x="608"/>
        <item m="1" x="783"/>
        <item m="1" x="284"/>
        <item m="1" x="434"/>
        <item m="1" x="618"/>
        <item m="1" x="5410"/>
        <item m="1" x="5832"/>
        <item m="1" x="6296"/>
        <item m="1" x="6789"/>
        <item m="1" x="7261"/>
        <item m="1" x="5847"/>
        <item m="1" x="6310"/>
        <item m="1" x="6806"/>
        <item m="1" x="7280"/>
        <item m="1" x="6330"/>
        <item m="1" x="6820"/>
        <item m="1" x="7299"/>
        <item m="1" x="35"/>
        <item m="1" x="6840"/>
        <item m="1" x="7313"/>
        <item m="1" x="45"/>
        <item m="1" x="247"/>
        <item m="1" x="7334"/>
        <item m="1" x="55"/>
        <item m="1" x="256"/>
        <item m="1" x="409"/>
        <item m="1" x="67"/>
        <item m="1" x="265"/>
        <item m="1" x="416"/>
        <item m="1" x="599"/>
        <item m="1" x="81"/>
        <item m="1" x="273"/>
        <item m="1" x="427"/>
        <item m="1" x="609"/>
        <item m="1" x="784"/>
        <item m="1" x="288"/>
        <item m="1" x="436"/>
        <item m="1" x="620"/>
        <item m="1" x="793"/>
        <item m="1" x="984"/>
        <item m="1" x="448"/>
        <item m="1" x="625"/>
        <item m="1" x="802"/>
        <item m="1" x="995"/>
        <item m="1" x="1162"/>
        <item m="1" x="640"/>
        <item m="1" x="812"/>
        <item m="1" x="1004"/>
        <item m="1" x="1172"/>
        <item m="1" x="1329"/>
        <item m="1" x="5416"/>
        <item m="1" x="5848"/>
        <item m="1" x="6311"/>
        <item m="1" x="6807"/>
        <item m="1" x="7281"/>
        <item m="1" x="4244"/>
        <item m="1" x="4546"/>
        <item m="1" x="4935"/>
        <item m="1" x="5324"/>
        <item m="1" x="5715"/>
        <item m="1" x="6150"/>
        <item m="1" x="6650"/>
        <item m="1" x="7125"/>
        <item m="1" x="4562"/>
        <item m="1" x="4953"/>
        <item m="1" x="5345"/>
        <item m="1" x="5743"/>
        <item m="1" x="6183"/>
        <item m="1" x="6677"/>
        <item m="1" x="7157"/>
        <item m="1" x="3730"/>
        <item m="1" x="3290"/>
        <item m="1" x="3102"/>
        <item m="1" x="4276"/>
        <item m="1" x="3978"/>
        <item m="1" x="3725"/>
        <item m="1" x="3481"/>
        <item m="1" x="3286"/>
        <item m="1" x="4588"/>
        <item m="1" x="4265"/>
        <item m="1" x="3973"/>
        <item m="1" x="3721"/>
        <item m="1" x="3477"/>
        <item m="1" x="4980"/>
        <item m="1" x="4576"/>
        <item m="1" x="4260"/>
        <item m="1" x="3969"/>
        <item m="1" x="3715"/>
        <item m="1" x="5374"/>
        <item m="1" x="4968"/>
        <item m="1" x="4566"/>
        <item m="1" x="4253"/>
        <item m="1" x="3957"/>
        <item m="1" x="5785"/>
        <item m="1" x="5365"/>
        <item m="1" x="4961"/>
        <item m="1" x="4556"/>
        <item m="1" x="4237"/>
        <item m="1" x="6237"/>
        <item m="1" x="5769"/>
        <item m="1" x="5355"/>
        <item m="1" x="4944"/>
        <item m="1" x="4539"/>
        <item m="1" x="6739"/>
        <item m="1" x="2158"/>
        <item m="1" x="2356"/>
        <item m="1" x="2543"/>
        <item m="1" x="2719"/>
        <item m="1" x="2917"/>
        <item m="1" x="3105"/>
        <item m="1" x="3292"/>
        <item m="1" x="3485"/>
        <item m="1" x="3727"/>
        <item m="1" x="1963"/>
        <item m="1" x="2162"/>
        <item m="1" x="2358"/>
        <item m="1" x="2546"/>
        <item m="1" x="2723"/>
        <item m="1" x="2919"/>
        <item m="1" x="3107"/>
        <item m="1" x="3294"/>
        <item m="1" x="3488"/>
        <item m="1" x="3729"/>
        <item m="1" x="1968"/>
        <item m="1" x="2167"/>
        <item m="1" x="2361"/>
        <item m="1" x="2547"/>
        <item m="1" x="2724"/>
        <item m="1" x="2921"/>
        <item m="1" x="3108"/>
        <item m="1" x="3296"/>
        <item m="1" x="3490"/>
        <item m="1" x="3734"/>
        <item m="1" x="1973"/>
        <item m="1" x="2172"/>
        <item m="1" x="2366"/>
        <item m="1" x="2553"/>
        <item m="1" x="2729"/>
        <item m="1" x="2924"/>
        <item m="1" x="3111"/>
        <item m="1" x="3299"/>
        <item m="1" x="3494"/>
        <item m="1" x="3739"/>
        <item m="1" x="1978"/>
        <item m="1" x="2175"/>
        <item m="1" x="2370"/>
        <item m="1" x="2555"/>
        <item m="1" x="2732"/>
        <item m="1" x="2925"/>
        <item m="1" x="3116"/>
        <item m="1" x="3303"/>
        <item m="1" x="3496"/>
        <item m="1" x="3741"/>
        <item m="1" x="1985"/>
        <item m="1" x="2181"/>
        <item m="1" x="2373"/>
        <item m="1" x="2561"/>
        <item m="1" x="2737"/>
        <item m="1" x="2934"/>
        <item m="1" x="3119"/>
        <item m="1" x="3309"/>
        <item m="1" x="3500"/>
        <item m="1" x="3744"/>
        <item m="1" x="1989"/>
        <item m="1" x="2184"/>
        <item m="1" x="2379"/>
        <item m="1" x="2563"/>
        <item m="1" x="2744"/>
        <item m="1" x="2937"/>
        <item m="1" x="3126"/>
        <item m="1" x="3312"/>
        <item m="1" x="3507"/>
        <item m="1" x="3750"/>
        <item m="1" x="1997"/>
        <item m="1" x="2193"/>
        <item m="1" x="2386"/>
        <item m="1" x="2573"/>
        <item m="1" x="1776"/>
        <item m="1" x="1835"/>
        <item m="1" x="1910"/>
        <item m="1" x="1977"/>
        <item m="1" x="2099"/>
        <item m="1" x="2174"/>
        <item m="1" x="2295"/>
        <item m="1" x="2369"/>
        <item m="1" x="2498"/>
        <item m="1" x="1472"/>
        <item m="1" x="1550"/>
        <item m="1" x="1606"/>
        <item m="1" x="1657"/>
        <item m="1" x="1708"/>
        <item m="1" x="1768"/>
        <item m="1" x="1826"/>
        <item m="1" x="1900"/>
        <item m="1" x="1967"/>
        <item m="1" x="2083"/>
        <item m="1" x="1176"/>
        <item m="1" x="1267"/>
        <item m="1" x="1339"/>
        <item m="1" x="1406"/>
        <item m="1" x="1461"/>
        <item m="1" x="1541"/>
        <item m="1" x="1597"/>
        <item m="1" x="1648"/>
        <item m="1" x="1701"/>
        <item m="1" x="1760"/>
        <item m="1" x="780"/>
        <item m="1" x="900"/>
        <item m="1" x="2752"/>
        <item m="1" x="2947"/>
        <item m="1" x="3131"/>
        <item m="1" x="3320"/>
        <item m="1" x="3516"/>
        <item m="1" x="3760"/>
        <item m="1" x="2002"/>
        <item m="1" x="2199"/>
        <item m="1" x="2397"/>
        <item m="1" x="2579"/>
        <item m="1" x="2761"/>
        <item m="1" x="2951"/>
        <item m="1" x="3138"/>
        <item m="1" x="3323"/>
        <item m="1" x="3527"/>
        <item m="1" x="3769"/>
        <item m="1" x="2013"/>
        <item m="1" x="2211"/>
        <item m="1" x="2406"/>
        <item m="1" x="2591"/>
        <item m="1" x="2768"/>
        <item m="1" x="2961"/>
        <item m="1" x="3143"/>
        <item m="1" x="3334"/>
        <item m="1" x="3539"/>
        <item m="1" x="3782"/>
        <item m="1" x="3449"/>
        <item m="1" x="3688"/>
        <item m="1" x="3939"/>
        <item m="1" x="4222"/>
        <item m="1" x="4532"/>
        <item m="1" x="4925"/>
        <item m="1" x="5328"/>
        <item m="1" x="5732"/>
        <item m="1" x="6187"/>
        <item m="1" x="6697"/>
        <item m="1" x="3458"/>
        <item m="1" x="3696"/>
        <item m="1" x="3945"/>
        <item m="1" x="376"/>
        <item m="1" x="1119"/>
        <item m="1" x="1674"/>
        <item m="1" x="2324"/>
        <item m="1" x="3074"/>
        <item m="1" x="3937"/>
        <item m="1" x="5326"/>
        <item m="1" x="397"/>
        <item m="1" x="1143"/>
        <item m="1" x="1686"/>
        <item m="1" x="2345"/>
        <item m="1" x="3097"/>
        <item m="1" x="3966"/>
        <item m="1" x="5360"/>
        <item m="1" x="417"/>
        <item m="1" x="1173"/>
        <item m="1" x="1697"/>
        <item m="1" x="2354"/>
        <item m="1" x="3104"/>
        <item m="1" x="3977"/>
        <item m="1" x="5382"/>
        <item m="1" x="462"/>
        <item m="1" x="1207"/>
        <item m="1" x="693"/>
        <item m="1" x="874"/>
        <item m="1" x="1055"/>
        <item m="1" x="1226"/>
        <item m="1" x="1367"/>
        <item m="1" x="881"/>
        <item m="1" x="1060"/>
        <item m="1" x="1232"/>
        <item m="1" x="1370"/>
        <item m="1" x="1493"/>
        <item m="1" x="1068"/>
        <item m="1" x="1235"/>
        <item m="1" x="1373"/>
        <item m="1" x="1498"/>
        <item m="1" x="1617"/>
        <item m="1" x="1242"/>
        <item m="1" x="1377"/>
        <item m="1" x="1500"/>
        <item m="1" x="1620"/>
        <item m="1" x="1721"/>
        <item m="1" x="1380"/>
        <item m="1" x="1506"/>
        <item m="1" x="1621"/>
        <item m="1" x="1724"/>
        <item m="1" x="1844"/>
        <item m="1" x="1509"/>
        <item m="1" x="1623"/>
        <item m="1" x="1725"/>
        <item m="1" x="1848"/>
        <item m="1" x="1990"/>
        <item m="1" x="1625"/>
        <item m="1" x="1727"/>
        <item m="1" x="1850"/>
        <item m="1" x="1998"/>
        <item m="1" x="2185"/>
        <item m="1" x="1731"/>
        <item m="1" x="1855"/>
        <item m="1" x="2003"/>
        <item m="1" x="2194"/>
        <item m="1" x="2380"/>
        <item m="1" x="1860"/>
        <item m="1" x="2014"/>
        <item m="1" x="2200"/>
        <item m="1" x="2387"/>
        <item m="1" x="694"/>
        <item m="1" x="875"/>
        <item m="1" x="1056"/>
        <item m="1" x="1227"/>
        <item m="1" x="1753"/>
        <item m="1" x="1814"/>
        <item m="1" x="1885"/>
        <item m="1" x="1953"/>
        <item m="1" x="2056"/>
        <item m="1" x="2155"/>
        <item m="1" x="2254"/>
        <item m="1" x="2351"/>
        <item m="1" x="2459"/>
        <item m="1" x="1446"/>
        <item m="1" x="1525"/>
        <item m="1" x="1584"/>
        <item m="1" x="1634"/>
        <item m="1" x="1689"/>
        <item m="1" x="1743"/>
        <item m="1" x="1807"/>
        <item m="1" x="1875"/>
        <item m="1" x="1947"/>
        <item m="1" x="2043"/>
        <item m="1" x="1139"/>
        <item m="1" x="1247"/>
        <item m="1" x="1313"/>
        <item m="1" x="1385"/>
        <item m="1" x="1438"/>
        <item m="1" x="1515"/>
        <item m="1" x="1578"/>
        <item m="1" x="1627"/>
        <item m="1" x="1684"/>
        <item m="1" x="1736"/>
        <item m="1" x="748"/>
        <item m="1" x="872"/>
        <item m="1" x="947"/>
        <item m="1" x="1058"/>
        <item m="1" x="1126"/>
        <item m="1" x="1233"/>
        <item m="1" x="1299"/>
        <item m="1" x="1375"/>
        <item m="1" x="1429"/>
        <item m="1" x="1504"/>
        <item m="1" x="371"/>
        <item m="1" x="492"/>
        <item m="1" x="551"/>
        <item m="1" x="675"/>
        <item m="1" x="734"/>
        <item m="1" x="859"/>
        <item m="1" x="935"/>
        <item m="1" x="1048"/>
        <item m="1" x="1113"/>
        <item m="1" x="1222"/>
        <item m="1" x="118"/>
        <item m="1" x="198"/>
        <item m="1" x="313"/>
        <item m="1" x="361"/>
        <item m="1" x="474"/>
        <item m="1" x="541"/>
        <item m="1" x="660"/>
        <item m="1" x="725"/>
        <item m="1" x="846"/>
        <item m="1" x="88"/>
        <item m="1" x="186"/>
        <item m="1" x="290"/>
        <item m="1" x="353"/>
        <item m="1" x="453"/>
        <item m="1" x="858"/>
        <item m="1" x="1993"/>
        <item m="1" x="3514"/>
        <item m="1" x="6388"/>
        <item m="1" x="6032"/>
        <item m="1" x="903"/>
        <item m="1" x="2054"/>
        <item m="1" x="3601"/>
        <item m="1" x="6525"/>
        <item m="1" x="6185"/>
        <item m="1" x="934"/>
        <item m="1" x="2121"/>
        <item m="1" x="3681"/>
        <item m="1" x="6680"/>
        <item m="1" x="6279"/>
        <item m="1" x="986"/>
        <item m="1" x="2153"/>
        <item m="1" x="3723"/>
        <item m="1" x="6773"/>
        <item m="1" x="6402"/>
        <item m="1" x="1047"/>
        <item m="1" x="2189"/>
        <item m="1" x="3758"/>
        <item m="1" x="6895"/>
        <item m="1" x="6543"/>
        <item m="1" x="1084"/>
        <item m="1" x="2252"/>
        <item m="1" x="3841"/>
        <item m="1" x="7024"/>
        <item m="1" x="6695"/>
        <item m="1" x="1112"/>
        <item m="1" x="2314"/>
        <item m="1" x="3930"/>
        <item m="1" x="7171"/>
        <item m="1" x="6790"/>
        <item m="1" x="1163"/>
        <item m="1" x="2349"/>
        <item m="1" x="3975"/>
        <item m="1" x="7263"/>
        <item m="1" x="6907"/>
        <item m="1" x="1221"/>
        <item m="1" x="2383"/>
        <item m="1" x="4010"/>
        <item m="1" x="7385"/>
        <item m="1" x="7043"/>
        <item m="1" x="1260"/>
        <item m="1" x="2457"/>
        <item m="1" x="4110"/>
        <item m="1" x="5439"/>
        <item m="1" x="668"/>
        <item m="1" x="1841"/>
        <item m="1" x="3311"/>
        <item m="1" x="5876"/>
        <item m="1" x="5563"/>
        <item m="1" x="705"/>
        <item m="1" x="1879"/>
        <item m="1" x="3364"/>
        <item m="1" x="5996"/>
        <item m="1" x="5717"/>
        <item m="1" x="729"/>
        <item m="1" x="1917"/>
        <item m="1" x="3433"/>
        <item m="1" x="6153"/>
        <item m="1" x="5796"/>
        <item m="1" x="778"/>
        <item m="1" x="1949"/>
        <item m="1" x="3480"/>
        <item m="1" x="6249"/>
        <item m="1" x="5888"/>
        <item m="1" x="851"/>
        <item m="1" x="1986"/>
        <item m="1" x="3506"/>
        <item m="1" x="6374"/>
        <item m="1" x="6014"/>
        <item m="1" x="898"/>
        <item m="1" x="2047"/>
        <item m="1" x="3591"/>
        <item m="1" x="6504"/>
        <item m="1" x="6168"/>
        <item m="1" x="930"/>
        <item m="1" x="2112"/>
        <item m="1" x="201"/>
        <item m="1" x="364"/>
        <item m="1" x="544"/>
        <item m="1" x="728"/>
        <item m="1" x="207"/>
        <item m="1" x="369"/>
        <item m="1" x="549"/>
        <item m="1" x="733"/>
        <item m="1" x="213"/>
        <item m="1" x="375"/>
        <item m="1" x="555"/>
        <item m="1" x="738"/>
        <item m="1" x="219"/>
        <item m="1" x="381"/>
        <item m="1" x="561"/>
        <item m="1" x="744"/>
        <item m="1" x="13"/>
        <item m="1" x="224"/>
        <item m="1" x="386"/>
        <item m="1" x="566"/>
        <item m="1" x="751"/>
        <item m="1" x="16"/>
        <item m="1" x="228"/>
        <item m="1" x="391"/>
        <item m="1" x="574"/>
        <item m="1" x="757"/>
        <item m="1" x="20"/>
        <item m="1" x="233"/>
        <item m="1" x="396"/>
        <item m="1" x="582"/>
        <item m="1" x="764"/>
        <item m="1" x="22"/>
        <item m="1" x="236"/>
        <item m="1" x="399"/>
        <item m="1" x="587"/>
        <item m="1" x="770"/>
        <item m="1" x="27"/>
        <item m="1" x="239"/>
        <item m="1" x="403"/>
        <item m="1" x="592"/>
        <item m="1" x="777"/>
        <item m="1" x="30"/>
        <item m="1" x="243"/>
        <item m="1" x="6346"/>
        <item m="1" x="6632"/>
        <item m="1" x="6858"/>
        <item m="1" x="7128"/>
        <item m="1" x="7354"/>
        <item m="1" x="5399"/>
        <item m="1" x="5626"/>
        <item m="1" x="5833"/>
        <item m="1" x="6075"/>
        <item m="1" x="6315"/>
        <item m="1" x="6587"/>
        <item m="1" x="6824"/>
        <item m="1" x="7084"/>
        <item m="1" x="7315"/>
        <item m="1" x="4582"/>
        <item m="1" x="4775"/>
        <item m="1" x="4981"/>
        <item m="1" x="5169"/>
        <item m="1" x="5383"/>
        <item m="1" x="5581"/>
        <item m="1" x="5807"/>
        <item m="1" x="6033"/>
        <item m="1" x="6280"/>
        <item m="1" x="6544"/>
        <item m="1" x="3972"/>
        <item m="1" x="4097"/>
        <item m="1" x="4263"/>
        <item m="1" x="4394"/>
        <item m="1" x="4574"/>
        <item m="1" x="4738"/>
        <item m="1" x="4970"/>
        <item m="1" x="5131"/>
        <item m="1" x="5369"/>
        <item m="1" x="5544"/>
        <item m="1" x="3475"/>
        <item m="1" x="3572"/>
        <item m="1" x="3718"/>
        <item m="1" x="3813"/>
        <item m="1" x="3967"/>
        <item m="1" x="4071"/>
        <item m="1" x="4255"/>
        <item m="1" x="4366"/>
        <item m="1" x="4564"/>
        <item m="1" x="4701"/>
        <item m="1" x="3088"/>
        <item m="1" x="3153"/>
        <item m="1" x="3272"/>
        <item m="1" x="3339"/>
        <item m="1" x="3464"/>
        <item m="1" x="3551"/>
        <item m="1" x="3703"/>
        <item m="1" x="3793"/>
        <item m="1" x="3952"/>
        <item m="1" x="4043"/>
        <item m="1" x="2697"/>
        <item m="1" x="6841"/>
        <item m="1" x="6894"/>
        <item m="1" x="6951"/>
        <item m="1" x="7023"/>
        <item m="1" x="7105"/>
        <item m="1" x="7170"/>
        <item m="1" x="7217"/>
        <item m="1" x="7262"/>
        <item m="1" x="7335"/>
        <item m="1" x="7384"/>
        <item m="1" x="6312"/>
        <item m="1" x="6373"/>
        <item m="1" x="6429"/>
        <item m="1" x="6503"/>
        <item m="1" x="6585"/>
        <item m="1" x="6664"/>
        <item m="1" x="6719"/>
        <item m="1" x="6758"/>
        <item m="1" x="6821"/>
        <item m="1" x="6883"/>
        <item m="1" x="188"/>
        <item m="1" x="355"/>
        <item m="1" x="536"/>
        <item m="1" x="721"/>
        <item m="1" x="193"/>
        <item m="1" x="359"/>
        <item m="1" x="540"/>
        <item m="1" x="723"/>
        <item m="1" x="200"/>
        <item m="1" x="363"/>
        <item m="1" x="543"/>
        <item m="1" x="727"/>
        <item m="1" x="206"/>
        <item m="1" x="368"/>
        <item m="1" x="548"/>
        <item m="1" x="732"/>
        <item m="1" x="6335"/>
        <item m="1" x="6612"/>
        <item m="1" x="6844"/>
        <item m="1" x="7216"/>
        <item m="1" x="4973"/>
        <item m="1" x="4572"/>
        <item m="1" x="4257"/>
        <item m="1" x="3965"/>
        <item m="1" x="3708"/>
        <item m="1" x="5368"/>
        <item m="1" x="4964"/>
        <item m="1" x="4563"/>
        <item m="1" x="4245"/>
        <item m="1" x="3950"/>
        <item m="1" x="5778"/>
        <item m="1" x="5359"/>
        <item m="1" x="4954"/>
        <item m="1" x="4547"/>
        <item m="1" x="4229"/>
        <item m="1" x="6228"/>
        <item m="1" x="5763"/>
        <item m="1" x="5346"/>
        <item m="1" x="4936"/>
        <item m="1" x="4531"/>
        <item m="1" x="6729"/>
        <item m="1" x="6209"/>
        <item m="1" x="5744"/>
        <item m="1" x="5325"/>
        <item m="1" x="4911"/>
        <item m="1" x="7206"/>
        <item m="1" x="6708"/>
        <item m="1" x="6184"/>
        <item m="1" x="5716"/>
        <item m="1" x="5298"/>
        <item m="1" x="7183"/>
        <item m="1" x="6678"/>
        <item m="1" x="6151"/>
        <item m="1" x="5685"/>
        <item m="1" x="214"/>
        <item m="1" x="180"/>
        <item m="1" x="350"/>
        <item m="1" x="533"/>
        <item m="1" x="717"/>
        <item m="1" x="920"/>
        <item m="1" x="1101"/>
        <item m="1" x="1278"/>
        <item m="1" x="187"/>
        <item m="1" x="354"/>
        <item m="1" x="535"/>
        <item m="1" x="720"/>
        <item m="1" x="924"/>
        <item m="1" x="1105"/>
        <item m="1" x="1282"/>
        <item m="1" x="192"/>
        <item m="1" x="358"/>
        <item m="1" x="539"/>
        <item m="1" x="722"/>
        <item m="1" x="927"/>
        <item m="1" x="1108"/>
        <item m="1" x="1285"/>
        <item m="1" x="199"/>
        <item m="1" x="362"/>
        <item m="1" x="542"/>
        <item m="1" x="726"/>
        <item m="1" x="929"/>
        <item m="1" x="1110"/>
        <item m="1" x="1287"/>
        <item m="1" x="205"/>
        <item m="1" x="367"/>
        <item m="1" x="547"/>
        <item m="1" x="731"/>
        <item m="1" x="932"/>
        <item m="1" x="1111"/>
        <item m="1" x="1290"/>
        <item m="1" x="212"/>
        <item m="1" x="374"/>
        <item m="1" x="554"/>
        <item m="1" x="737"/>
        <item m="1" x="939"/>
        <item m="1" x="1118"/>
        <item m="1" x="1293"/>
        <item m="1" x="218"/>
        <item m="1" x="380"/>
        <item m="1" x="560"/>
        <item m="1" x="743"/>
        <item m="1" x="945"/>
        <item m="1" x="1124"/>
        <item m="1" x="1298"/>
        <item m="1" x="12"/>
        <item m="1" x="223"/>
        <item m="1" x="703"/>
        <item m="1" x="774"/>
        <item m="1" x="897"/>
        <item m="1" x="975"/>
        <item m="1" x="1081"/>
        <item m="1" x="1151"/>
        <item m="1" x="1254"/>
        <item m="1" x="1322"/>
        <item m="1" x="1393"/>
        <item m="1" x="230"/>
        <item m="1" x="340"/>
        <item m="1" x="393"/>
        <item m="1" x="512"/>
        <item m="1" x="579"/>
        <item m="1" x="698"/>
        <item m="1" x="761"/>
        <item m="1" x="887"/>
        <item m="1" x="962"/>
        <item m="1" x="1072"/>
        <item m="1" x="10"/>
        <item m="1" x="153"/>
        <item m="1" x="221"/>
        <item m="1" x="338"/>
        <item m="1" x="383"/>
        <item m="1" x="503"/>
        <item m="1" x="563"/>
        <item m="1" x="687"/>
        <item m="1" x="385"/>
        <item m="1" x="565"/>
        <item m="1" x="750"/>
        <item m="1" x="950"/>
        <item m="1" x="1129"/>
        <item m="1" x="1302"/>
        <item m="1" x="15"/>
        <item m="1" x="227"/>
        <item m="1" x="390"/>
        <item m="1" x="573"/>
        <item m="1" x="756"/>
        <item m="1" x="958"/>
        <item m="1" x="1135"/>
        <item m="1" x="1306"/>
        <item m="1" x="19"/>
        <item m="1" x="232"/>
        <item m="1" x="395"/>
        <item m="1" x="581"/>
        <item m="1" x="763"/>
        <item m="1" x="965"/>
        <item m="1" x="1142"/>
        <item m="1" x="1315"/>
        <item m="1" x="1067"/>
        <item m="1" x="1241"/>
        <item m="1" x="1379"/>
        <item m="1" x="1508"/>
        <item m="1" x="1624"/>
        <item m="1" x="1730"/>
        <item m="1" x="1859"/>
        <item m="1" x="2022"/>
        <item m="1" x="2219"/>
        <item m="1" x="2418"/>
        <item m="1" x="1073"/>
        <item m="1" x="1248"/>
        <item m="1" x="1386"/>
        <item m="1" x="482"/>
        <item m="1" x="1217"/>
        <item m="1" x="1718"/>
        <item m="1" x="2376"/>
        <item m="1" x="3125"/>
        <item m="1" x="4004"/>
        <item m="1" x="5428"/>
        <item m="1" x="505"/>
        <item m="1" x="1236"/>
        <item m="1" x="1729"/>
        <item m="1" x="2415"/>
        <item m="1" x="3151"/>
        <item m="1" x="4041"/>
        <item m="1" x="5475"/>
        <item m="1" x="517"/>
        <item m="1" x="1255"/>
        <item m="1" x="1746"/>
        <item m="1" x="2449"/>
        <item m="1" x="3177"/>
        <item m="1" x="4096"/>
        <item m="1" x="5543"/>
        <item m="1" x="530"/>
        <item m="1" x="1272"/>
        <item m="1" x="1307"/>
        <item m="1" x="1432"/>
        <item m="1" x="1569"/>
        <item m="1" x="1673"/>
        <item m="1" x="1785"/>
        <item m="1" x="1435"/>
        <item m="1" x="1572"/>
        <item m="1" x="1676"/>
        <item m="1" x="1790"/>
        <item m="1" x="1920"/>
        <item m="1" x="1575"/>
        <item m="1" x="1680"/>
        <item m="1" x="1793"/>
        <item m="1" x="1927"/>
        <item m="1" x="2118"/>
        <item m="1" x="1682"/>
        <item m="1" x="1797"/>
        <item m="1" x="1929"/>
        <item m="1" x="2128"/>
        <item m="1" x="2312"/>
        <item m="1" x="1800"/>
        <item m="1" x="1936"/>
        <item m="1" x="2132"/>
        <item m="1" x="2321"/>
        <item m="1" x="2513"/>
        <item m="1" x="1939"/>
        <item m="1" x="2138"/>
        <item m="1" x="2328"/>
        <item m="1" x="2519"/>
        <item m="1" x="2687"/>
        <item m="1" x="2142"/>
        <item m="1" x="2335"/>
        <item m="1" x="2523"/>
        <item m="1" x="2694"/>
        <item m="1" x="2875"/>
        <item m="1" x="2339"/>
        <item m="1" x="2528"/>
        <item m="1" x="2699"/>
        <item m="1" x="2885"/>
        <item m="1" x="3064"/>
        <item m="1" x="2533"/>
        <item m="1" x="2706"/>
        <item m="1" x="2892"/>
        <item m="1" x="3072"/>
        <item m="1" x="681"/>
        <item m="1" x="741"/>
        <item m="1" x="865"/>
        <item m="1" x="941"/>
        <item m="1" x="1052"/>
        <item m="1" x="1120"/>
        <item m="1" x="1229"/>
        <item m="1" x="1294"/>
        <item m="1" x="1371"/>
        <item m="1" x="204"/>
        <item m="1" x="323"/>
        <item m="1" x="366"/>
        <item m="1" x="484"/>
        <item m="1" x="546"/>
        <item m="1" x="669"/>
        <item m="1" x="730"/>
        <item m="1" x="852"/>
        <item m="1" x="931"/>
        <item m="1" x="1043"/>
        <item m="1" x="101"/>
        <item m="1" x="191"/>
        <item m="1" x="304"/>
        <item m="1" x="357"/>
        <item m="1" x="463"/>
        <item m="1" x="538"/>
        <item m="1" x="652"/>
        <item m="1" x="69"/>
        <item m="1" x="179"/>
        <item m="1" x="277"/>
        <item m="1" x="1024"/>
        <item m="1" x="2169"/>
        <item m="1" x="3737"/>
        <item m="1" x="6842"/>
        <item m="1" x="6470"/>
        <item m="1" x="1069"/>
        <item m="1" x="2228"/>
        <item m="1" x="3802"/>
        <item m="1" x="6952"/>
        <item m="1" x="6631"/>
        <item m="1" x="1102"/>
        <item m="1" x="2287"/>
        <item m="1" x="3888"/>
        <item m="1" x="7106"/>
        <item m="1" x="6740"/>
        <item m="1" x="1136"/>
        <item m="1" x="2341"/>
        <item m="1" x="3959"/>
        <item m="1" x="7218"/>
        <item m="1" x="6857"/>
        <item m="1" x="1200"/>
        <item m="1" x="2362"/>
        <item m="1" x="3990"/>
        <item m="1" x="7336"/>
        <item m="1" x="6972"/>
        <item m="1" x="1243"/>
        <item m="1" x="2424"/>
        <item m="1" x="4055"/>
        <item m="1" x="7126"/>
        <item m="1" x="1279"/>
        <item m="1" x="2488"/>
        <item m="1" x="4162"/>
        <item m="1" x="7226"/>
        <item m="1" x="1308"/>
        <item m="1" x="2535"/>
        <item m="1" x="4246"/>
        <item m="1" x="7352"/>
        <item m="1" x="1350"/>
        <item m="1" x="2548"/>
        <item m="1" x="4283"/>
        <item m="1" x="1381"/>
        <item m="1" x="2608"/>
        <item m="1" x="4350"/>
        <item m="1" x="5849"/>
        <item m="1" x="814"/>
        <item m="1" x="1964"/>
        <item m="1" x="3489"/>
        <item m="1" x="6314"/>
        <item m="1" x="5942"/>
        <item m="1" x="876"/>
        <item m="1" x="2021"/>
        <item m="1" x="3550"/>
        <item m="1" x="6430"/>
        <item m="1" x="6097"/>
        <item m="1" x="917"/>
        <item m="1" x="2080"/>
        <item m="1" x="3632"/>
        <item m="1" x="6586"/>
        <item m="1" x="6220"/>
        <item m="1" x="952"/>
        <item m="1" x="2140"/>
        <item m="1" x="3702"/>
        <item m="1" x="6720"/>
        <item m="1" x="6333"/>
        <item m="1" x="1014"/>
        <item m="1" x="2163"/>
        <item m="1" x="3732"/>
        <item m="1" x="6822"/>
        <item m="1" x="6449"/>
        <item m="1" x="1061"/>
        <item m="1" x="2217"/>
        <item m="1" x="3791"/>
        <item m="1" x="6934"/>
        <item m="1" x="6610"/>
        <item m="1" x="1097"/>
        <item m="1" x="2278"/>
        <item m="1" x="4406"/>
        <item m="1" x="4579"/>
        <item m="1" x="4756"/>
        <item m="1" x="4974"/>
        <item m="1" x="5150"/>
        <item m="1" x="5375"/>
        <item m="1" x="5564"/>
        <item m="1" x="5797"/>
        <item m="1" x="6015"/>
        <item m="1" x="3720"/>
        <item m="1" x="3822"/>
        <item m="1" x="3971"/>
        <item m="1" x="4084"/>
        <item m="1" x="4258"/>
        <item m="1" x="4380"/>
        <item m="1" x="4569"/>
        <item m="1" x="4719"/>
        <item m="1" x="4965"/>
        <item m="1" x="5113"/>
        <item m="1" x="3279"/>
        <item m="1" x="3348"/>
        <item m="1" x="3471"/>
        <item m="1" x="3562"/>
        <item m="1" x="3710"/>
        <item m="1" x="3803"/>
        <item m="1" x="3960"/>
        <item m="1" x="4057"/>
        <item m="1" x="4248"/>
        <item m="1" x="4352"/>
        <item m="1" x="2895"/>
        <item m="1" x="2960"/>
        <item m="1" x="3081"/>
        <item m="1" x="3142"/>
        <item m="1" x="3262"/>
        <item m="1" x="3331"/>
        <item m="1" x="3456"/>
        <item m="1" x="3537"/>
        <item m="1" x="3694"/>
        <item m="1" x="3780"/>
        <item m="1" x="2517"/>
        <item m="1" x="2572"/>
        <item m="1" x="2692"/>
        <item m="1" x="2751"/>
        <item m="1" x="2879"/>
        <item m="1" x="2945"/>
        <item m="1" x="3067"/>
        <item m="1" x="3130"/>
        <item m="1" x="3251"/>
        <item m="1" x="3319"/>
        <item m="1" x="2108"/>
        <item m="1" x="2180"/>
        <item m="1" x="2303"/>
        <item m="1" x="2372"/>
        <item m="1" x="2503"/>
        <item m="1" x="2560"/>
        <item m="1" x="2680"/>
        <item m="1" x="2736"/>
        <item m="1" x="2860"/>
        <item m="1" x="2933"/>
        <item m="1" x="1772"/>
        <item m="1" x="1831"/>
        <item m="1" x="1905"/>
        <item m="1" x="1972"/>
        <item m="1" x="2092"/>
        <item m="1" x="2171"/>
        <item m="1" x="2289"/>
        <item m="1" x="2365"/>
        <item m="1" x="2491"/>
        <item m="1" x="2552"/>
        <item m="1" x="1547"/>
        <item m="1" x="1894"/>
        <item m="1" x="1911"/>
        <item m="1" x="1930"/>
        <item m="1" x="1944"/>
        <item m="1" x="1958"/>
        <item m="1" x="1979"/>
        <item m="1" x="2007"/>
        <item m="1" x="2039"/>
        <item m="1" x="2071"/>
        <item m="1" x="2103"/>
        <item m="1" x="1756"/>
        <item m="1" x="1773"/>
        <item m="1" x="1791"/>
        <item m="1" x="1804"/>
        <item m="1" x="1816"/>
        <item m="1" x="1832"/>
        <item m="1" x="1849"/>
        <item m="1" x="1869"/>
        <item m="1" x="1889"/>
        <item m="1" x="1906"/>
        <item m="1" x="7446"/>
        <item m="1" x="7449"/>
        <item m="1" x="7459"/>
        <item m="1" x="7802"/>
        <item m="1" x="7830"/>
        <item m="1" x="7835"/>
        <item m="1" x="7863"/>
        <item m="1" x="7870"/>
        <item m="1" x="7896"/>
        <item m="1" x="7898"/>
        <item m="1" x="7923"/>
        <item m="1" x="7930"/>
        <item m="1" x="7703"/>
        <item m="1" x="7720"/>
        <item m="1" x="7751"/>
        <item m="1" x="7763"/>
        <item m="1" x="7792"/>
        <item m="1" x="7800"/>
        <item m="1" x="7826"/>
        <item m="1" x="7834"/>
        <item m="1" x="7859"/>
        <item m="1" x="7869"/>
        <item m="1" x="7620"/>
        <item m="1" x="7628"/>
        <item m="1" x="7651"/>
        <item m="1" x="7669"/>
        <item m="1" x="7697"/>
        <item m="1" x="7717"/>
        <item m="1" x="7745"/>
        <item m="1" x="7761"/>
        <item m="1" x="7786"/>
        <item m="1" x="7798"/>
        <item m="1" x="7590"/>
        <item m="1" x="7598"/>
        <item m="1" x="7605"/>
        <item m="1" x="7612"/>
        <item m="1" x="7619"/>
        <item m="1" x="7626"/>
        <item m="1" x="7644"/>
        <item m="1" x="7667"/>
        <item m="1" x="7689"/>
        <item m="1" x="7714"/>
        <item m="1" x="7563"/>
        <item m="1" x="7568"/>
        <item m="1" x="7575"/>
        <item m="1" x="7580"/>
        <item m="1" x="7589"/>
        <item m="1" x="7595"/>
        <item m="1" x="7604"/>
        <item m="1" x="7609"/>
        <item m="1" x="7618"/>
        <item m="1" x="7624"/>
        <item m="1" x="7515"/>
        <item m="1" x="7526"/>
        <item m="1" x="7541"/>
        <item m="1" x="7550"/>
        <item m="1" x="7562"/>
        <item m="1" x="7565"/>
        <item m="1" x="7574"/>
        <item m="1" x="7577"/>
        <item m="1" x="7588"/>
        <item m="1" x="7592"/>
        <item m="1" x="7488"/>
        <item m="1" x="7490"/>
        <item m="1" x="7496"/>
        <item m="1" x="7501"/>
        <item m="1" x="7514"/>
        <item m="1" x="7525"/>
        <item m="1" x="7540"/>
        <item m="1" x="7549"/>
        <item m="1" x="7561"/>
        <item m="1" x="7064"/>
        <item m="1" x="7396"/>
        <item m="1" x="7411"/>
        <item m="1" x="7422"/>
        <item m="1" x="7428"/>
        <item m="1" x="7434"/>
        <item m="1" x="7437"/>
        <item m="1" x="7443"/>
        <item m="1" x="7454"/>
        <item m="1" x="7397"/>
        <item m="1" x="7412"/>
        <item m="1" x="7423"/>
        <item m="1" x="7429"/>
        <item m="1" x="7435"/>
        <item m="1" x="7439"/>
        <item m="1" x="7445"/>
        <item m="1" x="7456"/>
        <item m="1" x="7468"/>
        <item m="1" x="3301"/>
        <item m="1" x="7603"/>
        <item m="1" x="3109"/>
        <item m="1" x="7586"/>
        <item m="1" x="2920"/>
        <item m="1" x="7573"/>
        <item m="1" x="2720"/>
        <item m="1" x="7559"/>
        <item m="1" x="2542"/>
        <item m="1" x="7633"/>
        <item m="1" x="3491"/>
        <item m="1" x="7616"/>
        <item m="1" x="3295"/>
        <item m="1" x="7602"/>
        <item m="1" x="3106"/>
        <item m="1" x="7585"/>
        <item m="1" x="2916"/>
        <item m="1" x="7572"/>
        <item m="1" x="2717"/>
        <item m="1" x="7672"/>
        <item m="1" x="3731"/>
        <item m="1" x="7631"/>
        <item m="1" x="3486"/>
        <item m="1" x="7615"/>
        <item m="1" x="3291"/>
        <item m="1" x="7601"/>
        <item m="1" x="3103"/>
        <item m="1" x="7584"/>
        <item m="1" x="2915"/>
        <item m="1" x="7722"/>
        <item m="1" x="3979"/>
        <item m="1" x="7671"/>
        <item m="1" x="3726"/>
        <item m="1" x="7630"/>
        <item m="1" x="3482"/>
        <item m="1" x="7614"/>
        <item m="1" x="3287"/>
        <item m="1" x="7600"/>
        <item m="1" x="3101"/>
        <item m="1" x="7764"/>
        <item m="1" x="4266"/>
        <item m="1" x="7721"/>
        <item m="1" x="3974"/>
        <item m="1" x="7670"/>
        <item m="1" x="3722"/>
        <item m="1" x="7629"/>
        <item m="1" x="3478"/>
        <item m="1" x="7613"/>
        <item m="1" x="3282"/>
        <item m="1" x="7801"/>
        <item m="1" x="4577"/>
        <item m="1" x="7762"/>
        <item m="1" x="4261"/>
        <item m="1" x="7718"/>
        <item m="1" x="3970"/>
        <item m="1" x="7668"/>
        <item m="1" x="3716"/>
        <item m="1" x="7627"/>
        <item m="1" x="3469"/>
        <item m="1" x="7833"/>
        <item m="1" x="4969"/>
        <item m="1" x="7799"/>
        <item m="1" x="4567"/>
        <item m="1" x="7760"/>
        <item m="1" x="4254"/>
        <item m="1" x="7715"/>
        <item m="1" x="3958"/>
        <item m="1" x="7665"/>
        <item m="1" x="3701"/>
        <item m="1" x="7867"/>
        <item m="1" x="2599"/>
        <item m="1" x="2778"/>
        <item m="1" x="2967"/>
        <item m="1" x="3154"/>
        <item m="1" x="3340"/>
        <item m="1" x="3552"/>
        <item m="1" x="3794"/>
        <item m="1" x="4044"/>
        <item m="1" x="4339"/>
        <item m="1" x="2427"/>
        <item m="1" x="2611"/>
        <item m="1" x="2787"/>
        <item m="1" x="2977"/>
        <item m="1" x="3160"/>
        <item m="1" x="3349"/>
        <item m="1" x="3563"/>
        <item m="1" x="3806"/>
        <item m="1" x="4060"/>
        <item m="1" x="4355"/>
        <item m="1" x="2436"/>
        <item m="1" x="2617"/>
        <item m="1" x="2796"/>
        <item m="1" x="2984"/>
        <item m="1" x="3168"/>
        <item m="1" x="3353"/>
        <item m="1" x="3573"/>
        <item m="1" x="3814"/>
        <item m="1" x="4072"/>
        <item m="1" x="4367"/>
        <item m="1" x="2441"/>
        <item m="1" x="2626"/>
        <item m="1" x="2802"/>
        <item m="1" x="2991"/>
        <item m="1" x="3171"/>
        <item m="1" x="3358"/>
        <item m="1" x="3581"/>
        <item m="1" x="3823"/>
        <item m="1" x="4085"/>
        <item m="1" x="4383"/>
        <item m="1" x="2450"/>
        <item m="1" x="2633"/>
        <item m="1" x="2810"/>
        <item m="1" x="2995"/>
        <item m="1" x="3178"/>
        <item m="1" x="3365"/>
        <item m="1" x="3592"/>
        <item m="1" x="3832"/>
        <item m="1" x="4098"/>
        <item m="1" x="4395"/>
        <item m="1" x="2461"/>
        <item m="1" x="2641"/>
        <item m="1" x="2815"/>
        <item m="1" x="3002"/>
        <item m="1" x="3185"/>
        <item m="1" x="3372"/>
        <item m="1" x="3604"/>
        <item m="1" x="3844"/>
        <item m="1" x="4112"/>
        <item m="1" x="4408"/>
        <item m="1" x="2470"/>
        <item m="1" x="2647"/>
        <item m="1" x="2823"/>
        <item m="1" x="3010"/>
        <item m="1" x="3192"/>
        <item m="1" x="3379"/>
        <item m="1" x="3612"/>
        <item m="1" x="3854"/>
        <item m="1" x="4122"/>
        <item m="1" x="4420"/>
        <item m="1" x="2476"/>
        <item m="1" x="2656"/>
        <item m="1" x="2832"/>
        <item m="1" x="3018"/>
        <item m="1" x="1933"/>
        <item m="1" x="2012"/>
        <item m="1" x="2135"/>
        <item m="1" x="2210"/>
        <item m="1" x="2332"/>
        <item m="1" x="2405"/>
        <item m="1" x="2526"/>
        <item m="1" x="2590"/>
        <item m="1" x="2703"/>
        <item m="1" x="1619"/>
        <item m="1" x="1670"/>
        <item m="1" x="1723"/>
        <item m="1" x="1787"/>
        <item m="1" x="1847"/>
        <item m="1" x="1924"/>
        <item m="1" x="1996"/>
        <item m="1" x="2124"/>
        <item m="1" x="2192"/>
        <item m="1" x="2317"/>
        <item m="1" x="1363"/>
        <item m="1" x="1421"/>
        <item m="1" x="1489"/>
        <item m="1" x="1562"/>
        <item m="1" x="1615"/>
        <item m="1" x="1667"/>
        <item m="1" x="1717"/>
        <item m="1" x="1780"/>
        <item m="1" x="1840"/>
        <item m="1" x="1916"/>
        <item m="1" x="1026"/>
        <item m="1" x="1104"/>
        <item m="1" x="3199"/>
        <item m="1" x="3386"/>
        <item m="1" x="3622"/>
        <item m="1" x="3866"/>
        <item m="1" x="4134"/>
        <item m="1" x="4435"/>
        <item m="1" x="2483"/>
        <item m="1" x="2662"/>
        <item m="1" x="2837"/>
        <item m="1" x="3025"/>
        <item m="1" x="3206"/>
        <item m="1" x="3395"/>
        <item m="1" x="3633"/>
        <item m="1" x="3876"/>
        <item m="1" x="4146"/>
        <item m="1" x="4451"/>
        <item m="1" x="2492"/>
        <item m="1" x="2670"/>
        <item m="1" x="2846"/>
        <item m="1" x="3033"/>
        <item m="1" x="3216"/>
        <item m="1" x="3406"/>
        <item m="1" x="3644"/>
        <item m="1" x="3889"/>
        <item m="1" x="4164"/>
        <item m="1" x="4469"/>
        <item m="1" x="3984"/>
        <item m="1" x="4277"/>
        <item m="1" x="4597"/>
        <item m="1" x="4994"/>
        <item m="1" x="5400"/>
        <item m="1" x="5834"/>
        <item m="1" x="6317"/>
        <item m="1" x="6826"/>
        <item m="1" x="7317"/>
        <item m="1" x="7404"/>
        <item m="1" x="3992"/>
        <item m="1" x="4286"/>
        <item m="1" x="4608"/>
        <item m="1" x="7865"/>
        <item m="1" x="545"/>
        <item m="1" x="1288"/>
        <item m="1" x="1781"/>
        <item m="1" x="2507"/>
        <item m="1" x="3241"/>
        <item m="1" x="4203"/>
        <item m="1" x="5700"/>
        <item m="1" x="7712"/>
        <item m="1" x="7866"/>
        <item m="1" x="568"/>
        <item m="1" x="1303"/>
        <item m="1" x="1798"/>
        <item m="1" x="2530"/>
        <item m="1" x="3270"/>
        <item m="1" x="4238"/>
        <item m="1" x="5754"/>
        <item m="1" x="7719"/>
        <item m="1" x="7868"/>
        <item m="1" x="593"/>
        <item m="1" x="1324"/>
        <item m="1" x="1809"/>
        <item m="1" x="2540"/>
        <item m="1" x="3288"/>
        <item m="1" x="4262"/>
        <item m="1" x="5786"/>
        <item m="1" x="7723"/>
        <item m="1" x="7871"/>
        <item m="1" x="630"/>
        <item m="1" x="1345"/>
        <item m="1" x="1801"/>
        <item m="1" x="7486"/>
        <item m="1" x="1937"/>
        <item m="1" x="7491"/>
        <item m="1" x="2133"/>
        <item m="1" x="7503"/>
        <item m="1" x="2322"/>
        <item m="1" x="7527"/>
        <item m="1" x="2514"/>
        <item m="1" x="7487"/>
        <item m="1" x="1940"/>
        <item m="1" x="7492"/>
        <item m="1" x="2139"/>
        <item m="1" x="7504"/>
        <item m="1" x="2329"/>
        <item m="1" x="7529"/>
        <item m="1" x="7551"/>
        <item m="1" x="2688"/>
        <item m="1" x="7493"/>
        <item m="1" x="2143"/>
        <item m="1" x="7505"/>
        <item m="1" x="2336"/>
        <item m="1" x="7531"/>
        <item m="1" x="2524"/>
        <item m="1" x="7552"/>
        <item m="1" x="2695"/>
        <item m="1" x="7566"/>
        <item m="1" x="2876"/>
        <item m="1" x="7507"/>
        <item m="1" x="2340"/>
        <item m="1" x="7532"/>
        <item m="1" x="2529"/>
        <item m="1" x="7554"/>
        <item m="1" x="2700"/>
        <item m="1" x="7567"/>
        <item m="1" x="2886"/>
        <item m="1" x="7578"/>
        <item m="1" x="3065"/>
        <item m="1" x="7533"/>
        <item m="1" x="2534"/>
        <item m="1" x="7555"/>
        <item m="1" x="2707"/>
        <item m="1" x="7569"/>
        <item m="1" x="2893"/>
        <item m="1" x="7579"/>
        <item m="1" x="3073"/>
        <item m="1" x="7593"/>
        <item m="1" x="3249"/>
        <item m="1" x="7556"/>
        <item m="1" x="2710"/>
        <item m="1" x="7570"/>
        <item m="1" x="2900"/>
        <item m="1" x="7581"/>
        <item m="1" x="3079"/>
        <item m="1" x="7594"/>
        <item m="1" x="3256"/>
        <item m="1" x="7606"/>
        <item m="1" x="3441"/>
        <item m="1" x="7571"/>
        <item m="1" x="2906"/>
        <item m="1" x="7678"/>
        <item m="1" x="7728"/>
        <item m="1" x="7769"/>
        <item m="1" x="7806"/>
        <item m="1" x="7839"/>
        <item m="1" x="7875"/>
        <item m="1" x="7902"/>
        <item m="1" x="7945"/>
        <item m="1" x="7992"/>
        <item m="1" x="7638"/>
        <item m="1" x="7682"/>
        <item m="1" x="7732"/>
        <item m="1" x="7773"/>
        <item m="1" x="7809"/>
        <item m="1" x="7842"/>
        <item m="1" x="7878"/>
        <item m="1" x="7905"/>
        <item m="1" x="7949"/>
        <item m="1" x="7996"/>
        <item m="1" x="7641"/>
        <item m="1" x="7685"/>
        <item m="1" x="7735"/>
        <item m="1" x="7776"/>
        <item m="1" x="7812"/>
        <item m="1" x="7845"/>
        <item m="1" x="7881"/>
        <item m="1" x="7908"/>
        <item m="1" x="7953"/>
        <item m="1" x="7646"/>
        <item m="1" x="7691"/>
        <item m="1" x="7582"/>
        <item m="1" x="3086"/>
        <item m="1" x="7596"/>
        <item m="1" x="3261"/>
        <item m="1" x="7607"/>
        <item m="1" x="3448"/>
        <item m="1" x="7621"/>
        <item m="1" x="3679"/>
        <item m="1" x="7583"/>
        <item m="1" x="3093"/>
        <item m="1" x="7597"/>
        <item m="1" x="3269"/>
        <item m="1" x="7610"/>
        <item m="1" x="3454"/>
        <item m="1" x="7622"/>
        <item m="1" x="3687"/>
        <item m="1" x="7662"/>
        <item m="1" x="3929"/>
        <item m="1" x="7599"/>
        <item m="1" x="3277"/>
        <item m="1" x="7611"/>
        <item m="1" x="3463"/>
        <item m="1" x="7625"/>
        <item m="1" x="3693"/>
        <item m="1" x="7663"/>
        <item m="1" x="3936"/>
        <item m="1" x="7710"/>
        <item m="1" x="7739"/>
        <item m="1" x="7780"/>
        <item m="1" x="7816"/>
        <item m="1" x="7849"/>
        <item m="1" x="7884"/>
        <item m="1" x="7911"/>
        <item m="1" x="7957"/>
        <item m="1" x="7649"/>
        <item m="1" x="7695"/>
        <item m="1" x="7743"/>
        <item m="1" x="7784"/>
        <item m="1" x="7819"/>
        <item m="1" x="7852"/>
        <item m="1" x="7887"/>
        <item m="1" x="7914"/>
        <item m="1" x="7960"/>
        <item m="1" x="7494"/>
        <item m="1" x="7498"/>
        <item m="1" x="7510"/>
        <item m="1" x="7521"/>
        <item m="1" x="7536"/>
        <item m="1" x="7545"/>
        <item m="1" x="7558"/>
        <item m="1" x="1909"/>
        <item m="1" x="1976"/>
        <item m="1" x="2098"/>
        <item m="1" x="2173"/>
        <item m="1" x="2294"/>
        <item m="1" x="2368"/>
        <item m="1" x="2497"/>
        <item m="1" x="2554"/>
        <item m="1" x="2674"/>
        <item m="1" x="1605"/>
        <item m="1" x="1656"/>
        <item m="1" x="1707"/>
        <item m="1" x="1767"/>
        <item m="1" x="1825"/>
        <item m="1" x="1899"/>
        <item m="1" x="1966"/>
        <item m="1" x="2082"/>
        <item m="1" x="2166"/>
        <item m="1" x="2281"/>
        <item m="1" x="1338"/>
        <item m="1" x="1405"/>
        <item m="1" x="1460"/>
        <item m="1" x="1540"/>
        <item m="1" x="1596"/>
        <item m="1" x="1647"/>
        <item m="1" x="1700"/>
        <item m="1" x="1759"/>
        <item m="1" x="1819"/>
        <item m="1" x="1892"/>
        <item m="1" x="980"/>
        <item m="1" x="1083"/>
        <item m="1" x="1158"/>
        <item m="1" x="1259"/>
        <item m="1" x="1327"/>
        <item m="1" x="1397"/>
        <item m="1" x="1450"/>
        <item m="1" x="1529"/>
        <item m="1" x="1588"/>
        <item m="1" x="1639"/>
        <item m="1" x="585"/>
        <item m="1" x="700"/>
        <item m="1" x="768"/>
        <item m="1" x="891"/>
        <item m="1" x="968"/>
        <item m="1" x="1076"/>
        <item m="1" x="1146"/>
        <item m="1" x="1251"/>
        <item m="1" x="1318"/>
        <item m="1" x="1389"/>
        <item m="1" x="225"/>
        <item m="1" x="339"/>
        <item m="1" x="388"/>
        <item m="1" x="508"/>
        <item m="1" x="571"/>
        <item m="1" x="691"/>
        <item m="1" x="754"/>
        <item m="1" x="879"/>
        <item m="1" x="955"/>
        <item m="1" x="1065"/>
        <item m="1" x="145"/>
        <item m="1" x="216"/>
        <item m="1" x="334"/>
        <item m="1" x="378"/>
        <item m="1" x="498"/>
        <item m="1" x="558"/>
        <item m="1" x="682"/>
        <item m="1" x="7925"/>
        <item m="1" x="7941"/>
        <item m="1" x="7971"/>
        <item m="1" x="7988"/>
        <item m="1" x="7452"/>
        <item m="1" x="7513"/>
        <item m="1" x="7674"/>
        <item m="1" x="7983"/>
        <item m="1" x="1201"/>
        <item m="1" x="2363"/>
        <item m="1" x="3991"/>
        <item m="1" x="7337"/>
        <item m="1" x="7466"/>
        <item m="1" x="6973"/>
        <item m="1" x="7458"/>
        <item m="1" x="7519"/>
        <item m="1" x="7693"/>
        <item m="1" x="1244"/>
        <item m="1" x="2425"/>
        <item m="1" x="4056"/>
        <item m="1" x="7394"/>
        <item m="1" x="7470"/>
        <item m="1" x="7127"/>
        <item m="1" x="7462"/>
        <item m="1" x="7524"/>
        <item m="1" x="7709"/>
        <item m="1" x="1280"/>
        <item m="1" x="2489"/>
        <item m="1" x="4163"/>
        <item m="1" x="7398"/>
        <item m="1" x="7472"/>
        <item m="1" x="7227"/>
        <item m="1" x="7464"/>
        <item m="1" x="7534"/>
        <item m="1" x="7716"/>
        <item m="1" x="1309"/>
        <item m="1" x="2536"/>
        <item m="1" x="4247"/>
        <item m="1" x="7402"/>
        <item m="1" x="7474"/>
        <item m="1" x="7353"/>
        <item m="1" x="7467"/>
        <item m="1" x="7538"/>
        <item m="1" x="7724"/>
        <item m="1" x="1351"/>
        <item m="1" x="2549"/>
        <item m="1" x="4284"/>
        <item m="1" x="7405"/>
        <item m="1" x="7476"/>
        <item m="1" x="7395"/>
        <item m="1" x="7471"/>
        <item m="1" x="7543"/>
        <item m="1" x="7741"/>
        <item m="1" x="1382"/>
        <item m="1" x="2609"/>
        <item m="1" x="4351"/>
        <item m="1" x="7409"/>
        <item m="1" x="7478"/>
        <item m="1" x="7399"/>
        <item m="1" x="7473"/>
        <item m="1" x="7547"/>
        <item m="1" x="7756"/>
        <item m="1" x="1412"/>
        <item m="1" x="2667"/>
        <item m="1" x="4467"/>
        <item m="1" x="7413"/>
        <item m="1" x="7480"/>
        <item m="1" x="7403"/>
        <item m="1" x="7475"/>
        <item m="1" x="7557"/>
        <item m="1" x="7759"/>
        <item m="1" x="17"/>
        <item m="1" x="1436"/>
        <item m="1" x="2711"/>
        <item m="1" x="4557"/>
        <item m="1" x="7416"/>
        <item m="1" x="7481"/>
        <item m="1" x="7406"/>
        <item m="1" x="7477"/>
        <item m="1" x="7560"/>
        <item m="1" x="7765"/>
        <item m="1" x="87"/>
        <item m="1" x="1476"/>
        <item m="1" x="2727"/>
        <item m="1" x="4606"/>
        <item m="1" x="7418"/>
        <item m="1" x="7482"/>
        <item m="1" x="7410"/>
        <item m="1" x="7479"/>
        <item m="1" x="7564"/>
        <item m="1" x="7782"/>
        <item m="1" x="159"/>
        <item m="1" x="1513"/>
        <item m="1" x="2785"/>
        <item m="1" x="4681"/>
        <item m="1" x="7420"/>
        <item m="1" x="7483"/>
        <item m="1" x="6334"/>
        <item m="1" x="7441"/>
        <item m="1" x="7495"/>
        <item m="1" x="7632"/>
        <item m="1" x="7935"/>
        <item m="1" x="1015"/>
        <item m="1" x="2164"/>
        <item m="1" x="3733"/>
        <item m="1" x="6823"/>
        <item m="1" x="7450"/>
        <item m="1" x="6450"/>
        <item m="1" x="7444"/>
        <item m="1" x="7497"/>
        <item m="1" x="7643"/>
        <item m="1" x="7955"/>
        <item m="1" x="1062"/>
        <item m="1" x="2218"/>
        <item m="1" x="3792"/>
        <item m="1" x="6935"/>
        <item m="1" x="7455"/>
        <item m="1" x="6611"/>
        <item m="1" x="7447"/>
        <item m="1" x="7499"/>
        <item m="1" x="7661"/>
        <item m="1" x="7970"/>
        <item m="1" x="1098"/>
        <item m="1" x="2279"/>
        <item m="1" x="3875"/>
        <item m="1" x="7083"/>
        <item m="1" x="7460"/>
        <item m="1" x="6731"/>
        <item m="1" x="7448"/>
        <item m="1" x="7506"/>
        <item m="1" x="7666"/>
        <item m="1" x="7972"/>
        <item m="1" x="1130"/>
        <item m="1" x="2337"/>
        <item m="1" x="3951"/>
        <item m="1" x="7207"/>
        <item m="1" x="7463"/>
        <item m="1" x="6843"/>
        <item m="1" x="7451"/>
        <item m="1" x="7511"/>
        <item m="1" x="7673"/>
        <item m="1" x="7981"/>
        <item m="1" x="1189"/>
        <item m="1" x="2359"/>
        <item m="1" x="3983"/>
        <item m="1" x="7314"/>
        <item m="1" x="7465"/>
        <item m="1" x="6953"/>
        <item m="1" x="7457"/>
        <item m="1" x="7517"/>
        <item m="1" x="7687"/>
        <item m="1" x="1237"/>
        <item m="1" x="2416"/>
        <item m="1" x="4042"/>
        <item m="1" x="7393"/>
        <item m="1" x="7469"/>
        <item m="1" x="7107"/>
        <item m="1" x="7461"/>
        <item m="1" x="7522"/>
        <item m="1" x="7708"/>
        <item m="1" x="1273"/>
        <item m="1" x="2481"/>
        <item m="1" x="7679"/>
        <item m="1" x="7729"/>
        <item m="1" x="7770"/>
        <item m="1" x="7807"/>
        <item m="1" x="7840"/>
        <item m="1" x="7876"/>
        <item m="1" x="7903"/>
        <item m="1" x="7946"/>
        <item m="1" x="7993"/>
        <item m="1" x="7639"/>
        <item m="1" x="7683"/>
        <item m="1" x="7733"/>
        <item m="1" x="7774"/>
        <item m="1" x="7810"/>
        <item m="1" x="7843"/>
        <item m="1" x="7879"/>
        <item m="1" x="7906"/>
        <item m="1" x="7950"/>
        <item m="1" x="7997"/>
        <item m="1" x="7642"/>
        <item m="1" x="7686"/>
        <item m="1" x="7736"/>
        <item m="1" x="7777"/>
        <item m="1" x="7813"/>
        <item m="1" x="7846"/>
        <item m="1" x="7882"/>
        <item m="1" x="7909"/>
        <item m="1" x="7954"/>
        <item m="1" x="7647"/>
        <item m="1" x="7692"/>
        <item m="1" x="7740"/>
        <item m="1" x="7781"/>
        <item m="1" x="7817"/>
        <item m="1" x="7850"/>
        <item m="1" x="7885"/>
        <item m="1" x="7912"/>
        <item m="1" x="7958"/>
        <item m="1" x="7650"/>
        <item m="1" x="7696"/>
        <item m="1" x="7744"/>
        <item m="1" x="7785"/>
        <item m="1" x="7820"/>
        <item m="1" x="7853"/>
        <item m="1" x="7888"/>
        <item m="1" x="7915"/>
        <item m="1" x="7961"/>
        <item m="1" x="7654"/>
        <item m="1" x="7700"/>
        <item m="1" x="7748"/>
        <item m="1" x="7789"/>
        <item m="1" x="7823"/>
        <item m="1" x="7856"/>
        <item m="1" x="7890"/>
        <item m="1" x="7917"/>
        <item m="1" x="7963"/>
        <item m="1" x="7656"/>
        <item m="1" x="7702"/>
        <item m="1" x="7750"/>
        <item m="1" x="7791"/>
        <item m="1" x="7825"/>
        <item m="1" x="7858"/>
        <item m="1" x="7892"/>
        <item m="1" x="7919"/>
        <item m="1" x="7965"/>
        <item m="1" x="7658"/>
        <item m="1" x="7705"/>
        <item m="1" x="7753"/>
        <item m="1" x="7794"/>
        <item m="1" x="7828"/>
        <item m="1" x="7861"/>
        <item m="1" x="7894"/>
        <item m="1" x="7921"/>
        <item m="1" x="7967"/>
        <item m="1" x="7659"/>
        <item m="1" x="7706"/>
        <item m="1" x="7754"/>
        <item m="1" x="7795"/>
        <item m="1" x="7829"/>
        <item m="1" x="7862"/>
        <item m="1" x="7895"/>
        <item m="1" x="7922"/>
        <item m="1" x="7968"/>
        <item m="1" x="7660"/>
        <item m="1" x="7707"/>
        <item m="1" x="7755"/>
        <item m="1" x="7796"/>
        <item m="1" x="7831"/>
        <item m="1" x="7864"/>
        <item m="1" x="7897"/>
        <item m="1" x="7924"/>
        <item m="1" x="7969"/>
        <item m="1" x="7929"/>
        <item m="1" x="7976"/>
        <item m="1" x="41"/>
        <item m="1" x="252"/>
        <item m="1" x="413"/>
        <item m="1" x="607"/>
        <item m="1" x="792"/>
        <item m="1" x="994"/>
        <item m="1" x="1171"/>
        <item m="1" x="7932"/>
        <item m="1" x="7978"/>
        <item m="1" x="49"/>
        <item m="1" x="260"/>
        <item m="1" x="423"/>
        <item m="1" x="616"/>
        <item m="1" x="801"/>
        <item m="1" x="1003"/>
        <item m="1" x="1181"/>
        <item m="1" x="7934"/>
        <item m="1" x="7980"/>
        <item m="1" x="62"/>
        <item m="1" x="269"/>
        <item m="1" x="433"/>
        <item m="1" x="624"/>
        <item m="1" x="811"/>
        <item m="1" x="1011"/>
        <item m="1" x="1188"/>
        <item m="1" x="7936"/>
        <item m="1" x="7982"/>
        <item m="1" x="73"/>
        <item m="1" x="281"/>
        <item m="1" x="443"/>
        <item m="1" x="636"/>
        <item m="1" x="820"/>
        <item m="1" x="1020"/>
        <item m="1" x="1196"/>
        <item m="1" x="7937"/>
        <item m="1" x="7984"/>
        <item m="1" x="93"/>
        <item m="1" x="295"/>
        <item m="1" x="457"/>
        <item m="1" x="646"/>
        <item m="1" x="832"/>
        <item m="1" x="1029"/>
        <item m="1" x="1205"/>
        <item m="1" x="7938"/>
        <item m="1" x="7985"/>
        <item m="1" x="105"/>
        <item m="1" x="307"/>
        <item m="1" x="467"/>
        <item m="1" x="656"/>
        <item m="1" x="840"/>
        <item m="1" x="1037"/>
        <item m="1" x="1212"/>
        <item m="1" x="7940"/>
        <item m="1" x="7987"/>
        <item m="1" x="122"/>
        <item m="1" x="316"/>
        <item m="1" x="478"/>
        <item m="1" x="664"/>
        <item m="1" x="849"/>
        <item m="1" x="1042"/>
        <item m="1" x="1216"/>
        <item m="1" x="7943"/>
        <item m="1" x="7990"/>
        <item m="1" x="130"/>
        <item m="1" x="325"/>
        <item m="1" x="487"/>
        <item m="1" x="672"/>
        <item m="1" x="855"/>
        <item m="1" x="1046"/>
        <item m="1" x="1220"/>
        <item m="1" x="7947"/>
        <item m="1" x="7994"/>
        <item m="1" x="142"/>
        <item m="1" x="331"/>
        <item m="1" x="495"/>
        <item m="1" x="678"/>
        <item m="1" x="862"/>
        <item m="1" x="1051"/>
        <item m="1" x="1225"/>
        <item m="1" x="7951"/>
        <item m="1" x="7998"/>
        <item m="1" x="148"/>
        <item m="1" x="336"/>
        <item m="1" x="501"/>
        <item m="1" x="685"/>
        <item m="1" x="7417"/>
        <item m="1" x="7421"/>
        <item m="1" x="7425"/>
        <item m="1" x="7427"/>
        <item m="1" x="7431"/>
        <item m="1" x="7433"/>
        <item m="1" x="7436"/>
        <item m="1" x="7438"/>
        <item m="1" x="7440"/>
        <item m="1" x="6917"/>
        <item m="1" x="7195"/>
        <item m="1" x="7392"/>
        <item m="1" x="7401"/>
        <item m="1" x="7408"/>
        <item m="1" x="7415"/>
        <item m="1" x="7419"/>
        <item m="1" x="7424"/>
        <item m="1" x="7426"/>
        <item m="1" x="7430"/>
        <item m="1" x="5889"/>
        <item m="1" x="6169"/>
        <item m="1" x="6389"/>
        <item m="1" x="6681"/>
        <item m="1" x="6896"/>
        <item m="1" x="7172"/>
        <item m="1" x="7386"/>
        <item m="1" x="7400"/>
        <item m="1" x="7407"/>
        <item m="1" x="7414"/>
        <item m="1" x="5012"/>
        <item m="1" x="5282"/>
        <item m="1" x="5420"/>
        <item m="1" x="5686"/>
        <item m="1" x="5864"/>
        <item m="1" x="6136"/>
        <item m="1" x="6360"/>
        <item m="1" x="6651"/>
        <item m="1" x="6871"/>
        <item m="1" x="7144"/>
        <item m="1" x="4285"/>
        <item m="1" x="4468"/>
        <item m="1" x="4607"/>
        <item m="1" x="4841"/>
        <item m="1" x="5003"/>
        <item m="1" x="5238"/>
        <item m="1" x="5411"/>
        <item m="1" x="5649"/>
        <item m="1" x="5850"/>
        <item m="1" x="6098"/>
        <item m="1" x="3728"/>
        <item m="1" x="3865"/>
        <item m="1" x="3980"/>
        <item m="1" x="4133"/>
        <item m="1" x="4270"/>
        <item m="1" x="4434"/>
        <item m="1" x="4590"/>
        <item m="1" x="4795"/>
        <item m="1" x="4987"/>
        <item m="1" x="5189"/>
        <item m="1" x="3289"/>
        <item m="1" x="3370"/>
        <item m="1" x="3484"/>
        <item m="1" x="3602"/>
        <item m="1" x="3724"/>
        <item m="1" x="3842"/>
        <item m="1" x="3976"/>
        <item m="1" x="4111"/>
        <item m="1" x="4264"/>
        <item m="1" x="4407"/>
        <item m="1" x="2914"/>
        <item m="1" x="7530"/>
        <item m="1" x="7535"/>
        <item m="1" x="7537"/>
        <item m="1" x="7539"/>
        <item m="1" x="7542"/>
        <item m="1" x="7544"/>
        <item m="1" x="7546"/>
        <item m="1" x="7548"/>
        <item m="1" x="7553"/>
        <item m="1" x="2293"/>
        <item m="1" x="2323"/>
        <item m="1" x="2344"/>
        <item m="1" x="2353"/>
        <item m="1" x="2367"/>
        <item m="1" x="2395"/>
        <item m="1" x="2435"/>
        <item m="1" x="2468"/>
        <item m="1" x="2496"/>
        <item m="1" x="2520"/>
        <item m="1" x="7500"/>
        <item m="1" x="7502"/>
        <item m="1" x="7508"/>
        <item m="1" x="7509"/>
        <item m="1" x="7512"/>
        <item m="1" x="7516"/>
        <item m="1" x="7518"/>
        <item m="1" x="7520"/>
        <item m="1" x="7523"/>
        <item m="1" x="7528"/>
        <item m="1" x="2088"/>
        <item m="1" x="2119"/>
        <item m="1" x="2144"/>
        <item m="1" x="2152"/>
        <item m="1" x="2168"/>
        <item m="1" x="2188"/>
        <item m="1" x="2227"/>
        <item m="1" x="2251"/>
        <item m="1" x="2286"/>
        <item m="1" x="2313"/>
        <item m="1" x="7489"/>
        <item m="1" x="7653"/>
        <item m="1" x="7699"/>
        <item m="1" x="7747"/>
        <item m="1" x="7788"/>
        <item m="1" x="7822"/>
        <item m="1" x="7855"/>
        <item m="1" x="7688"/>
        <item m="1" x="7713"/>
        <item m="1" x="7737"/>
        <item m="1" x="7758"/>
        <item m="1" x="7778"/>
        <item m="1" x="7797"/>
        <item m="1" x="7814"/>
        <item m="1" x="7832"/>
        <item m="1" x="7847"/>
        <item m="1" x="7608"/>
        <item m="1" x="7617"/>
        <item m="1" x="7623"/>
        <item m="1" x="7636"/>
        <item m="1" x="7664"/>
        <item m="1" x="7680"/>
        <item m="1" x="7711"/>
        <item m="1" x="7730"/>
        <item m="1" x="7757"/>
        <item m="1" x="7771"/>
        <item m="1" x="7576"/>
        <item m="1" x="7587"/>
        <item m="1" x="7591"/>
        <item m="1" x="7675"/>
        <item m="1" x="7725"/>
        <item m="1" x="7766"/>
        <item m="1" x="7803"/>
        <item m="1" x="7836"/>
        <item m="1" x="7872"/>
        <item m="1" x="7899"/>
        <item m="1" x="7939"/>
        <item m="1" x="7986"/>
        <item m="1" x="7634"/>
        <item m="1" x="7676"/>
        <item m="1" x="7726"/>
        <item m="1" x="7767"/>
        <item m="1" x="7804"/>
        <item m="1" x="7837"/>
        <item m="1" x="7873"/>
        <item m="1" x="7900"/>
        <item m="1" x="7942"/>
        <item m="1" x="7989"/>
        <item m="1" x="7635"/>
        <item m="1" x="7677"/>
        <item m="1" x="7727"/>
        <item m="1" x="7768"/>
        <item m="1" x="7805"/>
        <item m="1" x="7838"/>
        <item m="1" x="7874"/>
        <item m="1" x="7901"/>
        <item m="1" x="7944"/>
        <item m="1" x="7991"/>
        <item m="1" x="7637"/>
        <item m="1" x="7681"/>
        <item m="1" x="7731"/>
        <item m="1" x="7772"/>
        <item m="1" x="7808"/>
        <item m="1" x="7841"/>
        <item m="1" x="7877"/>
        <item m="1" x="7904"/>
        <item m="1" x="7948"/>
        <item m="1" x="7995"/>
        <item m="1" x="7640"/>
        <item m="1" x="7684"/>
        <item m="1" x="7734"/>
        <item m="1" x="7775"/>
        <item m="1" x="7811"/>
        <item m="1" x="7844"/>
        <item m="1" x="7880"/>
        <item m="1" x="7907"/>
        <item m="1" x="7952"/>
        <item m="1" x="7999"/>
        <item m="1" x="7645"/>
        <item m="1" x="7690"/>
        <item m="1" x="7738"/>
        <item m="1" x="7779"/>
        <item m="1" x="7815"/>
        <item m="1" x="7848"/>
        <item m="1" x="7883"/>
        <item m="1" x="7910"/>
        <item m="1" x="7956"/>
        <item m="1" x="7648"/>
        <item m="1" x="7694"/>
        <item m="1" x="7742"/>
        <item m="1" x="7783"/>
        <item m="1" x="7818"/>
        <item m="1" x="7851"/>
        <item m="1" x="7886"/>
        <item m="1" x="7913"/>
        <item m="1" x="7959"/>
        <item m="1" x="7652"/>
        <item m="1" x="7698"/>
        <item m="1" x="7746"/>
        <item m="1" x="7787"/>
        <item m="1" x="7821"/>
        <item m="1" x="7854"/>
        <item m="1" x="7889"/>
        <item m="1" x="7916"/>
        <item m="1" x="7962"/>
        <item m="1" x="7655"/>
        <item m="1" x="7701"/>
        <item m="1" x="7749"/>
        <item m="1" x="7790"/>
        <item m="1" x="7824"/>
        <item m="1" x="7857"/>
        <item m="1" x="7891"/>
        <item m="1" x="7918"/>
        <item m="1" x="7964"/>
        <item m="1" x="7657"/>
        <item m="1" x="7704"/>
        <item m="1" x="7752"/>
        <item m="1" x="7793"/>
        <item m="1" x="7827"/>
        <item m="1" x="7860"/>
        <item m="1" x="7893"/>
        <item m="1" x="7920"/>
        <item m="1" x="7966"/>
        <item m="1" x="7926"/>
        <item m="1" x="7973"/>
        <item m="1" x="26"/>
        <item m="1" x="238"/>
        <item m="1" x="402"/>
        <item m="1" x="591"/>
        <item m="1" x="776"/>
        <item m="1" x="978"/>
        <item m="1" x="1154"/>
        <item m="1" x="7927"/>
        <item m="1" x="7974"/>
        <item m="1" x="29"/>
        <item m="1" x="242"/>
        <item m="1" x="405"/>
        <item m="1" x="596"/>
        <item m="1" x="782"/>
        <item m="1" x="983"/>
        <item m="1" x="1161"/>
        <item m="1" x="7928"/>
        <item m="1" x="7975"/>
        <item m="1" x="40"/>
        <item m="1" x="251"/>
        <item m="1" x="412"/>
        <item m="1" x="606"/>
        <item m="1" x="791"/>
        <item m="1" x="993"/>
        <item m="1" x="1170"/>
        <item m="1" x="7931"/>
        <item m="1" x="7977"/>
        <item m="1" x="48"/>
        <item m="1" x="259"/>
        <item m="1" x="422"/>
        <item m="1" x="615"/>
        <item m="1" x="800"/>
        <item m="1" x="1002"/>
        <item m="1" x="1180"/>
        <item m="1" x="7933"/>
        <item m="1" x="7979"/>
        <item m="1" x="7453"/>
        <item m="1" x="7442"/>
        <item m="1" x="7432"/>
        <item m="1" x="7484"/>
        <item m="1" x="1361"/>
        <item m="1" x="2705"/>
        <item m="1" x="2899"/>
        <item m="1" x="3085"/>
        <item m="1" x="3268"/>
        <item m="1" x="3462"/>
        <item m="1" x="3700"/>
        <item m="1" x="3949"/>
        <item m="1" x="4236"/>
        <item m="1" x="4545"/>
        <item m="1" x="2532"/>
        <item m="1" x="2709"/>
        <item m="1" x="2905"/>
        <item m="1" x="3092"/>
        <item m="1" x="3276"/>
        <item m="1" x="3468"/>
        <item m="1" x="3707"/>
        <item m="1" x="3956"/>
        <item m="1" x="4243"/>
        <item m="1" x="4555"/>
        <item m="1" x="2538"/>
        <item m="1" x="2714"/>
        <item m="1" x="2910"/>
        <item m="1" x="3096"/>
        <item m="1" x="3281"/>
        <item m="1" x="3473"/>
        <item m="1" x="3714"/>
        <item m="1" x="3964"/>
        <item m="1" x="4252"/>
        <item m="1" x="4561"/>
        <item m="1" x="2539"/>
        <item m="1" x="2715"/>
        <item m="1" x="2913"/>
        <item m="1" x="3100"/>
        <item m="1" x="3285"/>
        <item m="1" x="7485"/>
        <item x="0"/>
        <item x="1"/>
        <item x="2"/>
        <item x="3"/>
        <item x="4"/>
        <item x="5"/>
        <item x="6"/>
        <item x="7"/>
        <item x="8"/>
        <item x="9"/>
        <item m="1" x="3115"/>
        <item m="1" x="3225"/>
        <item m="1" x="3302"/>
      </items>
    </pivotField>
    <pivotField axis="axisRow" compact="0" outline="0" showAll="0" defaultSubtotal="0">
      <items count="679">
        <item m="1" x="168"/>
        <item m="1" x="526"/>
        <item x="8"/>
        <item x="2"/>
        <item m="1" x="521"/>
        <item m="1" x="338"/>
        <item m="1" x="414"/>
        <item m="1" x="33"/>
        <item m="1" x="367"/>
        <item m="1" x="80"/>
        <item m="1" x="591"/>
        <item m="1" x="331"/>
        <item m="1" x="455"/>
        <item m="1" x="524"/>
        <item m="1" x="403"/>
        <item m="1" x="110"/>
        <item m="1" x="369"/>
        <item m="1" x="202"/>
        <item m="1" x="468"/>
        <item m="1" x="17"/>
        <item m="1" x="412"/>
        <item m="1" x="137"/>
        <item m="1" x="100"/>
        <item m="1" x="533"/>
        <item m="1" x="178"/>
        <item m="1" x="341"/>
        <item m="1" x="395"/>
        <item m="1" x="43"/>
        <item m="1" x="428"/>
        <item m="1" x="488"/>
        <item m="1" x="503"/>
        <item m="1" x="525"/>
        <item m="1" x="619"/>
        <item m="1" x="399"/>
        <item m="1" x="522"/>
        <item m="1" x="568"/>
        <item m="1" x="84"/>
        <item m="1" x="82"/>
        <item m="1" x="496"/>
        <item m="1" x="516"/>
        <item m="1" x="504"/>
        <item m="1" x="473"/>
        <item m="1" x="119"/>
        <item m="1" x="463"/>
        <item m="1" x="581"/>
        <item m="1" x="363"/>
        <item m="1" x="501"/>
        <item m="1" x="618"/>
        <item m="1" x="566"/>
        <item m="1" x="623"/>
        <item m="1" x="224"/>
        <item m="1" x="38"/>
        <item m="1" x="527"/>
        <item m="1" x="446"/>
        <item m="1" x="547"/>
        <item m="1" x="443"/>
        <item m="1" x="651"/>
        <item m="1" x="170"/>
        <item m="1" x="356"/>
        <item m="1" x="150"/>
        <item m="1" x="672"/>
        <item m="1" x="232"/>
        <item m="1" x="124"/>
        <item m="1" x="404"/>
        <item m="1" x="542"/>
        <item m="1" x="120"/>
        <item m="1" x="632"/>
        <item m="1" x="32"/>
        <item m="1" x="539"/>
        <item m="1" x="40"/>
        <item m="1" x="368"/>
        <item m="1" x="321"/>
        <item m="1" x="214"/>
        <item m="1" x="567"/>
        <item m="1" x="92"/>
        <item m="1" x="166"/>
        <item m="1" x="626"/>
        <item m="1" x="140"/>
        <item m="1" x="218"/>
        <item m="1" x="223"/>
        <item m="1" x="476"/>
        <item m="1" x="613"/>
        <item m="1" x="579"/>
        <item m="1" x="675"/>
        <item m="1" x="652"/>
        <item m="1" x="29"/>
        <item m="1" x="49"/>
        <item m="1" x="309"/>
        <item m="1" x="657"/>
        <item m="1" x="172"/>
        <item m="1" x="325"/>
        <item m="1" x="673"/>
        <item m="1" x="35"/>
        <item m="1" x="163"/>
        <item m="1" x="662"/>
        <item m="1" x="239"/>
        <item m="1" x="512"/>
        <item m="1" x="628"/>
        <item m="1" x="599"/>
        <item m="1" x="171"/>
        <item m="1" x="106"/>
        <item m="1" x="362"/>
        <item m="1" x="36"/>
        <item m="1" x="605"/>
        <item m="1" x="489"/>
        <item m="1" x="282"/>
        <item m="1" x="665"/>
        <item m="1" x="155"/>
        <item m="1" x="392"/>
        <item m="1" x="564"/>
        <item m="1" x="435"/>
        <item m="1" x="422"/>
        <item m="1" x="540"/>
        <item m="1" x="517"/>
        <item m="1" x="222"/>
        <item m="1" x="248"/>
        <item m="1" x="663"/>
        <item m="1" x="550"/>
        <item m="1" x="87"/>
        <item m="1" x="569"/>
        <item m="1" x="24"/>
        <item m="1" x="157"/>
        <item m="1" x="52"/>
        <item m="1" x="661"/>
        <item m="1" x="573"/>
        <item m="1" x="54"/>
        <item m="1" x="571"/>
        <item m="1" x="365"/>
        <item m="1" x="420"/>
        <item m="1" x="355"/>
        <item m="1" x="552"/>
        <item m="1" x="68"/>
        <item m="1" x="316"/>
        <item m="1" x="104"/>
        <item m="1" x="620"/>
        <item m="1" x="430"/>
        <item m="1" x="674"/>
        <item m="1" x="117"/>
        <item m="1" x="174"/>
        <item m="1" x="493"/>
        <item m="1" x="543"/>
        <item m="1" x="294"/>
        <item m="1" x="538"/>
        <item m="1" x="431"/>
        <item m="1" x="227"/>
        <item m="1" x="76"/>
        <item m="1" x="458"/>
        <item m="1" x="434"/>
        <item m="1" x="450"/>
        <item m="1" x="158"/>
        <item m="1" x="266"/>
        <item m="1" x="234"/>
        <item m="1" x="18"/>
        <item m="1" x="413"/>
        <item m="1" x="13"/>
        <item m="1" x="41"/>
        <item m="1" x="560"/>
        <item m="1" x="454"/>
        <item m="1" x="352"/>
        <item m="1" x="162"/>
        <item m="1" x="19"/>
        <item m="1" x="296"/>
        <item m="1" x="327"/>
        <item m="1" x="34"/>
        <item m="1" x="165"/>
        <item m="1" x="252"/>
        <item m="1" x="604"/>
        <item m="1" x="475"/>
        <item m="1" x="109"/>
        <item m="1" x="631"/>
        <item m="1" x="669"/>
        <item m="1" x="344"/>
        <item m="1" x="594"/>
        <item m="1" x="555"/>
        <item m="1" x="354"/>
        <item m="1" x="546"/>
        <item m="1" x="290"/>
        <item m="1" x="274"/>
        <item m="1" x="50"/>
        <item m="1" x="495"/>
        <item m="1" x="400"/>
        <item m="1" x="280"/>
        <item m="1" x="185"/>
        <item m="1" x="490"/>
        <item m="1" x="258"/>
        <item m="1" x="486"/>
        <item m="1" x="312"/>
        <item m="1" x="466"/>
        <item m="1" x="497"/>
        <item m="1" x="142"/>
        <item m="1" x="429"/>
        <item m="1" x="211"/>
        <item m="1" x="342"/>
        <item m="1" x="134"/>
        <item m="1" x="629"/>
        <item m="1" x="51"/>
        <item m="1" x="260"/>
        <item m="1" x="210"/>
        <item m="1" x="646"/>
        <item m="1" x="58"/>
        <item m="1" x="359"/>
        <item m="1" x="513"/>
        <item m="1" x="308"/>
        <item m="1" x="478"/>
        <item m="1" x="650"/>
        <item m="1" x="28"/>
        <item m="1" x="534"/>
        <item m="1" x="510"/>
        <item m="1" x="562"/>
        <item m="1" x="541"/>
        <item m="1" x="175"/>
        <item m="1" x="89"/>
        <item m="1" x="71"/>
        <item m="1" x="15"/>
        <item m="1" x="83"/>
        <item m="1" x="77"/>
        <item m="1" x="500"/>
        <item m="1" x="617"/>
        <item m="1" x="225"/>
        <item m="1" x="554"/>
        <item m="1" x="118"/>
        <item m="1" x="677"/>
        <item m="1" x="146"/>
        <item m="1" x="257"/>
        <item m="1" x="78"/>
        <item m="1" x="375"/>
        <item m="1" x="479"/>
        <item m="1" x="297"/>
        <item m="1" x="472"/>
        <item m="1" x="565"/>
        <item m="1" x="642"/>
        <item m="1" x="595"/>
        <item m="1" x="578"/>
        <item m="1" x="79"/>
        <item m="1" x="101"/>
        <item m="1" x="336"/>
        <item m="1" x="635"/>
        <item m="1" x="415"/>
        <item m="1" x="471"/>
        <item m="1" x="273"/>
        <item m="1" x="370"/>
        <item m="1" x="317"/>
        <item m="1" x="360"/>
        <item m="1" x="111"/>
        <item m="1" x="184"/>
        <item m="1" x="441"/>
        <item m="1" x="193"/>
        <item m="1" x="358"/>
        <item m="1" x="383"/>
        <item m="1" x="570"/>
        <item m="1" x="558"/>
        <item m="1" x="584"/>
        <item m="1" x="98"/>
        <item m="1" x="299"/>
        <item m="1" x="361"/>
        <item m="1" x="498"/>
        <item m="1" x="474"/>
        <item m="1" x="275"/>
        <item m="1" x="183"/>
        <item m="1" x="508"/>
        <item m="1" x="148"/>
        <item m="1" x="519"/>
        <item m="1" x="557"/>
        <item m="1" x="482"/>
        <item m="1" x="72"/>
        <item m="1" x="253"/>
        <item m="1" x="320"/>
        <item m="1" x="272"/>
        <item m="1" x="647"/>
        <item m="1" x="606"/>
        <item m="1" x="548"/>
        <item m="1" x="115"/>
        <item m="1" x="319"/>
        <item m="1" x="196"/>
        <item m="1" x="318"/>
        <item m="1" x="30"/>
        <item m="1" x="302"/>
        <item m="1" x="229"/>
        <item m="1" x="492"/>
        <item m="1" x="44"/>
        <item m="1" x="91"/>
        <item m="1" x="228"/>
        <item m="1" x="439"/>
        <item m="1" x="609"/>
        <item m="1" x="213"/>
        <item m="1" x="93"/>
        <item m="1" x="350"/>
        <item m="1" x="116"/>
        <item m="1" x="654"/>
        <item m="1" x="64"/>
        <item m="1" x="551"/>
        <item m="1" x="655"/>
        <item m="1" x="304"/>
        <item m="1" x="477"/>
        <item m="1" x="315"/>
        <item m="1" x="382"/>
        <item m="1" x="418"/>
        <item m="1" x="303"/>
        <item m="1" x="340"/>
        <item m="1" x="456"/>
        <item m="1" x="596"/>
        <item m="1" x="67"/>
        <item m="1" x="129"/>
        <item m="1" x="577"/>
        <item m="1" x="242"/>
        <item m="1" x="39"/>
        <item m="1" x="16"/>
        <item m="1" x="366"/>
        <item m="1" x="509"/>
        <item m="1" x="393"/>
        <item m="1" x="254"/>
        <item m="1" x="660"/>
        <item m="1" x="235"/>
        <item m="1" x="292"/>
        <item m="1" x="328"/>
        <item m="1" x="61"/>
        <item m="1" x="630"/>
        <item m="1" x="48"/>
        <item m="1" x="186"/>
        <item m="1" x="81"/>
        <item m="1" x="426"/>
        <item m="1" x="66"/>
        <item m="1" x="608"/>
        <item m="1" x="314"/>
        <item m="1" x="220"/>
        <item m="1" x="287"/>
        <item m="1" x="624"/>
        <item m="1" x="505"/>
        <item m="1" x="459"/>
        <item m="1" x="181"/>
        <item m="1" x="25"/>
        <item m="1" x="132"/>
        <item m="1" x="396"/>
        <item m="1" x="11"/>
        <item m="1" x="335"/>
        <item m="1" x="55"/>
        <item m="1" x="204"/>
        <item m="1" x="14"/>
        <item m="1" x="535"/>
        <item m="1" x="244"/>
        <item m="1" x="411"/>
        <item m="1" x="145"/>
        <item m="1" x="233"/>
        <item m="1" x="448"/>
        <item m="1" x="376"/>
        <item m="1" x="485"/>
        <item m="1" x="514"/>
        <item m="1" x="587"/>
        <item m="1" x="332"/>
        <item m="1" x="122"/>
        <item m="1" x="305"/>
        <item m="1" x="491"/>
        <item m="1" x="351"/>
        <item m="1" x="53"/>
        <item m="1" x="668"/>
        <item m="1" x="108"/>
        <item m="1" x="112"/>
        <item m="1" x="364"/>
        <item m="1" x="277"/>
        <item m="1" x="390"/>
        <item m="1" x="298"/>
        <item m="1" x="70"/>
        <item m="1" x="561"/>
        <item m="1" x="602"/>
        <item m="1" x="417"/>
        <item m="1" x="337"/>
        <item m="1" x="307"/>
        <item m="1" x="237"/>
        <item m="1" x="262"/>
        <item m="1" x="324"/>
        <item m="1" x="449"/>
        <item m="1" x="614"/>
        <item m="1" x="637"/>
        <item m="1" x="276"/>
        <item m="1" x="544"/>
        <item m="1" x="670"/>
        <item m="1" x="121"/>
        <item m="1" x="26"/>
        <item m="1" x="226"/>
        <item m="1" x="348"/>
        <item m="1" x="585"/>
        <item m="1" x="610"/>
        <item m="1" x="127"/>
        <item m="1" x="12"/>
        <item m="1" x="416"/>
        <item m="1" x="345"/>
        <item m="1" x="511"/>
        <item m="1" x="251"/>
        <item m="1" x="329"/>
        <item m="1" x="640"/>
        <item m="1" x="576"/>
        <item m="1" x="452"/>
        <item m="1" x="192"/>
        <item m="1" x="256"/>
        <item m="1" x="107"/>
        <item m="1" x="23"/>
        <item m="1" x="462"/>
        <item m="1" x="167"/>
        <item m="1" x="648"/>
        <item m="1" x="96"/>
        <item m="1" x="523"/>
        <item m="1" x="373"/>
        <item m="1" x="271"/>
        <item m="1" x="208"/>
        <item m="1" x="603"/>
        <item m="1" x="300"/>
        <item m="1" x="238"/>
        <item m="1" x="216"/>
        <item m="1" x="600"/>
        <item m="1" x="391"/>
        <item m="1" x="74"/>
        <item m="1" x="528"/>
        <item m="1" x="678"/>
        <item m="1" x="243"/>
        <item m="1" x="263"/>
        <item m="1" x="520"/>
        <item m="1" x="63"/>
        <item m="1" x="45"/>
        <item m="1" x="575"/>
        <item m="1" x="612"/>
        <item m="1" x="386"/>
        <item m="1" x="182"/>
        <item m="1" x="65"/>
        <item m="1" x="531"/>
        <item m="1" x="453"/>
        <item m="1" x="99"/>
        <item m="1" x="572"/>
        <item m="1" x="671"/>
        <item m="1" x="377"/>
        <item m="1" x="205"/>
        <item m="1" x="47"/>
        <item m="1" x="374"/>
        <item m="1" x="278"/>
        <item m="1" x="10"/>
        <item m="1" x="198"/>
        <item m="1" x="57"/>
        <item m="1" x="589"/>
        <item m="1" x="143"/>
        <item m="1" x="353"/>
        <item m="1" x="95"/>
        <item m="1" x="152"/>
        <item m="1" x="151"/>
        <item m="1" x="136"/>
        <item m="1" x="281"/>
        <item x="7"/>
        <item m="1" x="583"/>
        <item m="1" x="190"/>
        <item m="1" x="285"/>
        <item m="1" x="419"/>
        <item m="1" x="506"/>
        <item m="1" x="103"/>
        <item m="1" x="191"/>
        <item m="1" x="86"/>
        <item m="1" x="381"/>
        <item m="1" x="135"/>
        <item m="1" x="409"/>
        <item m="1" x="288"/>
        <item m="1" x="131"/>
        <item m="1" x="42"/>
        <item m="1" x="126"/>
        <item m="1" x="255"/>
        <item m="1" x="197"/>
        <item m="1" x="385"/>
        <item m="1" x="664"/>
        <item m="1" x="250"/>
        <item m="1" x="444"/>
        <item m="1" x="293"/>
        <item m="1" x="323"/>
        <item m="1" x="627"/>
        <item m="1" x="433"/>
        <item m="1" x="649"/>
        <item m="1" x="379"/>
        <item m="1" x="545"/>
        <item m="1" x="326"/>
        <item m="1" x="125"/>
        <item m="1" x="313"/>
        <item m="1" x="633"/>
        <item m="1" x="203"/>
        <item m="1" x="467"/>
        <item m="1" x="615"/>
        <item m="1" x="179"/>
        <item m="1" x="200"/>
        <item m="1" x="31"/>
        <item m="1" x="666"/>
        <item m="1" x="173"/>
        <item m="1" x="249"/>
        <item m="1" x="593"/>
        <item m="1" x="659"/>
        <item m="1" x="94"/>
        <item m="1" x="592"/>
        <item m="1" x="269"/>
        <item m="1" x="636"/>
        <item m="1" x="537"/>
        <item m="1" x="201"/>
        <item m="1" x="188"/>
        <item m="1" x="588"/>
        <item m="1" x="147"/>
        <item m="1" x="480"/>
        <item m="1" x="69"/>
        <item m="1" x="676"/>
        <item m="1" x="156"/>
        <item m="1" x="389"/>
        <item m="1" x="644"/>
        <item m="1" x="153"/>
        <item m="1" x="199"/>
        <item m="1" x="580"/>
        <item m="1" x="597"/>
        <item m="1" x="279"/>
        <item m="1" x="247"/>
        <item m="1" x="301"/>
        <item m="1" x="97"/>
        <item m="1" x="346"/>
        <item m="1" x="164"/>
        <item m="1" x="180"/>
        <item m="1" x="445"/>
        <item m="1" x="60"/>
        <item m="1" x="536"/>
        <item m="1" x="559"/>
        <item m="1" x="169"/>
        <item m="1" x="105"/>
        <item m="1" x="113"/>
        <item m="1" x="658"/>
        <item m="1" x="343"/>
        <item m="1" x="502"/>
        <item m="1" x="221"/>
        <item m="1" x="46"/>
        <item m="1" x="306"/>
        <item m="1" x="123"/>
        <item m="1" x="590"/>
        <item m="1" x="149"/>
        <item m="1" x="582"/>
        <item m="1" x="90"/>
        <item m="1" x="460"/>
        <item m="1" x="177"/>
        <item m="1" x="195"/>
        <item m="1" x="264"/>
        <item m="1" x="421"/>
        <item m="1" x="241"/>
        <item m="1" x="334"/>
        <item m="1" x="291"/>
        <item m="1" x="553"/>
        <item m="1" x="333"/>
        <item m="1" x="349"/>
        <item m="1" x="621"/>
        <item m="1" x="378"/>
        <item m="1" x="240"/>
        <item m="1" x="469"/>
        <item m="1" x="371"/>
        <item m="1" x="217"/>
        <item m="1" x="380"/>
        <item m="1" x="563"/>
        <item m="1" x="643"/>
        <item m="1" x="73"/>
        <item m="1" x="574"/>
        <item m="1" x="484"/>
        <item m="1" x="139"/>
        <item m="1" x="451"/>
        <item m="1" x="427"/>
        <item m="1" x="102"/>
        <item m="1" x="161"/>
        <item m="1" x="219"/>
        <item m="1" x="436"/>
        <item m="1" x="397"/>
        <item m="1" x="62"/>
        <item m="1" x="634"/>
        <item m="1" x="138"/>
        <item m="1" x="9"/>
        <item m="1" x="598"/>
        <item m="1" x="289"/>
        <item m="1" x="130"/>
        <item m="1" x="424"/>
        <item m="1" x="601"/>
        <item m="1" x="310"/>
        <item m="1" x="447"/>
        <item m="1" x="616"/>
        <item m="1" x="267"/>
        <item m="1" x="667"/>
        <item m="1" x="27"/>
        <item m="1" x="483"/>
        <item m="1" x="401"/>
        <item m="1" x="322"/>
        <item m="1" x="283"/>
        <item m="1" x="56"/>
        <item m="1" x="507"/>
        <item m="1" x="265"/>
        <item m="1" x="470"/>
        <item m="1" x="622"/>
        <item m="1" x="154"/>
        <item m="1" x="144"/>
        <item m="1" x="402"/>
        <item m="1" x="387"/>
        <item m="1" x="464"/>
        <item m="1" x="212"/>
        <item m="1" x="236"/>
        <item m="1" x="638"/>
        <item m="1" x="438"/>
        <item m="1" x="372"/>
        <item m="1" x="653"/>
        <item m="1" x="284"/>
        <item m="1" x="270"/>
        <item m="1" x="639"/>
        <item m="1" x="625"/>
        <item m="1" x="88"/>
        <item m="1" x="114"/>
        <item m="1" x="398"/>
        <item m="1" x="607"/>
        <item m="1" x="645"/>
        <item m="1" x="330"/>
        <item m="1" x="207"/>
        <item m="1" x="384"/>
        <item m="1" x="20"/>
        <item m="1" x="295"/>
        <item m="1" x="339"/>
        <item m="1" x="518"/>
        <item m="1" x="187"/>
        <item m="1" x="611"/>
        <item m="1" x="85"/>
        <item m="1" x="656"/>
        <item m="1" x="494"/>
        <item m="1" x="245"/>
        <item m="1" x="641"/>
        <item m="1" x="408"/>
        <item m="1" x="128"/>
        <item m="1" x="75"/>
        <item m="1" x="499"/>
        <item m="1" x="407"/>
        <item m="1" x="457"/>
        <item m="1" x="141"/>
        <item m="1" x="21"/>
        <item m="1" x="388"/>
        <item m="1" x="532"/>
        <item m="1" x="246"/>
        <item m="1" x="259"/>
        <item m="1" x="311"/>
        <item m="1" x="286"/>
        <item m="1" x="22"/>
        <item m="1" x="556"/>
        <item m="1" x="586"/>
        <item m="1" x="461"/>
        <item m="1" x="423"/>
        <item m="1" x="231"/>
        <item m="1" x="481"/>
        <item m="1" x="160"/>
        <item m="1" x="406"/>
        <item m="1" x="268"/>
        <item m="1" x="206"/>
        <item m="1" x="410"/>
        <item m="1" x="425"/>
        <item m="1" x="194"/>
        <item m="1" x="405"/>
        <item m="1" x="176"/>
        <item m="1" x="347"/>
        <item m="1" x="530"/>
        <item m="1" x="230"/>
        <item m="1" x="394"/>
        <item m="1" x="133"/>
        <item m="1" x="432"/>
        <item m="1" x="189"/>
        <item m="1" x="59"/>
        <item m="1" x="159"/>
        <item m="1" x="515"/>
        <item m="1" x="37"/>
        <item m="1" x="549"/>
        <item m="1" x="487"/>
        <item m="1" x="209"/>
        <item m="1" x="215"/>
        <item m="1" x="440"/>
        <item m="1" x="465"/>
        <item m="1" x="529"/>
        <item m="1" x="442"/>
        <item m="1" x="261"/>
        <item m="1" x="437"/>
        <item m="1" x="357"/>
        <item x="0"/>
        <item x="1"/>
        <item x="3"/>
        <item x="4"/>
        <item x="5"/>
        <item x="6"/>
      </items>
    </pivotField>
    <pivotField axis="axisRow" compact="0" outline="0" showAll="0" defaultSubtotal="0">
      <items count="839">
        <item m="1" x="493"/>
        <item m="1" x="615"/>
        <item x="7"/>
        <item m="1" x="96"/>
        <item m="1" x="593"/>
        <item m="1" x="503"/>
        <item m="1" x="504"/>
        <item m="1" x="415"/>
        <item m="1" x="556"/>
        <item m="1" x="301"/>
        <item m="1" x="625"/>
        <item m="1" x="214"/>
        <item m="1" x="627"/>
        <item m="1" x="294"/>
        <item m="1" x="404"/>
        <item m="1" x="523"/>
        <item m="1" x="611"/>
        <item m="1" x="368"/>
        <item m="1" x="52"/>
        <item m="1" x="487"/>
        <item m="1" x="121"/>
        <item m="1" x="122"/>
        <item m="1" x="527"/>
        <item m="1" x="402"/>
        <item m="1" x="300"/>
        <item m="1" x="697"/>
        <item m="1" x="489"/>
        <item m="1" x="448"/>
        <item m="1" x="109"/>
        <item m="1" x="51"/>
        <item m="1" x="661"/>
        <item m="1" x="467"/>
        <item m="1" x="466"/>
        <item m="1" x="371"/>
        <item m="1" x="607"/>
        <item m="1" x="396"/>
        <item m="1" x="216"/>
        <item m="1" x="159"/>
        <item m="1" x="755"/>
        <item m="1" x="398"/>
        <item m="1" x="574"/>
        <item m="1" x="542"/>
        <item m="1" x="616"/>
        <item m="1" x="285"/>
        <item m="1" x="539"/>
        <item m="1" x="133"/>
        <item m="1" x="236"/>
        <item m="1" x="272"/>
        <item m="1" x="380"/>
        <item m="1" x="476"/>
        <item m="1" x="370"/>
        <item m="1" x="320"/>
        <item m="1" x="729"/>
        <item m="1" x="674"/>
        <item m="1" x="90"/>
        <item m="1" x="592"/>
        <item m="1" x="255"/>
        <item m="1" x="363"/>
        <item m="1" x="218"/>
        <item m="1" x="669"/>
        <item m="1" x="310"/>
        <item m="1" x="113"/>
        <item m="1" x="538"/>
        <item m="1" x="407"/>
        <item m="1" x="569"/>
        <item m="1" x="191"/>
        <item m="1" x="684"/>
        <item m="1" x="25"/>
        <item m="1" x="562"/>
        <item m="1" x="799"/>
        <item m="1" x="186"/>
        <item m="1" x="524"/>
        <item m="1" x="754"/>
        <item m="1" x="695"/>
        <item m="1" x="343"/>
        <item m="1" x="114"/>
        <item m="1" x="195"/>
        <item m="1" x="776"/>
        <item m="1" x="264"/>
        <item m="1" x="154"/>
        <item m="1" x="120"/>
        <item m="1" x="408"/>
        <item m="1" x="185"/>
        <item m="1" x="768"/>
        <item m="1" x="344"/>
        <item m="1" x="287"/>
        <item m="1" x="557"/>
        <item m="1" x="106"/>
        <item m="1" x="681"/>
        <item m="1" x="199"/>
        <item m="1" x="401"/>
        <item m="1" x="144"/>
        <item x="8"/>
        <item m="1" x="198"/>
        <item m="1" x="81"/>
        <item m="1" x="250"/>
        <item m="1" x="331"/>
        <item m="1" x="496"/>
        <item m="1" x="618"/>
        <item m="1" x="708"/>
        <item m="1" x="647"/>
        <item m="1" x="617"/>
        <item m="1" x="718"/>
        <item m="1" x="689"/>
        <item m="1" x="784"/>
        <item m="1" x="783"/>
        <item m="1" x="495"/>
        <item m="1" x="591"/>
        <item m="1" x="253"/>
        <item m="1" x="481"/>
        <item x="2"/>
        <item m="1" x="313"/>
        <item m="1" x="101"/>
        <item m="1" x="265"/>
        <item m="1" x="494"/>
        <item m="1" x="35"/>
        <item m="1" x="83"/>
        <item m="1" x="41"/>
        <item m="1" x="149"/>
        <item m="1" x="181"/>
        <item m="1" x="16"/>
        <item m="1" x="600"/>
        <item m="1" x="796"/>
        <item m="1" x="386"/>
        <item m="1" x="21"/>
        <item m="1" x="284"/>
        <item m="1" x="292"/>
        <item m="1" x="449"/>
        <item m="1" x="690"/>
        <item m="1" x="324"/>
        <item m="1" x="375"/>
        <item m="1" x="624"/>
        <item m="1" x="268"/>
        <item m="1" x="392"/>
        <item m="1" x="713"/>
        <item m="1" x="337"/>
        <item m="1" x="519"/>
        <item m="1" x="572"/>
        <item m="1" x="131"/>
        <item m="1" x="746"/>
        <item m="1" x="580"/>
        <item m="1" x="328"/>
        <item m="1" x="116"/>
        <item m="1" x="677"/>
        <item m="1" x="130"/>
        <item m="1" x="327"/>
        <item m="1" x="514"/>
        <item m="1" x="36"/>
        <item m="1" x="824"/>
        <item m="1" x="667"/>
        <item m="1" x="798"/>
        <item m="1" x="118"/>
        <item m="1" x="706"/>
        <item m="1" x="366"/>
        <item m="1" x="360"/>
        <item m="1" x="235"/>
        <item m="1" x="724"/>
        <item m="1" x="393"/>
        <item m="1" x="400"/>
        <item m="1" x="499"/>
        <item m="1" x="670"/>
        <item m="1" x="714"/>
        <item m="1" x="219"/>
        <item m="1" x="683"/>
        <item m="1" x="541"/>
        <item m="1" x="463"/>
        <item m="1" x="22"/>
        <item m="1" x="630"/>
        <item m="1" x="261"/>
        <item m="1" x="576"/>
        <item m="1" x="651"/>
        <item m="1" x="391"/>
        <item m="1" x="326"/>
        <item m="1" x="151"/>
        <item m="1" x="815"/>
        <item m="1" x="125"/>
        <item m="1" x="271"/>
        <item m="1" x="409"/>
        <item m="1" x="820"/>
        <item m="1" x="173"/>
        <item m="1" x="262"/>
        <item m="1" x="521"/>
        <item m="1" x="520"/>
        <item m="1" x="350"/>
        <item m="1" x="766"/>
        <item m="1" x="464"/>
        <item m="1" x="68"/>
        <item m="1" x="525"/>
        <item m="1" x="205"/>
        <item m="1" x="749"/>
        <item m="1" x="535"/>
        <item m="1" x="157"/>
        <item m="1" x="753"/>
        <item m="1" x="474"/>
        <item m="1" x="614"/>
        <item m="1" x="803"/>
        <item m="1" x="228"/>
        <item m="1" x="710"/>
        <item m="1" x="124"/>
        <item m="1" x="578"/>
        <item m="1" x="351"/>
        <item m="1" x="501"/>
        <item m="1" x="470"/>
        <item m="1" x="813"/>
        <item m="1" x="291"/>
        <item m="1" x="361"/>
        <item m="1" x="166"/>
        <item m="1" x="249"/>
        <item m="1" x="286"/>
        <item m="1" x="322"/>
        <item m="1" x="609"/>
        <item m="1" x="517"/>
        <item m="1" x="414"/>
        <item m="1" x="107"/>
        <item m="1" x="108"/>
        <item m="1" x="395"/>
        <item m="1" x="552"/>
        <item m="1" x="598"/>
        <item m="1" x="682"/>
        <item m="1" x="601"/>
        <item m="1" x="311"/>
        <item m="1" x="759"/>
        <item m="1" x="722"/>
        <item m="1" x="49"/>
        <item m="1" x="460"/>
        <item m="1" x="431"/>
        <item m="1" x="508"/>
        <item m="1" x="231"/>
        <item m="1" x="699"/>
        <item m="1" x="12"/>
        <item m="1" x="533"/>
        <item m="1" x="743"/>
        <item m="1" x="642"/>
        <item m="1" x="586"/>
        <item m="1" x="770"/>
        <item m="1" x="771"/>
        <item m="1" x="95"/>
        <item m="1" x="782"/>
        <item m="1" x="515"/>
        <item m="1" x="807"/>
        <item m="1" x="548"/>
        <item m="1" x="47"/>
        <item m="1" x="716"/>
        <item m="1" x="379"/>
        <item m="1" x="215"/>
        <item m="1" x="424"/>
        <item m="1" x="604"/>
        <item m="1" x="210"/>
        <item m="1" x="545"/>
        <item m="1" x="263"/>
        <item m="1" x="63"/>
        <item m="1" x="288"/>
        <item m="1" x="730"/>
        <item m="1" x="800"/>
        <item m="1" x="584"/>
        <item m="1" x="543"/>
        <item m="1" x="141"/>
        <item m="1" x="567"/>
        <item m="1" x="588"/>
        <item m="1" x="551"/>
        <item m="1" x="352"/>
        <item m="1" x="43"/>
        <item m="1" x="671"/>
        <item m="1" x="673"/>
        <item m="1" x="406"/>
        <item m="1" x="13"/>
        <item m="1" x="14"/>
        <item m="1" x="93"/>
        <item m="1" x="427"/>
        <item m="1" x="342"/>
        <item m="1" x="220"/>
        <item m="1" x="500"/>
        <item m="1" x="734"/>
        <item m="1" x="244"/>
        <item m="1" x="150"/>
        <item m="1" x="201"/>
        <item m="1" x="455"/>
        <item m="1" x="456"/>
        <item m="1" x="832"/>
        <item m="1" x="833"/>
        <item m="1" x="104"/>
        <item m="1" x="397"/>
        <item m="1" x="752"/>
        <item m="1" x="793"/>
        <item m="1" x="423"/>
        <item m="1" x="57"/>
        <item m="1" x="353"/>
        <item m="1" x="260"/>
        <item m="1" x="602"/>
        <item m="1" x="570"/>
        <item m="1" x="597"/>
        <item m="1" x="387"/>
        <item m="1" x="238"/>
        <item m="1" x="142"/>
        <item m="1" x="61"/>
        <item m="1" x="54"/>
        <item m="1" x="817"/>
        <item m="1" x="183"/>
        <item m="1" x="188"/>
        <item m="1" x="394"/>
        <item m="1" x="258"/>
        <item m="1" x="595"/>
        <item m="1" x="634"/>
        <item m="1" x="91"/>
        <item m="1" x="92"/>
        <item m="1" x="45"/>
        <item m="1" x="792"/>
        <item m="1" x="46"/>
        <item m="1" x="811"/>
        <item m="1" x="809"/>
        <item m="1" x="441"/>
        <item m="1" x="23"/>
        <item m="1" x="497"/>
        <item m="1" x="321"/>
        <item m="1" x="659"/>
        <item m="1" x="579"/>
        <item m="1" x="202"/>
        <item m="1" x="319"/>
        <item m="1" x="140"/>
        <item m="1" x="32"/>
        <item m="1" x="585"/>
        <item m="1" x="85"/>
        <item m="1" x="814"/>
        <item m="1" x="82"/>
        <item m="1" x="628"/>
        <item m="1" x="665"/>
        <item m="1" x="536"/>
        <item m="1" x="668"/>
        <item m="1" x="558"/>
        <item m="1" x="831"/>
        <item m="1" x="312"/>
        <item m="1" x="65"/>
        <item m="1" x="649"/>
        <item m="1" x="281"/>
        <item m="1" x="686"/>
        <item m="1" x="575"/>
        <item m="1" x="762"/>
        <item m="1" x="44"/>
        <item m="1" x="672"/>
        <item m="1" x="650"/>
        <item m="1" x="66"/>
        <item m="1" x="53"/>
        <item m="1" x="676"/>
        <item m="1" x="688"/>
        <item m="1" x="823"/>
        <item m="1" x="660"/>
        <item m="1" x="239"/>
        <item m="1" x="267"/>
        <item m="1" x="465"/>
        <item m="1" x="537"/>
        <item m="1" x="790"/>
        <item m="1" x="603"/>
        <item m="1" x="480"/>
        <item m="1" x="11"/>
        <item m="1" x="452"/>
        <item m="1" x="50"/>
        <item m="1" x="430"/>
        <item m="1" x="829"/>
        <item m="1" x="741"/>
        <item m="1" x="563"/>
        <item m="1" x="303"/>
        <item m="1" x="635"/>
        <item m="1" x="211"/>
        <item m="1" x="765"/>
        <item m="1" x="170"/>
        <item m="1" x="685"/>
        <item m="1" x="442"/>
        <item m="1" x="801"/>
        <item m="1" x="355"/>
        <item m="1" x="248"/>
        <item m="1" x="549"/>
        <item m="1" x="305"/>
        <item m="1" x="637"/>
        <item m="1" x="646"/>
        <item m="1" x="451"/>
        <item m="1" x="479"/>
        <item m="1" x="806"/>
        <item m="1" x="304"/>
        <item m="1" x="636"/>
        <item m="1" x="707"/>
        <item m="1" x="450"/>
        <item m="1" x="478"/>
        <item m="1" x="232"/>
        <item m="1" x="795"/>
        <item m="1" x="641"/>
        <item m="1" x="516"/>
        <item m="1" x="42"/>
        <item m="1" x="323"/>
        <item m="1" x="629"/>
        <item m="1" x="354"/>
        <item m="1" x="416"/>
        <item m="1" x="775"/>
        <item m="1" x="709"/>
        <item m="1" x="270"/>
        <item m="1" x="751"/>
        <item m="1" x="791"/>
        <item m="1" x="622"/>
        <item m="1" x="103"/>
        <item m="1" x="234"/>
        <item m="1" x="315"/>
        <item m="1" x="317"/>
        <item m="1" x="639"/>
        <item m="1" x="28"/>
        <item m="1" x="429"/>
        <item m="1" x="164"/>
        <item m="1" x="167"/>
        <item m="1" x="70"/>
        <item m="1" x="454"/>
        <item m="1" x="204"/>
        <item m="1" x="733"/>
        <item m="1" x="162"/>
        <item m="1" x="529"/>
        <item m="1" x="161"/>
        <item m="1" x="664"/>
        <item m="1" x="369"/>
        <item m="1" x="153"/>
        <item m="1" x="217"/>
        <item m="1" x="79"/>
        <item m="1" x="740"/>
        <item m="1" x="306"/>
        <item m="1" x="145"/>
        <item m="1" x="700"/>
        <item m="1" x="619"/>
        <item m="1" x="381"/>
        <item m="1" x="372"/>
        <item m="1" x="653"/>
        <item m="1" x="756"/>
        <item m="1" x="146"/>
        <item m="1" x="701"/>
        <item m="1" x="620"/>
        <item m="1" x="382"/>
        <item m="1" x="373"/>
        <item m="1" x="654"/>
        <item m="1" x="757"/>
        <item m="1" x="147"/>
        <item m="1" x="702"/>
        <item m="1" x="621"/>
        <item m="1" x="383"/>
        <item m="1" x="374"/>
        <item m="1" x="655"/>
        <item m="1" x="758"/>
        <item m="1" x="544"/>
        <item m="1" x="257"/>
        <item m="1" x="715"/>
        <item m="1" x="132"/>
        <item m="1" x="336"/>
        <item m="1" x="168"/>
        <item m="1" x="410"/>
        <item m="1" x="648"/>
        <item m="1" x="554"/>
        <item m="1" x="571"/>
        <item m="1" x="726"/>
        <item m="1" x="359"/>
        <item m="1" x="128"/>
        <item m="1" x="229"/>
        <item m="1" x="472"/>
        <item m="1" x="717"/>
        <item m="1" x="453"/>
        <item m="1" x="87"/>
        <item m="1" x="723"/>
        <item m="1" x="492"/>
        <item m="1" x="182"/>
        <item m="1" x="189"/>
        <item m="1" x="203"/>
        <item m="1" x="626"/>
        <item m="1" x="457"/>
        <item m="1" x="378"/>
        <item m="1" x="577"/>
        <item m="1" x="194"/>
        <item m="1" x="94"/>
        <item m="1" x="573"/>
        <item m="1" x="418"/>
        <item m="1" x="777"/>
        <item m="1" x="256"/>
        <item m="1" x="318"/>
        <item m="1" x="531"/>
        <item m="1" x="532"/>
        <item m="1" x="640"/>
        <item m="1" x="126"/>
        <item m="1" x="26"/>
        <item m="1" x="433"/>
        <item m="1" x="72"/>
        <item m="1" x="727"/>
        <item m="1" x="377"/>
        <item m="1" x="658"/>
        <item m="1" x="675"/>
        <item m="1" x="581"/>
        <item m="1" x="490"/>
        <item m="1" x="277"/>
        <item m="1" x="413"/>
        <item m="1" x="78"/>
        <item m="1" x="838"/>
        <item m="1" x="606"/>
        <item m="1" x="522"/>
        <item m="1" x="299"/>
        <item m="1" x="30"/>
        <item m="1" x="97"/>
        <item m="1" x="172"/>
        <item m="1" x="357"/>
        <item m="1" x="269"/>
        <item m="1" x="547"/>
        <item m="1" x="171"/>
        <item m="1" x="482"/>
        <item m="1" x="332"/>
        <item m="1" x="821"/>
        <item m="1" x="736"/>
        <item m="1" x="242"/>
        <item m="1" x="553"/>
        <item m="1" x="99"/>
        <item m="1" x="760"/>
        <item m="1" x="488"/>
        <item m="1" x="773"/>
        <item m="1" x="477"/>
        <item m="1" x="335"/>
        <item m="1" x="184"/>
        <item m="1" x="705"/>
        <item m="1" x="446"/>
        <item m="1" x="780"/>
        <item m="1" x="251"/>
        <item m="1" x="435"/>
        <item m="1" x="663"/>
        <item m="1" x="135"/>
        <item m="1" x="835"/>
        <item m="1" x="197"/>
        <item m="1" x="613"/>
        <item m="1" x="33"/>
        <item m="1" x="275"/>
        <item m="1" x="334"/>
        <item m="1" x="439"/>
        <item m="1" x="136"/>
        <item m="1" x="412"/>
        <item m="1" x="462"/>
        <item m="1" x="745"/>
        <item m="1" x="207"/>
        <item m="1" x="330"/>
        <item m="1" x="662"/>
        <item m="1" x="491"/>
        <item m="1" x="252"/>
        <item m="1" x="436"/>
        <item m="1" x="241"/>
        <item m="1" x="767"/>
        <item m="1" x="582"/>
        <item m="1" x="739"/>
        <item m="1" x="546"/>
        <item m="1" x="447"/>
        <item m="1" x="565"/>
        <item m="1" x="298"/>
        <item m="1" x="137"/>
        <item m="1" x="836"/>
        <item m="1" x="98"/>
        <item m="1" x="440"/>
        <item m="1" x="411"/>
        <item m="1" x="583"/>
        <item m="1" x="208"/>
        <item m="1" x="226"/>
        <item m="1" x="293"/>
        <item m="1" x="80"/>
        <item m="1" x="129"/>
        <item m="1" x="27"/>
        <item m="1" x="428"/>
        <item m="1" x="279"/>
        <item m="1" x="405"/>
        <item m="1" x="308"/>
        <item m="1" x="376"/>
        <item m="1" x="73"/>
        <item m="1" x="769"/>
        <item m="1" x="761"/>
        <item m="1" x="421"/>
        <item m="1" x="178"/>
        <item m="1" x="555"/>
        <item m="1" x="29"/>
        <item m="1" x="426"/>
        <item m="1" x="59"/>
        <item m="1" x="71"/>
        <item m="1" x="444"/>
        <item m="1" x="471"/>
        <item m="1" x="17"/>
        <item m="1" x="158"/>
        <item m="1" x="623"/>
        <item m="1" x="826"/>
        <item m="1" x="367"/>
        <item m="1" x="340"/>
        <item m="1" x="631"/>
        <item m="1" x="422"/>
        <item m="1" x="222"/>
        <item m="1" x="434"/>
        <item m="1" x="112"/>
        <item m="1" x="196"/>
        <item m="1" x="221"/>
        <item m="1" x="781"/>
        <item m="1" x="632"/>
        <item m="1" x="18"/>
        <item m="1" x="338"/>
        <item m="1" x="190"/>
        <item m="1" x="155"/>
        <item m="1" x="540"/>
        <item m="1" x="445"/>
        <item m="1" x="143"/>
        <item m="1" x="280"/>
        <item m="1" x="179"/>
        <item m="1" x="802"/>
        <item m="1" x="152"/>
        <item m="1" x="314"/>
        <item m="1" x="316"/>
        <item m="1" x="9"/>
        <item m="1" x="290"/>
        <item m="1" x="193"/>
        <item m="1" x="347"/>
        <item m="1" x="568"/>
        <item m="1" x="419"/>
        <item m="1" x="696"/>
        <item m="1" x="506"/>
        <item m="1" x="505"/>
        <item m="1" x="678"/>
        <item m="1" x="100"/>
        <item m="1" x="830"/>
        <item m="1" x="785"/>
        <item m="1" x="732"/>
        <item m="1" x="192"/>
        <item m="1" x="425"/>
        <item m="1" x="719"/>
        <item m="1" x="518"/>
        <item m="1" x="738"/>
        <item m="1" x="76"/>
        <item m="1" x="245"/>
        <item m="1" x="564"/>
        <item m="1" x="534"/>
        <item m="1" x="297"/>
        <item m="1" x="507"/>
        <item m="1" x="67"/>
        <item m="1" x="834"/>
        <item m="1" x="302"/>
        <item m="1" x="273"/>
        <item m="1" x="10"/>
        <item m="1" x="254"/>
        <item m="1" x="60"/>
        <item m="1" x="227"/>
        <item m="1" x="138"/>
        <item m="1" x="652"/>
        <item m="1" x="594"/>
        <item m="1" x="224"/>
        <item m="1" x="596"/>
        <item m="1" x="788"/>
        <item m="1" x="827"/>
        <item m="1" x="728"/>
        <item m="1" x="345"/>
        <item m="1" x="774"/>
        <item m="1" x="748"/>
        <item m="1" x="687"/>
        <item m="1" x="657"/>
        <item m="1" x="680"/>
        <item m="1" x="561"/>
        <item m="1" x="656"/>
        <item m="1" x="420"/>
        <item m="1" x="177"/>
        <item m="1" x="825"/>
        <item m="1" x="15"/>
        <item m="1" x="794"/>
        <item m="1" x="822"/>
        <item m="1" x="333"/>
        <item m="1" x="779"/>
        <item m="1" x="102"/>
        <item m="1" x="390"/>
        <item m="1" x="692"/>
        <item m="1" x="694"/>
        <item m="1" x="485"/>
        <item m="1" x="174"/>
        <item m="1" x="38"/>
        <item m="1" x="693"/>
        <item m="1" x="483"/>
        <item m="1" x="139"/>
        <item m="1" x="735"/>
        <item m="1" x="105"/>
        <item m="1" x="510"/>
        <item m="1" x="364"/>
        <item m="1" x="119"/>
        <item m="1" x="388"/>
        <item m="1" x="341"/>
        <item m="1" x="295"/>
        <item m="1" x="213"/>
        <item m="1" x="19"/>
        <item m="1" x="808"/>
        <item m="1" x="75"/>
        <item m="1" x="40"/>
        <item m="1" x="362"/>
        <item m="1" x="511"/>
        <item m="1" x="389"/>
        <item m="1" x="223"/>
        <item m="1" x="296"/>
        <item m="1" x="356"/>
        <item m="1" x="772"/>
        <item m="1" x="612"/>
        <item m="1" x="134"/>
        <item m="1" x="744"/>
        <item m="1" x="365"/>
        <item m="1" x="704"/>
        <item m="1" x="84"/>
        <item m="1" x="55"/>
        <item m="1" x="56"/>
        <item m="1" x="20"/>
        <item m="1" x="209"/>
        <item m="1" x="559"/>
        <item m="1" x="797"/>
        <item m="1" x="77"/>
        <item m="1" x="742"/>
        <item m="1" x="691"/>
        <item m="1" x="550"/>
        <item m="1" x="750"/>
        <item m="1" x="237"/>
        <item m="1" x="747"/>
        <item m="1" x="712"/>
        <item m="1" x="589"/>
        <item m="1" x="384"/>
        <item m="1" x="399"/>
        <item m="1" x="111"/>
        <item m="1" x="283"/>
        <item m="1" x="110"/>
        <item m="1" x="282"/>
        <item m="1" x="475"/>
        <item m="1" x="346"/>
        <item m="1" x="443"/>
        <item m="1" x="437"/>
        <item m="1" x="810"/>
        <item m="1" x="24"/>
        <item m="1" x="633"/>
        <item m="1" x="160"/>
        <item m="1" x="247"/>
        <item m="1" x="246"/>
        <item m="1" x="329"/>
        <item m="1" x="169"/>
        <item m="1" x="819"/>
        <item m="1" x="731"/>
        <item m="1" x="403"/>
        <item m="1" x="528"/>
        <item m="1" x="566"/>
        <item m="1" x="89"/>
        <item m="1" x="88"/>
        <item m="1" x="698"/>
        <item m="1" x="725"/>
        <item m="1" x="69"/>
        <item m="1" x="764"/>
        <item m="1" x="473"/>
        <item m="1" x="165"/>
        <item m="1" x="812"/>
        <item m="1" x="458"/>
        <item m="1" x="459"/>
        <item m="1" x="804"/>
        <item m="1" x="805"/>
        <item m="1" x="837"/>
        <item m="1" x="605"/>
        <item m="1" x="509"/>
        <item m="1" x="58"/>
        <item m="1" x="64"/>
        <item m="1" x="230"/>
        <item m="1" x="498"/>
        <item m="1" x="608"/>
        <item m="1" x="74"/>
        <item m="1" x="39"/>
        <item m="1" x="259"/>
        <item m="1" x="484"/>
        <item m="1" x="62"/>
        <item m="1" x="309"/>
        <item m="1" x="175"/>
        <item m="1" x="117"/>
        <item m="1" x="590"/>
        <item m="1" x="127"/>
        <item m="1" x="703"/>
        <item m="1" x="86"/>
        <item m="1" x="358"/>
        <item m="1" x="679"/>
        <item m="1" x="526"/>
        <item m="1" x="31"/>
        <item m="1" x="530"/>
        <item m="1" x="274"/>
        <item m="1" x="438"/>
        <item m="1" x="206"/>
        <item m="1" x="789"/>
        <item m="1" x="786"/>
        <item m="1" x="461"/>
        <item m="1" x="778"/>
        <item m="1" x="148"/>
        <item m="1" x="176"/>
        <item m="1" x="737"/>
        <item m="1" x="432"/>
        <item m="1" x="469"/>
        <item m="1" x="610"/>
        <item m="1" x="225"/>
        <item m="1" x="645"/>
        <item m="1" x="266"/>
        <item m="1" x="816"/>
        <item m="1" x="123"/>
        <item m="1" x="187"/>
        <item m="1" x="643"/>
        <item m="1" x="200"/>
        <item m="1" x="243"/>
        <item m="1" x="289"/>
        <item m="1" x="502"/>
        <item m="1" x="468"/>
        <item m="1" x="818"/>
        <item m="1" x="212"/>
        <item m="1" x="587"/>
        <item m="1" x="513"/>
        <item m="1" x="721"/>
        <item m="1" x="180"/>
        <item m="1" x="666"/>
        <item m="1" x="599"/>
        <item m="1" x="37"/>
        <item m="1" x="349"/>
        <item m="1" x="325"/>
        <item m="1" x="307"/>
        <item m="1" x="417"/>
        <item m="1" x="348"/>
        <item m="1" x="828"/>
        <item m="1" x="278"/>
        <item m="1" x="48"/>
        <item m="1" x="276"/>
        <item m="1" x="486"/>
        <item m="1" x="560"/>
        <item m="1" x="763"/>
        <item m="1" x="787"/>
        <item m="1" x="156"/>
        <item m="1" x="638"/>
        <item m="1" x="339"/>
        <item m="1" x="240"/>
        <item m="1" x="512"/>
        <item m="1" x="34"/>
        <item m="1" x="115"/>
        <item m="1" x="385"/>
        <item m="1" x="711"/>
        <item m="1" x="720"/>
        <item m="1" x="163"/>
        <item m="1" x="644"/>
        <item m="1" x="233"/>
        <item x="0"/>
        <item x="1"/>
        <item x="3"/>
        <item x="4"/>
        <item x="5"/>
        <item x="6"/>
      </items>
    </pivotField>
    <pivotField axis="axisRow" compact="0" outline="0" showAll="0" defaultSubtotal="0">
      <items count="599">
        <item m="1" x="148"/>
        <item x="9"/>
        <item m="1" x="233"/>
        <item m="1" x="517"/>
        <item m="1" x="261"/>
        <item m="1" x="15"/>
        <item m="1" x="569"/>
        <item m="1" x="521"/>
        <item m="1" x="340"/>
        <item m="1" x="327"/>
        <item m="1" x="73"/>
        <item m="1" x="297"/>
        <item m="1" x="386"/>
        <item m="1" x="299"/>
        <item m="1" x="560"/>
        <item m="1" x="536"/>
        <item m="1" x="443"/>
        <item m="1" x="161"/>
        <item m="1" x="376"/>
        <item m="1" x="43"/>
        <item m="1" x="117"/>
        <item m="1" x="118"/>
        <item m="1" x="208"/>
        <item m="1" x="355"/>
        <item m="1" x="442"/>
        <item m="1" x="170"/>
        <item m="1" x="218"/>
        <item m="1" x="471"/>
        <item m="1" x="213"/>
        <item m="1" x="475"/>
        <item m="1" x="32"/>
        <item m="1" x="566"/>
        <item m="1" x="212"/>
        <item m="1" x="567"/>
        <item m="1" x="391"/>
        <item m="1" x="392"/>
        <item m="1" x="245"/>
        <item m="1" x="244"/>
        <item m="1" x="506"/>
        <item m="1" x="246"/>
        <item m="1" x="522"/>
        <item m="1" x="61"/>
        <item m="1" x="409"/>
        <item m="1" x="582"/>
        <item m="1" x="524"/>
        <item m="1" x="509"/>
        <item m="1" x="206"/>
        <item m="1" x="67"/>
        <item m="1" x="104"/>
        <item m="1" x="105"/>
        <item m="1" x="106"/>
        <item m="1" x="36"/>
        <item m="1" x="68"/>
        <item m="1" x="487"/>
        <item m="1" x="592"/>
        <item m="1" x="593"/>
        <item m="1" x="323"/>
        <item m="1" x="588"/>
        <item m="1" x="559"/>
        <item m="1" x="163"/>
        <item m="1" x="533"/>
        <item m="1" x="489"/>
        <item m="1" x="165"/>
        <item m="1" x="336"/>
        <item m="1" x="547"/>
        <item m="1" x="546"/>
        <item m="1" x="173"/>
        <item m="1" x="274"/>
        <item m="1" x="62"/>
        <item m="1" x="200"/>
        <item m="1" x="428"/>
        <item m="1" x="377"/>
        <item m="1" x="103"/>
        <item m="1" x="289"/>
        <item m="1" x="228"/>
        <item m="1" x="473"/>
        <item m="1" x="287"/>
        <item m="1" x="149"/>
        <item m="1" x="498"/>
        <item m="1" x="50"/>
        <item m="1" x="58"/>
        <item m="1" x="410"/>
        <item m="1" x="216"/>
        <item m="1" x="236"/>
        <item m="1" x="226"/>
        <item m="1" x="314"/>
        <item m="1" x="537"/>
        <item m="1" x="548"/>
        <item m="1" x="171"/>
        <item m="1" x="309"/>
        <item m="1" x="571"/>
        <item m="1" x="266"/>
        <item m="1" x="405"/>
        <item m="1" x="590"/>
        <item m="1" x="384"/>
        <item m="1" x="375"/>
        <item m="1" x="248"/>
        <item m="1" x="224"/>
        <item m="1" x="456"/>
        <item m="1" x="113"/>
        <item m="1" x="27"/>
        <item m="1" x="136"/>
        <item m="1" x="476"/>
        <item m="1" x="49"/>
        <item m="1" x="477"/>
        <item m="1" x="555"/>
        <item m="1" x="146"/>
        <item m="1" x="147"/>
        <item m="1" x="338"/>
        <item m="1" x="572"/>
        <item m="1" x="195"/>
        <item m="1" x="398"/>
        <item m="1" x="362"/>
        <item m="1" x="468"/>
        <item m="1" x="310"/>
        <item m="1" x="72"/>
        <item m="1" x="311"/>
        <item m="1" x="369"/>
        <item m="1" x="430"/>
        <item m="1" x="403"/>
        <item m="1" x="339"/>
        <item m="1" x="436"/>
        <item m="1" x="47"/>
        <item m="1" x="276"/>
        <item m="1" x="389"/>
        <item m="1" x="77"/>
        <item m="1" x="223"/>
        <item m="1" x="325"/>
        <item m="1" x="448"/>
        <item m="1" x="472"/>
        <item m="1" x="395"/>
        <item m="1" x="178"/>
        <item m="1" x="110"/>
        <item m="1" x="469"/>
        <item m="1" x="238"/>
        <item m="1" x="24"/>
        <item m="1" x="510"/>
        <item m="1" x="459"/>
        <item m="1" x="108"/>
        <item m="1" x="394"/>
        <item m="1" x="432"/>
        <item m="1" x="413"/>
        <item m="1" x="554"/>
        <item m="1" x="78"/>
        <item m="1" x="467"/>
        <item m="1" x="10"/>
        <item m="1" x="444"/>
        <item m="1" x="306"/>
        <item m="1" x="539"/>
        <item m="1" x="415"/>
        <item m="1" x="303"/>
        <item m="1" x="441"/>
        <item m="1" x="462"/>
        <item m="1" x="44"/>
        <item m="1" x="414"/>
        <item m="1" x="508"/>
        <item m="1" x="557"/>
        <item m="1" x="227"/>
        <item m="1" x="543"/>
        <item m="1" x="184"/>
        <item m="1" x="169"/>
        <item m="1" x="172"/>
        <item m="1" x="119"/>
        <item m="1" x="347"/>
        <item m="1" x="458"/>
        <item m="1" x="256"/>
        <item m="1" x="83"/>
        <item m="1" x="300"/>
        <item m="1" x="363"/>
        <item m="1" x="247"/>
        <item m="1" x="457"/>
        <item m="1" x="288"/>
        <item m="1" x="429"/>
        <item m="1" x="284"/>
        <item m="1" x="478"/>
        <item m="1" x="229"/>
        <item m="1" x="374"/>
        <item m="1" x="79"/>
        <item m="1" x="193"/>
        <item m="1" x="63"/>
        <item m="1" x="123"/>
        <item m="1" x="263"/>
        <item m="1" x="345"/>
        <item m="1" x="250"/>
        <item m="1" x="84"/>
        <item m="1" x="301"/>
        <item m="1" x="112"/>
        <item m="1" x="96"/>
        <item m="1" x="59"/>
        <item m="1" x="74"/>
        <item m="1" x="254"/>
        <item m="1" x="331"/>
        <item m="1" x="373"/>
        <item m="1" x="89"/>
        <item m="1" x="100"/>
        <item m="1" x="379"/>
        <item m="1" x="196"/>
        <item m="1" x="330"/>
        <item m="1" x="139"/>
        <item m="1" x="302"/>
        <item m="1" x="144"/>
        <item m="1" x="194"/>
        <item m="1" x="192"/>
        <item m="1" x="460"/>
        <item m="1" x="315"/>
        <item m="1" x="594"/>
        <item m="1" x="351"/>
        <item m="1" x="380"/>
        <item m="1" x="361"/>
        <item m="1" x="328"/>
        <item m="1" x="42"/>
        <item m="1" x="191"/>
        <item m="1" x="455"/>
        <item m="1" x="141"/>
        <item m="1" x="11"/>
        <item m="1" x="529"/>
        <item m="1" x="528"/>
        <item m="1" x="291"/>
        <item m="1" x="127"/>
        <item m="1" x="474"/>
        <item m="1" x="452"/>
        <item m="1" x="280"/>
        <item m="1" x="488"/>
        <item m="1" x="349"/>
        <item m="1" x="348"/>
        <item m="1" x="150"/>
        <item m="1" x="187"/>
        <item m="1" x="66"/>
        <item m="1" x="210"/>
        <item m="1" x="424"/>
        <item m="1" x="52"/>
        <item m="1" x="53"/>
        <item m="1" x="542"/>
        <item m="1" x="320"/>
        <item m="1" x="387"/>
        <item m="1" x="427"/>
        <item m="1" x="426"/>
        <item m="1" x="13"/>
        <item m="1" x="37"/>
        <item m="1" x="454"/>
        <item m="1" x="453"/>
        <item m="1" x="370"/>
        <item m="1" x="133"/>
        <item m="1" x="51"/>
        <item m="1" x="318"/>
        <item m="1" x="319"/>
        <item m="1" x="54"/>
        <item m="1" x="561"/>
        <item m="1" x="365"/>
        <item m="1" x="102"/>
        <item m="1" x="495"/>
        <item m="1" x="151"/>
        <item m="1" x="326"/>
        <item m="1" x="86"/>
        <item m="1" x="30"/>
        <item m="1" x="279"/>
        <item m="1" x="107"/>
        <item m="1" x="333"/>
        <item m="1" x="496"/>
        <item m="1" x="485"/>
        <item m="1" x="87"/>
        <item m="1" x="109"/>
        <item m="1" x="493"/>
        <item m="1" x="486"/>
        <item m="1" x="584"/>
        <item m="1" x="214"/>
        <item m="1" x="160"/>
        <item m="1" x="401"/>
        <item m="1" x="378"/>
        <item m="1" x="501"/>
        <item m="1" x="95"/>
        <item m="1" x="293"/>
        <item m="1" x="294"/>
        <item m="1" x="137"/>
        <item m="1" x="278"/>
        <item m="1" x="305"/>
        <item m="1" x="25"/>
        <item m="1" x="352"/>
        <item m="1" x="353"/>
        <item m="1" x="371"/>
        <item m="1" x="94"/>
        <item m="1" x="499"/>
        <item m="1" x="332"/>
        <item m="1" x="482"/>
        <item m="1" x="418"/>
        <item m="1" x="406"/>
        <item m="1" x="76"/>
        <item m="1" x="159"/>
        <item m="1" x="81"/>
        <item m="1" x="580"/>
        <item m="1" x="231"/>
        <item m="1" x="381"/>
        <item m="1" x="595"/>
        <item m="1" x="500"/>
        <item m="1" x="285"/>
        <item m="1" x="490"/>
        <item m="1" x="262"/>
        <item m="1" x="519"/>
        <item m="1" x="155"/>
        <item m="1" x="527"/>
        <item m="1" x="404"/>
        <item m="1" x="241"/>
        <item m="1" x="585"/>
        <item m="1" x="463"/>
        <item m="1" x="322"/>
        <item m="1" x="23"/>
        <item m="1" x="239"/>
        <item m="1" x="142"/>
        <item m="1" x="45"/>
        <item m="1" x="461"/>
        <item m="1" x="346"/>
        <item m="1" x="553"/>
        <item m="1" x="422"/>
        <item m="1" x="189"/>
        <item m="1" x="515"/>
        <item m="1" x="530"/>
        <item m="1" x="514"/>
        <item m="1" x="91"/>
        <item m="1" x="55"/>
        <item m="1" x="269"/>
        <item m="1" x="70"/>
        <item m="1" x="145"/>
        <item m="1" x="434"/>
        <item m="1" x="368"/>
        <item m="1" x="183"/>
        <item m="1" x="420"/>
        <item m="1" x="286"/>
        <item m="1" x="281"/>
        <item m="1" x="396"/>
        <item m="1" x="565"/>
        <item m="1" x="563"/>
        <item m="1" x="562"/>
        <item m="1" x="564"/>
        <item m="1" x="313"/>
        <item m="1" x="190"/>
        <item m="1" x="324"/>
        <item m="1" x="69"/>
        <item m="1" x="541"/>
        <item m="1" x="29"/>
        <item m="1" x="502"/>
        <item m="1" x="466"/>
        <item m="1" x="260"/>
        <item m="1" x="312"/>
        <item m="1" x="329"/>
        <item m="1" x="295"/>
        <item m="1" x="516"/>
        <item m="1" x="17"/>
        <item m="1" x="360"/>
        <item m="1" x="531"/>
        <item m="1" x="198"/>
        <item m="1" x="275"/>
        <item m="1" x="364"/>
        <item m="1" x="388"/>
        <item m="1" x="465"/>
        <item m="1" x="597"/>
        <item m="1" x="492"/>
        <item m="1" x="26"/>
        <item m="1" x="343"/>
        <item m="1" x="558"/>
        <item m="1" x="357"/>
        <item m="1" x="411"/>
        <item m="1" x="199"/>
        <item m="1" x="40"/>
        <item m="1" x="540"/>
        <item m="1" x="205"/>
        <item m="1" x="412"/>
        <item m="1" x="354"/>
        <item m="1" x="350"/>
        <item m="1" x="518"/>
        <item m="1" x="162"/>
        <item m="1" x="435"/>
        <item m="1" x="298"/>
        <item m="1" x="153"/>
        <item m="1" x="99"/>
        <item m="1" x="219"/>
        <item m="1" x="341"/>
        <item m="1" x="447"/>
        <item m="1" x="28"/>
        <item m="1" x="177"/>
        <item m="1" x="221"/>
        <item m="1" x="586"/>
        <item m="1" x="574"/>
        <item m="1" x="282"/>
        <item m="1" x="526"/>
        <item m="1" x="188"/>
        <item m="1" x="12"/>
        <item m="1" x="273"/>
        <item m="1" x="577"/>
        <item m="1" x="556"/>
        <item m="1" x="446"/>
        <item m="1" x="126"/>
        <item m="1" x="97"/>
        <item m="1" x="185"/>
        <item m="1" x="132"/>
        <item m="1" x="240"/>
        <item m="1" x="204"/>
        <item m="1" x="367"/>
        <item m="1" x="48"/>
        <item m="1" x="115"/>
        <item m="1" x="534"/>
        <item m="1" x="225"/>
        <item m="1" x="41"/>
        <item m="1" x="156"/>
        <item m="1" x="316"/>
        <item m="1" x="175"/>
        <item m="1" x="252"/>
        <item m="1" x="174"/>
        <item m="1" x="552"/>
        <item m="1" x="270"/>
        <item m="1" x="158"/>
        <item m="1" x="587"/>
        <item m="1" x="308"/>
        <item m="1" x="92"/>
        <item m="1" x="390"/>
        <item m="1" x="220"/>
        <item m="1" x="138"/>
        <item m="1" x="122"/>
        <item m="1" x="235"/>
        <item m="1" x="35"/>
        <item m="1" x="596"/>
        <item m="1" x="511"/>
        <item m="1" x="257"/>
        <item m="1" x="22"/>
        <item m="1" x="520"/>
        <item m="1" x="470"/>
        <item m="1" x="56"/>
        <item m="1" x="186"/>
        <item m="1" x="60"/>
        <item m="1" x="135"/>
        <item m="1" x="321"/>
        <item m="1" x="211"/>
        <item m="1" x="307"/>
        <item m="1" x="419"/>
        <item m="1" x="232"/>
        <item m="1" x="407"/>
        <item m="1" x="382"/>
        <item m="1" x="268"/>
        <item m="1" x="589"/>
        <item m="1" x="93"/>
        <item m="1" x="491"/>
        <item m="1" x="408"/>
        <item m="1" x="383"/>
        <item m="1" x="98"/>
        <item m="1" x="215"/>
        <item m="1" x="14"/>
        <item m="1" x="111"/>
        <item m="1" x="179"/>
        <item m="1" x="71"/>
        <item m="1" x="334"/>
        <item m="1" x="393"/>
        <item m="1" x="34"/>
        <item m="1" x="134"/>
        <item m="1" x="503"/>
        <item m="1" x="451"/>
        <item m="1" x="479"/>
        <item m="1" x="439"/>
        <item m="1" x="504"/>
        <item m="1" x="440"/>
        <item m="1" x="505"/>
        <item m="1" x="120"/>
        <item m="1" x="207"/>
        <item m="1" x="484"/>
        <item m="1" x="57"/>
        <item m="1" x="449"/>
        <item m="1" x="64"/>
        <item m="1" x="255"/>
        <item m="1" x="20"/>
        <item m="1" x="168"/>
        <item m="1" x="304"/>
        <item m="1" x="181"/>
        <item m="1" x="131"/>
        <item m="1" x="249"/>
        <item m="1" x="523"/>
        <item m="1" x="494"/>
        <item m="1" x="251"/>
        <item m="1" x="342"/>
        <item m="1" x="296"/>
        <item m="1" x="480"/>
        <item m="1" x="385"/>
        <item m="1" x="197"/>
        <item m="1" x="88"/>
        <item m="1" x="258"/>
        <item m="1" x="182"/>
        <item m="1" x="481"/>
        <item m="1" x="201"/>
        <item m="1" x="264"/>
        <item m="1" x="272"/>
        <item m="1" x="549"/>
        <item m="1" x="550"/>
        <item m="1" x="230"/>
        <item m="1" x="157"/>
        <item m="1" x="335"/>
        <item m="1" x="180"/>
        <item m="1" x="114"/>
        <item m="1" x="38"/>
        <item m="1" x="243"/>
        <item m="1" x="242"/>
        <item m="1" x="234"/>
        <item m="1" x="271"/>
        <item m="1" x="423"/>
        <item m="1" x="399"/>
        <item m="1" x="438"/>
        <item m="1" x="18"/>
        <item m="1" x="176"/>
        <item m="1" x="90"/>
        <item m="1" x="400"/>
        <item m="1" x="359"/>
        <item m="1" x="33"/>
        <item m="1" x="425"/>
        <item m="1" x="65"/>
        <item m="1" x="513"/>
        <item m="1" x="437"/>
        <item m="1" x="431"/>
        <item m="1" x="507"/>
        <item m="1" x="283"/>
        <item m="1" x="578"/>
        <item m="1" x="581"/>
        <item m="1" x="21"/>
        <item m="1" x="129"/>
        <item m="1" x="417"/>
        <item m="1" x="579"/>
        <item m="1" x="568"/>
        <item m="1" x="167"/>
        <item m="1" x="525"/>
        <item m="1" x="124"/>
        <item m="1" x="317"/>
        <item m="1" x="267"/>
        <item m="1" x="358"/>
        <item m="1" x="82"/>
        <item m="1" x="445"/>
        <item m="1" x="397"/>
        <item m="1" x="372"/>
        <item m="1" x="570"/>
        <item m="1" x="416"/>
        <item m="1" x="545"/>
        <item m="1" x="290"/>
        <item m="1" x="85"/>
        <item m="1" x="203"/>
        <item m="1" x="292"/>
        <item m="1" x="573"/>
        <item m="1" x="16"/>
        <item m="1" x="259"/>
        <item m="1" x="121"/>
        <item m="1" x="19"/>
        <item m="1" x="591"/>
        <item m="1" x="532"/>
        <item m="1" x="166"/>
        <item m="1" x="130"/>
        <item m="1" x="253"/>
        <item m="1" x="31"/>
        <item m="1" x="344"/>
        <item m="1" x="433"/>
        <item m="1" x="154"/>
        <item m="1" x="450"/>
        <item m="1" x="217"/>
        <item m="1" x="337"/>
        <item m="1" x="265"/>
        <item m="1" x="80"/>
        <item m="1" x="551"/>
        <item m="1" x="209"/>
        <item m="1" x="421"/>
        <item m="1" x="535"/>
        <item m="1" x="356"/>
        <item m="1" x="152"/>
        <item m="1" x="143"/>
        <item m="1" x="140"/>
        <item m="1" x="464"/>
        <item m="1" x="125"/>
        <item m="1" x="46"/>
        <item m="1" x="101"/>
        <item m="1" x="116"/>
        <item m="1" x="576"/>
        <item m="1" x="222"/>
        <item m="1" x="512"/>
        <item m="1" x="75"/>
        <item m="1" x="483"/>
        <item m="1" x="575"/>
        <item m="1" x="583"/>
        <item m="1" x="497"/>
        <item m="1" x="402"/>
        <item m="1" x="39"/>
        <item m="1" x="598"/>
        <item m="1" x="277"/>
        <item m="1" x="366"/>
        <item m="1" x="202"/>
        <item m="1" x="538"/>
        <item m="1" x="544"/>
        <item m="1" x="164"/>
        <item m="1" x="128"/>
        <item m="1" x="237"/>
        <item x="0"/>
        <item x="1"/>
        <item x="2"/>
        <item x="3"/>
        <item x="4"/>
        <item x="5"/>
        <item x="6"/>
        <item x="7"/>
        <item x="8"/>
      </items>
    </pivotField>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2"/>
        <item x="1"/>
        <item t="default"/>
      </items>
    </pivotField>
    <pivotField compact="0" outline="0" showAll="0"/>
    <pivotField compact="0" outline="0" showAll="0" defaultSubtotal="0"/>
    <pivotField compact="0" outline="0" showAll="0"/>
    <pivotField compact="0" outline="0" showAll="0"/>
  </pivotFields>
  <rowFields count="9">
    <field x="43"/>
    <field x="50"/>
    <field x="51"/>
    <field x="53"/>
    <field x="72"/>
    <field x="73"/>
    <field x="74"/>
    <field x="75"/>
    <field x="77"/>
  </rowFields>
  <rowItems count="8">
    <i>
      <x v="301"/>
      <x v="726"/>
      <x/>
      <x/>
      <x v="7987"/>
      <x v="673"/>
      <x v="833"/>
      <x v="590"/>
      <x/>
    </i>
    <i>
      <x v="302"/>
      <x v="727"/>
      <x/>
      <x v="1"/>
      <x v="7988"/>
      <x v="674"/>
      <x v="834"/>
      <x v="591"/>
      <x/>
    </i>
    <i>
      <x v="303"/>
      <x v="728"/>
      <x/>
      <x v="3"/>
      <x v="7989"/>
      <x v="3"/>
      <x v="110"/>
      <x v="592"/>
      <x/>
    </i>
    <i>
      <x v="304"/>
      <x v="729"/>
      <x/>
      <x v="1"/>
      <x v="7990"/>
      <x v="675"/>
      <x v="835"/>
      <x v="593"/>
      <x/>
    </i>
    <i>
      <x v="305"/>
      <x v="730"/>
      <x/>
      <x v="1"/>
      <x v="7991"/>
      <x v="676"/>
      <x v="836"/>
      <x v="594"/>
      <x/>
    </i>
    <i>
      <x v="306"/>
      <x v="731"/>
      <x/>
      <x v="1"/>
      <x v="7992"/>
      <x v="677"/>
      <x v="837"/>
      <x v="595"/>
      <x/>
    </i>
    <i>
      <x v="307"/>
      <x v="732"/>
      <x/>
      <x/>
      <x v="7993"/>
      <x v="678"/>
      <x v="838"/>
      <x v="596"/>
      <x/>
    </i>
    <i>
      <x v="308"/>
      <x v="471"/>
      <x/>
      <x v="1"/>
      <x v="7994"/>
      <x v="444"/>
      <x v="2"/>
      <x v="597"/>
      <x/>
    </i>
  </rowItems>
  <colItems count="1">
    <i/>
  </colItems>
  <pageFields count="3">
    <pageField fld="127" item="0" hier="-1"/>
    <pageField fld="121" item="1" hier="-1"/>
    <pageField fld="139"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樞紐分析表1"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J9" firstHeaderRow="2" firstDataRow="2" firstDataCol="4" rowPageCount="1" colPageCount="1"/>
  <pivotFields count="14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5">
        <item x="0"/>
        <item x="1"/>
        <item x="2"/>
        <item m="1" x="3"/>
        <item m="1"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items count="2">
        <item n=" "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4">
    <field x="81"/>
    <field x="82"/>
    <field x="89"/>
    <field x="90"/>
  </rowFields>
  <rowItems count="3">
    <i>
      <x/>
      <x/>
      <x/>
      <x/>
    </i>
    <i r="1">
      <x v="1"/>
      <x/>
      <x/>
    </i>
    <i r="1">
      <x v="2"/>
      <x/>
      <x/>
    </i>
  </rowItems>
  <colItems count="1">
    <i/>
  </colItems>
  <pageFields count="1">
    <pageField fld="127"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樞紐分析表1"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B6:O8" firstHeaderRow="2" firstDataRow="2" firstDataCol="8" rowPageCount="3"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defaultSubtotal="0">
      <items count="1">
        <item x="0"/>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839">
        <item m="1" x="143"/>
        <item m="1" x="411"/>
        <item x="7"/>
        <item m="1" x="719"/>
        <item m="1" x="48"/>
        <item m="1" x="15"/>
        <item m="1" x="260"/>
        <item m="1" x="807"/>
        <item m="1" x="603"/>
        <item m="1" x="657"/>
        <item m="1" x="126"/>
        <item m="1" x="190"/>
        <item m="1" x="517"/>
        <item m="1" x="670"/>
        <item m="1" x="764"/>
        <item m="1" x="303"/>
        <item m="1" x="520"/>
        <item m="1" x="336"/>
        <item m="1" x="599"/>
        <item m="1" x="24"/>
        <item m="1" x="662"/>
        <item m="1" x="264"/>
        <item m="1" x="452"/>
        <item m="1" x="112"/>
        <item m="1" x="105"/>
        <item m="1" x="268"/>
        <item m="1" x="390"/>
        <item m="1" x="413"/>
        <item m="1" x="446"/>
        <item m="1" x="73"/>
        <item m="1" x="122"/>
        <item m="1" x="22"/>
        <item m="1" x="445"/>
        <item m="1" x="721"/>
        <item m="1" x="815"/>
        <item m="1" x="343"/>
        <item m="1" x="641"/>
        <item m="1" x="80"/>
        <item m="1" x="394"/>
        <item m="1" x="661"/>
        <item m="1" x="643"/>
        <item m="1" x="615"/>
        <item m="1" x="28"/>
        <item m="1" x="544"/>
        <item m="1" x="298"/>
        <item m="1" x="608"/>
        <item m="1" x="778"/>
        <item m="1" x="10"/>
        <item m="1" x="253"/>
        <item m="1" x="361"/>
        <item m="1" x="196"/>
        <item m="1" x="116"/>
        <item m="1" x="755"/>
        <item m="1" x="240"/>
        <item m="1" x="145"/>
        <item m="1" x="664"/>
        <item m="1" x="412"/>
        <item m="1" x="483"/>
        <item m="1" x="324"/>
        <item m="1" x="622"/>
        <item m="1" x="827"/>
        <item m="1" x="214"/>
        <item m="1" x="602"/>
        <item m="1" x="829"/>
        <item m="1" x="729"/>
        <item m="1" x="652"/>
        <item m="1" x="604"/>
        <item m="1" x="318"/>
        <item m="1" x="154"/>
        <item m="1" x="716"/>
        <item m="1" x="423"/>
        <item m="1" x="455"/>
        <item m="1" x="467"/>
        <item m="1" x="463"/>
        <item m="1" x="728"/>
        <item m="1" x="248"/>
        <item m="1" x="477"/>
        <item m="1" x="284"/>
        <item m="1" x="420"/>
        <item m="1" x="488"/>
        <item m="1" x="539"/>
        <item m="1" x="757"/>
        <item m="1" x="18"/>
        <item m="1" x="133"/>
        <item m="1" x="521"/>
        <item m="1" x="679"/>
        <item m="1" x="38"/>
        <item m="1" x="749"/>
        <item m="1" x="726"/>
        <item m="1" x="325"/>
        <item m="1" x="823"/>
        <item m="1" x="158"/>
        <item x="8"/>
        <item m="1" x="110"/>
        <item m="1" x="617"/>
        <item m="1" x="611"/>
        <item m="1" x="360"/>
        <item m="1" x="16"/>
        <item m="1" x="229"/>
        <item m="1" x="242"/>
        <item m="1" x="822"/>
        <item m="1" x="139"/>
        <item m="1" x="702"/>
        <item m="1" x="685"/>
        <item m="1" x="185"/>
        <item m="1" x="100"/>
        <item m="1" x="75"/>
        <item m="1" x="11"/>
        <item m="1" x="166"/>
        <item m="1" x="793"/>
        <item x="2"/>
        <item m="1" x="70"/>
        <item m="1" x="798"/>
        <item m="1" x="52"/>
        <item m="1" x="228"/>
        <item m="1" x="94"/>
        <item m="1" x="351"/>
        <item m="1" x="60"/>
        <item m="1" x="819"/>
        <item m="1" x="374"/>
        <item m="1" x="743"/>
        <item m="1" x="63"/>
        <item m="1" x="278"/>
        <item m="1" x="820"/>
        <item m="1" x="218"/>
        <item m="1" x="383"/>
        <item m="1" x="456"/>
        <item m="1" x="114"/>
        <item m="1" x="458"/>
        <item m="1" x="247"/>
        <item m="1" x="569"/>
        <item m="1" x="231"/>
        <item m="1" x="465"/>
        <item m="1" x="509"/>
        <item m="1" x="13"/>
        <item m="1" x="732"/>
        <item m="1" x="91"/>
        <item m="1" x="503"/>
        <item m="1" x="226"/>
        <item m="1" x="86"/>
        <item m="1" x="428"/>
        <item m="1" x="734"/>
        <item m="1" x="628"/>
        <item m="1" x="680"/>
        <item m="1" x="447"/>
        <item m="1" x="26"/>
        <item m="1" x="511"/>
        <item m="1" x="352"/>
        <item m="1" x="319"/>
        <item m="1" x="419"/>
        <item m="1" x="805"/>
        <item m="1" x="56"/>
        <item m="1" x="401"/>
        <item m="1" x="396"/>
        <item m="1" x="380"/>
        <item m="1" x="255"/>
        <item m="1" x="398"/>
        <item m="1" x="510"/>
        <item m="1" x="526"/>
        <item m="1" x="548"/>
        <item m="1" x="771"/>
        <item m="1" x="518"/>
        <item m="1" x="835"/>
        <item m="1" x="740"/>
        <item m="1" x="742"/>
        <item m="1" x="540"/>
        <item m="1" x="462"/>
        <item m="1" x="379"/>
        <item m="1" x="525"/>
        <item m="1" x="626"/>
        <item m="1" x="269"/>
        <item m="1" x="82"/>
        <item m="1" x="438"/>
        <item m="1" x="381"/>
        <item m="1" x="817"/>
        <item m="1" x="832"/>
        <item m="1" x="709"/>
        <item m="1" x="718"/>
        <item m="1" x="176"/>
        <item m="1" x="801"/>
        <item m="1" x="498"/>
        <item m="1" x="386"/>
        <item m="1" x="480"/>
        <item m="1" x="422"/>
        <item m="1" x="92"/>
        <item m="1" x="541"/>
        <item m="1" x="315"/>
        <item m="1" x="698"/>
        <item m="1" x="766"/>
        <item m="1" x="57"/>
        <item m="1" x="711"/>
        <item m="1" x="784"/>
        <item m="1" x="496"/>
        <item m="1" x="831"/>
        <item m="1" x="241"/>
        <item m="1" x="127"/>
        <item m="1" x="307"/>
        <item m="1" x="609"/>
        <item m="1" x="333"/>
        <item m="1" x="224"/>
        <item m="1" x="782"/>
        <item m="1" x="58"/>
        <item m="1" x="642"/>
        <item m="1" x="64"/>
        <item m="1" x="96"/>
        <item m="1" x="730"/>
        <item m="1" x="834"/>
        <item m="1" x="513"/>
        <item m="1" x="724"/>
        <item m="1" x="400"/>
        <item m="1" x="707"/>
        <item m="1" x="418"/>
        <item m="1" x="79"/>
        <item m="1" x="675"/>
        <item m="1" x="197"/>
        <item m="1" x="583"/>
        <item m="1" x="121"/>
        <item m="1" x="144"/>
        <item m="1" x="20"/>
        <item m="1" x="388"/>
        <item m="1" x="211"/>
        <item m="1" x="543"/>
        <item m="1" x="299"/>
        <item m="1" x="577"/>
        <item m="1" x="311"/>
        <item m="1" x="29"/>
        <item m="1" x="665"/>
        <item m="1" x="376"/>
        <item m="1" x="748"/>
        <item m="1" x="81"/>
        <item m="1" x="607"/>
        <item m="1" x="173"/>
        <item m="1" x="249"/>
        <item m="1" x="708"/>
        <item m="1" x="362"/>
        <item m="1" x="363"/>
        <item m="1" x="786"/>
        <item m="1" x="560"/>
        <item m="1" x="14"/>
        <item m="1" x="758"/>
        <item m="1" x="259"/>
        <item m="1" x="576"/>
        <item m="1" x="387"/>
        <item m="1" x="128"/>
        <item m="1" x="347"/>
        <item m="1" x="674"/>
        <item m="1" x="138"/>
        <item m="1" x="481"/>
        <item m="1" x="193"/>
        <item m="1" x="402"/>
        <item m="1" x="188"/>
        <item m="1" x="157"/>
        <item m="1" x="252"/>
        <item m="1" x="377"/>
        <item m="1" x="522"/>
        <item m="1" x="406"/>
        <item m="1" x="322"/>
        <item m="1" x="706"/>
        <item m="1" x="687"/>
        <item m="1" x="425"/>
        <item m="1" x="45"/>
        <item m="1" x="153"/>
        <item m="1" x="427"/>
        <item m="1" x="294"/>
        <item m="1" x="810"/>
        <item m="1" x="649"/>
        <item m="1" x="528"/>
        <item m="1" x="499"/>
        <item m="1" x="397"/>
        <item m="1" x="34"/>
        <item m="1" x="151"/>
        <item m="1" x="119"/>
        <item m="1" x="215"/>
        <item m="1" x="570"/>
        <item m="1" x="53"/>
        <item m="1" x="545"/>
        <item m="1" x="676"/>
        <item m="1" x="265"/>
        <item m="1" x="787"/>
        <item m="1" x="12"/>
        <item m="1" x="767"/>
        <item m="1" x="146"/>
        <item m="1" x="234"/>
        <item m="1" x="527"/>
        <item m="1" x="281"/>
        <item m="1" x="472"/>
        <item m="1" x="753"/>
        <item m="1" x="821"/>
        <item m="1" x="606"/>
        <item m="1" x="595"/>
        <item m="1" x="592"/>
        <item m="1" x="833"/>
        <item m="1" x="630"/>
        <item m="1" x="189"/>
        <item m="1" x="134"/>
        <item m="1" x="256"/>
        <item m="1" x="330"/>
        <item m="1" x="106"/>
        <item m="1" x="451"/>
        <item m="1" x="812"/>
        <item m="1" x="515"/>
        <item m="1" x="338"/>
        <item m="1" x="461"/>
        <item m="1" x="354"/>
        <item m="1" x="610"/>
        <item m="1" x="182"/>
        <item m="1" x="532"/>
        <item m="1" x="201"/>
        <item m="1" x="651"/>
        <item m="1" x="433"/>
        <item m="1" x="348"/>
        <item m="1" x="773"/>
        <item m="1" x="257"/>
        <item m="1" x="624"/>
        <item m="1" x="384"/>
        <item m="1" x="644"/>
        <item m="1" x="178"/>
        <item m="1" x="783"/>
        <item m="1" x="220"/>
        <item m="1" x="487"/>
        <item m="1" x="123"/>
        <item m="1" x="61"/>
        <item m="1" x="289"/>
        <item m="1" x="500"/>
        <item m="1" x="555"/>
        <item m="1" x="366"/>
        <item m="1" x="358"/>
        <item m="1" x="204"/>
        <item m="1" x="405"/>
        <item m="1" x="329"/>
        <item m="1" x="187"/>
        <item m="1" x="393"/>
        <item m="1" x="291"/>
        <item m="1" x="305"/>
        <item m="1" x="479"/>
        <item m="1" x="304"/>
        <item m="1" x="450"/>
        <item m="1" x="459"/>
        <item m="1" x="355"/>
        <item m="1" x="342"/>
        <item m="1" x="523"/>
        <item m="1" x="165"/>
        <item m="1" x="432"/>
        <item m="1" x="533"/>
        <item m="1" x="690"/>
        <item m="1" x="476"/>
        <item m="1" x="631"/>
        <item m="1" x="349"/>
        <item m="1" x="225"/>
        <item m="1" x="668"/>
        <item m="1" x="554"/>
        <item m="1" x="245"/>
        <item m="1" x="671"/>
        <item m="1" x="803"/>
        <item m="1" x="573"/>
        <item m="1" x="508"/>
        <item m="1" x="653"/>
        <item m="1" x="768"/>
        <item m="1" x="65"/>
        <item m="1" x="695"/>
        <item m="1" x="581"/>
        <item m="1" x="42"/>
        <item m="1" x="441"/>
        <item m="1" x="306"/>
        <item m="1" x="779"/>
        <item m="1" x="507"/>
        <item m="1" x="17"/>
        <item m="1" x="78"/>
        <item m="1" x="50"/>
        <item m="1" x="186"/>
        <item m="1" x="31"/>
        <item m="1" x="340"/>
        <item m="1" x="591"/>
        <item m="1" x="392"/>
        <item m="1" x="287"/>
        <item m="1" x="739"/>
        <item m="1" x="796"/>
        <item m="1" x="339"/>
        <item m="1" x="590"/>
        <item m="1" x="469"/>
        <item m="1" x="286"/>
        <item m="1" x="738"/>
        <item m="1" x="639"/>
        <item m="1" x="762"/>
        <item m="1" x="371"/>
        <item m="1" x="395"/>
        <item m="1" x="130"/>
        <item m="1" x="375"/>
        <item m="1" x="219"/>
        <item m="1" x="811"/>
        <item m="1" x="660"/>
        <item m="1" x="775"/>
        <item m="1" x="809"/>
        <item m="1" x="424"/>
        <item m="1" x="453"/>
        <item m="1" x="584"/>
        <item m="1" x="54"/>
        <item m="1" x="457"/>
        <item m="1" x="40"/>
        <item m="1" x="666"/>
        <item m="1" x="667"/>
        <item m="1" x="39"/>
        <item m="1" x="830"/>
        <item m="1" x="434"/>
        <item m="1" x="243"/>
        <item m="1" x="659"/>
        <item m="1" x="149"/>
        <item m="1" x="194"/>
        <item m="1" x="95"/>
        <item m="1" x="21"/>
        <item m="1" x="59"/>
        <item m="1" x="167"/>
        <item m="1" x="551"/>
        <item m="1" x="714"/>
        <item m="1" x="490"/>
        <item m="1" x="90"/>
        <item m="1" x="700"/>
        <item m="1" x="273"/>
        <item m="1" x="497"/>
        <item m="1" x="804"/>
        <item m="1" x="152"/>
        <item m="1" x="656"/>
        <item m="1" x="468"/>
        <item m="1" x="556"/>
        <item m="1" x="502"/>
        <item m="1" x="89"/>
        <item m="1" x="516"/>
        <item m="1" x="180"/>
        <item m="1" x="691"/>
        <item m="1" x="512"/>
        <item m="1" x="579"/>
        <item m="1" x="538"/>
        <item m="1" x="124"/>
        <item m="1" x="546"/>
        <item m="1" x="251"/>
        <item m="1" x="746"/>
        <item m="1" x="571"/>
        <item m="1" x="629"/>
        <item m="1" x="585"/>
        <item m="1" x="184"/>
        <item m="1" x="597"/>
        <item m="1" x="312"/>
        <item m="1" x="751"/>
        <item m="1" x="752"/>
        <item m="1" x="341"/>
        <item m="1" x="84"/>
        <item m="1" x="163"/>
        <item m="1" x="808"/>
        <item m="1" x="200"/>
        <item m="1" x="302"/>
        <item m="1" x="222"/>
        <item m="1" x="506"/>
        <item m="1" x="254"/>
        <item m="1" x="170"/>
        <item m="1" x="650"/>
        <item m="1" x="682"/>
        <item m="1" x="475"/>
        <item m="1" x="663"/>
        <item m="1" x="296"/>
        <item m="1" x="93"/>
        <item m="1" x="677"/>
        <item m="1" x="429"/>
        <item m="1" x="279"/>
        <item m="1" x="223"/>
        <item m="1" x="712"/>
        <item m="1" x="672"/>
        <item m="1" x="454"/>
        <item m="1" x="750"/>
        <item m="1" x="320"/>
        <item m="1" x="471"/>
        <item m="1" x="270"/>
        <item m="1" x="142"/>
        <item m="1" x="195"/>
        <item m="1" x="369"/>
        <item m="1" x="244"/>
        <item m="1" x="179"/>
        <item m="1" x="283"/>
        <item m="1" x="233"/>
        <item m="1" x="770"/>
        <item m="1" x="216"/>
        <item m="1" x="239"/>
        <item m="1" x="109"/>
        <item m="1" x="435"/>
        <item m="1" x="365"/>
        <item m="1" x="230"/>
        <item m="1" x="168"/>
        <item m="1" x="49"/>
        <item m="1" x="205"/>
        <item m="1" x="288"/>
        <item m="1" x="113"/>
        <item m="1" x="587"/>
        <item m="1" x="564"/>
        <item m="1" x="104"/>
        <item m="1" x="117"/>
        <item m="1" x="43"/>
        <item m="1" x="115"/>
        <item m="1" x="612"/>
        <item m="1" x="297"/>
        <item m="1" x="547"/>
        <item m="1" x="474"/>
        <item m="1" x="71"/>
        <item m="1" x="350"/>
        <item m="1" x="35"/>
        <item m="1" x="160"/>
        <item m="1" x="565"/>
        <item m="1" x="443"/>
        <item m="1" x="76"/>
        <item m="1" x="266"/>
        <item m="1" x="332"/>
        <item m="1" x="150"/>
        <item m="1" x="88"/>
        <item m="1" x="489"/>
        <item m="1" x="530"/>
        <item m="1" x="171"/>
        <item m="1" x="614"/>
        <item m="1" x="98"/>
        <item m="1" x="621"/>
        <item m="1" x="174"/>
        <item m="1" x="580"/>
        <item m="1" x="161"/>
        <item m="1" x="328"/>
        <item m="1" x="557"/>
        <item m="1" x="780"/>
        <item m="1" x="85"/>
        <item m="1" x="206"/>
        <item m="1" x="696"/>
        <item m="1" x="391"/>
        <item m="1" x="293"/>
        <item m="1" x="566"/>
        <item m="1" x="658"/>
        <item m="1" x="408"/>
        <item m="1" x="733"/>
        <item m="1" x="713"/>
        <item m="1" x="791"/>
        <item m="1" x="514"/>
        <item m="1" x="327"/>
        <item m="1" x="295"/>
        <item m="1" x="175"/>
        <item m="1" x="760"/>
        <item m="1" x="761"/>
        <item m="1" x="162"/>
        <item m="1" x="769"/>
        <item m="1" x="795"/>
        <item m="1" x="647"/>
        <item m="1" x="646"/>
        <item m="1" x="505"/>
        <item m="1" x="814"/>
        <item m="1" x="558"/>
        <item m="1" x="781"/>
        <item m="1" x="331"/>
        <item m="1" x="567"/>
        <item m="1" x="407"/>
        <item m="1" x="148"/>
        <item m="1" x="824"/>
        <item m="1" x="317"/>
        <item m="1" x="640"/>
        <item m="1" x="399"/>
        <item m="1" x="437"/>
        <item m="1" x="217"/>
        <item m="1" x="697"/>
        <item m="1" x="620"/>
        <item m="1" x="345"/>
        <item m="1" x="799"/>
        <item m="1" x="99"/>
        <item m="1" x="263"/>
        <item m="1" x="625"/>
        <item m="1" x="800"/>
        <item m="1" x="759"/>
        <item m="1" x="111"/>
        <item m="1" x="389"/>
        <item m="1" x="403"/>
        <item m="1" x="806"/>
        <item m="1" x="756"/>
        <item m="1" x="107"/>
        <item m="1" x="282"/>
        <item m="1" x="41"/>
        <item m="1" x="572"/>
        <item m="1" x="290"/>
        <item m="1" x="232"/>
        <item m="1" x="692"/>
        <item m="1" x="772"/>
        <item m="1" x="439"/>
        <item m="1" x="275"/>
        <item m="1" x="703"/>
        <item m="1" x="108"/>
        <item m="1" x="605"/>
        <item m="1" x="203"/>
        <item m="1" x="169"/>
        <item m="1" x="637"/>
        <item m="1" x="33"/>
        <item m="1" x="131"/>
        <item m="1" x="246"/>
        <item m="1" x="292"/>
        <item m="1" x="693"/>
        <item m="1" x="745"/>
        <item m="1" x="198"/>
        <item m="1" x="736"/>
        <item m="1" x="442"/>
        <item m="1" x="192"/>
        <item m="1" x="430"/>
        <item m="1" x="727"/>
        <item m="1" x="485"/>
        <item m="1" x="208"/>
        <item m="1" x="209"/>
        <item m="1" x="236"/>
        <item m="1" x="344"/>
        <item m="1" x="274"/>
        <item m="1" x="578"/>
        <item m="1" x="449"/>
        <item m="1" x="426"/>
        <item m="1" x="321"/>
        <item m="1" x="346"/>
        <item m="1" x="568"/>
        <item m="1" x="202"/>
        <item m="1" x="600"/>
        <item m="1" x="368"/>
        <item m="1" x="210"/>
        <item m="1" x="574"/>
        <item m="1" x="308"/>
        <item m="1" x="836"/>
        <item m="1" x="66"/>
        <item m="1" x="699"/>
        <item m="1" x="271"/>
        <item m="1" x="542"/>
        <item m="1" x="221"/>
        <item m="1" x="504"/>
        <item m="1" x="440"/>
        <item m="1" x="813"/>
        <item m="1" x="731"/>
        <item m="1" x="754"/>
        <item m="1" x="77"/>
        <item m="1" x="181"/>
        <item m="1" x="276"/>
        <item m="1" x="613"/>
        <item m="1" x="582"/>
        <item m="1" x="735"/>
        <item m="1" x="645"/>
        <item m="1" x="337"/>
        <item m="1" x="486"/>
        <item m="1" x="774"/>
        <item m="1" x="101"/>
        <item m="1" x="549"/>
        <item m="1" x="313"/>
        <item m="1" x="655"/>
        <item m="1" x="323"/>
        <item m="1" x="589"/>
        <item m="1" x="552"/>
        <item m="1" x="493"/>
        <item m="1" x="382"/>
        <item m="1" x="828"/>
        <item m="1" x="370"/>
        <item m="1" x="102"/>
        <item m="1" x="135"/>
        <item m="1" x="747"/>
        <item m="1" x="97"/>
        <item m="1" x="684"/>
        <item m="1" x="373"/>
        <item m="1" x="720"/>
        <item m="1" x="414"/>
        <item m="1" x="410"/>
        <item m="1" x="238"/>
        <item m="1" x="159"/>
        <item m="1" x="537"/>
        <item m="1" x="357"/>
        <item m="1" x="68"/>
        <item m="1" x="120"/>
        <item m="1" x="837"/>
        <item m="1" x="789"/>
        <item m="1" x="501"/>
        <item m="1" x="140"/>
        <item m="1" x="623"/>
        <item m="1" x="147"/>
        <item m="1" x="227"/>
        <item m="1" x="258"/>
        <item m="1" x="314"/>
        <item m="1" x="72"/>
        <item m="1" x="535"/>
        <item m="1" x="37"/>
        <item m="1" x="593"/>
        <item m="1" x="46"/>
        <item m="1" x="484"/>
        <item m="1" x="678"/>
        <item m="1" x="164"/>
        <item m="1" x="9"/>
        <item m="1" x="686"/>
        <item m="1" x="285"/>
        <item m="1" x="536"/>
        <item m="1" x="277"/>
        <item m="1" x="594"/>
        <item m="1" x="683"/>
        <item m="1" x="694"/>
        <item m="1" x="632"/>
        <item m="1" x="838"/>
        <item m="1" x="19"/>
        <item m="1" x="353"/>
        <item m="1" x="129"/>
        <item m="1" x="534"/>
        <item m="1" x="212"/>
        <item m="1" x="213"/>
        <item m="1" x="378"/>
        <item m="1" x="466"/>
        <item m="1" x="635"/>
        <item m="1" x="448"/>
        <item m="1" x="334"/>
        <item m="1" x="51"/>
        <item m="1" x="141"/>
        <item m="1" x="364"/>
        <item m="1" x="553"/>
        <item m="1" x="177"/>
        <item m="1" x="482"/>
        <item m="1" x="460"/>
        <item m="1" x="207"/>
        <item m="1" x="704"/>
        <item m="1" x="156"/>
        <item m="1" x="417"/>
        <item m="1" x="495"/>
        <item m="1" x="416"/>
        <item m="1" x="494"/>
        <item m="1" x="367"/>
        <item m="1" x="529"/>
        <item m="1" x="715"/>
        <item m="1" x="309"/>
        <item m="1" x="688"/>
        <item m="1" x="280"/>
        <item m="1" x="478"/>
        <item m="1" x="550"/>
        <item m="1" x="262"/>
        <item m="1" x="261"/>
        <item m="1" x="524"/>
        <item m="1" x="741"/>
        <item m="1" x="669"/>
        <item m="1" x="722"/>
        <item m="1" x="74"/>
        <item m="1" x="598"/>
        <item m="1" x="723"/>
        <item m="1" x="492"/>
        <item m="1" x="491"/>
        <item m="1" x="618"/>
        <item m="1" x="705"/>
        <item m="1" x="316"/>
        <item m="1" x="818"/>
        <item m="1" x="23"/>
        <item m="1" x="765"/>
        <item m="1" x="47"/>
        <item m="1" x="792"/>
        <item m="1" x="155"/>
        <item m="1" x="87"/>
        <item m="1" x="826"/>
        <item m="1" x="136"/>
        <item m="1" x="301"/>
        <item m="1" x="816"/>
        <item m="1" x="689"/>
        <item m="1" x="191"/>
        <item m="1" x="444"/>
        <item m="1" x="27"/>
        <item m="1" x="531"/>
        <item m="1" x="250"/>
        <item m="1" x="633"/>
        <item m="1" x="409"/>
        <item m="1" x="267"/>
        <item m="1" x="559"/>
        <item m="1" x="137"/>
        <item m="1" x="421"/>
        <item m="1" x="794"/>
        <item m="1" x="25"/>
        <item m="1" x="372"/>
        <item m="1" x="797"/>
        <item m="1" x="601"/>
        <item m="1" x="356"/>
        <item m="1" x="519"/>
        <item m="1" x="717"/>
        <item m="1" x="118"/>
        <item m="1" x="415"/>
        <item m="1" x="310"/>
        <item m="1" x="83"/>
        <item m="1" x="634"/>
        <item m="1" x="62"/>
        <item m="1" x="385"/>
        <item m="1" x="654"/>
        <item m="1" x="199"/>
        <item m="1" x="436"/>
        <item m="1" x="785"/>
        <item m="1" x="67"/>
        <item m="1" x="30"/>
        <item m="1" x="326"/>
        <item m="1" x="636"/>
        <item m="1" x="183"/>
        <item m="1" x="36"/>
        <item m="1" x="638"/>
        <item m="1" x="790"/>
        <item m="1" x="586"/>
        <item m="1" x="561"/>
        <item m="1" x="777"/>
        <item m="1" x="802"/>
        <item m="1" x="125"/>
        <item m="1" x="744"/>
        <item m="1" x="788"/>
        <item m="1" x="55"/>
        <item m="1" x="725"/>
        <item m="1" x="588"/>
        <item m="1" x="473"/>
        <item m="1" x="32"/>
        <item m="1" x="825"/>
        <item m="1" x="619"/>
        <item m="1" x="172"/>
        <item m="1" x="776"/>
        <item m="1" x="464"/>
        <item m="1" x="616"/>
        <item m="1" x="132"/>
        <item m="1" x="648"/>
        <item m="1" x="69"/>
        <item m="1" x="235"/>
        <item m="1" x="335"/>
        <item m="1" x="627"/>
        <item m="1" x="596"/>
        <item m="1" x="300"/>
        <item m="1" x="575"/>
        <item m="1" x="701"/>
        <item m="1" x="237"/>
        <item m="1" x="470"/>
        <item m="1" x="431"/>
        <item m="1" x="404"/>
        <item m="1" x="737"/>
        <item m="1" x="103"/>
        <item m="1" x="359"/>
        <item m="1" x="44"/>
        <item m="1" x="681"/>
        <item m="1" x="272"/>
        <item m="1" x="710"/>
        <item m="1" x="673"/>
        <item m="1" x="563"/>
        <item m="1" x="763"/>
        <item m="1" x="562"/>
        <item x="0"/>
        <item x="1"/>
        <item x="3"/>
        <item x="4"/>
        <item x="5"/>
        <item x="6"/>
      </items>
    </pivotField>
    <pivotField axis="axisRow" compact="0" outline="0" showAll="0" defaultSubtotal="0">
      <items count="16">
        <item x="0"/>
        <item m="1" x="15"/>
        <item m="1" x="7"/>
        <item m="1" x="14"/>
        <item m="1" x="9"/>
        <item m="1" x="10"/>
        <item m="1" x="2"/>
        <item m="1" x="13"/>
        <item m="1" x="1"/>
        <item m="1" x="5"/>
        <item m="1" x="12"/>
        <item m="1" x="8"/>
        <item m="1" x="6"/>
        <item m="1" x="4"/>
        <item m="1" x="11"/>
        <item m="1" x="3"/>
      </items>
    </pivotField>
    <pivotField compact="0" outline="0" showAll="0" defaultSubtotal="0"/>
    <pivotField compact="0" outline="0" showAll="0"/>
    <pivotField compact="0" outline="0" showAll="0"/>
    <pivotField axis="axisRow" compact="0" outline="0" showAll="0" defaultSubtotal="0">
      <items count="15">
        <item x="0"/>
        <item m="1" x="5"/>
        <item m="1" x="3"/>
        <item m="1" x="8"/>
        <item m="1" x="1"/>
        <item m="1" x="10"/>
        <item m="1" x="2"/>
        <item m="1" x="11"/>
        <item m="1" x="14"/>
        <item m="1" x="12"/>
        <item m="1" x="7"/>
        <item m="1" x="4"/>
        <item m="1" x="6"/>
        <item m="1" x="13"/>
        <item m="1" x="9"/>
      </items>
    </pivotField>
    <pivotField axis="axisRow" compact="0" outline="0" showAll="0" defaultSubtotal="0">
      <items count="309">
        <item m="1" x="195"/>
        <item m="1" x="221"/>
        <item m="1" x="27"/>
        <item m="1" x="88"/>
        <item m="1" x="16"/>
        <item m="1" x="237"/>
        <item m="1" x="33"/>
        <item m="1" x="59"/>
        <item m="1" x="31"/>
        <item m="1" x="104"/>
        <item m="1" x="154"/>
        <item m="1" x="134"/>
        <item m="1" x="56"/>
        <item m="1" x="164"/>
        <item m="1" x="99"/>
        <item m="1" x="246"/>
        <item m="1" x="135"/>
        <item m="1" x="11"/>
        <item m="1" x="247"/>
        <item m="1" x="303"/>
        <item m="1" x="97"/>
        <item m="1" x="117"/>
        <item m="1" x="227"/>
        <item m="1" x="220"/>
        <item m="1" x="26"/>
        <item m="1" x="144"/>
        <item m="1" x="207"/>
        <item m="1" x="82"/>
        <item m="1" x="250"/>
        <item m="1" x="146"/>
        <item m="1" x="124"/>
        <item m="1" x="286"/>
        <item m="1" x="285"/>
        <item m="1" x="125"/>
        <item m="1" x="137"/>
        <item m="1" x="191"/>
        <item m="1" x="175"/>
        <item m="1" x="224"/>
        <item m="1" x="170"/>
        <item m="1" x="231"/>
        <item m="1" x="257"/>
        <item m="1" x="39"/>
        <item m="1" x="308"/>
        <item m="1" x="83"/>
        <item m="1" x="274"/>
        <item m="1" x="77"/>
        <item m="1" x="205"/>
        <item m="1" x="177"/>
        <item m="1" x="179"/>
        <item m="1" x="283"/>
        <item m="1" x="178"/>
        <item m="1" x="245"/>
        <item m="1" x="21"/>
        <item m="1" x="201"/>
        <item m="1" x="40"/>
        <item m="1" x="126"/>
        <item m="1" x="76"/>
        <item m="1" x="120"/>
        <item m="1" x="252"/>
        <item m="1" x="282"/>
        <item m="1" x="301"/>
        <item m="1" x="55"/>
        <item m="1" x="47"/>
        <item m="1" x="141"/>
        <item m="1" x="30"/>
        <item m="1" x="133"/>
        <item m="1" x="18"/>
        <item x="8"/>
        <item m="1" x="268"/>
        <item m="1" x="43"/>
        <item m="1" x="110"/>
        <item m="1" x="140"/>
        <item m="1" x="258"/>
        <item m="1" x="152"/>
        <item m="1" x="142"/>
        <item m="1" x="186"/>
        <item m="1" x="123"/>
        <item m="1" x="266"/>
        <item m="1" x="242"/>
        <item m="1" x="233"/>
        <item m="1" x="78"/>
        <item m="1" x="271"/>
        <item m="1" x="73"/>
        <item m="1" x="54"/>
        <item m="1" x="102"/>
        <item m="1" x="307"/>
        <item m="1" x="208"/>
        <item m="1" x="139"/>
        <item m="1" x="12"/>
        <item m="1" x="87"/>
        <item m="1" x="167"/>
        <item m="1" x="61"/>
        <item m="1" x="92"/>
        <item m="1" x="190"/>
        <item m="1" x="15"/>
        <item m="1" x="151"/>
        <item m="1" x="63"/>
        <item m="1" x="46"/>
        <item m="1" x="209"/>
        <item m="1" x="165"/>
        <item m="1" x="193"/>
        <item m="1" x="197"/>
        <item m="1" x="259"/>
        <item m="1" x="57"/>
        <item m="1" x="138"/>
        <item m="1" x="157"/>
        <item m="1" x="136"/>
        <item m="1" x="251"/>
        <item m="1" x="130"/>
        <item m="1" x="100"/>
        <item m="1" x="192"/>
        <item m="1" x="294"/>
        <item m="1" x="70"/>
        <item m="1" x="241"/>
        <item m="1" x="210"/>
        <item m="1" x="206"/>
        <item m="1" x="222"/>
        <item m="1" x="121"/>
        <item m="1" x="45"/>
        <item m="1" x="101"/>
        <item m="1" x="306"/>
        <item m="1" x="155"/>
        <item m="1" x="143"/>
        <item m="1" x="253"/>
        <item m="1" x="194"/>
        <item m="1" x="173"/>
        <item m="1" x="150"/>
        <item m="1" x="10"/>
        <item m="1" x="108"/>
        <item m="1" x="112"/>
        <item m="1" x="60"/>
        <item m="1" x="65"/>
        <item m="1" x="95"/>
        <item m="1" x="176"/>
        <item m="1" x="183"/>
        <item m="1" x="223"/>
        <item m="1" x="263"/>
        <item m="1" x="305"/>
        <item m="1" x="297"/>
        <item m="1" x="52"/>
        <item m="1" x="217"/>
        <item m="1" x="218"/>
        <item m="1" x="300"/>
        <item m="1" x="153"/>
        <item m="1" x="298"/>
        <item m="1" x="25"/>
        <item m="1" x="236"/>
        <item m="1" x="272"/>
        <item m="1" x="131"/>
        <item m="1" x="199"/>
        <item m="1" x="279"/>
        <item m="1" x="180"/>
        <item m="1" x="93"/>
        <item m="1" x="168"/>
        <item m="1" x="37"/>
        <item m="1" x="288"/>
        <item m="1" x="109"/>
        <item m="1" x="74"/>
        <item m="1" x="71"/>
        <item m="1" x="9"/>
        <item m="1" x="115"/>
        <item m="1" x="172"/>
        <item m="1" x="86"/>
        <item m="1" x="196"/>
        <item m="1" x="66"/>
        <item m="1" x="203"/>
        <item m="1" x="89"/>
        <item m="1" x="280"/>
        <item m="1" x="238"/>
        <item m="1" x="234"/>
        <item m="1" x="216"/>
        <item m="1" x="103"/>
        <item m="1" x="296"/>
        <item m="1" x="147"/>
        <item m="1" x="185"/>
        <item m="1" x="293"/>
        <item m="1" x="163"/>
        <item m="1" x="204"/>
        <item m="1" x="277"/>
        <item m="1" x="20"/>
        <item m="1" x="249"/>
        <item m="1" x="67"/>
        <item m="1" x="68"/>
        <item m="1" x="128"/>
        <item m="1" x="129"/>
        <item m="1" x="278"/>
        <item m="1" x="53"/>
        <item m="1" x="132"/>
        <item m="1" x="215"/>
        <item m="1" x="85"/>
        <item m="1" x="262"/>
        <item m="1" x="113"/>
        <item m="1" x="23"/>
        <item m="1" x="260"/>
        <item m="1" x="261"/>
        <item m="1" x="84"/>
        <item m="1" x="94"/>
        <item m="1" x="225"/>
        <item m="1" x="17"/>
        <item m="1" x="291"/>
        <item m="1" x="34"/>
        <item m="1" x="188"/>
        <item m="1" x="189"/>
        <item m="1" x="184"/>
        <item m="1" x="50"/>
        <item m="1" x="302"/>
        <item m="1" x="149"/>
        <item m="1" x="145"/>
        <item m="1" x="160"/>
        <item m="1" x="69"/>
        <item m="1" x="13"/>
        <item m="1" x="230"/>
        <item m="1" x="32"/>
        <item m="1" x="254"/>
        <item m="1" x="48"/>
        <item m="1" x="270"/>
        <item m="1" x="42"/>
        <item m="1" x="214"/>
        <item m="1" x="28"/>
        <item m="1" x="98"/>
        <item m="1" x="91"/>
        <item m="1" x="281"/>
        <item m="1" x="239"/>
        <item m="1" x="19"/>
        <item m="1" x="161"/>
        <item m="1" x="273"/>
        <item m="1" x="290"/>
        <item m="1" x="287"/>
        <item m="1" x="171"/>
        <item m="1" x="127"/>
        <item m="1" x="211"/>
        <item m="1" x="41"/>
        <item m="1" x="162"/>
        <item m="1" x="122"/>
        <item m="1" x="116"/>
        <item m="1" x="240"/>
        <item m="1" x="181"/>
        <item m="1" x="269"/>
        <item m="1" x="118"/>
        <item m="1" x="228"/>
        <item m="1" x="226"/>
        <item m="1" x="105"/>
        <item m="1" x="232"/>
        <item m="1" x="38"/>
        <item m="1" x="248"/>
        <item m="1" x="243"/>
        <item m="1" x="156"/>
        <item m="1" x="212"/>
        <item m="1" x="213"/>
        <item m="1" x="304"/>
        <item m="1" x="265"/>
        <item m="1" x="75"/>
        <item m="1" x="58"/>
        <item m="1" x="107"/>
        <item m="1" x="169"/>
        <item m="1" x="49"/>
        <item m="1" x="198"/>
        <item m="1" x="72"/>
        <item m="1" x="111"/>
        <item m="1" x="295"/>
        <item m="1" x="182"/>
        <item m="1" x="79"/>
        <item m="1" x="22"/>
        <item m="1" x="289"/>
        <item m="1" x="256"/>
        <item m="1" x="24"/>
        <item m="1" x="35"/>
        <item m="1" x="284"/>
        <item m="1" x="229"/>
        <item m="1" x="267"/>
        <item m="1" x="80"/>
        <item m="1" x="255"/>
        <item m="1" x="292"/>
        <item m="1" x="187"/>
        <item m="1" x="148"/>
        <item m="1" x="276"/>
        <item m="1" x="64"/>
        <item m="1" x="29"/>
        <item m="1" x="159"/>
        <item m="1" x="235"/>
        <item m="1" x="51"/>
        <item m="1" x="244"/>
        <item m="1" x="219"/>
        <item m="1" x="202"/>
        <item m="1" x="299"/>
        <item m="1" x="106"/>
        <item m="1" x="14"/>
        <item m="1" x="90"/>
        <item m="1" x="275"/>
        <item m="1" x="264"/>
        <item m="1" x="62"/>
        <item m="1" x="158"/>
        <item m="1" x="36"/>
        <item m="1" x="200"/>
        <item m="1" x="174"/>
        <item m="1" x="81"/>
        <item m="1" x="119"/>
        <item m="1" x="44"/>
        <item m="1" x="96"/>
        <item m="1" x="114"/>
        <item m="1" x="166"/>
        <item x="0"/>
        <item x="1"/>
        <item x="2"/>
        <item x="3"/>
        <item x="4"/>
        <item x="5"/>
        <item x="6"/>
        <item x="7"/>
      </items>
    </pivotField>
    <pivotField compact="0" outline="0" showAll="0" defaultSubtotal="0"/>
    <pivotField compact="0" outline="0" showAll="0"/>
    <pivotField compact="0" outline="0" showAll="0"/>
    <pivotField axis="axisRow" compact="0" outline="0" showAll="0" defaultSubtotal="0">
      <items count="1">
        <item x="0"/>
      </items>
    </pivotField>
    <pivotField compact="0" outline="0" showAll="0"/>
    <pivotField compact="0" outline="0" showAll="0" defaultSubtotal="0"/>
    <pivotField compact="0" outline="0" showAll="0" defaultSubtotal="0"/>
    <pivotField compact="0" outline="0" showAll="0"/>
    <pivotField axis="axisPage" compact="0" outline="0" showAll="0">
      <items count="3">
        <item x="1"/>
        <item x="0"/>
        <item t="default"/>
      </items>
    </pivotField>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Page" compact="0" outline="0" showAll="0">
      <items count="4">
        <item x="0"/>
        <item m="1" x="2"/>
        <item x="1"/>
        <item t="default"/>
      </items>
    </pivotField>
    <pivotField compact="0" outline="0" showAll="0"/>
    <pivotField compact="0" outline="0" showAll="0" defaultSubtotal="0"/>
    <pivotField compact="0" outline="0" showAll="0"/>
    <pivotField compact="0" outline="0" showAll="0"/>
  </pivotFields>
  <rowFields count="8">
    <field x="105"/>
    <field x="106"/>
    <field x="104"/>
    <field x="117"/>
    <field x="107"/>
    <field x="113"/>
    <field x="108"/>
    <field x="112"/>
  </rowFields>
  <rowItems count="1">
    <i>
      <x/>
      <x/>
      <x/>
      <x/>
      <x v="833"/>
      <x v="301"/>
      <x/>
      <x/>
    </i>
  </rowItems>
  <colItems count="1">
    <i/>
  </colItems>
  <pageFields count="3">
    <pageField fld="127" item="0" hier="-1"/>
    <pageField fld="122" item="1" hier="-1"/>
    <pageField fld="139"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樞紐分析表1"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G13" firstHeaderRow="2" firstDataRow="2" firstDataCol="1" rowPageCount="1" colPageCount="1"/>
  <pivotFields count="14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63">
        <item m="1" x="108"/>
        <item x="3"/>
        <item m="1" x="213"/>
        <item m="1" x="242"/>
        <item m="1" x="120"/>
        <item m="1" x="27"/>
        <item m="1" x="106"/>
        <item m="1" x="235"/>
        <item m="1" x="154"/>
        <item m="1" x="11"/>
        <item m="1" x="131"/>
        <item m="1" x="168"/>
        <item m="1" x="245"/>
        <item m="1" x="209"/>
        <item m="1" x="122"/>
        <item m="1" x="41"/>
        <item m="1" x="19"/>
        <item m="1" x="98"/>
        <item m="1" x="23"/>
        <item m="1" x="197"/>
        <item m="1" x="221"/>
        <item m="1" x="31"/>
        <item m="1" x="220"/>
        <item m="1" x="240"/>
        <item m="1" x="164"/>
        <item m="1" x="95"/>
        <item m="1" x="87"/>
        <item m="1" x="172"/>
        <item m="1" x="35"/>
        <item m="1" x="45"/>
        <item m="1" x="251"/>
        <item m="1" x="236"/>
        <item m="1" x="54"/>
        <item m="1" x="255"/>
        <item m="1" x="171"/>
        <item m="1" x="210"/>
        <item m="1" x="244"/>
        <item m="1" x="71"/>
        <item m="1" x="250"/>
        <item m="1" x="136"/>
        <item m="1" x="65"/>
        <item m="1" x="232"/>
        <item m="1" x="148"/>
        <item m="1" x="124"/>
        <item m="1" x="196"/>
        <item m="1" x="82"/>
        <item m="1" x="184"/>
        <item m="1" x="105"/>
        <item m="1" x="59"/>
        <item m="1" x="39"/>
        <item m="1" x="112"/>
        <item m="1" x="259"/>
        <item m="1" x="58"/>
        <item m="1" x="258"/>
        <item m="1" x="107"/>
        <item m="1" x="55"/>
        <item m="1" x="152"/>
        <item m="1" x="91"/>
        <item m="1" x="145"/>
        <item m="1" x="51"/>
        <item m="1" x="146"/>
        <item m="1" x="218"/>
        <item m="1" x="102"/>
        <item m="1" x="38"/>
        <item m="1" x="199"/>
        <item m="1" x="241"/>
        <item m="1" x="229"/>
        <item m="1" x="43"/>
        <item m="1" x="161"/>
        <item m="1" x="9"/>
        <item m="1" x="34"/>
        <item m="1" x="223"/>
        <item m="1" x="100"/>
        <item m="1" x="52"/>
        <item m="1" x="160"/>
        <item m="1" x="231"/>
        <item m="1" x="101"/>
        <item m="1" x="257"/>
        <item m="1" x="97"/>
        <item m="1" x="7"/>
        <item m="1" x="129"/>
        <item m="1" x="109"/>
        <item m="1" x="143"/>
        <item m="1" x="36"/>
        <item m="1" x="88"/>
        <item m="1" x="80"/>
        <item m="1" x="180"/>
        <item m="1" x="211"/>
        <item m="1" x="40"/>
        <item m="1" x="24"/>
        <item m="1" x="32"/>
        <item m="1" x="208"/>
        <item m="1" x="26"/>
        <item m="1" x="252"/>
        <item m="1" x="246"/>
        <item m="1" x="99"/>
        <item m="1" x="186"/>
        <item m="1" x="238"/>
        <item m="1" x="174"/>
        <item m="1" x="86"/>
        <item m="1" x="70"/>
        <item m="1" x="194"/>
        <item m="1" x="123"/>
        <item m="1" x="239"/>
        <item m="1" x="190"/>
        <item m="1" x="79"/>
        <item m="1" x="167"/>
        <item m="1" x="166"/>
        <item m="1" x="114"/>
        <item m="1" x="126"/>
        <item m="1" x="10"/>
        <item m="1" x="89"/>
        <item m="1" x="72"/>
        <item m="1" x="128"/>
        <item m="1" x="133"/>
        <item m="1" x="66"/>
        <item m="1" x="76"/>
        <item m="1" x="67"/>
        <item m="1" x="77"/>
        <item m="1" x="151"/>
        <item m="1" x="8"/>
        <item m="1" x="119"/>
        <item m="1" x="203"/>
        <item m="1" x="17"/>
        <item m="1" x="163"/>
        <item m="1" x="44"/>
        <item m="1" x="156"/>
        <item m="1" x="135"/>
        <item m="1" x="198"/>
        <item m="1" x="21"/>
        <item m="1" x="256"/>
        <item m="1" x="249"/>
        <item m="1" x="64"/>
        <item m="1" x="96"/>
        <item m="1" x="49"/>
        <item m="1" x="201"/>
        <item m="1" x="12"/>
        <item m="1" x="262"/>
        <item m="1" x="175"/>
        <item m="1" x="83"/>
        <item m="1" x="110"/>
        <item m="1" x="243"/>
        <item m="1" x="47"/>
        <item m="1" x="261"/>
        <item m="1" x="94"/>
        <item m="1" x="103"/>
        <item m="1" x="90"/>
        <item m="1" x="57"/>
        <item m="1" x="212"/>
        <item m="1" x="188"/>
        <item m="1" x="137"/>
        <item m="1" x="132"/>
        <item m="1" x="227"/>
        <item m="1" x="117"/>
        <item m="1" x="214"/>
        <item m="1" x="69"/>
        <item m="1" x="142"/>
        <item m="1" x="111"/>
        <item m="1" x="20"/>
        <item m="1" x="222"/>
        <item m="1" x="150"/>
        <item m="1" x="181"/>
        <item m="1" x="247"/>
        <item m="1" x="216"/>
        <item m="1" x="215"/>
        <item m="1" x="15"/>
        <item m="1" x="139"/>
        <item m="1" x="140"/>
        <item m="1" x="16"/>
        <item m="1" x="85"/>
        <item m="1" x="177"/>
        <item m="1" x="191"/>
        <item m="1" x="178"/>
        <item m="1" x="192"/>
        <item m="1" x="179"/>
        <item m="1" x="193"/>
        <item m="1" x="207"/>
        <item m="1" x="162"/>
        <item m="1" x="144"/>
        <item m="1" x="149"/>
        <item m="1" x="182"/>
        <item m="1" x="200"/>
        <item m="1" x="116"/>
        <item m="1" x="60"/>
        <item m="1" x="125"/>
        <item m="1" x="183"/>
        <item m="1" x="195"/>
        <item m="1" x="228"/>
        <item m="1" x="204"/>
        <item m="1" x="254"/>
        <item m="1" x="237"/>
        <item m="1" x="46"/>
        <item m="1" x="225"/>
        <item m="1" x="25"/>
        <item m="1" x="118"/>
        <item m="1" x="29"/>
        <item m="1" x="50"/>
        <item m="1" x="169"/>
        <item m="1" x="134"/>
        <item m="1" x="230"/>
        <item m="1" x="18"/>
        <item m="1" x="22"/>
        <item m="1" x="42"/>
        <item m="1" x="217"/>
        <item m="1" x="153"/>
        <item m="1" x="93"/>
        <item m="1" x="28"/>
        <item m="1" x="260"/>
        <item m="1" x="173"/>
        <item m="1" x="68"/>
        <item m="1" x="81"/>
        <item m="1" x="158"/>
        <item m="1" x="30"/>
        <item m="1" x="56"/>
        <item m="1" x="159"/>
        <item m="1" x="206"/>
        <item m="1" x="155"/>
        <item m="1" x="205"/>
        <item m="1" x="202"/>
        <item m="1" x="130"/>
        <item m="1" x="48"/>
        <item m="1" x="37"/>
        <item m="1" x="33"/>
        <item m="1" x="224"/>
        <item m="1" x="138"/>
        <item m="1" x="176"/>
        <item m="1" x="127"/>
        <item m="1" x="253"/>
        <item m="1" x="165"/>
        <item m="1" x="61"/>
        <item m="1" x="157"/>
        <item m="1" x="73"/>
        <item m="1" x="78"/>
        <item m="1" x="121"/>
        <item m="1" x="62"/>
        <item m="1" x="234"/>
        <item m="1" x="141"/>
        <item m="1" x="147"/>
        <item m="1" x="74"/>
        <item m="1" x="84"/>
        <item m="1" x="233"/>
        <item m="1" x="226"/>
        <item m="1" x="14"/>
        <item m="1" x="53"/>
        <item m="1" x="13"/>
        <item m="1" x="63"/>
        <item m="1" x="104"/>
        <item m="1" x="115"/>
        <item m="1" x="185"/>
        <item m="1" x="189"/>
        <item m="1" x="248"/>
        <item m="1" x="170"/>
        <item m="1" x="187"/>
        <item m="1" x="75"/>
        <item m="1" x="92"/>
        <item m="1" x="219"/>
        <item m="1" x="113"/>
        <item x="0"/>
        <item x="1"/>
        <item x="2"/>
        <item x="4"/>
        <item x="5"/>
        <item x="6"/>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93"/>
  </rowFields>
  <rowItems count="7">
    <i>
      <x v="1"/>
    </i>
    <i>
      <x v="257"/>
    </i>
    <i>
      <x v="258"/>
    </i>
    <i>
      <x v="259"/>
    </i>
    <i>
      <x v="260"/>
    </i>
    <i>
      <x v="261"/>
    </i>
    <i>
      <x v="262"/>
    </i>
  </rowItems>
  <colItems count="1">
    <i/>
  </colItems>
  <pageFields count="1">
    <pageField fld="127"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樞紐分析表1"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gridDropZones="1" multipleFieldFilters="0">
  <location ref="A5:H13" firstHeaderRow="2" firstDataRow="2" firstDataCol="2" rowPageCount="1" colPageCount="1"/>
  <pivotFields count="14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63">
        <item m="1" x="108"/>
        <item x="3"/>
        <item m="1" x="213"/>
        <item m="1" x="242"/>
        <item m="1" x="120"/>
        <item m="1" x="27"/>
        <item m="1" x="106"/>
        <item m="1" x="235"/>
        <item m="1" x="154"/>
        <item m="1" x="11"/>
        <item m="1" x="131"/>
        <item m="1" x="168"/>
        <item m="1" x="245"/>
        <item m="1" x="209"/>
        <item m="1" x="122"/>
        <item m="1" x="41"/>
        <item m="1" x="19"/>
        <item m="1" x="98"/>
        <item m="1" x="23"/>
        <item m="1" x="197"/>
        <item m="1" x="221"/>
        <item m="1" x="31"/>
        <item m="1" x="220"/>
        <item m="1" x="240"/>
        <item m="1" x="164"/>
        <item m="1" x="95"/>
        <item m="1" x="87"/>
        <item m="1" x="172"/>
        <item m="1" x="35"/>
        <item m="1" x="45"/>
        <item m="1" x="251"/>
        <item m="1" x="236"/>
        <item m="1" x="54"/>
        <item m="1" x="255"/>
        <item m="1" x="171"/>
        <item m="1" x="210"/>
        <item m="1" x="244"/>
        <item m="1" x="71"/>
        <item m="1" x="250"/>
        <item m="1" x="136"/>
        <item m="1" x="65"/>
        <item m="1" x="232"/>
        <item m="1" x="148"/>
        <item m="1" x="124"/>
        <item m="1" x="196"/>
        <item m="1" x="82"/>
        <item m="1" x="184"/>
        <item m="1" x="105"/>
        <item m="1" x="59"/>
        <item m="1" x="39"/>
        <item m="1" x="112"/>
        <item m="1" x="259"/>
        <item m="1" x="58"/>
        <item m="1" x="258"/>
        <item m="1" x="107"/>
        <item m="1" x="55"/>
        <item m="1" x="152"/>
        <item m="1" x="91"/>
        <item m="1" x="145"/>
        <item m="1" x="51"/>
        <item m="1" x="146"/>
        <item m="1" x="218"/>
        <item m="1" x="102"/>
        <item m="1" x="38"/>
        <item m="1" x="199"/>
        <item m="1" x="241"/>
        <item m="1" x="229"/>
        <item m="1" x="43"/>
        <item m="1" x="161"/>
        <item m="1" x="9"/>
        <item m="1" x="34"/>
        <item m="1" x="223"/>
        <item m="1" x="100"/>
        <item m="1" x="52"/>
        <item m="1" x="160"/>
        <item m="1" x="231"/>
        <item m="1" x="101"/>
        <item m="1" x="257"/>
        <item m="1" x="97"/>
        <item m="1" x="7"/>
        <item m="1" x="129"/>
        <item m="1" x="109"/>
        <item m="1" x="143"/>
        <item m="1" x="36"/>
        <item m="1" x="88"/>
        <item m="1" x="80"/>
        <item m="1" x="180"/>
        <item m="1" x="211"/>
        <item m="1" x="40"/>
        <item m="1" x="24"/>
        <item m="1" x="32"/>
        <item m="1" x="208"/>
        <item m="1" x="26"/>
        <item m="1" x="252"/>
        <item m="1" x="246"/>
        <item m="1" x="99"/>
        <item m="1" x="186"/>
        <item m="1" x="238"/>
        <item m="1" x="174"/>
        <item m="1" x="86"/>
        <item m="1" x="70"/>
        <item m="1" x="194"/>
        <item m="1" x="123"/>
        <item m="1" x="239"/>
        <item m="1" x="190"/>
        <item m="1" x="79"/>
        <item m="1" x="167"/>
        <item m="1" x="166"/>
        <item m="1" x="114"/>
        <item m="1" x="126"/>
        <item m="1" x="10"/>
        <item m="1" x="89"/>
        <item m="1" x="72"/>
        <item m="1" x="128"/>
        <item m="1" x="133"/>
        <item m="1" x="66"/>
        <item m="1" x="76"/>
        <item m="1" x="67"/>
        <item m="1" x="77"/>
        <item m="1" x="151"/>
        <item m="1" x="8"/>
        <item m="1" x="119"/>
        <item m="1" x="203"/>
        <item m="1" x="17"/>
        <item m="1" x="163"/>
        <item m="1" x="44"/>
        <item m="1" x="156"/>
        <item m="1" x="135"/>
        <item m="1" x="198"/>
        <item m="1" x="21"/>
        <item m="1" x="256"/>
        <item m="1" x="249"/>
        <item m="1" x="64"/>
        <item m="1" x="96"/>
        <item m="1" x="49"/>
        <item m="1" x="201"/>
        <item m="1" x="12"/>
        <item m="1" x="262"/>
        <item m="1" x="175"/>
        <item m="1" x="83"/>
        <item m="1" x="110"/>
        <item m="1" x="243"/>
        <item m="1" x="47"/>
        <item m="1" x="261"/>
        <item m="1" x="94"/>
        <item m="1" x="103"/>
        <item m="1" x="90"/>
        <item m="1" x="57"/>
        <item m="1" x="212"/>
        <item m="1" x="188"/>
        <item m="1" x="137"/>
        <item m="1" x="132"/>
        <item m="1" x="227"/>
        <item m="1" x="117"/>
        <item m="1" x="214"/>
        <item m="1" x="69"/>
        <item m="1" x="142"/>
        <item m="1" x="111"/>
        <item m="1" x="20"/>
        <item m="1" x="222"/>
        <item m="1" x="150"/>
        <item m="1" x="181"/>
        <item m="1" x="247"/>
        <item m="1" x="216"/>
        <item m="1" x="215"/>
        <item m="1" x="15"/>
        <item m="1" x="139"/>
        <item m="1" x="140"/>
        <item m="1" x="16"/>
        <item m="1" x="85"/>
        <item m="1" x="177"/>
        <item m="1" x="191"/>
        <item m="1" x="178"/>
        <item m="1" x="192"/>
        <item m="1" x="179"/>
        <item m="1" x="193"/>
        <item m="1" x="207"/>
        <item m="1" x="162"/>
        <item m="1" x="144"/>
        <item m="1" x="149"/>
        <item m="1" x="182"/>
        <item m="1" x="200"/>
        <item m="1" x="116"/>
        <item m="1" x="60"/>
        <item m="1" x="125"/>
        <item m="1" x="183"/>
        <item m="1" x="195"/>
        <item m="1" x="228"/>
        <item m="1" x="204"/>
        <item m="1" x="254"/>
        <item m="1" x="237"/>
        <item m="1" x="46"/>
        <item m="1" x="225"/>
        <item m="1" x="25"/>
        <item m="1" x="118"/>
        <item m="1" x="29"/>
        <item m="1" x="50"/>
        <item m="1" x="169"/>
        <item m="1" x="134"/>
        <item m="1" x="230"/>
        <item m="1" x="18"/>
        <item m="1" x="22"/>
        <item m="1" x="42"/>
        <item m="1" x="217"/>
        <item m="1" x="153"/>
        <item m="1" x="93"/>
        <item m="1" x="28"/>
        <item m="1" x="260"/>
        <item m="1" x="173"/>
        <item m="1" x="68"/>
        <item m="1" x="81"/>
        <item m="1" x="158"/>
        <item m="1" x="30"/>
        <item m="1" x="56"/>
        <item m="1" x="159"/>
        <item m="1" x="206"/>
        <item m="1" x="155"/>
        <item m="1" x="205"/>
        <item m="1" x="202"/>
        <item m="1" x="130"/>
        <item m="1" x="48"/>
        <item m="1" x="37"/>
        <item m="1" x="33"/>
        <item m="1" x="224"/>
        <item m="1" x="138"/>
        <item m="1" x="176"/>
        <item m="1" x="127"/>
        <item m="1" x="253"/>
        <item m="1" x="165"/>
        <item m="1" x="61"/>
        <item m="1" x="157"/>
        <item m="1" x="73"/>
        <item m="1" x="78"/>
        <item m="1" x="121"/>
        <item m="1" x="62"/>
        <item m="1" x="234"/>
        <item m="1" x="141"/>
        <item m="1" x="147"/>
        <item m="1" x="74"/>
        <item m="1" x="84"/>
        <item m="1" x="233"/>
        <item m="1" x="226"/>
        <item m="1" x="14"/>
        <item m="1" x="53"/>
        <item m="1" x="13"/>
        <item m="1" x="63"/>
        <item m="1" x="104"/>
        <item m="1" x="115"/>
        <item m="1" x="185"/>
        <item m="1" x="189"/>
        <item m="1" x="248"/>
        <item m="1" x="170"/>
        <item m="1" x="187"/>
        <item m="1" x="75"/>
        <item m="1" x="92"/>
        <item m="1" x="219"/>
        <item m="1" x="113"/>
        <item x="0"/>
        <item x="1"/>
        <item x="2"/>
        <item x="4"/>
        <item x="5"/>
        <item x="6"/>
      </items>
      <extLst>
        <ext xmlns:x14="http://schemas.microsoft.com/office/spreadsheetml/2009/9/main" uri="{2946ED86-A175-432a-8AC1-64E0C546D7DE}">
          <x14:pivotField fillDownLabels="1"/>
        </ext>
      </extLst>
    </pivotField>
    <pivotField axis="axisRow" compact="0" outline="0" showAll="0" defaultSubtotal="0">
      <items count="604">
        <item x="0"/>
        <item m="1" x="333"/>
        <item m="1" x="598"/>
        <item m="1" x="602"/>
        <item m="1" x="572"/>
        <item m="1" x="314"/>
        <item m="1" x="473"/>
        <item m="1" x="150"/>
        <item m="1" x="200"/>
        <item m="1" x="528"/>
        <item m="1" x="591"/>
        <item m="1" x="123"/>
        <item m="1" x="396"/>
        <item m="1" x="546"/>
        <item m="1" x="529"/>
        <item m="1" x="68"/>
        <item m="1" x="541"/>
        <item m="1" x="215"/>
        <item m="1" x="386"/>
        <item m="1" x="94"/>
        <item m="1" x="404"/>
        <item m="1" x="17"/>
        <item m="1" x="527"/>
        <item m="1" x="228"/>
        <item m="1" x="339"/>
        <item m="1" x="332"/>
        <item m="1" x="488"/>
        <item m="1" x="127"/>
        <item m="1" x="263"/>
        <item m="1" x="81"/>
        <item m="1" x="78"/>
        <item m="1" x="199"/>
        <item m="1" x="269"/>
        <item m="1" x="99"/>
        <item m="1" x="300"/>
        <item m="1" x="287"/>
        <item m="1" x="413"/>
        <item m="1" x="49"/>
        <item m="1" x="526"/>
        <item m="1" x="410"/>
        <item m="1" x="206"/>
        <item m="1" x="361"/>
        <item m="1" x="120"/>
        <item m="1" x="22"/>
        <item m="1" x="587"/>
        <item m="1" x="307"/>
        <item m="1" x="347"/>
        <item m="1" x="359"/>
        <item m="1" x="324"/>
        <item m="1" x="38"/>
        <item m="1" x="253"/>
        <item m="1" x="466"/>
        <item m="1" x="294"/>
        <item m="1" x="487"/>
        <item m="1" x="182"/>
        <item m="1" x="428"/>
        <item m="1" x="570"/>
        <item m="1" x="188"/>
        <item m="1" x="268"/>
        <item m="1" x="225"/>
        <item m="1" x="573"/>
        <item m="1" x="317"/>
        <item m="1" x="95"/>
        <item m="1" x="510"/>
        <item m="1" x="595"/>
        <item m="1" x="382"/>
        <item m="1" x="302"/>
        <item m="1" x="3"/>
        <item m="1" x="414"/>
        <item m="1" x="155"/>
        <item m="1" x="430"/>
        <item m="1" x="169"/>
        <item m="1" x="80"/>
        <item m="1" x="521"/>
        <item m="1" x="405"/>
        <item m="1" x="437"/>
        <item m="1" x="320"/>
        <item m="1" x="240"/>
        <item m="1" x="400"/>
        <item m="1" x="236"/>
        <item m="1" x="192"/>
        <item m="1" x="335"/>
        <item m="1" x="86"/>
        <item m="1" x="276"/>
        <item m="1" x="522"/>
        <item m="1" x="289"/>
        <item m="1" x="34"/>
        <item m="1" x="41"/>
        <item m="1" x="39"/>
        <item m="1" x="426"/>
        <item m="1" x="538"/>
        <item m="1" x="590"/>
        <item m="1" x="174"/>
        <item m="1" x="82"/>
        <item m="1" x="354"/>
        <item m="1" x="230"/>
        <item m="1" x="271"/>
        <item m="1" x="325"/>
        <item m="1" x="117"/>
        <item m="1" x="548"/>
        <item m="1" x="73"/>
        <item m="1" x="243"/>
        <item m="1" x="9"/>
        <item m="1" x="593"/>
        <item m="1" x="214"/>
        <item m="1" x="210"/>
        <item m="1" x="345"/>
        <item m="1" x="8"/>
        <item m="1" x="201"/>
        <item m="1" x="248"/>
        <item m="1" x="577"/>
        <item m="1" x="474"/>
        <item m="1" x="233"/>
        <item m="1" x="381"/>
        <item m="1" x="171"/>
        <item m="1" x="273"/>
        <item m="1" x="30"/>
        <item m="1" x="184"/>
        <item m="1" x="583"/>
        <item m="1" x="87"/>
        <item m="1" x="469"/>
        <item m="1" x="264"/>
        <item m="1" x="492"/>
        <item m="1" x="278"/>
        <item m="1" x="312"/>
        <item m="1" x="128"/>
        <item m="1" x="92"/>
        <item m="1" x="12"/>
        <item m="1" x="288"/>
        <item m="1" x="161"/>
        <item m="1" x="23"/>
        <item m="1" x="275"/>
        <item m="1" x="377"/>
        <item m="1" x="83"/>
        <item m="1" x="166"/>
        <item m="1" x="511"/>
        <item m="1" x="261"/>
        <item m="1" x="262"/>
        <item m="1" x="255"/>
        <item m="1" x="153"/>
        <item m="1" x="313"/>
        <item m="1" x="277"/>
        <item m="1" x="450"/>
        <item m="1" x="61"/>
        <item m="1" x="508"/>
        <item m="1" x="183"/>
        <item m="1" x="25"/>
        <item m="1" x="267"/>
        <item m="1" x="387"/>
        <item m="1" x="394"/>
        <item m="1" x="436"/>
        <item m="1" x="44"/>
        <item m="1" x="308"/>
        <item m="1" x="33"/>
        <item m="1" x="152"/>
        <item m="1" x="388"/>
        <item m="1" x="391"/>
        <item m="1" x="356"/>
        <item m="1" x="601"/>
        <item m="1" x="118"/>
        <item m="1" x="331"/>
        <item m="1" x="334"/>
        <item m="1" x="448"/>
        <item m="1" x="421"/>
        <item m="1" x="149"/>
        <item m="1" x="213"/>
        <item m="1" x="460"/>
        <item m="1" x="296"/>
        <item m="1" x="35"/>
        <item m="1" x="178"/>
        <item m="1" x="259"/>
        <item m="1" x="336"/>
        <item m="1" x="441"/>
        <item m="1" x="139"/>
        <item m="1" x="420"/>
        <item m="1" x="148"/>
        <item m="1" x="458"/>
        <item m="1" x="309"/>
        <item m="1" x="256"/>
        <item m="1" x="470"/>
        <item m="1" x="478"/>
        <item m="1" x="189"/>
        <item m="1" x="102"/>
        <item m="1" x="28"/>
        <item m="1" x="559"/>
        <item m="1" x="574"/>
        <item m="1" x="539"/>
        <item m="1" x="346"/>
        <item m="1" x="10"/>
        <item m="1" x="374"/>
        <item m="1" x="316"/>
        <item m="1" x="495"/>
        <item m="1" x="195"/>
        <item m="1" x="579"/>
        <item m="1" x="4"/>
        <item m="1" x="563"/>
        <item m="1" x="556"/>
        <item m="1" x="190"/>
        <item m="1" x="390"/>
        <item m="1" x="305"/>
        <item m="1" x="54"/>
        <item m="1" x="444"/>
        <item m="1" x="445"/>
        <item m="1" x="545"/>
        <item m="1" x="433"/>
        <item m="1" x="515"/>
        <item m="1" x="204"/>
        <item m="1" x="106"/>
        <item m="1" x="484"/>
        <item m="1" x="350"/>
        <item m="1" x="403"/>
        <item m="1" x="376"/>
        <item m="1" x="67"/>
        <item m="1" x="443"/>
        <item m="1" x="134"/>
        <item m="1" x="505"/>
        <item m="1" x="379"/>
        <item m="1" x="415"/>
        <item m="1" x="395"/>
        <item m="1" x="84"/>
        <item m="1" x="465"/>
        <item m="1" x="179"/>
        <item m="1" x="551"/>
        <item m="1" x="409"/>
        <item m="1" x="456"/>
        <item m="1" x="427"/>
        <item m="1" x="137"/>
        <item m="1" x="513"/>
        <item m="1" x="5"/>
        <item m="1" x="348"/>
        <item m="1" x="306"/>
        <item m="1" x="140"/>
        <item m="1" x="59"/>
        <item m="1" x="266"/>
        <item m="1" x="234"/>
        <item m="1" x="173"/>
        <item m="1" x="241"/>
        <item m="1" x="143"/>
        <item m="1" x="293"/>
        <item m="1" x="57"/>
        <item m="1" x="565"/>
        <item m="1" x="429"/>
        <item m="1" x="162"/>
        <item m="1" x="417"/>
        <item m="1" x="197"/>
        <item m="1" x="372"/>
        <item m="1" x="203"/>
        <item m="1" x="251"/>
        <item m="1" x="498"/>
        <item m="1" x="212"/>
        <item m="1" x="459"/>
        <item m="1" x="242"/>
        <item m="1" x="115"/>
        <item m="1" x="489"/>
        <item m="1" x="399"/>
        <item m="1" x="176"/>
        <item m="1" x="549"/>
        <item m="1" x="375"/>
        <item m="1" x="472"/>
        <item m="1" x="260"/>
        <item m="1" x="52"/>
        <item m="1" x="219"/>
        <item m="1" x="457"/>
        <item m="1" x="603"/>
        <item m="1" x="329"/>
        <item m="1" x="535"/>
        <item m="1" x="364"/>
        <item m="1" x="29"/>
        <item m="1" x="366"/>
        <item m="1" x="338"/>
        <item m="1" x="144"/>
        <item m="1" x="328"/>
        <item m="1" x="231"/>
        <item m="1" x="585"/>
        <item m="1" x="270"/>
        <item m="1" x="207"/>
        <item m="1" x="543"/>
        <item m="1" x="286"/>
        <item m="1" x="232"/>
        <item m="1" x="586"/>
        <item m="1" x="501"/>
        <item m="1" x="208"/>
        <item m="1" x="544"/>
        <item m="1" x="454"/>
        <item m="1" x="344"/>
        <item m="1" x="369"/>
        <item m="1" x="125"/>
        <item m="1" x="55"/>
        <item m="1" x="113"/>
        <item m="1" x="494"/>
        <item m="1" x="370"/>
        <item m="1" x="37"/>
        <item m="1" x="298"/>
        <item m="1" x="235"/>
        <item m="1" x="525"/>
        <item m="1" x="223"/>
        <item m="1" x="425"/>
        <item m="1" x="497"/>
        <item m="1" x="7"/>
        <item m="1" x="367"/>
        <item m="1" x="330"/>
        <item m="1" x="250"/>
        <item m="1" x="477"/>
        <item m="1" x="27"/>
        <item m="1" x="146"/>
        <item m="1" x="447"/>
        <item m="1" x="109"/>
        <item m="1" x="13"/>
        <item m="1" x="114"/>
        <item m="1" x="398"/>
        <item m="1" x="70"/>
        <item m="1" x="373"/>
        <item m="1" x="589"/>
        <item m="1" x="254"/>
        <item m="1" x="568"/>
        <item m="1" x="220"/>
        <item m="1" x="224"/>
        <item m="1" x="147"/>
        <item m="1" x="63"/>
        <item m="1" x="496"/>
        <item m="1" x="280"/>
        <item m="1" x="476"/>
        <item m="1" x="209"/>
        <item m="1" x="196"/>
        <item m="1" x="71"/>
        <item m="1" x="158"/>
        <item m="1" x="141"/>
        <item m="1" x="272"/>
        <item m="1" x="175"/>
        <item m="1" x="216"/>
        <item m="1" x="285"/>
        <item m="1" x="172"/>
        <item m="1" x="110"/>
        <item m="1" x="599"/>
        <item m="1" x="156"/>
        <item m="1" x="75"/>
        <item m="1" x="471"/>
        <item m="1" x="107"/>
        <item m="1" x="246"/>
        <item m="1" x="36"/>
        <item m="1" x="40"/>
        <item m="1" x="93"/>
        <item m="1" x="32"/>
        <item m="1" x="43"/>
        <item m="1" x="48"/>
        <item m="1" x="357"/>
        <item m="1" x="226"/>
        <item m="1" x="557"/>
        <item m="1" x="74"/>
        <item m="1" x="378"/>
        <item m="1" x="355"/>
        <item m="1" x="53"/>
        <item m="1" x="191"/>
        <item m="1" x="537"/>
        <item m="1" x="85"/>
        <item m="1" x="380"/>
        <item m="1" x="291"/>
        <item m="1" x="393"/>
        <item m="1" x="108"/>
        <item m="1" x="160"/>
        <item m="1" x="112"/>
        <item m="1" x="282"/>
        <item m="1" x="163"/>
        <item m="1" x="237"/>
        <item m="1" x="401"/>
        <item m="1" x="1"/>
        <item m="1" x="62"/>
        <item m="1" x="138"/>
        <item m="1" x="468"/>
        <item m="1" x="290"/>
        <item m="1" x="218"/>
        <item m="1" x="482"/>
        <item m="1" x="506"/>
        <item m="1" x="301"/>
        <item m="1" x="499"/>
        <item m="1" x="514"/>
        <item m="1" x="352"/>
        <item m="1" x="581"/>
        <item m="1" x="576"/>
        <item m="1" x="594"/>
        <item m="1" x="540"/>
        <item m="1" x="89"/>
        <item m="1" x="406"/>
        <item m="1" x="15"/>
        <item m="1" x="353"/>
        <item m="1" x="582"/>
        <item m="1" x="402"/>
        <item m="1" x="2"/>
        <item m="1" x="536"/>
        <item m="1" x="483"/>
        <item m="1" x="88"/>
        <item m="1" x="98"/>
        <item m="1" x="517"/>
        <item m="1" x="600"/>
        <item m="1" x="553"/>
        <item m="1" x="442"/>
        <item m="1" x="65"/>
        <item m="1" x="451"/>
        <item m="1" x="258"/>
        <item m="1" x="97"/>
        <item m="1" x="60"/>
        <item m="1" x="31"/>
        <item m="1" x="524"/>
        <item m="1" x="416"/>
        <item m="1" x="227"/>
        <item m="1" x="383"/>
        <item m="1" x="303"/>
        <item m="1" x="446"/>
        <item m="1" x="76"/>
        <item m="1" x="133"/>
        <item m="1" x="349"/>
        <item m="1" x="575"/>
        <item m="1" x="20"/>
        <item m="1" x="564"/>
        <item m="1" x="509"/>
        <item m="1" x="464"/>
        <item m="1" x="519"/>
        <item m="1" x="360"/>
        <item m="1" x="588"/>
        <item m="1" x="159"/>
        <item m="1" x="205"/>
        <item m="1" x="46"/>
        <item m="1" x="145"/>
        <item m="1" x="151"/>
        <item m="1" x="490"/>
        <item m="1" x="550"/>
        <item m="1" x="119"/>
        <item m="1" x="311"/>
        <item m="1" x="170"/>
        <item m="1" x="136"/>
        <item m="1" x="419"/>
        <item m="1" x="21"/>
        <item m="1" x="297"/>
        <item m="1" x="154"/>
        <item m="1" x="461"/>
        <item m="1" x="323"/>
        <item m="1" x="69"/>
        <item m="1" x="592"/>
        <item m="1" x="518"/>
        <item m="1" x="435"/>
        <item m="1" x="485"/>
        <item m="1" x="503"/>
        <item m="1" x="185"/>
        <item m="1" x="244"/>
        <item m="1" x="423"/>
        <item m="1" x="530"/>
        <item m="1" x="439"/>
        <item m="1" x="504"/>
        <item m="1" x="186"/>
        <item m="1" x="245"/>
        <item m="1" x="531"/>
        <item m="1" x="440"/>
        <item m="1" x="438"/>
        <item m="1" x="523"/>
        <item m="1" x="580"/>
        <item m="1" x="449"/>
        <item m="1" x="507"/>
        <item m="1" x="407"/>
        <item m="1" x="167"/>
        <item m="1" x="462"/>
        <item m="1" x="50"/>
        <item m="1" x="408"/>
        <item m="1" x="168"/>
        <item m="1" x="463"/>
        <item m="1" x="51"/>
        <item m="1" x="493"/>
        <item m="1" x="547"/>
        <item m="1" x="418"/>
        <item m="1" x="467"/>
        <item m="1" x="384"/>
        <item m="1" x="121"/>
        <item m="1" x="431"/>
        <item m="1" x="18"/>
        <item m="1" x="42"/>
        <item m="1" x="90"/>
        <item m="1" x="385"/>
        <item m="1" x="122"/>
        <item m="1" x="432"/>
        <item m="1" x="19"/>
        <item m="1" x="561"/>
        <item m="1" x="238"/>
        <item m="1" x="299"/>
        <item m="1" x="480"/>
        <item m="1" x="100"/>
        <item m="1" x="101"/>
        <item m="1" x="104"/>
        <item m="1" x="363"/>
        <item m="1" x="434"/>
        <item m="1" x="566"/>
        <item m="1" x="596"/>
        <item m="1" x="292"/>
        <item m="1" x="424"/>
        <item m="1" x="571"/>
        <item m="1" x="91"/>
        <item m="1" x="129"/>
        <item m="1" x="198"/>
        <item m="1" x="411"/>
        <item m="1" x="181"/>
        <item m="1" x="362"/>
        <item m="1" x="66"/>
        <item m="1" x="365"/>
        <item m="1" x="552"/>
        <item m="1" x="77"/>
        <item m="1" x="239"/>
        <item m="1" x="560"/>
        <item m="1" x="532"/>
        <item m="1" x="342"/>
        <item m="1" x="45"/>
        <item m="1" x="58"/>
        <item m="1" x="422"/>
        <item m="1" x="279"/>
        <item m="1" x="131"/>
        <item m="1" x="132"/>
        <item m="1" x="351"/>
        <item m="1" x="502"/>
        <item m="1" x="265"/>
        <item m="1" x="64"/>
        <item m="1" x="105"/>
        <item m="1" x="135"/>
        <item m="1" x="126"/>
        <item m="1" x="217"/>
        <item m="1" x="315"/>
        <item m="1" x="96"/>
        <item m="1" x="475"/>
        <item m="1" x="111"/>
        <item m="1" x="165"/>
        <item m="1" x="222"/>
        <item m="1" x="164"/>
        <item m="1" x="221"/>
        <item m="1" x="392"/>
        <item m="1" x="520"/>
        <item m="1" x="281"/>
        <item m="1" x="358"/>
        <item m="1" x="26"/>
        <item m="1" x="481"/>
        <item m="1" x="326"/>
        <item m="1" x="341"/>
        <item m="1" x="491"/>
        <item m="1" x="295"/>
        <item m="1" x="567"/>
        <item m="1" x="327"/>
        <item m="1" x="569"/>
        <item m="1" x="597"/>
        <item m="1" x="157"/>
        <item m="1" x="24"/>
        <item m="1" x="249"/>
        <item m="1" x="337"/>
        <item m="1" x="512"/>
        <item m="1" x="274"/>
        <item m="1" x="211"/>
        <item m="1" x="194"/>
        <item m="1" x="555"/>
        <item m="1" x="284"/>
        <item m="1" x="340"/>
        <item m="1" x="486"/>
        <item m="1" x="542"/>
        <item m="1" x="142"/>
        <item m="1" x="319"/>
        <item m="1" x="455"/>
        <item m="1" x="368"/>
        <item m="1" x="187"/>
        <item m="1" x="103"/>
        <item m="1" x="193"/>
        <item m="1" x="180"/>
        <item m="1" x="452"/>
        <item m="1" x="177"/>
        <item m="1" x="371"/>
        <item m="1" x="558"/>
        <item m="1" x="72"/>
        <item m="1" x="79"/>
        <item m="1" x="389"/>
        <item m="1" x="229"/>
        <item m="1" x="516"/>
        <item m="1" x="11"/>
        <item m="1" x="47"/>
        <item m="1" x="318"/>
        <item m="1" x="578"/>
        <item m="1" x="14"/>
        <item m="1" x="562"/>
        <item m="1" x="453"/>
        <item m="1" x="124"/>
        <item m="1" x="479"/>
        <item m="1" x="322"/>
        <item m="1" x="500"/>
        <item m="1" x="584"/>
        <item m="1" x="116"/>
        <item m="1" x="534"/>
        <item m="1" x="16"/>
        <item m="1" x="397"/>
        <item m="1" x="6"/>
        <item m="1" x="310"/>
        <item m="1" x="56"/>
        <item m="1" x="554"/>
        <item m="1" x="283"/>
        <item m="1" x="343"/>
        <item m="1" x="321"/>
        <item m="1" x="257"/>
        <item m="1" x="130"/>
        <item m="1" x="412"/>
        <item m="1" x="247"/>
        <item m="1" x="202"/>
        <item m="1" x="533"/>
        <item m="1" x="304"/>
        <item m="1" x="25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2">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93"/>
    <field x="94"/>
  </rowFields>
  <rowItems count="7">
    <i>
      <x v="1"/>
      <x/>
    </i>
    <i>
      <x v="257"/>
      <x/>
    </i>
    <i>
      <x v="258"/>
      <x/>
    </i>
    <i>
      <x v="259"/>
      <x/>
    </i>
    <i>
      <x v="260"/>
      <x/>
    </i>
    <i>
      <x v="261"/>
      <x/>
    </i>
    <i>
      <x v="262"/>
      <x/>
    </i>
  </rowItems>
  <colItems count="1">
    <i/>
  </colItems>
  <pageFields count="1">
    <pageField fld="127"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A00-000002000000}" name="樞紐分析表3"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8">
        <item m="1" x="7"/>
        <item m="1" x="10"/>
        <item m="1" x="12"/>
        <item m="1" x="13"/>
        <item m="1" x="3"/>
        <item m="1" x="6"/>
        <item m="1" x="15"/>
        <item m="1" x="2"/>
        <item m="1" x="16"/>
        <item m="1" x="8"/>
        <item m="1" x="5"/>
        <item m="1" x="14"/>
        <item m="1" x="11"/>
        <item m="1" x="9"/>
        <item m="1" x="4"/>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v="16"/>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A00-000003000000}" name="樞紐分析表4"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A00-000001000000}" name="樞紐分析表2"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x="0"/>
        <item m="1" x="15"/>
        <item m="1" x="7"/>
        <item m="1" x="14"/>
        <item m="1" x="9"/>
        <item m="1" x="10"/>
        <item m="1" x="2"/>
        <item m="1" x="13"/>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樞紐分析表1"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B00-000003000000}" name="PivotTable4"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L4:L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B00-000002000000}" name="PivotTable3"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U4:U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axis="axisRow" compact="0" outline="0" showAll="0">
      <items count="18">
        <item m="1" x="7"/>
        <item m="1" x="10"/>
        <item m="1" x="12"/>
        <item m="1" x="13"/>
        <item m="1" x="3"/>
        <item m="1" x="6"/>
        <item m="1" x="15"/>
        <item m="1" x="2"/>
        <item m="1" x="16"/>
        <item m="1" x="8"/>
        <item m="1" x="5"/>
        <item m="1" x="14"/>
        <item m="1" x="11"/>
        <item m="1" x="9"/>
        <item m="1" x="4"/>
        <item m="1"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7"/>
  </rowFields>
  <rowItems count="1">
    <i>
      <x v="16"/>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1B00-000001000000}" name="PivotTable2"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G4:G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axis="axisRow" compact="0" outline="0" showAll="0">
      <items count="16">
        <item x="0"/>
        <item m="1" x="10"/>
        <item m="1" x="7"/>
        <item m="1" x="13"/>
        <item m="1" x="3"/>
        <item m="1" x="9"/>
        <item m="1" x="8"/>
        <item m="1" x="12"/>
        <item m="1" x="5"/>
        <item m="1" x="11"/>
        <item m="1" x="14"/>
        <item m="1" x="1"/>
        <item m="1" x="6"/>
        <item m="1" x="4"/>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9"/>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1" cacheId="589" applyNumberFormats="0" applyBorderFormats="0" applyFontFormats="0" applyPatternFormats="0" applyAlignmentFormats="0" applyWidthHeightFormats="1" dataCaption="值" updatedVersion="8" minRefreshableVersion="3" showDrill="0" useAutoFormatting="1" rowGrandTotals="0" colGrandTotals="0" itemPrintTitles="1" createdVersion="6" indent="0" compact="0" compactData="0" multipleFieldFilters="0">
  <location ref="Q4:Q5" firstHeaderRow="1" firstDataRow="1" firstDataCol="1" rowPageCount="1" colPageCount="1"/>
  <pivotFields count="144">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axis="axisRow" compact="0" outline="0" showAll="0">
      <items count="17">
        <item x="0"/>
        <item m="1" x="15"/>
        <item m="1" x="7"/>
        <item m="1" x="14"/>
        <item m="1" x="9"/>
        <item m="1" x="10"/>
        <item m="1" x="2"/>
        <item m="1" x="13"/>
        <item m="1" x="1"/>
        <item m="1" x="5"/>
        <item m="1" x="12"/>
        <item m="1" x="8"/>
        <item m="1" x="6"/>
        <item m="1" x="4"/>
        <item m="1" x="1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defaultSubtota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
        <item x="0"/>
        <item t="default"/>
      </items>
    </pivotField>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sortType="ascending" defaultSubtotal="0"/>
    <pivotField compact="0" outline="0" showAll="0" defaultSubtotal="0"/>
    <pivotField compact="0" outline="0" showAll="0"/>
    <pivotField compact="0" outline="0" showAll="0"/>
  </pivotFields>
  <rowFields count="1">
    <field x="16"/>
  </rowFields>
  <rowItems count="1">
    <i>
      <x/>
    </i>
  </rowItems>
  <colItems count="1">
    <i/>
  </colItems>
  <pageFields count="1">
    <pageField fld="127" item="0" hier="-1"/>
  </pageField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表格1_3" displayName="表格1_3" ref="A1:E29" totalsRowShown="0" headerRowDxfId="349" headerRowCellStyle="常规 10">
  <autoFilter ref="A1:E29" xr:uid="{00000000-0009-0000-0100-000008000000}"/>
  <tableColumns count="5">
    <tableColumn id="1" xr3:uid="{00000000-0010-0000-0000-000001000000}" name="範本內容"/>
    <tableColumn id="2" xr3:uid="{00000000-0010-0000-0000-000002000000}" name="填寫內容" dataDxfId="348" dataCellStyle="常规 13 2"/>
    <tableColumn id="3" xr3:uid="{00000000-0010-0000-0000-000003000000}" name="填寫要求" dataDxfId="347" dataCellStyle="常规 13 2"/>
    <tableColumn id="4" xr3:uid="{00000000-0010-0000-0000-000004000000}" name="取值範圍"/>
    <tableColumn id="5" xr3:uid="{00000000-0010-0000-0000-000005000000}" name="範例"/>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1000000}" name="表格22" displayName="表格22" ref="A1:D11" totalsRowShown="0" headerRowDxfId="346" dataDxfId="345" headerRowCellStyle="常规 3 3">
  <autoFilter ref="A1:D11" xr:uid="{00000000-0009-0000-0100-000016000000}"/>
  <tableColumns count="4">
    <tableColumn id="1" xr3:uid="{00000000-0010-0000-0100-000001000000}" name="錯誤代碼" dataDxfId="344"/>
    <tableColumn id="2" xr3:uid="{00000000-0010-0000-0100-000002000000}" name="問題描述" dataDxfId="343"/>
    <tableColumn id="3" xr3:uid="{00000000-0010-0000-0100-000003000000}" name="建議處理方式" dataDxfId="342"/>
    <tableColumn id="4" xr3:uid="{00000000-0010-0000-0100-000004000000}" name="Level" dataDxfId="341"/>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ParamSetting" displayName="tblParamSetting" ref="A1:D20" totalsRowShown="0" headerRowDxfId="340" headerRowBorderDxfId="339" tableBorderDxfId="338">
  <autoFilter ref="A1:D20" xr:uid="{00000000-0009-0000-0100-000009000000}">
    <filterColumn colId="0" hiddenButton="1"/>
    <filterColumn colId="1" hiddenButton="1"/>
  </autoFilter>
  <tableColumns count="4">
    <tableColumn id="1" xr3:uid="{00000000-0010-0000-0200-000001000000}" name="Parameter Name" dataDxfId="337"/>
    <tableColumn id="2" xr3:uid="{00000000-0010-0000-0200-000002000000}" name="Parameter Value" dataDxfId="336"/>
    <tableColumn id="3" xr3:uid="{00000000-0010-0000-0200-000003000000}" name="Comment" dataDxfId="335"/>
    <tableColumn id="4" xr3:uid="{00000000-0010-0000-0200-000004000000}" name="Sample" dataDxfId="334"/>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tblSQLParam242261" displayName="tblSQLParam242261" ref="T1:AA130" totalsRowShown="0" headerRowDxfId="333">
  <autoFilter ref="T1:AA130" xr:uid="{00000000-0009-0000-0100-00000A000000}"/>
  <tableColumns count="8">
    <tableColumn id="1" xr3:uid="{00000000-0010-0000-0300-000001000000}" name="Code"/>
    <tableColumn id="2" xr3:uid="{00000000-0010-0000-0300-000002000000}" name="Description"/>
    <tableColumn id="3" xr3:uid="{00000000-0010-0000-0300-000003000000}" name="Example"/>
    <tableColumn id="4" xr3:uid="{00000000-0010-0000-0300-000004000000}" name="Domain"/>
    <tableColumn id="5" xr3:uid="{00000000-0010-0000-0300-000005000000}" name="Default Value"/>
    <tableColumn id="6" xr3:uid="{00000000-0010-0000-0300-000006000000}" name="Type"/>
    <tableColumn id="7" xr3:uid="{00000000-0010-0000-0300-000007000000}" name="Scope"/>
    <tableColumn id="8" xr3:uid="{00000000-0010-0000-0300-000008000000}" name="Status"/>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Status" displayName="Status" ref="BT1:BX40" totalsRowShown="0">
  <autoFilter ref="BT1:BX40" xr:uid="{00000000-0009-0000-0100-000001000000}"/>
  <tableColumns count="5">
    <tableColumn id="5" xr3:uid="{00000000-0010-0000-0400-000005000000}" name="Domain" dataDxfId="332"/>
    <tableColumn id="1" xr3:uid="{00000000-0010-0000-0400-000001000000}" name="Status-Lastupd" dataDxfId="331"/>
    <tableColumn id="2" xr3:uid="{00000000-0010-0000-0400-000002000000}" name="ErrMessage"/>
    <tableColumn id="3" xr3:uid="{00000000-0010-0000-0400-000003000000}" name="資料備註"/>
    <tableColumn id="4" xr3:uid="{00000000-0010-0000-0400-000004000000}" name="合計"/>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表格5" displayName="表格5" ref="BK5:BO12" totalsRowCount="1">
  <autoFilter ref="BK5:BO11" xr:uid="{00000000-0009-0000-0100-000005000000}"/>
  <tableColumns count="5">
    <tableColumn id="1" xr3:uid="{00000000-0010-0000-0500-000001000000}" name="欄1"/>
    <tableColumn id="2" xr3:uid="{00000000-0010-0000-0500-000002000000}" name="欄2"/>
    <tableColumn id="3" xr3:uid="{00000000-0010-0000-0500-000003000000}" name="欄3">
      <calculatedColumnFormula>BF6</calculatedColumnFormula>
    </tableColumn>
    <tableColumn id="4" xr3:uid="{00000000-0010-0000-0500-000004000000}" name="欄4">
      <calculatedColumnFormula>BG6</calculatedColumnFormula>
    </tableColumn>
    <tableColumn id="5" xr3:uid="{00000000-0010-0000-0500-000005000000}" name="欄5">
      <calculatedColumnFormula>BH6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表格6" displayName="表格6" ref="A1:C11" totalsRowShown="0">
  <autoFilter ref="A1:C11" xr:uid="{00000000-0009-0000-0100-000006000000}"/>
  <tableColumns count="3">
    <tableColumn id="1" xr3:uid="{00000000-0010-0000-0600-000001000000}" name="Agenda"/>
    <tableColumn id="2" xr3:uid="{00000000-0010-0000-0600-000002000000}" name="Description"/>
    <tableColumn id="3" xr3:uid="{00000000-0010-0000-0600-000003000000}" name="Usag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7000000}" name="表格11" displayName="表格11" ref="CV1:CZ891" totalsRowShown="0" headerRowDxfId="330">
  <tableColumns count="5">
    <tableColumn id="1" xr3:uid="{00000000-0010-0000-0700-000001000000}" name="Domain"/>
    <tableColumn id="2" xr3:uid="{00000000-0010-0000-0700-000002000000}" name="Object"/>
    <tableColumn id="3" xr3:uid="{00000000-0010-0000-0700-000003000000}" name="Item"/>
    <tableColumn id="4" xr3:uid="{00000000-0010-0000-0700-000004000000}" name="LastUpdate" dataDxfId="329"/>
    <tableColumn id="5" xr3:uid="{00000000-0010-0000-0700-000005000000}" name="CurrentMatchFlag" dataDxfId="32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表格12" displayName="表格12" ref="DE1:DF4" totalsRowShown="0">
  <autoFilter ref="DE1:DF4" xr:uid="{00000000-0009-0000-0100-00000C000000}"/>
  <tableColumns count="2">
    <tableColumn id="1" xr3:uid="{00000000-0010-0000-0800-000001000000}" name="Object"/>
    <tableColumn id="2" xr3:uid="{00000000-0010-0000-0800-000002000000}" name="Offset" dataDxfId="327">
      <calculatedColumnFormula>表格12[[#This Row],[Object]]&amp;"!"&amp;"B:B"</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表格15" displayName="表格15" ref="V6:Z510" totalsRowShown="0" headerRowDxfId="175">
  <tableColumns count="5">
    <tableColumn id="1" xr3:uid="{00000000-0010-0000-0900-000001000000}" name="SNAPDATE" dataDxfId="174"/>
    <tableColumn id="2" xr3:uid="{00000000-0010-0000-0900-000002000000}" name="負責領域1" dataDxfId="173"/>
    <tableColumn id="3" xr3:uid="{00000000-0010-0000-0900-000003000000}" name="層級" dataDxfId="172"/>
    <tableColumn id="4" xr3:uid="{00000000-0010-0000-0900-000004000000}" name="資料表" dataDxfId="171"/>
    <tableColumn id="5" xr3:uid="{00000000-0010-0000-0900-000005000000}" name="資料項" dataDxfId="17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表格20" displayName="表格20" ref="BC2:BD8" totalsRowShown="0" headerRowDxfId="169" dataDxfId="168">
  <autoFilter ref="BC2:BD8" xr:uid="{00000000-0009-0000-0100-000014000000}"/>
  <tableColumns count="2">
    <tableColumn id="1" xr3:uid="{00000000-0010-0000-0A00-000001000000}" name="Legend" dataDxfId="167"/>
    <tableColumn id="2" xr3:uid="{00000000-0010-0000-0A00-000002000000}" name="Value" dataDxfId="16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B000000}" name="表格21" displayName="表格21" ref="A1:C10" totalsRowShown="0" dataDxfId="165">
  <autoFilter ref="A1:C10" xr:uid="{00000000-0009-0000-0100-000015000000}"/>
  <tableColumns count="3">
    <tableColumn id="1" xr3:uid="{00000000-0010-0000-0B00-000001000000}" name="Agenda" dataDxfId="164"/>
    <tableColumn id="2" xr3:uid="{00000000-0010-0000-0B00-000002000000}" name="Purpose" dataDxfId="163"/>
    <tableColumn id="3" xr3:uid="{00000000-0010-0000-0B00-000003000000}" name="Timing" dataDxfId="162"/>
  </tableColumns>
  <tableStyleInfo name="TableStyleMedium16"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95FBB7E-141A-4068-A65C-AABECFB8F315}" name="表格2127" displayName="表格2127" ref="A1:C10" totalsRowShown="0" dataDxfId="133">
  <autoFilter ref="A1:C10" xr:uid="{995FBB7E-141A-4068-A65C-AABECFB8F315}"/>
  <tableColumns count="3">
    <tableColumn id="1" xr3:uid="{19EF1445-2931-4C7E-955E-74932ABDCF67}" name="Agenda" dataDxfId="132"/>
    <tableColumn id="2" xr3:uid="{F95A74C5-3E7D-4B38-A80F-2BFB7B5A524E}" name="Purpose" dataDxfId="131"/>
    <tableColumn id="3" xr3:uid="{BE2EB384-0916-47BD-A271-B171326DBE91}" name="Timing" dataDxfId="130"/>
  </tableColumns>
  <tableStyleInfo name="TableStyleMedium16"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C000000}" name="表格7" displayName="表格7" ref="A1:M107" totalsRowShown="0" dataDxfId="39">
  <autoFilter ref="A1:M107" xr:uid="{00000000-0009-0000-0100-000007000000}">
    <filterColumn colId="12">
      <filters>
        <filter val="Y"/>
      </filters>
    </filterColumn>
  </autoFilter>
  <sortState xmlns:xlrd2="http://schemas.microsoft.com/office/spreadsheetml/2017/richdata2" ref="A2:M107">
    <sortCondition ref="A1:A107"/>
  </sortState>
  <tableColumns count="13">
    <tableColumn id="1" xr3:uid="{00000000-0010-0000-0C00-000001000000}" name="Name" dataDxfId="38"/>
    <tableColumn id="2" xr3:uid="{00000000-0010-0000-0C00-000002000000}" name="Artifact Type" dataDxfId="37"/>
    <tableColumn id="3" xr3:uid="{00000000-0010-0000-0C00-000003000000}" name="Category" dataDxfId="36"/>
    <tableColumn id="4" xr3:uid="{00000000-0010-0000-0C00-000004000000}" name="Description" dataDxfId="35"/>
    <tableColumn id="5" xr3:uid="{00000000-0010-0000-0C00-000005000000}" name="Tags" dataDxfId="34"/>
    <tableColumn id="6" xr3:uid="{00000000-0010-0000-0C00-000006000000}" name="Classifications" dataDxfId="33"/>
    <tableColumn id="7" xr3:uid="{00000000-0010-0000-0C00-000007000000}" name="Stewards" dataDxfId="32"/>
    <tableColumn id="8" xr3:uid="{00000000-0010-0000-0C00-000008000000}" name="Related Terms" dataDxfId="31"/>
    <tableColumn id="9" xr3:uid="{00000000-0010-0000-0C00-000009000000}" name="Business Start" dataDxfId="30"/>
    <tableColumn id="10" xr3:uid="{00000000-0010-0000-0C00-00000A000000}" name="Business End" dataDxfId="29"/>
    <tableColumn id="11" xr3:uid="{00000000-0010-0000-0C00-00000B000000}" name="Secondary Categories" dataDxfId="28"/>
    <tableColumn id="12" xr3:uid="{00000000-0010-0000-0C00-00000C000000}" name="Parent Data Class" dataDxfId="27"/>
    <tableColumn id="13" xr3:uid="{00000000-0010-0000-0C00-00000D000000}" name="Status" dataDxfId="2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D000000}" name="表格4" displayName="表格4" ref="X1:Z25" totalsRowShown="0">
  <autoFilter ref="X1:Z25" xr:uid="{00000000-0009-0000-0100-000004000000}"/>
  <tableColumns count="3">
    <tableColumn id="1" xr3:uid="{00000000-0010-0000-0D00-000001000000}" name="Role"/>
    <tableColumn id="2" xr3:uid="{00000000-0010-0000-0D00-000002000000}" name="Domain" dataDxfId="25"/>
    <tableColumn id="3" xr3:uid="{00000000-0010-0000-0D00-000003000000}" name="Nam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表格4_15" displayName="表格4_15" ref="X1:Z25" totalsRowShown="0">
  <autoFilter ref="X1:Z25" xr:uid="{00000000-0009-0000-0100-00000E000000}"/>
  <tableColumns count="3">
    <tableColumn id="1" xr3:uid="{00000000-0010-0000-0E00-000001000000}" name="Role"/>
    <tableColumn id="2" xr3:uid="{00000000-0010-0000-0E00-000002000000}" name="Domain" dataDxfId="24"/>
    <tableColumn id="3" xr3:uid="{00000000-0010-0000-0E00-000003000000}" name="Nam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F000000}" name="tblVersion" displayName="tblVersion" ref="A1:B20" totalsRowShown="0" headerRowDxfId="23" dataDxfId="22">
  <tableColumns count="2">
    <tableColumn id="1" xr3:uid="{00000000-0010-0000-0F00-000001000000}" name="MergeFile-Version" dataDxfId="21"/>
    <tableColumn id="2" xr3:uid="{00000000-0010-0000-0F00-000002000000}" name="Running Model" dataDxfId="20"/>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tblParamList" displayName="tblParamList" ref="P1:V26" totalsRowShown="0" headerRowDxfId="19" dataDxfId="18">
  <autoFilter ref="P1:V26" xr:uid="{00000000-0009-0000-0100-000003000000}"/>
  <tableColumns count="7">
    <tableColumn id="1" xr3:uid="{00000000-0010-0000-1000-000001000000}" name="Parameter LOV" dataDxfId="17"/>
    <tableColumn id="2" xr3:uid="{00000000-0010-0000-1000-000002000000}" name="Description" dataDxfId="16"/>
    <tableColumn id="4" xr3:uid="{00000000-0010-0000-1000-000004000000}" name="Example" dataDxfId="15"/>
    <tableColumn id="3" xr3:uid="{00000000-0010-0000-1000-000003000000}" name="Domain" dataDxfId="14"/>
    <tableColumn id="6" xr3:uid="{00000000-0010-0000-1000-000006000000}" name="Default Value" dataDxfId="13"/>
    <tableColumn id="7" xr3:uid="{00000000-0010-0000-1000-000007000000}" name="Type" dataDxfId="12"/>
    <tableColumn id="8" xr3:uid="{00000000-0010-0000-1000-000008000000}" name="Scope" dataDxfId="11"/>
  </tableColumns>
  <tableStyleInfo name="TableStyleMedium11"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blDomain" displayName="tblDomain" ref="H1:H19" totalsRowShown="0" headerRowDxfId="10" dataDxfId="9">
  <autoFilter ref="H1:H19" xr:uid="{00000000-0009-0000-0100-00000D000000}"/>
  <tableColumns count="1">
    <tableColumn id="1" xr3:uid="{00000000-0010-0000-1100-000001000000}" name="Domain" dataDxfId="8"/>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02-18T06:08:19.39" personId="{9B53D3D6-D43F-4669-BEE5-855603E9E2AF}" id="{4B1941AF-4AE5-4AD3-90F1-BFF07AAE0B48}">
    <text>俗稱</text>
  </threadedComment>
  <threadedComment ref="V1" dT="2021-02-18T06:06:37.16" personId="{9B53D3D6-D43F-4669-BEE5-855603E9E2AF}" id="{5B837933-0D10-49E8-8C95-EEAF1DB81809}">
    <text>系統欄位名稱</text>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7.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omments" Target="../comments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5.xml"/><Relationship Id="rId5" Type="http://schemas.openxmlformats.org/officeDocument/2006/relationships/pivotTable" Target="../pivotTables/pivotTable5.xml"/><Relationship Id="rId15" Type="http://schemas.openxmlformats.org/officeDocument/2006/relationships/table" Target="../tables/table9.xml"/><Relationship Id="rId10" Type="http://schemas.openxmlformats.org/officeDocument/2006/relationships/vmlDrawing" Target="../drawings/vmlDrawing6.vml"/><Relationship Id="rId4" Type="http://schemas.openxmlformats.org/officeDocument/2006/relationships/pivotTable" Target="../pivotTables/pivotTable4.xml"/><Relationship Id="rId9" Type="http://schemas.openxmlformats.org/officeDocument/2006/relationships/printerSettings" Target="../printerSettings/printerSettings10.bin"/><Relationship Id="rId1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table" Target="../tables/table11.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table" Target="../tables/table10.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drawing" Target="../drawings/drawing2.xml"/><Relationship Id="rId5" Type="http://schemas.openxmlformats.org/officeDocument/2006/relationships/pivotTable" Target="../pivotTables/pivotTable14.xml"/><Relationship Id="rId10" Type="http://schemas.openxmlformats.org/officeDocument/2006/relationships/printerSettings" Target="../printerSettings/printerSettings12.bin"/><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14.bin"/><Relationship Id="rId6" Type="http://schemas.microsoft.com/office/2017/10/relationships/threadedComment" Target="../threadedComments/threadedComment1.xm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5.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26.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5" Type="http://schemas.openxmlformats.org/officeDocument/2006/relationships/table" Target="../tables/table15.xml"/><Relationship Id="rId4" Type="http://schemas.openxmlformats.org/officeDocument/2006/relationships/pivotTable" Target="../pivotTables/pivotTable30.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table" Target="../tables/table16.xml"/><Relationship Id="rId4" Type="http://schemas.openxmlformats.org/officeDocument/2006/relationships/pivotTable" Target="../pivotTables/pivotTable34.xml"/></Relationships>
</file>

<file path=xl/worksheets/_rels/sheet30.xml.rels><?xml version="1.0" encoding="UTF-8" standalone="yes"?>
<Relationships xmlns="http://schemas.openxmlformats.org/package/2006/relationships"><Relationship Id="rId13" Type="http://schemas.openxmlformats.org/officeDocument/2006/relationships/hyperlink" Target="mailto:York.HE.Kuo@ibm.com" TargetMode="External"/><Relationship Id="rId18" Type="http://schemas.openxmlformats.org/officeDocument/2006/relationships/hyperlink" Target="mailto:Flora.Po@ibm.com" TargetMode="External"/><Relationship Id="rId26" Type="http://schemas.openxmlformats.org/officeDocument/2006/relationships/hyperlink" Target="mailto:kyle.wei@ibm.com" TargetMode="External"/><Relationship Id="rId39" Type="http://schemas.openxmlformats.org/officeDocument/2006/relationships/hyperlink" Target="mailto:fan.gang@inventec.com" TargetMode="External"/><Relationship Id="rId21" Type="http://schemas.openxmlformats.org/officeDocument/2006/relationships/hyperlink" Target="mailto:web.jesse@gmail.com" TargetMode="External"/><Relationship Id="rId34" Type="http://schemas.openxmlformats.org/officeDocument/2006/relationships/hyperlink" Target="mailto:&#160;chiou.iris@inventec.com" TargetMode="External"/><Relationship Id="rId42" Type="http://schemas.openxmlformats.org/officeDocument/2006/relationships/hyperlink" Target="mailto:Wang.Carol@inventec.com" TargetMode="External"/><Relationship Id="rId47" Type="http://schemas.openxmlformats.org/officeDocument/2006/relationships/hyperlink" Target="mailto:Tsai.Jack@inventec.com" TargetMode="External"/><Relationship Id="rId50" Type="http://schemas.openxmlformats.org/officeDocument/2006/relationships/hyperlink" Target="mailto:chen.albertyc@inventec.com" TargetMode="External"/><Relationship Id="rId55" Type="http://schemas.openxmlformats.org/officeDocument/2006/relationships/printerSettings" Target="../printerSettings/printerSettings17.bin"/><Relationship Id="rId7" Type="http://schemas.openxmlformats.org/officeDocument/2006/relationships/hyperlink" Target="mailto:Foster.Yo@ibm.com" TargetMode="External"/><Relationship Id="rId2" Type="http://schemas.openxmlformats.org/officeDocument/2006/relationships/hyperlink" Target="mailto:susanh@tw.ibm.com" TargetMode="External"/><Relationship Id="rId16" Type="http://schemas.openxmlformats.org/officeDocument/2006/relationships/hyperlink" Target="mailto:Belle.YJ.Lin@ibm.com" TargetMode="External"/><Relationship Id="rId29" Type="http://schemas.openxmlformats.org/officeDocument/2006/relationships/hyperlink" Target="mailto:wu.ivan@inventec.com" TargetMode="External"/><Relationship Id="rId11" Type="http://schemas.openxmlformats.org/officeDocument/2006/relationships/hyperlink" Target="mailto:hsiehmj@tw.ibm.com" TargetMode="External"/><Relationship Id="rId24" Type="http://schemas.openxmlformats.org/officeDocument/2006/relationships/hyperlink" Target="mailto:yvonne.yf.chiu@ibm.com" TargetMode="External"/><Relationship Id="rId32" Type="http://schemas.openxmlformats.org/officeDocument/2006/relationships/hyperlink" Target="mailto:yen.jerry@inventec.com" TargetMode="External"/><Relationship Id="rId37" Type="http://schemas.openxmlformats.org/officeDocument/2006/relationships/hyperlink" Target="mailto:Chen.Chih-yuan@inventec.com" TargetMode="External"/><Relationship Id="rId40" Type="http://schemas.openxmlformats.org/officeDocument/2006/relationships/hyperlink" Target="mailto:wang.ian@inventec.com" TargetMode="External"/><Relationship Id="rId45" Type="http://schemas.openxmlformats.org/officeDocument/2006/relationships/hyperlink" Target="mailto:Annie.Yang@ibm.com" TargetMode="External"/><Relationship Id="rId53" Type="http://schemas.openxmlformats.org/officeDocument/2006/relationships/hyperlink" Target="mailto:wu.gary@inventec.com" TargetMode="External"/><Relationship Id="rId5" Type="http://schemas.openxmlformats.org/officeDocument/2006/relationships/hyperlink" Target="mailto:Bucky.YH.Lee@ibm.com" TargetMode="External"/><Relationship Id="rId10" Type="http://schemas.openxmlformats.org/officeDocument/2006/relationships/hyperlink" Target="mailto:anlinda@tw.ibm.com" TargetMode="External"/><Relationship Id="rId19" Type="http://schemas.openxmlformats.org/officeDocument/2006/relationships/hyperlink" Target="mailto:jacob.lee@ibm.com" TargetMode="External"/><Relationship Id="rId31" Type="http://schemas.openxmlformats.org/officeDocument/2006/relationships/hyperlink" Target="mailto:feng.nicole@inventec.com" TargetMode="External"/><Relationship Id="rId44" Type="http://schemas.openxmlformats.org/officeDocument/2006/relationships/hyperlink" Target="mailto:chen.albertyc@inventec.com" TargetMode="External"/><Relationship Id="rId52" Type="http://schemas.openxmlformats.org/officeDocument/2006/relationships/hyperlink" Target="mailto:liang.sharon@inventec.com" TargetMode="External"/><Relationship Id="rId4" Type="http://schemas.openxmlformats.org/officeDocument/2006/relationships/hyperlink" Target="mailto:Ario.Chen@ibm.com" TargetMode="External"/><Relationship Id="rId9" Type="http://schemas.openxmlformats.org/officeDocument/2006/relationships/hyperlink" Target="mailto:jennchen@tw.ibm.com" TargetMode="External"/><Relationship Id="rId14" Type="http://schemas.openxmlformats.org/officeDocument/2006/relationships/hyperlink" Target="mailto:jennyc@tw.ibm.com" TargetMode="External"/><Relationship Id="rId22" Type="http://schemas.openxmlformats.org/officeDocument/2006/relationships/hyperlink" Target="mailto:yuyunpin@gmail.com" TargetMode="External"/><Relationship Id="rId27" Type="http://schemas.openxmlformats.org/officeDocument/2006/relationships/hyperlink" Target="mailto:lin.vincent@inventec.com" TargetMode="External"/><Relationship Id="rId30" Type="http://schemas.openxmlformats.org/officeDocument/2006/relationships/hyperlink" Target="mailto:Jeremy.Chiang@ibm.com" TargetMode="External"/><Relationship Id="rId35" Type="http://schemas.openxmlformats.org/officeDocument/2006/relationships/hyperlink" Target="mailto:&#160;yang.kenneth@inventec.com" TargetMode="External"/><Relationship Id="rId43" Type="http://schemas.openxmlformats.org/officeDocument/2006/relationships/hyperlink" Target="mailto:guo.gui-long@inventec.com" TargetMode="External"/><Relationship Id="rId48" Type="http://schemas.openxmlformats.org/officeDocument/2006/relationships/hyperlink" Target="mailto:chen.rex@inventec.com" TargetMode="External"/><Relationship Id="rId8" Type="http://schemas.openxmlformats.org/officeDocument/2006/relationships/hyperlink" Target="mailto:Irene.Lin@ibm.com" TargetMode="External"/><Relationship Id="rId51" Type="http://schemas.openxmlformats.org/officeDocument/2006/relationships/hyperlink" Target="mailto:wu.gary@inventec.com" TargetMode="External"/><Relationship Id="rId3" Type="http://schemas.openxmlformats.org/officeDocument/2006/relationships/hyperlink" Target="mailto:Anting.Teng@ibm.com" TargetMode="External"/><Relationship Id="rId12" Type="http://schemas.openxmlformats.org/officeDocument/2006/relationships/hyperlink" Target="mailto:winnielo@tw.ibm.com" TargetMode="External"/><Relationship Id="rId17" Type="http://schemas.openxmlformats.org/officeDocument/2006/relationships/hyperlink" Target="mailto:Lien.CL.Ku@ibm.com" TargetMode="External"/><Relationship Id="rId25" Type="http://schemas.openxmlformats.org/officeDocument/2006/relationships/hyperlink" Target="mailto:johnnyym@tw.ibm.com" TargetMode="External"/><Relationship Id="rId33" Type="http://schemas.openxmlformats.org/officeDocument/2006/relationships/hyperlink" Target="mailto:chiu.charles@inventec.com" TargetMode="External"/><Relationship Id="rId38" Type="http://schemas.openxmlformats.org/officeDocument/2006/relationships/hyperlink" Target="mailto:Tang.TomYW@inventec.com" TargetMode="External"/><Relationship Id="rId46" Type="http://schemas.openxmlformats.org/officeDocument/2006/relationships/hyperlink" Target="mailto:ma.vivian@inventec.com" TargetMode="External"/><Relationship Id="rId20" Type="http://schemas.openxmlformats.org/officeDocument/2006/relationships/hyperlink" Target="mailto:ashley.yh.lai@ibm.com" TargetMode="External"/><Relationship Id="rId41" Type="http://schemas.openxmlformats.org/officeDocument/2006/relationships/hyperlink" Target="mailto:Lai.Louis@inventec.com" TargetMode="External"/><Relationship Id="rId54" Type="http://schemas.openxmlformats.org/officeDocument/2006/relationships/hyperlink" Target="mailto:tsai.shang-ju@inventec.com" TargetMode="External"/><Relationship Id="rId1" Type="http://schemas.openxmlformats.org/officeDocument/2006/relationships/hyperlink" Target="mailto:jessewei@tw.ibm.com" TargetMode="External"/><Relationship Id="rId6" Type="http://schemas.openxmlformats.org/officeDocument/2006/relationships/hyperlink" Target="mailto:cathyl@tw.ibm.com" TargetMode="External"/><Relationship Id="rId15" Type="http://schemas.openxmlformats.org/officeDocument/2006/relationships/hyperlink" Target="mailto:yunpinyu@ibm.com" TargetMode="External"/><Relationship Id="rId23" Type="http://schemas.openxmlformats.org/officeDocument/2006/relationships/hyperlink" Target="mailto:chenhank@tw.ibm.com" TargetMode="External"/><Relationship Id="rId28" Type="http://schemas.openxmlformats.org/officeDocument/2006/relationships/hyperlink" Target="mailto:lin.george@inventec.com" TargetMode="External"/><Relationship Id="rId36" Type="http://schemas.openxmlformats.org/officeDocument/2006/relationships/hyperlink" Target="mailto:&#160;chen.ch@inventec.com" TargetMode="External"/><Relationship Id="rId49" Type="http://schemas.openxmlformats.org/officeDocument/2006/relationships/hyperlink" Target="mailto:hsieh.nydia@inventec.com"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7.bin"/><Relationship Id="rId1" Type="http://schemas.openxmlformats.org/officeDocument/2006/relationships/printerSettings" Target="../printerSettings/printerSettings18.bin"/><Relationship Id="rId6" Type="http://schemas.openxmlformats.org/officeDocument/2006/relationships/comments" Target="../comments7.xml"/><Relationship Id="rId5" Type="http://schemas.openxmlformats.org/officeDocument/2006/relationships/table" Target="../tables/table18.xml"/><Relationship Id="rId4" Type="http://schemas.openxmlformats.org/officeDocument/2006/relationships/table" Target="../tables/table1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printerSettings" Target="../printerSettings/printerSettings19.bin"/><Relationship Id="rId1" Type="http://schemas.openxmlformats.org/officeDocument/2006/relationships/hyperlink" Target="mailto:wu.gary@inventec.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H25"/>
  <sheetViews>
    <sheetView zoomScale="85" zoomScaleNormal="85" workbookViewId="0">
      <selection activeCell="F20" sqref="F20"/>
    </sheetView>
  </sheetViews>
  <sheetFormatPr defaultColWidth="7.109375" defaultRowHeight="13.5"/>
  <cols>
    <col min="1" max="1" width="10.33203125" style="13" customWidth="1"/>
    <col min="2" max="2" width="25.109375" style="14" customWidth="1"/>
    <col min="3" max="3" width="22.44140625" style="14" customWidth="1"/>
    <col min="4" max="4" width="30.109375" style="14" customWidth="1"/>
    <col min="5" max="5" width="11.88671875" style="12" customWidth="1"/>
    <col min="6" max="6" width="12.88671875" style="12" customWidth="1"/>
    <col min="7" max="7" width="22.5546875" style="12" customWidth="1"/>
    <col min="8" max="8" width="32.33203125" style="12" customWidth="1"/>
    <col min="9" max="256" width="7.109375" style="12"/>
    <col min="257" max="257" width="7.109375" style="12" customWidth="1"/>
    <col min="258" max="258" width="13.33203125" style="12" customWidth="1"/>
    <col min="259" max="259" width="27.33203125" style="12" customWidth="1"/>
    <col min="260" max="260" width="26.5546875" style="12" customWidth="1"/>
    <col min="261" max="261" width="7.109375" style="12" customWidth="1"/>
    <col min="262" max="512" width="7.109375" style="12"/>
    <col min="513" max="513" width="7.109375" style="12" customWidth="1"/>
    <col min="514" max="514" width="13.33203125" style="12" customWidth="1"/>
    <col min="515" max="515" width="27.33203125" style="12" customWidth="1"/>
    <col min="516" max="516" width="26.5546875" style="12" customWidth="1"/>
    <col min="517" max="517" width="7.109375" style="12" customWidth="1"/>
    <col min="518" max="768" width="7.109375" style="12"/>
    <col min="769" max="769" width="7.109375" style="12" customWidth="1"/>
    <col min="770" max="770" width="13.33203125" style="12" customWidth="1"/>
    <col min="771" max="771" width="27.33203125" style="12" customWidth="1"/>
    <col min="772" max="772" width="26.5546875" style="12" customWidth="1"/>
    <col min="773" max="773" width="7.109375" style="12" customWidth="1"/>
    <col min="774" max="1024" width="7.109375" style="12"/>
    <col min="1025" max="1025" width="7.109375" style="12" customWidth="1"/>
    <col min="1026" max="1026" width="13.33203125" style="12" customWidth="1"/>
    <col min="1027" max="1027" width="27.33203125" style="12" customWidth="1"/>
    <col min="1028" max="1028" width="26.5546875" style="12" customWidth="1"/>
    <col min="1029" max="1029" width="7.109375" style="12" customWidth="1"/>
    <col min="1030" max="1280" width="7.109375" style="12"/>
    <col min="1281" max="1281" width="7.109375" style="12" customWidth="1"/>
    <col min="1282" max="1282" width="13.33203125" style="12" customWidth="1"/>
    <col min="1283" max="1283" width="27.33203125" style="12" customWidth="1"/>
    <col min="1284" max="1284" width="26.5546875" style="12" customWidth="1"/>
    <col min="1285" max="1285" width="7.109375" style="12" customWidth="1"/>
    <col min="1286" max="1536" width="7.109375" style="12"/>
    <col min="1537" max="1537" width="7.109375" style="12" customWidth="1"/>
    <col min="1538" max="1538" width="13.33203125" style="12" customWidth="1"/>
    <col min="1539" max="1539" width="27.33203125" style="12" customWidth="1"/>
    <col min="1540" max="1540" width="26.5546875" style="12" customWidth="1"/>
    <col min="1541" max="1541" width="7.109375" style="12" customWidth="1"/>
    <col min="1542" max="1792" width="7.109375" style="12"/>
    <col min="1793" max="1793" width="7.109375" style="12" customWidth="1"/>
    <col min="1794" max="1794" width="13.33203125" style="12" customWidth="1"/>
    <col min="1795" max="1795" width="27.33203125" style="12" customWidth="1"/>
    <col min="1796" max="1796" width="26.5546875" style="12" customWidth="1"/>
    <col min="1797" max="1797" width="7.109375" style="12" customWidth="1"/>
    <col min="1798" max="2048" width="7.109375" style="12"/>
    <col min="2049" max="2049" width="7.109375" style="12" customWidth="1"/>
    <col min="2050" max="2050" width="13.33203125" style="12" customWidth="1"/>
    <col min="2051" max="2051" width="27.33203125" style="12" customWidth="1"/>
    <col min="2052" max="2052" width="26.5546875" style="12" customWidth="1"/>
    <col min="2053" max="2053" width="7.109375" style="12" customWidth="1"/>
    <col min="2054" max="2304" width="7.109375" style="12"/>
    <col min="2305" max="2305" width="7.109375" style="12" customWidth="1"/>
    <col min="2306" max="2306" width="13.33203125" style="12" customWidth="1"/>
    <col min="2307" max="2307" width="27.33203125" style="12" customWidth="1"/>
    <col min="2308" max="2308" width="26.5546875" style="12" customWidth="1"/>
    <col min="2309" max="2309" width="7.109375" style="12" customWidth="1"/>
    <col min="2310" max="2560" width="7.109375" style="12"/>
    <col min="2561" max="2561" width="7.109375" style="12" customWidth="1"/>
    <col min="2562" max="2562" width="13.33203125" style="12" customWidth="1"/>
    <col min="2563" max="2563" width="27.33203125" style="12" customWidth="1"/>
    <col min="2564" max="2564" width="26.5546875" style="12" customWidth="1"/>
    <col min="2565" max="2565" width="7.109375" style="12" customWidth="1"/>
    <col min="2566" max="2816" width="7.109375" style="12"/>
    <col min="2817" max="2817" width="7.109375" style="12" customWidth="1"/>
    <col min="2818" max="2818" width="13.33203125" style="12" customWidth="1"/>
    <col min="2819" max="2819" width="27.33203125" style="12" customWidth="1"/>
    <col min="2820" max="2820" width="26.5546875" style="12" customWidth="1"/>
    <col min="2821" max="2821" width="7.109375" style="12" customWidth="1"/>
    <col min="2822" max="3072" width="7.109375" style="12"/>
    <col min="3073" max="3073" width="7.109375" style="12" customWidth="1"/>
    <col min="3074" max="3074" width="13.33203125" style="12" customWidth="1"/>
    <col min="3075" max="3075" width="27.33203125" style="12" customWidth="1"/>
    <col min="3076" max="3076" width="26.5546875" style="12" customWidth="1"/>
    <col min="3077" max="3077" width="7.109375" style="12" customWidth="1"/>
    <col min="3078" max="3328" width="7.109375" style="12"/>
    <col min="3329" max="3329" width="7.109375" style="12" customWidth="1"/>
    <col min="3330" max="3330" width="13.33203125" style="12" customWidth="1"/>
    <col min="3331" max="3331" width="27.33203125" style="12" customWidth="1"/>
    <col min="3332" max="3332" width="26.5546875" style="12" customWidth="1"/>
    <col min="3333" max="3333" width="7.109375" style="12" customWidth="1"/>
    <col min="3334" max="3584" width="7.109375" style="12"/>
    <col min="3585" max="3585" width="7.109375" style="12" customWidth="1"/>
    <col min="3586" max="3586" width="13.33203125" style="12" customWidth="1"/>
    <col min="3587" max="3587" width="27.33203125" style="12" customWidth="1"/>
    <col min="3588" max="3588" width="26.5546875" style="12" customWidth="1"/>
    <col min="3589" max="3589" width="7.109375" style="12" customWidth="1"/>
    <col min="3590" max="3840" width="7.109375" style="12"/>
    <col min="3841" max="3841" width="7.109375" style="12" customWidth="1"/>
    <col min="3842" max="3842" width="13.33203125" style="12" customWidth="1"/>
    <col min="3843" max="3843" width="27.33203125" style="12" customWidth="1"/>
    <col min="3844" max="3844" width="26.5546875" style="12" customWidth="1"/>
    <col min="3845" max="3845" width="7.109375" style="12" customWidth="1"/>
    <col min="3846" max="4096" width="7.109375" style="12"/>
    <col min="4097" max="4097" width="7.109375" style="12" customWidth="1"/>
    <col min="4098" max="4098" width="13.33203125" style="12" customWidth="1"/>
    <col min="4099" max="4099" width="27.33203125" style="12" customWidth="1"/>
    <col min="4100" max="4100" width="26.5546875" style="12" customWidth="1"/>
    <col min="4101" max="4101" width="7.109375" style="12" customWidth="1"/>
    <col min="4102" max="4352" width="7.109375" style="12"/>
    <col min="4353" max="4353" width="7.109375" style="12" customWidth="1"/>
    <col min="4354" max="4354" width="13.33203125" style="12" customWidth="1"/>
    <col min="4355" max="4355" width="27.33203125" style="12" customWidth="1"/>
    <col min="4356" max="4356" width="26.5546875" style="12" customWidth="1"/>
    <col min="4357" max="4357" width="7.109375" style="12" customWidth="1"/>
    <col min="4358" max="4608" width="7.109375" style="12"/>
    <col min="4609" max="4609" width="7.109375" style="12" customWidth="1"/>
    <col min="4610" max="4610" width="13.33203125" style="12" customWidth="1"/>
    <col min="4611" max="4611" width="27.33203125" style="12" customWidth="1"/>
    <col min="4612" max="4612" width="26.5546875" style="12" customWidth="1"/>
    <col min="4613" max="4613" width="7.109375" style="12" customWidth="1"/>
    <col min="4614" max="4864" width="7.109375" style="12"/>
    <col min="4865" max="4865" width="7.109375" style="12" customWidth="1"/>
    <col min="4866" max="4866" width="13.33203125" style="12" customWidth="1"/>
    <col min="4867" max="4867" width="27.33203125" style="12" customWidth="1"/>
    <col min="4868" max="4868" width="26.5546875" style="12" customWidth="1"/>
    <col min="4869" max="4869" width="7.109375" style="12" customWidth="1"/>
    <col min="4870" max="5120" width="7.109375" style="12"/>
    <col min="5121" max="5121" width="7.109375" style="12" customWidth="1"/>
    <col min="5122" max="5122" width="13.33203125" style="12" customWidth="1"/>
    <col min="5123" max="5123" width="27.33203125" style="12" customWidth="1"/>
    <col min="5124" max="5124" width="26.5546875" style="12" customWidth="1"/>
    <col min="5125" max="5125" width="7.109375" style="12" customWidth="1"/>
    <col min="5126" max="5376" width="7.109375" style="12"/>
    <col min="5377" max="5377" width="7.109375" style="12" customWidth="1"/>
    <col min="5378" max="5378" width="13.33203125" style="12" customWidth="1"/>
    <col min="5379" max="5379" width="27.33203125" style="12" customWidth="1"/>
    <col min="5380" max="5380" width="26.5546875" style="12" customWidth="1"/>
    <col min="5381" max="5381" width="7.109375" style="12" customWidth="1"/>
    <col min="5382" max="5632" width="7.109375" style="12"/>
    <col min="5633" max="5633" width="7.109375" style="12" customWidth="1"/>
    <col min="5634" max="5634" width="13.33203125" style="12" customWidth="1"/>
    <col min="5635" max="5635" width="27.33203125" style="12" customWidth="1"/>
    <col min="5636" max="5636" width="26.5546875" style="12" customWidth="1"/>
    <col min="5637" max="5637" width="7.109375" style="12" customWidth="1"/>
    <col min="5638" max="5888" width="7.109375" style="12"/>
    <col min="5889" max="5889" width="7.109375" style="12" customWidth="1"/>
    <col min="5890" max="5890" width="13.33203125" style="12" customWidth="1"/>
    <col min="5891" max="5891" width="27.33203125" style="12" customWidth="1"/>
    <col min="5892" max="5892" width="26.5546875" style="12" customWidth="1"/>
    <col min="5893" max="5893" width="7.109375" style="12" customWidth="1"/>
    <col min="5894" max="6144" width="7.109375" style="12"/>
    <col min="6145" max="6145" width="7.109375" style="12" customWidth="1"/>
    <col min="6146" max="6146" width="13.33203125" style="12" customWidth="1"/>
    <col min="6147" max="6147" width="27.33203125" style="12" customWidth="1"/>
    <col min="6148" max="6148" width="26.5546875" style="12" customWidth="1"/>
    <col min="6149" max="6149" width="7.109375" style="12" customWidth="1"/>
    <col min="6150" max="6400" width="7.109375" style="12"/>
    <col min="6401" max="6401" width="7.109375" style="12" customWidth="1"/>
    <col min="6402" max="6402" width="13.33203125" style="12" customWidth="1"/>
    <col min="6403" max="6403" width="27.33203125" style="12" customWidth="1"/>
    <col min="6404" max="6404" width="26.5546875" style="12" customWidth="1"/>
    <col min="6405" max="6405" width="7.109375" style="12" customWidth="1"/>
    <col min="6406" max="6656" width="7.109375" style="12"/>
    <col min="6657" max="6657" width="7.109375" style="12" customWidth="1"/>
    <col min="6658" max="6658" width="13.33203125" style="12" customWidth="1"/>
    <col min="6659" max="6659" width="27.33203125" style="12" customWidth="1"/>
    <col min="6660" max="6660" width="26.5546875" style="12" customWidth="1"/>
    <col min="6661" max="6661" width="7.109375" style="12" customWidth="1"/>
    <col min="6662" max="6912" width="7.109375" style="12"/>
    <col min="6913" max="6913" width="7.109375" style="12" customWidth="1"/>
    <col min="6914" max="6914" width="13.33203125" style="12" customWidth="1"/>
    <col min="6915" max="6915" width="27.33203125" style="12" customWidth="1"/>
    <col min="6916" max="6916" width="26.5546875" style="12" customWidth="1"/>
    <col min="6917" max="6917" width="7.109375" style="12" customWidth="1"/>
    <col min="6918" max="7168" width="7.109375" style="12"/>
    <col min="7169" max="7169" width="7.109375" style="12" customWidth="1"/>
    <col min="7170" max="7170" width="13.33203125" style="12" customWidth="1"/>
    <col min="7171" max="7171" width="27.33203125" style="12" customWidth="1"/>
    <col min="7172" max="7172" width="26.5546875" style="12" customWidth="1"/>
    <col min="7173" max="7173" width="7.109375" style="12" customWidth="1"/>
    <col min="7174" max="7424" width="7.109375" style="12"/>
    <col min="7425" max="7425" width="7.109375" style="12" customWidth="1"/>
    <col min="7426" max="7426" width="13.33203125" style="12" customWidth="1"/>
    <col min="7427" max="7427" width="27.33203125" style="12" customWidth="1"/>
    <col min="7428" max="7428" width="26.5546875" style="12" customWidth="1"/>
    <col min="7429" max="7429" width="7.109375" style="12" customWidth="1"/>
    <col min="7430" max="7680" width="7.109375" style="12"/>
    <col min="7681" max="7681" width="7.109375" style="12" customWidth="1"/>
    <col min="7682" max="7682" width="13.33203125" style="12" customWidth="1"/>
    <col min="7683" max="7683" width="27.33203125" style="12" customWidth="1"/>
    <col min="7684" max="7684" width="26.5546875" style="12" customWidth="1"/>
    <col min="7685" max="7685" width="7.109375" style="12" customWidth="1"/>
    <col min="7686" max="7936" width="7.109375" style="12"/>
    <col min="7937" max="7937" width="7.109375" style="12" customWidth="1"/>
    <col min="7938" max="7938" width="13.33203125" style="12" customWidth="1"/>
    <col min="7939" max="7939" width="27.33203125" style="12" customWidth="1"/>
    <col min="7940" max="7940" width="26.5546875" style="12" customWidth="1"/>
    <col min="7941" max="7941" width="7.109375" style="12" customWidth="1"/>
    <col min="7942" max="8192" width="7.109375" style="12"/>
    <col min="8193" max="8193" width="7.109375" style="12" customWidth="1"/>
    <col min="8194" max="8194" width="13.33203125" style="12" customWidth="1"/>
    <col min="8195" max="8195" width="27.33203125" style="12" customWidth="1"/>
    <col min="8196" max="8196" width="26.5546875" style="12" customWidth="1"/>
    <col min="8197" max="8197" width="7.109375" style="12" customWidth="1"/>
    <col min="8198" max="8448" width="7.109375" style="12"/>
    <col min="8449" max="8449" width="7.109375" style="12" customWidth="1"/>
    <col min="8450" max="8450" width="13.33203125" style="12" customWidth="1"/>
    <col min="8451" max="8451" width="27.33203125" style="12" customWidth="1"/>
    <col min="8452" max="8452" width="26.5546875" style="12" customWidth="1"/>
    <col min="8453" max="8453" width="7.109375" style="12" customWidth="1"/>
    <col min="8454" max="8704" width="7.109375" style="12"/>
    <col min="8705" max="8705" width="7.109375" style="12" customWidth="1"/>
    <col min="8706" max="8706" width="13.33203125" style="12" customWidth="1"/>
    <col min="8707" max="8707" width="27.33203125" style="12" customWidth="1"/>
    <col min="8708" max="8708" width="26.5546875" style="12" customWidth="1"/>
    <col min="8709" max="8709" width="7.109375" style="12" customWidth="1"/>
    <col min="8710" max="8960" width="7.109375" style="12"/>
    <col min="8961" max="8961" width="7.109375" style="12" customWidth="1"/>
    <col min="8962" max="8962" width="13.33203125" style="12" customWidth="1"/>
    <col min="8963" max="8963" width="27.33203125" style="12" customWidth="1"/>
    <col min="8964" max="8964" width="26.5546875" style="12" customWidth="1"/>
    <col min="8965" max="8965" width="7.109375" style="12" customWidth="1"/>
    <col min="8966" max="9216" width="7.109375" style="12"/>
    <col min="9217" max="9217" width="7.109375" style="12" customWidth="1"/>
    <col min="9218" max="9218" width="13.33203125" style="12" customWidth="1"/>
    <col min="9219" max="9219" width="27.33203125" style="12" customWidth="1"/>
    <col min="9220" max="9220" width="26.5546875" style="12" customWidth="1"/>
    <col min="9221" max="9221" width="7.109375" style="12" customWidth="1"/>
    <col min="9222" max="9472" width="7.109375" style="12"/>
    <col min="9473" max="9473" width="7.109375" style="12" customWidth="1"/>
    <col min="9474" max="9474" width="13.33203125" style="12" customWidth="1"/>
    <col min="9475" max="9475" width="27.33203125" style="12" customWidth="1"/>
    <col min="9476" max="9476" width="26.5546875" style="12" customWidth="1"/>
    <col min="9477" max="9477" width="7.109375" style="12" customWidth="1"/>
    <col min="9478" max="9728" width="7.109375" style="12"/>
    <col min="9729" max="9729" width="7.109375" style="12" customWidth="1"/>
    <col min="9730" max="9730" width="13.33203125" style="12" customWidth="1"/>
    <col min="9731" max="9731" width="27.33203125" style="12" customWidth="1"/>
    <col min="9732" max="9732" width="26.5546875" style="12" customWidth="1"/>
    <col min="9733" max="9733" width="7.109375" style="12" customWidth="1"/>
    <col min="9734" max="9984" width="7.109375" style="12"/>
    <col min="9985" max="9985" width="7.109375" style="12" customWidth="1"/>
    <col min="9986" max="9986" width="13.33203125" style="12" customWidth="1"/>
    <col min="9987" max="9987" width="27.33203125" style="12" customWidth="1"/>
    <col min="9988" max="9988" width="26.5546875" style="12" customWidth="1"/>
    <col min="9989" max="9989" width="7.109375" style="12" customWidth="1"/>
    <col min="9990" max="10240" width="7.109375" style="12"/>
    <col min="10241" max="10241" width="7.109375" style="12" customWidth="1"/>
    <col min="10242" max="10242" width="13.33203125" style="12" customWidth="1"/>
    <col min="10243" max="10243" width="27.33203125" style="12" customWidth="1"/>
    <col min="10244" max="10244" width="26.5546875" style="12" customWidth="1"/>
    <col min="10245" max="10245" width="7.109375" style="12" customWidth="1"/>
    <col min="10246" max="10496" width="7.109375" style="12"/>
    <col min="10497" max="10497" width="7.109375" style="12" customWidth="1"/>
    <col min="10498" max="10498" width="13.33203125" style="12" customWidth="1"/>
    <col min="10499" max="10499" width="27.33203125" style="12" customWidth="1"/>
    <col min="10500" max="10500" width="26.5546875" style="12" customWidth="1"/>
    <col min="10501" max="10501" width="7.109375" style="12" customWidth="1"/>
    <col min="10502" max="10752" width="7.109375" style="12"/>
    <col min="10753" max="10753" width="7.109375" style="12" customWidth="1"/>
    <col min="10754" max="10754" width="13.33203125" style="12" customWidth="1"/>
    <col min="10755" max="10755" width="27.33203125" style="12" customWidth="1"/>
    <col min="10756" max="10756" width="26.5546875" style="12" customWidth="1"/>
    <col min="10757" max="10757" width="7.109375" style="12" customWidth="1"/>
    <col min="10758" max="11008" width="7.109375" style="12"/>
    <col min="11009" max="11009" width="7.109375" style="12" customWidth="1"/>
    <col min="11010" max="11010" width="13.33203125" style="12" customWidth="1"/>
    <col min="11011" max="11011" width="27.33203125" style="12" customWidth="1"/>
    <col min="11012" max="11012" width="26.5546875" style="12" customWidth="1"/>
    <col min="11013" max="11013" width="7.109375" style="12" customWidth="1"/>
    <col min="11014" max="11264" width="7.109375" style="12"/>
    <col min="11265" max="11265" width="7.109375" style="12" customWidth="1"/>
    <col min="11266" max="11266" width="13.33203125" style="12" customWidth="1"/>
    <col min="11267" max="11267" width="27.33203125" style="12" customWidth="1"/>
    <col min="11268" max="11268" width="26.5546875" style="12" customWidth="1"/>
    <col min="11269" max="11269" width="7.109375" style="12" customWidth="1"/>
    <col min="11270" max="11520" width="7.109375" style="12"/>
    <col min="11521" max="11521" width="7.109375" style="12" customWidth="1"/>
    <col min="11522" max="11522" width="13.33203125" style="12" customWidth="1"/>
    <col min="11523" max="11523" width="27.33203125" style="12" customWidth="1"/>
    <col min="11524" max="11524" width="26.5546875" style="12" customWidth="1"/>
    <col min="11525" max="11525" width="7.109375" style="12" customWidth="1"/>
    <col min="11526" max="11776" width="7.109375" style="12"/>
    <col min="11777" max="11777" width="7.109375" style="12" customWidth="1"/>
    <col min="11778" max="11778" width="13.33203125" style="12" customWidth="1"/>
    <col min="11779" max="11779" width="27.33203125" style="12" customWidth="1"/>
    <col min="11780" max="11780" width="26.5546875" style="12" customWidth="1"/>
    <col min="11781" max="11781" width="7.109375" style="12" customWidth="1"/>
    <col min="11782" max="12032" width="7.109375" style="12"/>
    <col min="12033" max="12033" width="7.109375" style="12" customWidth="1"/>
    <col min="12034" max="12034" width="13.33203125" style="12" customWidth="1"/>
    <col min="12035" max="12035" width="27.33203125" style="12" customWidth="1"/>
    <col min="12036" max="12036" width="26.5546875" style="12" customWidth="1"/>
    <col min="12037" max="12037" width="7.109375" style="12" customWidth="1"/>
    <col min="12038" max="12288" width="7.109375" style="12"/>
    <col min="12289" max="12289" width="7.109375" style="12" customWidth="1"/>
    <col min="12290" max="12290" width="13.33203125" style="12" customWidth="1"/>
    <col min="12291" max="12291" width="27.33203125" style="12" customWidth="1"/>
    <col min="12292" max="12292" width="26.5546875" style="12" customWidth="1"/>
    <col min="12293" max="12293" width="7.109375" style="12" customWidth="1"/>
    <col min="12294" max="12544" width="7.109375" style="12"/>
    <col min="12545" max="12545" width="7.109375" style="12" customWidth="1"/>
    <col min="12546" max="12546" width="13.33203125" style="12" customWidth="1"/>
    <col min="12547" max="12547" width="27.33203125" style="12" customWidth="1"/>
    <col min="12548" max="12548" width="26.5546875" style="12" customWidth="1"/>
    <col min="12549" max="12549" width="7.109375" style="12" customWidth="1"/>
    <col min="12550" max="12800" width="7.109375" style="12"/>
    <col min="12801" max="12801" width="7.109375" style="12" customWidth="1"/>
    <col min="12802" max="12802" width="13.33203125" style="12" customWidth="1"/>
    <col min="12803" max="12803" width="27.33203125" style="12" customWidth="1"/>
    <col min="12804" max="12804" width="26.5546875" style="12" customWidth="1"/>
    <col min="12805" max="12805" width="7.109375" style="12" customWidth="1"/>
    <col min="12806" max="13056" width="7.109375" style="12"/>
    <col min="13057" max="13057" width="7.109375" style="12" customWidth="1"/>
    <col min="13058" max="13058" width="13.33203125" style="12" customWidth="1"/>
    <col min="13059" max="13059" width="27.33203125" style="12" customWidth="1"/>
    <col min="13060" max="13060" width="26.5546875" style="12" customWidth="1"/>
    <col min="13061" max="13061" width="7.109375" style="12" customWidth="1"/>
    <col min="13062" max="13312" width="7.109375" style="12"/>
    <col min="13313" max="13313" width="7.109375" style="12" customWidth="1"/>
    <col min="13314" max="13314" width="13.33203125" style="12" customWidth="1"/>
    <col min="13315" max="13315" width="27.33203125" style="12" customWidth="1"/>
    <col min="13316" max="13316" width="26.5546875" style="12" customWidth="1"/>
    <col min="13317" max="13317" width="7.109375" style="12" customWidth="1"/>
    <col min="13318" max="13568" width="7.109375" style="12"/>
    <col min="13569" max="13569" width="7.109375" style="12" customWidth="1"/>
    <col min="13570" max="13570" width="13.33203125" style="12" customWidth="1"/>
    <col min="13571" max="13571" width="27.33203125" style="12" customWidth="1"/>
    <col min="13572" max="13572" width="26.5546875" style="12" customWidth="1"/>
    <col min="13573" max="13573" width="7.109375" style="12" customWidth="1"/>
    <col min="13574" max="13824" width="7.109375" style="12"/>
    <col min="13825" max="13825" width="7.109375" style="12" customWidth="1"/>
    <col min="13826" max="13826" width="13.33203125" style="12" customWidth="1"/>
    <col min="13827" max="13827" width="27.33203125" style="12" customWidth="1"/>
    <col min="13828" max="13828" width="26.5546875" style="12" customWidth="1"/>
    <col min="13829" max="13829" width="7.109375" style="12" customWidth="1"/>
    <col min="13830" max="14080" width="7.109375" style="12"/>
    <col min="14081" max="14081" width="7.109375" style="12" customWidth="1"/>
    <col min="14082" max="14082" width="13.33203125" style="12" customWidth="1"/>
    <col min="14083" max="14083" width="27.33203125" style="12" customWidth="1"/>
    <col min="14084" max="14084" width="26.5546875" style="12" customWidth="1"/>
    <col min="14085" max="14085" width="7.109375" style="12" customWidth="1"/>
    <col min="14086" max="14336" width="7.109375" style="12"/>
    <col min="14337" max="14337" width="7.109375" style="12" customWidth="1"/>
    <col min="14338" max="14338" width="13.33203125" style="12" customWidth="1"/>
    <col min="14339" max="14339" width="27.33203125" style="12" customWidth="1"/>
    <col min="14340" max="14340" width="26.5546875" style="12" customWidth="1"/>
    <col min="14341" max="14341" width="7.109375" style="12" customWidth="1"/>
    <col min="14342" max="14592" width="7.109375" style="12"/>
    <col min="14593" max="14593" width="7.109375" style="12" customWidth="1"/>
    <col min="14594" max="14594" width="13.33203125" style="12" customWidth="1"/>
    <col min="14595" max="14595" width="27.33203125" style="12" customWidth="1"/>
    <col min="14596" max="14596" width="26.5546875" style="12" customWidth="1"/>
    <col min="14597" max="14597" width="7.109375" style="12" customWidth="1"/>
    <col min="14598" max="14848" width="7.109375" style="12"/>
    <col min="14849" max="14849" width="7.109375" style="12" customWidth="1"/>
    <col min="14850" max="14850" width="13.33203125" style="12" customWidth="1"/>
    <col min="14851" max="14851" width="27.33203125" style="12" customWidth="1"/>
    <col min="14852" max="14852" width="26.5546875" style="12" customWidth="1"/>
    <col min="14853" max="14853" width="7.109375" style="12" customWidth="1"/>
    <col min="14854" max="15104" width="7.109375" style="12"/>
    <col min="15105" max="15105" width="7.109375" style="12" customWidth="1"/>
    <col min="15106" max="15106" width="13.33203125" style="12" customWidth="1"/>
    <col min="15107" max="15107" width="27.33203125" style="12" customWidth="1"/>
    <col min="15108" max="15108" width="26.5546875" style="12" customWidth="1"/>
    <col min="15109" max="15109" width="7.109375" style="12" customWidth="1"/>
    <col min="15110" max="15360" width="7.109375" style="12"/>
    <col min="15361" max="15361" width="7.109375" style="12" customWidth="1"/>
    <col min="15362" max="15362" width="13.33203125" style="12" customWidth="1"/>
    <col min="15363" max="15363" width="27.33203125" style="12" customWidth="1"/>
    <col min="15364" max="15364" width="26.5546875" style="12" customWidth="1"/>
    <col min="15365" max="15365" width="7.109375" style="12" customWidth="1"/>
    <col min="15366" max="15616" width="7.109375" style="12"/>
    <col min="15617" max="15617" width="7.109375" style="12" customWidth="1"/>
    <col min="15618" max="15618" width="13.33203125" style="12" customWidth="1"/>
    <col min="15619" max="15619" width="27.33203125" style="12" customWidth="1"/>
    <col min="15620" max="15620" width="26.5546875" style="12" customWidth="1"/>
    <col min="15621" max="15621" width="7.109375" style="12" customWidth="1"/>
    <col min="15622" max="15872" width="7.109375" style="12"/>
    <col min="15873" max="15873" width="7.109375" style="12" customWidth="1"/>
    <col min="15874" max="15874" width="13.33203125" style="12" customWidth="1"/>
    <col min="15875" max="15875" width="27.33203125" style="12" customWidth="1"/>
    <col min="15876" max="15876" width="26.5546875" style="12" customWidth="1"/>
    <col min="15877" max="15877" width="7.109375" style="12" customWidth="1"/>
    <col min="15878" max="16128" width="7.109375" style="12"/>
    <col min="16129" max="16129" width="7.109375" style="12" customWidth="1"/>
    <col min="16130" max="16130" width="13.33203125" style="12" customWidth="1"/>
    <col min="16131" max="16131" width="27.33203125" style="12" customWidth="1"/>
    <col min="16132" max="16132" width="26.5546875" style="12" customWidth="1"/>
    <col min="16133" max="16133" width="7.109375" style="12" customWidth="1"/>
    <col min="16134" max="16384" width="7.109375" style="12"/>
  </cols>
  <sheetData>
    <row r="1" spans="1:8" s="9" customFormat="1" ht="15">
      <c r="A1" s="7" t="s">
        <v>0</v>
      </c>
      <c r="B1" s="7" t="s">
        <v>1</v>
      </c>
      <c r="C1" s="7" t="s">
        <v>2</v>
      </c>
      <c r="D1" s="7" t="s">
        <v>3</v>
      </c>
      <c r="E1" s="7" t="s">
        <v>4</v>
      </c>
      <c r="F1" s="8" t="s">
        <v>5</v>
      </c>
      <c r="G1" s="7" t="s">
        <v>6</v>
      </c>
      <c r="H1" s="9" t="s">
        <v>7</v>
      </c>
    </row>
    <row r="2" spans="1:8">
      <c r="A2" s="10">
        <v>44228</v>
      </c>
      <c r="B2" s="11" t="s">
        <v>8</v>
      </c>
      <c r="C2" s="11" t="s">
        <v>9</v>
      </c>
      <c r="D2" s="11" t="s">
        <v>9</v>
      </c>
      <c r="E2" s="11" t="s">
        <v>10</v>
      </c>
      <c r="F2" s="11" t="s">
        <v>2710</v>
      </c>
      <c r="G2" s="11"/>
    </row>
    <row r="3" spans="1:8">
      <c r="A3" s="10">
        <v>44259</v>
      </c>
      <c r="B3" s="11" t="s">
        <v>8</v>
      </c>
      <c r="C3" s="11" t="s">
        <v>11</v>
      </c>
      <c r="D3" s="11" t="s">
        <v>12</v>
      </c>
      <c r="E3" s="11" t="s">
        <v>10</v>
      </c>
      <c r="F3" s="11" t="s">
        <v>2710</v>
      </c>
      <c r="G3" s="11" t="s">
        <v>13</v>
      </c>
    </row>
    <row r="4" spans="1:8" ht="67.5">
      <c r="A4" s="10">
        <v>44267</v>
      </c>
      <c r="B4" s="11" t="s">
        <v>8</v>
      </c>
      <c r="C4" s="11" t="s">
        <v>14</v>
      </c>
      <c r="D4" s="11" t="s">
        <v>15</v>
      </c>
      <c r="E4" s="11" t="s">
        <v>10</v>
      </c>
      <c r="F4" s="11" t="s">
        <v>2711</v>
      </c>
      <c r="G4" s="14" t="s">
        <v>16</v>
      </c>
      <c r="H4" s="14"/>
    </row>
    <row r="5" spans="1:8" ht="40.5">
      <c r="A5" s="10">
        <v>44289</v>
      </c>
      <c r="B5" s="11" t="s">
        <v>8</v>
      </c>
      <c r="C5" s="11" t="s">
        <v>17</v>
      </c>
      <c r="D5" s="11" t="s">
        <v>18</v>
      </c>
      <c r="E5" s="11" t="s">
        <v>10</v>
      </c>
      <c r="F5" s="11" t="s">
        <v>2712</v>
      </c>
      <c r="G5" s="11"/>
      <c r="H5" s="14"/>
    </row>
    <row r="6" spans="1:8" ht="27">
      <c r="A6" s="10">
        <v>44289</v>
      </c>
      <c r="B6" s="11" t="s">
        <v>8</v>
      </c>
      <c r="C6" s="11" t="s">
        <v>19</v>
      </c>
      <c r="D6" s="11" t="s">
        <v>20</v>
      </c>
      <c r="E6" s="11" t="s">
        <v>10</v>
      </c>
      <c r="F6" s="11" t="s">
        <v>2713</v>
      </c>
      <c r="G6" s="11"/>
    </row>
    <row r="7" spans="1:8" ht="54">
      <c r="A7" s="10">
        <v>44295</v>
      </c>
      <c r="B7" s="11" t="s">
        <v>8</v>
      </c>
      <c r="C7" s="11" t="s">
        <v>21</v>
      </c>
      <c r="D7" s="11" t="s">
        <v>22</v>
      </c>
      <c r="E7" s="11" t="s">
        <v>23</v>
      </c>
      <c r="F7" s="11" t="s">
        <v>2714</v>
      </c>
      <c r="G7" s="11"/>
    </row>
    <row r="8" spans="1:8">
      <c r="A8" s="10">
        <v>44298</v>
      </c>
      <c r="B8" s="11" t="s">
        <v>8</v>
      </c>
      <c r="C8" s="11" t="s">
        <v>24</v>
      </c>
      <c r="D8" s="11" t="s">
        <v>25</v>
      </c>
      <c r="E8" s="11" t="s">
        <v>26</v>
      </c>
      <c r="F8" s="11" t="s">
        <v>2715</v>
      </c>
      <c r="G8" s="11"/>
    </row>
    <row r="9" spans="1:8" ht="40.5">
      <c r="A9" s="10">
        <v>44300</v>
      </c>
      <c r="B9" s="11" t="s">
        <v>8</v>
      </c>
      <c r="C9" s="11" t="s">
        <v>27</v>
      </c>
      <c r="D9" s="11" t="s">
        <v>28</v>
      </c>
      <c r="E9" s="11" t="s">
        <v>29</v>
      </c>
      <c r="F9" s="11" t="s">
        <v>2716</v>
      </c>
      <c r="G9" s="11"/>
    </row>
    <row r="10" spans="1:8">
      <c r="A10" s="10">
        <v>44361</v>
      </c>
      <c r="B10" s="11" t="s">
        <v>8</v>
      </c>
      <c r="C10" s="11" t="s">
        <v>30</v>
      </c>
      <c r="D10" s="11" t="s">
        <v>31</v>
      </c>
      <c r="E10" s="11" t="s">
        <v>32</v>
      </c>
      <c r="F10" s="11" t="s">
        <v>2717</v>
      </c>
      <c r="G10" s="11"/>
    </row>
    <row r="11" spans="1:8" ht="40.5">
      <c r="A11" s="10">
        <v>44453</v>
      </c>
      <c r="B11" s="11" t="s">
        <v>8</v>
      </c>
      <c r="C11" s="11"/>
      <c r="D11" s="11" t="s">
        <v>33</v>
      </c>
      <c r="E11" s="11" t="s">
        <v>32</v>
      </c>
      <c r="F11" s="11" t="s">
        <v>2718</v>
      </c>
      <c r="G11" s="11"/>
    </row>
    <row r="12" spans="1:8" ht="27">
      <c r="A12" s="10">
        <v>44453</v>
      </c>
      <c r="B12" s="11" t="s">
        <v>34</v>
      </c>
      <c r="C12" s="11" t="s">
        <v>35</v>
      </c>
      <c r="D12" s="11" t="s">
        <v>36</v>
      </c>
      <c r="E12" s="11" t="s">
        <v>32</v>
      </c>
      <c r="F12" s="11" t="s">
        <v>2719</v>
      </c>
      <c r="G12" s="11"/>
    </row>
    <row r="13" spans="1:8" ht="27">
      <c r="A13" s="10">
        <v>44518</v>
      </c>
      <c r="B13" s="11" t="s">
        <v>8</v>
      </c>
      <c r="C13" s="11" t="s">
        <v>37</v>
      </c>
      <c r="D13" s="11" t="s">
        <v>38</v>
      </c>
      <c r="E13" s="11" t="s">
        <v>39</v>
      </c>
      <c r="F13" s="11" t="s">
        <v>2720</v>
      </c>
      <c r="G13" s="398"/>
    </row>
    <row r="14" spans="1:8">
      <c r="A14" s="10">
        <v>44518</v>
      </c>
      <c r="B14" s="11" t="s">
        <v>40</v>
      </c>
      <c r="C14" s="11" t="s">
        <v>41</v>
      </c>
      <c r="D14" s="11" t="str">
        <f>C14</f>
        <v>Extension column def</v>
      </c>
      <c r="E14" s="11" t="s">
        <v>10</v>
      </c>
      <c r="F14" s="11" t="s">
        <v>2720</v>
      </c>
      <c r="G14" s="398"/>
    </row>
    <row r="15" spans="1:8">
      <c r="A15" s="10">
        <v>44544</v>
      </c>
      <c r="B15" s="11" t="s">
        <v>34</v>
      </c>
      <c r="C15" s="11" t="s">
        <v>42</v>
      </c>
      <c r="D15" s="11"/>
      <c r="E15" s="11" t="s">
        <v>10</v>
      </c>
      <c r="F15" s="11" t="s">
        <v>2721</v>
      </c>
      <c r="G15" s="398"/>
    </row>
    <row r="16" spans="1:8" ht="40.5">
      <c r="A16" s="10">
        <v>44565</v>
      </c>
      <c r="B16" s="11" t="s">
        <v>43</v>
      </c>
      <c r="C16" s="11" t="s">
        <v>44</v>
      </c>
      <c r="D16" s="11" t="s">
        <v>45</v>
      </c>
      <c r="E16" s="11" t="s">
        <v>10</v>
      </c>
      <c r="F16" s="11" t="s">
        <v>2722</v>
      </c>
      <c r="G16" s="398" t="s">
        <v>46</v>
      </c>
    </row>
    <row r="17" spans="1:7">
      <c r="A17" s="10">
        <v>44617</v>
      </c>
      <c r="B17" s="11" t="s">
        <v>34</v>
      </c>
      <c r="C17" s="11" t="s">
        <v>47</v>
      </c>
      <c r="D17" s="11" t="s">
        <v>48</v>
      </c>
      <c r="E17" s="11" t="s">
        <v>10</v>
      </c>
      <c r="F17" s="11" t="s">
        <v>2723</v>
      </c>
      <c r="G17" s="398"/>
    </row>
    <row r="18" spans="1:7">
      <c r="A18" s="10">
        <v>44676</v>
      </c>
      <c r="B18" s="11" t="s">
        <v>49</v>
      </c>
      <c r="C18" s="11" t="s">
        <v>47</v>
      </c>
      <c r="D18" s="11" t="s">
        <v>50</v>
      </c>
      <c r="E18" s="11" t="s">
        <v>10</v>
      </c>
      <c r="F18" s="11" t="s">
        <v>2724</v>
      </c>
      <c r="G18" s="398"/>
    </row>
    <row r="19" spans="1:7">
      <c r="A19" s="10">
        <v>44693</v>
      </c>
      <c r="B19" s="11" t="s">
        <v>49</v>
      </c>
      <c r="C19" s="11" t="s">
        <v>51</v>
      </c>
      <c r="D19" s="11" t="s">
        <v>52</v>
      </c>
      <c r="E19" s="11" t="s">
        <v>10</v>
      </c>
      <c r="F19" s="11" t="s">
        <v>2725</v>
      </c>
      <c r="G19" s="398"/>
    </row>
    <row r="20" spans="1:7" ht="30">
      <c r="A20" s="10">
        <v>44694</v>
      </c>
      <c r="B20" s="11" t="s">
        <v>53</v>
      </c>
      <c r="C20" s="429" t="s">
        <v>54</v>
      </c>
      <c r="D20" s="11" t="s">
        <v>55</v>
      </c>
      <c r="E20" s="11" t="s">
        <v>10</v>
      </c>
      <c r="F20" s="11" t="s">
        <v>2726</v>
      </c>
      <c r="G20" s="398"/>
    </row>
    <row r="21" spans="1:7">
      <c r="A21" s="10">
        <v>44694</v>
      </c>
      <c r="B21" s="11" t="s">
        <v>34</v>
      </c>
      <c r="C21" s="11" t="s">
        <v>47</v>
      </c>
      <c r="D21" s="11" t="s">
        <v>56</v>
      </c>
      <c r="E21" s="11" t="s">
        <v>10</v>
      </c>
      <c r="F21" s="11" t="s">
        <v>2727</v>
      </c>
      <c r="G21" s="398"/>
    </row>
    <row r="22" spans="1:7" ht="15">
      <c r="A22" s="10">
        <v>44727</v>
      </c>
      <c r="B22" s="11" t="s">
        <v>34</v>
      </c>
      <c r="C22" s="429" t="s">
        <v>57</v>
      </c>
      <c r="D22" s="443" t="s">
        <v>58</v>
      </c>
      <c r="E22" s="398" t="s">
        <v>59</v>
      </c>
      <c r="F22" s="398" t="s">
        <v>2728</v>
      </c>
      <c r="G22" s="398"/>
    </row>
    <row r="23" spans="1:7" ht="30">
      <c r="A23" s="444">
        <v>44740</v>
      </c>
      <c r="B23" s="445" t="s">
        <v>60</v>
      </c>
      <c r="C23" s="446" t="s">
        <v>61</v>
      </c>
      <c r="D23" s="445" t="s">
        <v>62</v>
      </c>
      <c r="E23" s="445" t="s">
        <v>10</v>
      </c>
      <c r="F23" s="447" t="s">
        <v>2729</v>
      </c>
      <c r="G23" s="447"/>
    </row>
    <row r="24" spans="1:7" ht="27">
      <c r="A24" s="448">
        <v>44855</v>
      </c>
      <c r="B24" s="449" t="s">
        <v>34</v>
      </c>
      <c r="C24" s="449" t="s">
        <v>63</v>
      </c>
      <c r="D24" s="443" t="s">
        <v>64</v>
      </c>
      <c r="E24" s="398" t="s">
        <v>59</v>
      </c>
      <c r="F24" s="398" t="s">
        <v>2730</v>
      </c>
      <c r="G24" s="398"/>
    </row>
    <row r="25" spans="1:7" ht="40.5">
      <c r="A25" s="448">
        <v>44866</v>
      </c>
      <c r="B25" s="449" t="s">
        <v>34</v>
      </c>
      <c r="C25" s="449" t="s">
        <v>65</v>
      </c>
      <c r="D25" s="443" t="s">
        <v>66</v>
      </c>
      <c r="E25" s="398" t="s">
        <v>59</v>
      </c>
      <c r="F25" s="398" t="s">
        <v>2731</v>
      </c>
      <c r="G25" s="398"/>
    </row>
  </sheetData>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0"/>
  <dimension ref="A1:K30"/>
  <sheetViews>
    <sheetView topLeftCell="D1" zoomScale="85" zoomScaleNormal="85" workbookViewId="0">
      <selection activeCell="B29" sqref="B29"/>
    </sheetView>
  </sheetViews>
  <sheetFormatPr defaultColWidth="7.33203125" defaultRowHeight="15.75"/>
  <cols>
    <col min="1" max="1" width="16.109375" style="262" customWidth="1"/>
    <col min="2" max="2" width="29.5546875" style="293" customWidth="1"/>
    <col min="3" max="3" width="89" style="293" customWidth="1"/>
    <col min="4" max="4" width="40.88671875" style="293" customWidth="1"/>
    <col min="5" max="5" width="38.88671875" style="271" customWidth="1"/>
    <col min="6" max="7" width="7.33203125" style="271"/>
    <col min="12" max="249" width="7.33203125" style="271"/>
    <col min="250" max="250" width="13" style="271" customWidth="1"/>
    <col min="251" max="251" width="21.5546875" style="271" customWidth="1"/>
    <col min="252" max="252" width="54.33203125" style="271" customWidth="1"/>
    <col min="253" max="253" width="55.44140625" style="271" customWidth="1"/>
    <col min="254" max="254" width="33.88671875" style="271" customWidth="1"/>
    <col min="255" max="505" width="7.33203125" style="271"/>
    <col min="506" max="506" width="13" style="271" customWidth="1"/>
    <col min="507" max="507" width="21.5546875" style="271" customWidth="1"/>
    <col min="508" max="508" width="54.33203125" style="271" customWidth="1"/>
    <col min="509" max="509" width="55.44140625" style="271" customWidth="1"/>
    <col min="510" max="510" width="33.88671875" style="271" customWidth="1"/>
    <col min="511" max="761" width="7.33203125" style="271"/>
    <col min="762" max="762" width="13" style="271" customWidth="1"/>
    <col min="763" max="763" width="21.5546875" style="271" customWidth="1"/>
    <col min="764" max="764" width="54.33203125" style="271" customWidth="1"/>
    <col min="765" max="765" width="55.44140625" style="271" customWidth="1"/>
    <col min="766" max="766" width="33.88671875" style="271" customWidth="1"/>
    <col min="767" max="1017" width="7.33203125" style="271"/>
    <col min="1018" max="1018" width="13" style="271" customWidth="1"/>
    <col min="1019" max="1019" width="21.5546875" style="271" customWidth="1"/>
    <col min="1020" max="1020" width="54.33203125" style="271" customWidth="1"/>
    <col min="1021" max="1021" width="55.44140625" style="271" customWidth="1"/>
    <col min="1022" max="1022" width="33.88671875" style="271" customWidth="1"/>
    <col min="1023" max="1273" width="7.33203125" style="271"/>
    <col min="1274" max="1274" width="13" style="271" customWidth="1"/>
    <col min="1275" max="1275" width="21.5546875" style="271" customWidth="1"/>
    <col min="1276" max="1276" width="54.33203125" style="271" customWidth="1"/>
    <col min="1277" max="1277" width="55.44140625" style="271" customWidth="1"/>
    <col min="1278" max="1278" width="33.88671875" style="271" customWidth="1"/>
    <col min="1279" max="1529" width="7.33203125" style="271"/>
    <col min="1530" max="1530" width="13" style="271" customWidth="1"/>
    <col min="1531" max="1531" width="21.5546875" style="271" customWidth="1"/>
    <col min="1532" max="1532" width="54.33203125" style="271" customWidth="1"/>
    <col min="1533" max="1533" width="55.44140625" style="271" customWidth="1"/>
    <col min="1534" max="1534" width="33.88671875" style="271" customWidth="1"/>
    <col min="1535" max="1785" width="7.33203125" style="271"/>
    <col min="1786" max="1786" width="13" style="271" customWidth="1"/>
    <col min="1787" max="1787" width="21.5546875" style="271" customWidth="1"/>
    <col min="1788" max="1788" width="54.33203125" style="271" customWidth="1"/>
    <col min="1789" max="1789" width="55.44140625" style="271" customWidth="1"/>
    <col min="1790" max="1790" width="33.88671875" style="271" customWidth="1"/>
    <col min="1791" max="2041" width="7.33203125" style="271"/>
    <col min="2042" max="2042" width="13" style="271" customWidth="1"/>
    <col min="2043" max="2043" width="21.5546875" style="271" customWidth="1"/>
    <col min="2044" max="2044" width="54.33203125" style="271" customWidth="1"/>
    <col min="2045" max="2045" width="55.44140625" style="271" customWidth="1"/>
    <col min="2046" max="2046" width="33.88671875" style="271" customWidth="1"/>
    <col min="2047" max="2297" width="7.33203125" style="271"/>
    <col min="2298" max="2298" width="13" style="271" customWidth="1"/>
    <col min="2299" max="2299" width="21.5546875" style="271" customWidth="1"/>
    <col min="2300" max="2300" width="54.33203125" style="271" customWidth="1"/>
    <col min="2301" max="2301" width="55.44140625" style="271" customWidth="1"/>
    <col min="2302" max="2302" width="33.88671875" style="271" customWidth="1"/>
    <col min="2303" max="2553" width="7.33203125" style="271"/>
    <col min="2554" max="2554" width="13" style="271" customWidth="1"/>
    <col min="2555" max="2555" width="21.5546875" style="271" customWidth="1"/>
    <col min="2556" max="2556" width="54.33203125" style="271" customWidth="1"/>
    <col min="2557" max="2557" width="55.44140625" style="271" customWidth="1"/>
    <col min="2558" max="2558" width="33.88671875" style="271" customWidth="1"/>
    <col min="2559" max="2809" width="7.33203125" style="271"/>
    <col min="2810" max="2810" width="13" style="271" customWidth="1"/>
    <col min="2811" max="2811" width="21.5546875" style="271" customWidth="1"/>
    <col min="2812" max="2812" width="54.33203125" style="271" customWidth="1"/>
    <col min="2813" max="2813" width="55.44140625" style="271" customWidth="1"/>
    <col min="2814" max="2814" width="33.88671875" style="271" customWidth="1"/>
    <col min="2815" max="3065" width="7.33203125" style="271"/>
    <col min="3066" max="3066" width="13" style="271" customWidth="1"/>
    <col min="3067" max="3067" width="21.5546875" style="271" customWidth="1"/>
    <col min="3068" max="3068" width="54.33203125" style="271" customWidth="1"/>
    <col min="3069" max="3069" width="55.44140625" style="271" customWidth="1"/>
    <col min="3070" max="3070" width="33.88671875" style="271" customWidth="1"/>
    <col min="3071" max="3321" width="7.33203125" style="271"/>
    <col min="3322" max="3322" width="13" style="271" customWidth="1"/>
    <col min="3323" max="3323" width="21.5546875" style="271" customWidth="1"/>
    <col min="3324" max="3324" width="54.33203125" style="271" customWidth="1"/>
    <col min="3325" max="3325" width="55.44140625" style="271" customWidth="1"/>
    <col min="3326" max="3326" width="33.88671875" style="271" customWidth="1"/>
    <col min="3327" max="3577" width="7.33203125" style="271"/>
    <col min="3578" max="3578" width="13" style="271" customWidth="1"/>
    <col min="3579" max="3579" width="21.5546875" style="271" customWidth="1"/>
    <col min="3580" max="3580" width="54.33203125" style="271" customWidth="1"/>
    <col min="3581" max="3581" width="55.44140625" style="271" customWidth="1"/>
    <col min="3582" max="3582" width="33.88671875" style="271" customWidth="1"/>
    <col min="3583" max="3833" width="7.33203125" style="271"/>
    <col min="3834" max="3834" width="13" style="271" customWidth="1"/>
    <col min="3835" max="3835" width="21.5546875" style="271" customWidth="1"/>
    <col min="3836" max="3836" width="54.33203125" style="271" customWidth="1"/>
    <col min="3837" max="3837" width="55.44140625" style="271" customWidth="1"/>
    <col min="3838" max="3838" width="33.88671875" style="271" customWidth="1"/>
    <col min="3839" max="4089" width="7.33203125" style="271"/>
    <col min="4090" max="4090" width="13" style="271" customWidth="1"/>
    <col min="4091" max="4091" width="21.5546875" style="271" customWidth="1"/>
    <col min="4092" max="4092" width="54.33203125" style="271" customWidth="1"/>
    <col min="4093" max="4093" width="55.44140625" style="271" customWidth="1"/>
    <col min="4094" max="4094" width="33.88671875" style="271" customWidth="1"/>
    <col min="4095" max="4345" width="7.33203125" style="271"/>
    <col min="4346" max="4346" width="13" style="271" customWidth="1"/>
    <col min="4347" max="4347" width="21.5546875" style="271" customWidth="1"/>
    <col min="4348" max="4348" width="54.33203125" style="271" customWidth="1"/>
    <col min="4349" max="4349" width="55.44140625" style="271" customWidth="1"/>
    <col min="4350" max="4350" width="33.88671875" style="271" customWidth="1"/>
    <col min="4351" max="4601" width="7.33203125" style="271"/>
    <col min="4602" max="4602" width="13" style="271" customWidth="1"/>
    <col min="4603" max="4603" width="21.5546875" style="271" customWidth="1"/>
    <col min="4604" max="4604" width="54.33203125" style="271" customWidth="1"/>
    <col min="4605" max="4605" width="55.44140625" style="271" customWidth="1"/>
    <col min="4606" max="4606" width="33.88671875" style="271" customWidth="1"/>
    <col min="4607" max="4857" width="7.33203125" style="271"/>
    <col min="4858" max="4858" width="13" style="271" customWidth="1"/>
    <col min="4859" max="4859" width="21.5546875" style="271" customWidth="1"/>
    <col min="4860" max="4860" width="54.33203125" style="271" customWidth="1"/>
    <col min="4861" max="4861" width="55.44140625" style="271" customWidth="1"/>
    <col min="4862" max="4862" width="33.88671875" style="271" customWidth="1"/>
    <col min="4863" max="5113" width="7.33203125" style="271"/>
    <col min="5114" max="5114" width="13" style="271" customWidth="1"/>
    <col min="5115" max="5115" width="21.5546875" style="271" customWidth="1"/>
    <col min="5116" max="5116" width="54.33203125" style="271" customWidth="1"/>
    <col min="5117" max="5117" width="55.44140625" style="271" customWidth="1"/>
    <col min="5118" max="5118" width="33.88671875" style="271" customWidth="1"/>
    <col min="5119" max="5369" width="7.33203125" style="271"/>
    <col min="5370" max="5370" width="13" style="271" customWidth="1"/>
    <col min="5371" max="5371" width="21.5546875" style="271" customWidth="1"/>
    <col min="5372" max="5372" width="54.33203125" style="271" customWidth="1"/>
    <col min="5373" max="5373" width="55.44140625" style="271" customWidth="1"/>
    <col min="5374" max="5374" width="33.88671875" style="271" customWidth="1"/>
    <col min="5375" max="5625" width="7.33203125" style="271"/>
    <col min="5626" max="5626" width="13" style="271" customWidth="1"/>
    <col min="5627" max="5627" width="21.5546875" style="271" customWidth="1"/>
    <col min="5628" max="5628" width="54.33203125" style="271" customWidth="1"/>
    <col min="5629" max="5629" width="55.44140625" style="271" customWidth="1"/>
    <col min="5630" max="5630" width="33.88671875" style="271" customWidth="1"/>
    <col min="5631" max="5881" width="7.33203125" style="271"/>
    <col min="5882" max="5882" width="13" style="271" customWidth="1"/>
    <col min="5883" max="5883" width="21.5546875" style="271" customWidth="1"/>
    <col min="5884" max="5884" width="54.33203125" style="271" customWidth="1"/>
    <col min="5885" max="5885" width="55.44140625" style="271" customWidth="1"/>
    <col min="5886" max="5886" width="33.88671875" style="271" customWidth="1"/>
    <col min="5887" max="6137" width="7.33203125" style="271"/>
    <col min="6138" max="6138" width="13" style="271" customWidth="1"/>
    <col min="6139" max="6139" width="21.5546875" style="271" customWidth="1"/>
    <col min="6140" max="6140" width="54.33203125" style="271" customWidth="1"/>
    <col min="6141" max="6141" width="55.44140625" style="271" customWidth="1"/>
    <col min="6142" max="6142" width="33.88671875" style="271" customWidth="1"/>
    <col min="6143" max="6393" width="7.33203125" style="271"/>
    <col min="6394" max="6394" width="13" style="271" customWidth="1"/>
    <col min="6395" max="6395" width="21.5546875" style="271" customWidth="1"/>
    <col min="6396" max="6396" width="54.33203125" style="271" customWidth="1"/>
    <col min="6397" max="6397" width="55.44140625" style="271" customWidth="1"/>
    <col min="6398" max="6398" width="33.88671875" style="271" customWidth="1"/>
    <col min="6399" max="6649" width="7.33203125" style="271"/>
    <col min="6650" max="6650" width="13" style="271" customWidth="1"/>
    <col min="6651" max="6651" width="21.5546875" style="271" customWidth="1"/>
    <col min="6652" max="6652" width="54.33203125" style="271" customWidth="1"/>
    <col min="6653" max="6653" width="55.44140625" style="271" customWidth="1"/>
    <col min="6654" max="6654" width="33.88671875" style="271" customWidth="1"/>
    <col min="6655" max="6905" width="7.33203125" style="271"/>
    <col min="6906" max="6906" width="13" style="271" customWidth="1"/>
    <col min="6907" max="6907" width="21.5546875" style="271" customWidth="1"/>
    <col min="6908" max="6908" width="54.33203125" style="271" customWidth="1"/>
    <col min="6909" max="6909" width="55.44140625" style="271" customWidth="1"/>
    <col min="6910" max="6910" width="33.88671875" style="271" customWidth="1"/>
    <col min="6911" max="7161" width="7.33203125" style="271"/>
    <col min="7162" max="7162" width="13" style="271" customWidth="1"/>
    <col min="7163" max="7163" width="21.5546875" style="271" customWidth="1"/>
    <col min="7164" max="7164" width="54.33203125" style="271" customWidth="1"/>
    <col min="7165" max="7165" width="55.44140625" style="271" customWidth="1"/>
    <col min="7166" max="7166" width="33.88671875" style="271" customWidth="1"/>
    <col min="7167" max="7417" width="7.33203125" style="271"/>
    <col min="7418" max="7418" width="13" style="271" customWidth="1"/>
    <col min="7419" max="7419" width="21.5546875" style="271" customWidth="1"/>
    <col min="7420" max="7420" width="54.33203125" style="271" customWidth="1"/>
    <col min="7421" max="7421" width="55.44140625" style="271" customWidth="1"/>
    <col min="7422" max="7422" width="33.88671875" style="271" customWidth="1"/>
    <col min="7423" max="7673" width="7.33203125" style="271"/>
    <col min="7674" max="7674" width="13" style="271" customWidth="1"/>
    <col min="7675" max="7675" width="21.5546875" style="271" customWidth="1"/>
    <col min="7676" max="7676" width="54.33203125" style="271" customWidth="1"/>
    <col min="7677" max="7677" width="55.44140625" style="271" customWidth="1"/>
    <col min="7678" max="7678" width="33.88671875" style="271" customWidth="1"/>
    <col min="7679" max="7929" width="7.33203125" style="271"/>
    <col min="7930" max="7930" width="13" style="271" customWidth="1"/>
    <col min="7931" max="7931" width="21.5546875" style="271" customWidth="1"/>
    <col min="7932" max="7932" width="54.33203125" style="271" customWidth="1"/>
    <col min="7933" max="7933" width="55.44140625" style="271" customWidth="1"/>
    <col min="7934" max="7934" width="33.88671875" style="271" customWidth="1"/>
    <col min="7935" max="8185" width="7.33203125" style="271"/>
    <col min="8186" max="8186" width="13" style="271" customWidth="1"/>
    <col min="8187" max="8187" width="21.5546875" style="271" customWidth="1"/>
    <col min="8188" max="8188" width="54.33203125" style="271" customWidth="1"/>
    <col min="8189" max="8189" width="55.44140625" style="271" customWidth="1"/>
    <col min="8190" max="8190" width="33.88671875" style="271" customWidth="1"/>
    <col min="8191" max="8441" width="7.33203125" style="271"/>
    <col min="8442" max="8442" width="13" style="271" customWidth="1"/>
    <col min="8443" max="8443" width="21.5546875" style="271" customWidth="1"/>
    <col min="8444" max="8444" width="54.33203125" style="271" customWidth="1"/>
    <col min="8445" max="8445" width="55.44140625" style="271" customWidth="1"/>
    <col min="8446" max="8446" width="33.88671875" style="271" customWidth="1"/>
    <col min="8447" max="8697" width="7.33203125" style="271"/>
    <col min="8698" max="8698" width="13" style="271" customWidth="1"/>
    <col min="8699" max="8699" width="21.5546875" style="271" customWidth="1"/>
    <col min="8700" max="8700" width="54.33203125" style="271" customWidth="1"/>
    <col min="8701" max="8701" width="55.44140625" style="271" customWidth="1"/>
    <col min="8702" max="8702" width="33.88671875" style="271" customWidth="1"/>
    <col min="8703" max="8953" width="7.33203125" style="271"/>
    <col min="8954" max="8954" width="13" style="271" customWidth="1"/>
    <col min="8955" max="8955" width="21.5546875" style="271" customWidth="1"/>
    <col min="8956" max="8956" width="54.33203125" style="271" customWidth="1"/>
    <col min="8957" max="8957" width="55.44140625" style="271" customWidth="1"/>
    <col min="8958" max="8958" width="33.88671875" style="271" customWidth="1"/>
    <col min="8959" max="9209" width="7.33203125" style="271"/>
    <col min="9210" max="9210" width="13" style="271" customWidth="1"/>
    <col min="9211" max="9211" width="21.5546875" style="271" customWidth="1"/>
    <col min="9212" max="9212" width="54.33203125" style="271" customWidth="1"/>
    <col min="9213" max="9213" width="55.44140625" style="271" customWidth="1"/>
    <col min="9214" max="9214" width="33.88671875" style="271" customWidth="1"/>
    <col min="9215" max="9465" width="7.33203125" style="271"/>
    <col min="9466" max="9466" width="13" style="271" customWidth="1"/>
    <col min="9467" max="9467" width="21.5546875" style="271" customWidth="1"/>
    <col min="9468" max="9468" width="54.33203125" style="271" customWidth="1"/>
    <col min="9469" max="9469" width="55.44140625" style="271" customWidth="1"/>
    <col min="9470" max="9470" width="33.88671875" style="271" customWidth="1"/>
    <col min="9471" max="9721" width="7.33203125" style="271"/>
    <col min="9722" max="9722" width="13" style="271" customWidth="1"/>
    <col min="9723" max="9723" width="21.5546875" style="271" customWidth="1"/>
    <col min="9724" max="9724" width="54.33203125" style="271" customWidth="1"/>
    <col min="9725" max="9725" width="55.44140625" style="271" customWidth="1"/>
    <col min="9726" max="9726" width="33.88671875" style="271" customWidth="1"/>
    <col min="9727" max="9977" width="7.33203125" style="271"/>
    <col min="9978" max="9978" width="13" style="271" customWidth="1"/>
    <col min="9979" max="9979" width="21.5546875" style="271" customWidth="1"/>
    <col min="9980" max="9980" width="54.33203125" style="271" customWidth="1"/>
    <col min="9981" max="9981" width="55.44140625" style="271" customWidth="1"/>
    <col min="9982" max="9982" width="33.88671875" style="271" customWidth="1"/>
    <col min="9983" max="10233" width="7.33203125" style="271"/>
    <col min="10234" max="10234" width="13" style="271" customWidth="1"/>
    <col min="10235" max="10235" width="21.5546875" style="271" customWidth="1"/>
    <col min="10236" max="10236" width="54.33203125" style="271" customWidth="1"/>
    <col min="10237" max="10237" width="55.44140625" style="271" customWidth="1"/>
    <col min="10238" max="10238" width="33.88671875" style="271" customWidth="1"/>
    <col min="10239" max="10489" width="7.33203125" style="271"/>
    <col min="10490" max="10490" width="13" style="271" customWidth="1"/>
    <col min="10491" max="10491" width="21.5546875" style="271" customWidth="1"/>
    <col min="10492" max="10492" width="54.33203125" style="271" customWidth="1"/>
    <col min="10493" max="10493" width="55.44140625" style="271" customWidth="1"/>
    <col min="10494" max="10494" width="33.88671875" style="271" customWidth="1"/>
    <col min="10495" max="10745" width="7.33203125" style="271"/>
    <col min="10746" max="10746" width="13" style="271" customWidth="1"/>
    <col min="10747" max="10747" width="21.5546875" style="271" customWidth="1"/>
    <col min="10748" max="10748" width="54.33203125" style="271" customWidth="1"/>
    <col min="10749" max="10749" width="55.44140625" style="271" customWidth="1"/>
    <col min="10750" max="10750" width="33.88671875" style="271" customWidth="1"/>
    <col min="10751" max="11001" width="7.33203125" style="271"/>
    <col min="11002" max="11002" width="13" style="271" customWidth="1"/>
    <col min="11003" max="11003" width="21.5546875" style="271" customWidth="1"/>
    <col min="11004" max="11004" width="54.33203125" style="271" customWidth="1"/>
    <col min="11005" max="11005" width="55.44140625" style="271" customWidth="1"/>
    <col min="11006" max="11006" width="33.88671875" style="271" customWidth="1"/>
    <col min="11007" max="11257" width="7.33203125" style="271"/>
    <col min="11258" max="11258" width="13" style="271" customWidth="1"/>
    <col min="11259" max="11259" width="21.5546875" style="271" customWidth="1"/>
    <col min="11260" max="11260" width="54.33203125" style="271" customWidth="1"/>
    <col min="11261" max="11261" width="55.44140625" style="271" customWidth="1"/>
    <col min="11262" max="11262" width="33.88671875" style="271" customWidth="1"/>
    <col min="11263" max="11513" width="7.33203125" style="271"/>
    <col min="11514" max="11514" width="13" style="271" customWidth="1"/>
    <col min="11515" max="11515" width="21.5546875" style="271" customWidth="1"/>
    <col min="11516" max="11516" width="54.33203125" style="271" customWidth="1"/>
    <col min="11517" max="11517" width="55.44140625" style="271" customWidth="1"/>
    <col min="11518" max="11518" width="33.88671875" style="271" customWidth="1"/>
    <col min="11519" max="11769" width="7.33203125" style="271"/>
    <col min="11770" max="11770" width="13" style="271" customWidth="1"/>
    <col min="11771" max="11771" width="21.5546875" style="271" customWidth="1"/>
    <col min="11772" max="11772" width="54.33203125" style="271" customWidth="1"/>
    <col min="11773" max="11773" width="55.44140625" style="271" customWidth="1"/>
    <col min="11774" max="11774" width="33.88671875" style="271" customWidth="1"/>
    <col min="11775" max="12025" width="7.33203125" style="271"/>
    <col min="12026" max="12026" width="13" style="271" customWidth="1"/>
    <col min="12027" max="12027" width="21.5546875" style="271" customWidth="1"/>
    <col min="12028" max="12028" width="54.33203125" style="271" customWidth="1"/>
    <col min="12029" max="12029" width="55.44140625" style="271" customWidth="1"/>
    <col min="12030" max="12030" width="33.88671875" style="271" customWidth="1"/>
    <col min="12031" max="12281" width="7.33203125" style="271"/>
    <col min="12282" max="12282" width="13" style="271" customWidth="1"/>
    <col min="12283" max="12283" width="21.5546875" style="271" customWidth="1"/>
    <col min="12284" max="12284" width="54.33203125" style="271" customWidth="1"/>
    <col min="12285" max="12285" width="55.44140625" style="271" customWidth="1"/>
    <col min="12286" max="12286" width="33.88671875" style="271" customWidth="1"/>
    <col min="12287" max="12537" width="7.33203125" style="271"/>
    <col min="12538" max="12538" width="13" style="271" customWidth="1"/>
    <col min="12539" max="12539" width="21.5546875" style="271" customWidth="1"/>
    <col min="12540" max="12540" width="54.33203125" style="271" customWidth="1"/>
    <col min="12541" max="12541" width="55.44140625" style="271" customWidth="1"/>
    <col min="12542" max="12542" width="33.88671875" style="271" customWidth="1"/>
    <col min="12543" max="12793" width="7.33203125" style="271"/>
    <col min="12794" max="12794" width="13" style="271" customWidth="1"/>
    <col min="12795" max="12795" width="21.5546875" style="271" customWidth="1"/>
    <col min="12796" max="12796" width="54.33203125" style="271" customWidth="1"/>
    <col min="12797" max="12797" width="55.44140625" style="271" customWidth="1"/>
    <col min="12798" max="12798" width="33.88671875" style="271" customWidth="1"/>
    <col min="12799" max="13049" width="7.33203125" style="271"/>
    <col min="13050" max="13050" width="13" style="271" customWidth="1"/>
    <col min="13051" max="13051" width="21.5546875" style="271" customWidth="1"/>
    <col min="13052" max="13052" width="54.33203125" style="271" customWidth="1"/>
    <col min="13053" max="13053" width="55.44140625" style="271" customWidth="1"/>
    <col min="13054" max="13054" width="33.88671875" style="271" customWidth="1"/>
    <col min="13055" max="13305" width="7.33203125" style="271"/>
    <col min="13306" max="13306" width="13" style="271" customWidth="1"/>
    <col min="13307" max="13307" width="21.5546875" style="271" customWidth="1"/>
    <col min="13308" max="13308" width="54.33203125" style="271" customWidth="1"/>
    <col min="13309" max="13309" width="55.44140625" style="271" customWidth="1"/>
    <col min="13310" max="13310" width="33.88671875" style="271" customWidth="1"/>
    <col min="13311" max="13561" width="7.33203125" style="271"/>
    <col min="13562" max="13562" width="13" style="271" customWidth="1"/>
    <col min="13563" max="13563" width="21.5546875" style="271" customWidth="1"/>
    <col min="13564" max="13564" width="54.33203125" style="271" customWidth="1"/>
    <col min="13565" max="13565" width="55.44140625" style="271" customWidth="1"/>
    <col min="13566" max="13566" width="33.88671875" style="271" customWidth="1"/>
    <col min="13567" max="13817" width="7.33203125" style="271"/>
    <col min="13818" max="13818" width="13" style="271" customWidth="1"/>
    <col min="13819" max="13819" width="21.5546875" style="271" customWidth="1"/>
    <col min="13820" max="13820" width="54.33203125" style="271" customWidth="1"/>
    <col min="13821" max="13821" width="55.44140625" style="271" customWidth="1"/>
    <col min="13822" max="13822" width="33.88671875" style="271" customWidth="1"/>
    <col min="13823" max="14073" width="7.33203125" style="271"/>
    <col min="14074" max="14074" width="13" style="271" customWidth="1"/>
    <col min="14075" max="14075" width="21.5546875" style="271" customWidth="1"/>
    <col min="14076" max="14076" width="54.33203125" style="271" customWidth="1"/>
    <col min="14077" max="14077" width="55.44140625" style="271" customWidth="1"/>
    <col min="14078" max="14078" width="33.88671875" style="271" customWidth="1"/>
    <col min="14079" max="14329" width="7.33203125" style="271"/>
    <col min="14330" max="14330" width="13" style="271" customWidth="1"/>
    <col min="14331" max="14331" width="21.5546875" style="271" customWidth="1"/>
    <col min="14332" max="14332" width="54.33203125" style="271" customWidth="1"/>
    <col min="14333" max="14333" width="55.44140625" style="271" customWidth="1"/>
    <col min="14334" max="14334" width="33.88671875" style="271" customWidth="1"/>
    <col min="14335" max="14585" width="7.33203125" style="271"/>
    <col min="14586" max="14586" width="13" style="271" customWidth="1"/>
    <col min="14587" max="14587" width="21.5546875" style="271" customWidth="1"/>
    <col min="14588" max="14588" width="54.33203125" style="271" customWidth="1"/>
    <col min="14589" max="14589" width="55.44140625" style="271" customWidth="1"/>
    <col min="14590" max="14590" width="33.88671875" style="271" customWidth="1"/>
    <col min="14591" max="14841" width="7.33203125" style="271"/>
    <col min="14842" max="14842" width="13" style="271" customWidth="1"/>
    <col min="14843" max="14843" width="21.5546875" style="271" customWidth="1"/>
    <col min="14844" max="14844" width="54.33203125" style="271" customWidth="1"/>
    <col min="14845" max="14845" width="55.44140625" style="271" customWidth="1"/>
    <col min="14846" max="14846" width="33.88671875" style="271" customWidth="1"/>
    <col min="14847" max="15097" width="7.33203125" style="271"/>
    <col min="15098" max="15098" width="13" style="271" customWidth="1"/>
    <col min="15099" max="15099" width="21.5546875" style="271" customWidth="1"/>
    <col min="15100" max="15100" width="54.33203125" style="271" customWidth="1"/>
    <col min="15101" max="15101" width="55.44140625" style="271" customWidth="1"/>
    <col min="15102" max="15102" width="33.88671875" style="271" customWidth="1"/>
    <col min="15103" max="15353" width="7.33203125" style="271"/>
    <col min="15354" max="15354" width="13" style="271" customWidth="1"/>
    <col min="15355" max="15355" width="21.5546875" style="271" customWidth="1"/>
    <col min="15356" max="15356" width="54.33203125" style="271" customWidth="1"/>
    <col min="15357" max="15357" width="55.44140625" style="271" customWidth="1"/>
    <col min="15358" max="15358" width="33.88671875" style="271" customWidth="1"/>
    <col min="15359" max="15609" width="7.33203125" style="271"/>
    <col min="15610" max="15610" width="13" style="271" customWidth="1"/>
    <col min="15611" max="15611" width="21.5546875" style="271" customWidth="1"/>
    <col min="15612" max="15612" width="54.33203125" style="271" customWidth="1"/>
    <col min="15613" max="15613" width="55.44140625" style="271" customWidth="1"/>
    <col min="15614" max="15614" width="33.88671875" style="271" customWidth="1"/>
    <col min="15615" max="15865" width="7.33203125" style="271"/>
    <col min="15866" max="15866" width="13" style="271" customWidth="1"/>
    <col min="15867" max="15867" width="21.5546875" style="271" customWidth="1"/>
    <col min="15868" max="15868" width="54.33203125" style="271" customWidth="1"/>
    <col min="15869" max="15869" width="55.44140625" style="271" customWidth="1"/>
    <col min="15870" max="15870" width="33.88671875" style="271" customWidth="1"/>
    <col min="15871" max="16121" width="7.33203125" style="271"/>
    <col min="16122" max="16122" width="13" style="271" customWidth="1"/>
    <col min="16123" max="16123" width="21.5546875" style="271" customWidth="1"/>
    <col min="16124" max="16124" width="54.33203125" style="271" customWidth="1"/>
    <col min="16125" max="16125" width="55.44140625" style="271" customWidth="1"/>
    <col min="16126" max="16126" width="33.88671875" style="271" customWidth="1"/>
    <col min="16127" max="16384" width="7.33203125" style="271"/>
  </cols>
  <sheetData>
    <row r="1" spans="1:5" s="262" customFormat="1">
      <c r="A1" s="261" t="s">
        <v>67</v>
      </c>
      <c r="B1" s="261" t="s">
        <v>68</v>
      </c>
      <c r="C1" s="261" t="s">
        <v>69</v>
      </c>
      <c r="D1" s="261" t="s">
        <v>70</v>
      </c>
      <c r="E1" s="261" t="s">
        <v>71</v>
      </c>
    </row>
    <row r="2" spans="1:5" s="262" customFormat="1" ht="90">
      <c r="A2" s="263" t="s">
        <v>72</v>
      </c>
      <c r="B2" s="264" t="s">
        <v>73</v>
      </c>
      <c r="C2" s="409" t="s">
        <v>74</v>
      </c>
      <c r="D2" s="287" t="s">
        <v>75</v>
      </c>
      <c r="E2" s="287" t="s">
        <v>76</v>
      </c>
    </row>
    <row r="3" spans="1:5" s="262" customFormat="1" ht="60">
      <c r="A3" s="263" t="s">
        <v>77</v>
      </c>
      <c r="B3" s="265" t="s">
        <v>78</v>
      </c>
      <c r="C3" s="201" t="s">
        <v>79</v>
      </c>
      <c r="D3" s="410" t="s">
        <v>80</v>
      </c>
      <c r="E3" s="410" t="s">
        <v>81</v>
      </c>
    </row>
    <row r="4" spans="1:5" s="269" customFormat="1" ht="60">
      <c r="A4" s="263" t="s">
        <v>82</v>
      </c>
      <c r="B4" s="266" t="s">
        <v>83</v>
      </c>
      <c r="C4" s="267" t="s">
        <v>84</v>
      </c>
      <c r="D4" s="267" t="s">
        <v>85</v>
      </c>
      <c r="E4" s="268" t="s">
        <v>86</v>
      </c>
    </row>
    <row r="5" spans="1:5" ht="285">
      <c r="A5" s="263" t="s">
        <v>87</v>
      </c>
      <c r="B5" s="270" t="s">
        <v>88</v>
      </c>
      <c r="C5" s="266" t="s">
        <v>89</v>
      </c>
      <c r="D5" s="266" t="s">
        <v>90</v>
      </c>
      <c r="E5" s="266" t="s">
        <v>91</v>
      </c>
    </row>
    <row r="6" spans="1:5" ht="150">
      <c r="A6" s="263" t="s">
        <v>92</v>
      </c>
      <c r="B6" s="266" t="s">
        <v>93</v>
      </c>
      <c r="C6" s="266" t="s">
        <v>94</v>
      </c>
      <c r="D6" s="266" t="s">
        <v>95</v>
      </c>
      <c r="E6" s="272" t="s">
        <v>96</v>
      </c>
    </row>
    <row r="7" spans="1:5" ht="90">
      <c r="A7" s="263" t="s">
        <v>97</v>
      </c>
      <c r="B7" s="266" t="s">
        <v>98</v>
      </c>
      <c r="C7" s="270" t="s">
        <v>99</v>
      </c>
      <c r="D7" s="267" t="s">
        <v>100</v>
      </c>
      <c r="E7" s="273" t="s">
        <v>101</v>
      </c>
    </row>
    <row r="8" spans="1:5" ht="165">
      <c r="A8" s="274" t="s">
        <v>102</v>
      </c>
      <c r="B8" s="270" t="s">
        <v>103</v>
      </c>
      <c r="C8" s="270" t="s">
        <v>104</v>
      </c>
      <c r="D8" s="266" t="s">
        <v>105</v>
      </c>
      <c r="E8" s="273" t="s">
        <v>106</v>
      </c>
    </row>
    <row r="9" spans="1:5" ht="345">
      <c r="A9" s="274" t="s">
        <v>107</v>
      </c>
      <c r="B9" s="270" t="s">
        <v>108</v>
      </c>
      <c r="C9" s="270" t="s">
        <v>109</v>
      </c>
      <c r="D9" s="266" t="s">
        <v>110</v>
      </c>
      <c r="E9" s="275" t="s">
        <v>111</v>
      </c>
    </row>
    <row r="10" spans="1:5" ht="195">
      <c r="A10" s="276" t="s">
        <v>112</v>
      </c>
      <c r="B10" s="267" t="s">
        <v>113</v>
      </c>
      <c r="C10" s="267" t="s">
        <v>114</v>
      </c>
      <c r="D10" s="267" t="s">
        <v>115</v>
      </c>
      <c r="E10" s="267" t="s">
        <v>116</v>
      </c>
    </row>
    <row r="11" spans="1:5" ht="45">
      <c r="A11" s="276" t="s">
        <v>117</v>
      </c>
      <c r="B11" s="267" t="s">
        <v>118</v>
      </c>
      <c r="C11" s="267" t="s">
        <v>119</v>
      </c>
      <c r="D11" s="267" t="s">
        <v>120</v>
      </c>
      <c r="E11" s="268" t="s">
        <v>121</v>
      </c>
    </row>
    <row r="12" spans="1:5" ht="60">
      <c r="A12" s="276" t="s">
        <v>122</v>
      </c>
      <c r="B12" s="267" t="s">
        <v>123</v>
      </c>
      <c r="C12" s="267" t="s">
        <v>124</v>
      </c>
      <c r="D12" s="267" t="s">
        <v>120</v>
      </c>
      <c r="E12" s="275"/>
    </row>
    <row r="13" spans="1:5" ht="75">
      <c r="A13" s="263" t="s">
        <v>125</v>
      </c>
      <c r="B13" s="266" t="str">
        <f>A13</f>
        <v>資料安全分級</v>
      </c>
      <c r="C13" s="266" t="s">
        <v>126</v>
      </c>
      <c r="D13" s="266" t="s">
        <v>127</v>
      </c>
      <c r="E13" s="267" t="s">
        <v>128</v>
      </c>
    </row>
    <row r="14" spans="1:5" ht="315">
      <c r="A14" s="277" t="s">
        <v>129</v>
      </c>
      <c r="B14" s="266" t="s">
        <v>130</v>
      </c>
      <c r="C14" s="266" t="s">
        <v>131</v>
      </c>
      <c r="D14" s="266" t="s">
        <v>132</v>
      </c>
      <c r="E14" s="266" t="s">
        <v>133</v>
      </c>
    </row>
    <row r="15" spans="1:5" ht="126">
      <c r="A15" s="277" t="s">
        <v>134</v>
      </c>
      <c r="B15" s="278" t="s">
        <v>135</v>
      </c>
      <c r="C15" s="279" t="s">
        <v>136</v>
      </c>
      <c r="D15" s="279" t="s">
        <v>137</v>
      </c>
      <c r="E15" s="280" t="s">
        <v>138</v>
      </c>
    </row>
    <row r="16" spans="1:5" s="281" customFormat="1" ht="90">
      <c r="A16" s="277" t="s">
        <v>139</v>
      </c>
      <c r="B16" s="266" t="s">
        <v>140</v>
      </c>
      <c r="C16" s="266" t="s">
        <v>141</v>
      </c>
      <c r="D16" s="266"/>
      <c r="E16" s="411" t="s">
        <v>142</v>
      </c>
    </row>
    <row r="17" spans="1:5" s="281" customFormat="1" ht="30">
      <c r="A17" s="282" t="s">
        <v>143</v>
      </c>
      <c r="B17" s="266" t="s">
        <v>144</v>
      </c>
      <c r="C17" s="412" t="s">
        <v>145</v>
      </c>
      <c r="D17" s="410" t="s">
        <v>80</v>
      </c>
      <c r="E17" s="410" t="s">
        <v>81</v>
      </c>
    </row>
    <row r="18" spans="1:5" s="281" customFormat="1" ht="15">
      <c r="A18" s="283" t="s">
        <v>146</v>
      </c>
      <c r="B18" s="266" t="s">
        <v>147</v>
      </c>
      <c r="C18" s="412" t="s">
        <v>148</v>
      </c>
      <c r="D18" s="411" t="s">
        <v>149</v>
      </c>
      <c r="E18" s="266"/>
    </row>
    <row r="19" spans="1:5" s="281" customFormat="1" ht="15">
      <c r="A19" s="283" t="s">
        <v>150</v>
      </c>
      <c r="B19" s="266" t="s">
        <v>147</v>
      </c>
      <c r="C19" s="412" t="s">
        <v>148</v>
      </c>
      <c r="D19" s="411" t="s">
        <v>149</v>
      </c>
      <c r="E19" s="266"/>
    </row>
    <row r="20" spans="1:5" s="281" customFormat="1" ht="45">
      <c r="A20" s="263" t="s">
        <v>151</v>
      </c>
      <c r="B20" s="266" t="s">
        <v>152</v>
      </c>
      <c r="C20" s="264" t="s">
        <v>153</v>
      </c>
      <c r="D20" s="284" t="s">
        <v>85</v>
      </c>
      <c r="E20" s="264" t="s">
        <v>154</v>
      </c>
    </row>
    <row r="21" spans="1:5" s="281" customFormat="1" ht="60">
      <c r="A21" s="285" t="s">
        <v>155</v>
      </c>
      <c r="B21" s="270" t="s">
        <v>156</v>
      </c>
      <c r="C21" s="270" t="s">
        <v>157</v>
      </c>
      <c r="D21" s="286" t="s">
        <v>158</v>
      </c>
      <c r="E21" s="287" t="s">
        <v>159</v>
      </c>
    </row>
    <row r="22" spans="1:5" s="281" customFormat="1" ht="47.25">
      <c r="A22" s="282" t="s">
        <v>160</v>
      </c>
      <c r="B22" s="278" t="s">
        <v>161</v>
      </c>
      <c r="C22" s="266" t="s">
        <v>162</v>
      </c>
      <c r="D22" s="286" t="s">
        <v>158</v>
      </c>
      <c r="E22" s="286" t="s">
        <v>163</v>
      </c>
    </row>
    <row r="23" spans="1:5" s="262" customFormat="1" ht="75">
      <c r="A23" s="288" t="s">
        <v>164</v>
      </c>
      <c r="B23" s="278" t="s">
        <v>165</v>
      </c>
      <c r="C23" s="266" t="s">
        <v>166</v>
      </c>
      <c r="D23" s="286" t="s">
        <v>158</v>
      </c>
      <c r="E23" s="262" t="s">
        <v>167</v>
      </c>
    </row>
    <row r="24" spans="1:5" ht="31.5">
      <c r="A24" s="288" t="s">
        <v>168</v>
      </c>
      <c r="B24" s="289" t="s">
        <v>169</v>
      </c>
      <c r="C24" s="289" t="s">
        <v>169</v>
      </c>
      <c r="D24" s="264"/>
      <c r="E24" s="284" t="s">
        <v>170</v>
      </c>
    </row>
    <row r="25" spans="1:5" ht="75">
      <c r="A25" s="288" t="s">
        <v>171</v>
      </c>
      <c r="B25" s="267" t="s">
        <v>172</v>
      </c>
      <c r="C25" s="267" t="s">
        <v>173</v>
      </c>
      <c r="D25" s="284" t="s">
        <v>174</v>
      </c>
      <c r="E25" s="284" t="s">
        <v>175</v>
      </c>
    </row>
    <row r="26" spans="1:5" ht="75">
      <c r="A26" s="288" t="s">
        <v>176</v>
      </c>
      <c r="B26" s="266" t="s">
        <v>177</v>
      </c>
      <c r="C26" s="266" t="s">
        <v>178</v>
      </c>
      <c r="D26" s="266" t="s">
        <v>179</v>
      </c>
      <c r="E26" s="266" t="s">
        <v>180</v>
      </c>
    </row>
    <row r="27" spans="1:5" ht="60">
      <c r="A27" s="404" t="s">
        <v>181</v>
      </c>
      <c r="B27" s="266" t="s">
        <v>182</v>
      </c>
      <c r="C27" s="266" t="s">
        <v>183</v>
      </c>
      <c r="D27" s="401" t="s">
        <v>183</v>
      </c>
      <c r="E27" s="403" t="s">
        <v>111</v>
      </c>
    </row>
    <row r="28" spans="1:5" ht="16.5">
      <c r="A28" s="405" t="s">
        <v>184</v>
      </c>
      <c r="B28" s="266" t="s">
        <v>185</v>
      </c>
      <c r="C28" s="266" t="s">
        <v>186</v>
      </c>
      <c r="D28" s="402" t="s">
        <v>187</v>
      </c>
      <c r="E28" s="109" t="s">
        <v>188</v>
      </c>
    </row>
    <row r="29" spans="1:5" ht="16.5">
      <c r="A29" s="406" t="s">
        <v>42</v>
      </c>
      <c r="B29" s="266" t="s">
        <v>189</v>
      </c>
      <c r="C29" s="411" t="s">
        <v>190</v>
      </c>
      <c r="D29" s="407" t="s">
        <v>191</v>
      </c>
      <c r="E29" t="s">
        <v>192</v>
      </c>
    </row>
    <row r="30" spans="1:5" ht="27" customHeight="1">
      <c r="A30" s="292" t="s">
        <v>193</v>
      </c>
      <c r="B30" s="290" t="s">
        <v>194</v>
      </c>
      <c r="C30" s="291" t="s">
        <v>195</v>
      </c>
      <c r="D30" s="291" t="s">
        <v>196</v>
      </c>
      <c r="E30" s="290" t="s">
        <v>197</v>
      </c>
    </row>
  </sheetData>
  <phoneticPr fontId="40" type="noConversion"/>
  <dataValidations count="1">
    <dataValidation type="list" allowBlank="1" showInputMessage="1" showErrorMessage="1" sqref="WVB982475 A64971 IP64971 SL64971 ACH64971 AMD64971 AVZ64971 BFV64971 BPR64971 BZN64971 CJJ64971 CTF64971 DDB64971 DMX64971 DWT64971 EGP64971 EQL64971 FAH64971 FKD64971 FTZ64971 GDV64971 GNR64971 GXN64971 HHJ64971 HRF64971 IBB64971 IKX64971 IUT64971 JEP64971 JOL64971 JYH64971 KID64971 KRZ64971 LBV64971 LLR64971 LVN64971 MFJ64971 MPF64971 MZB64971 NIX64971 NST64971 OCP64971 OML64971 OWH64971 PGD64971 PPZ64971 PZV64971 QJR64971 QTN64971 RDJ64971 RNF64971 RXB64971 SGX64971 SQT64971 TAP64971 TKL64971 TUH64971 UED64971 UNZ64971 UXV64971 VHR64971 VRN64971 WBJ64971 WLF64971 WVB64971 A130507 IP130507 SL130507 ACH130507 AMD130507 AVZ130507 BFV130507 BPR130507 BZN130507 CJJ130507 CTF130507 DDB130507 DMX130507 DWT130507 EGP130507 EQL130507 FAH130507 FKD130507 FTZ130507 GDV130507 GNR130507 GXN130507 HHJ130507 HRF130507 IBB130507 IKX130507 IUT130507 JEP130507 JOL130507 JYH130507 KID130507 KRZ130507 LBV130507 LLR130507 LVN130507 MFJ130507 MPF130507 MZB130507 NIX130507 NST130507 OCP130507 OML130507 OWH130507 PGD130507 PPZ130507 PZV130507 QJR130507 QTN130507 RDJ130507 RNF130507 RXB130507 SGX130507 SQT130507 TAP130507 TKL130507 TUH130507 UED130507 UNZ130507 UXV130507 VHR130507 VRN130507 WBJ130507 WLF130507 WVB130507 A196043 IP196043 SL196043 ACH196043 AMD196043 AVZ196043 BFV196043 BPR196043 BZN196043 CJJ196043 CTF196043 DDB196043 DMX196043 DWT196043 EGP196043 EQL196043 FAH196043 FKD196043 FTZ196043 GDV196043 GNR196043 GXN196043 HHJ196043 HRF196043 IBB196043 IKX196043 IUT196043 JEP196043 JOL196043 JYH196043 KID196043 KRZ196043 LBV196043 LLR196043 LVN196043 MFJ196043 MPF196043 MZB196043 NIX196043 NST196043 OCP196043 OML196043 OWH196043 PGD196043 PPZ196043 PZV196043 QJR196043 QTN196043 RDJ196043 RNF196043 RXB196043 SGX196043 SQT196043 TAP196043 TKL196043 TUH196043 UED196043 UNZ196043 UXV196043 VHR196043 VRN196043 WBJ196043 WLF196043 WVB196043 A261579 IP261579 SL261579 ACH261579 AMD261579 AVZ261579 BFV261579 BPR261579 BZN261579 CJJ261579 CTF261579 DDB261579 DMX261579 DWT261579 EGP261579 EQL261579 FAH261579 FKD261579 FTZ261579 GDV261579 GNR261579 GXN261579 HHJ261579 HRF261579 IBB261579 IKX261579 IUT261579 JEP261579 JOL261579 JYH261579 KID261579 KRZ261579 LBV261579 LLR261579 LVN261579 MFJ261579 MPF261579 MZB261579 NIX261579 NST261579 OCP261579 OML261579 OWH261579 PGD261579 PPZ261579 PZV261579 QJR261579 QTN261579 RDJ261579 RNF261579 RXB261579 SGX261579 SQT261579 TAP261579 TKL261579 TUH261579 UED261579 UNZ261579 UXV261579 VHR261579 VRN261579 WBJ261579 WLF261579 WVB261579 A327115 IP327115 SL327115 ACH327115 AMD327115 AVZ327115 BFV327115 BPR327115 BZN327115 CJJ327115 CTF327115 DDB327115 DMX327115 DWT327115 EGP327115 EQL327115 FAH327115 FKD327115 FTZ327115 GDV327115 GNR327115 GXN327115 HHJ327115 HRF327115 IBB327115 IKX327115 IUT327115 JEP327115 JOL327115 JYH327115 KID327115 KRZ327115 LBV327115 LLR327115 LVN327115 MFJ327115 MPF327115 MZB327115 NIX327115 NST327115 OCP327115 OML327115 OWH327115 PGD327115 PPZ327115 PZV327115 QJR327115 QTN327115 RDJ327115 RNF327115 RXB327115 SGX327115 SQT327115 TAP327115 TKL327115 TUH327115 UED327115 UNZ327115 UXV327115 VHR327115 VRN327115 WBJ327115 WLF327115 WVB327115 A392651 IP392651 SL392651 ACH392651 AMD392651 AVZ392651 BFV392651 BPR392651 BZN392651 CJJ392651 CTF392651 DDB392651 DMX392651 DWT392651 EGP392651 EQL392651 FAH392651 FKD392651 FTZ392651 GDV392651 GNR392651 GXN392651 HHJ392651 HRF392651 IBB392651 IKX392651 IUT392651 JEP392651 JOL392651 JYH392651 KID392651 KRZ392651 LBV392651 LLR392651 LVN392651 MFJ392651 MPF392651 MZB392651 NIX392651 NST392651 OCP392651 OML392651 OWH392651 PGD392651 PPZ392651 PZV392651 QJR392651 QTN392651 RDJ392651 RNF392651 RXB392651 SGX392651 SQT392651 TAP392651 TKL392651 TUH392651 UED392651 UNZ392651 UXV392651 VHR392651 VRN392651 WBJ392651 WLF392651 WVB392651 A458187 IP458187 SL458187 ACH458187 AMD458187 AVZ458187 BFV458187 BPR458187 BZN458187 CJJ458187 CTF458187 DDB458187 DMX458187 DWT458187 EGP458187 EQL458187 FAH458187 FKD458187 FTZ458187 GDV458187 GNR458187 GXN458187 HHJ458187 HRF458187 IBB458187 IKX458187 IUT458187 JEP458187 JOL458187 JYH458187 KID458187 KRZ458187 LBV458187 LLR458187 LVN458187 MFJ458187 MPF458187 MZB458187 NIX458187 NST458187 OCP458187 OML458187 OWH458187 PGD458187 PPZ458187 PZV458187 QJR458187 QTN458187 RDJ458187 RNF458187 RXB458187 SGX458187 SQT458187 TAP458187 TKL458187 TUH458187 UED458187 UNZ458187 UXV458187 VHR458187 VRN458187 WBJ458187 WLF458187 WVB458187 A523723 IP523723 SL523723 ACH523723 AMD523723 AVZ523723 BFV523723 BPR523723 BZN523723 CJJ523723 CTF523723 DDB523723 DMX523723 DWT523723 EGP523723 EQL523723 FAH523723 FKD523723 FTZ523723 GDV523723 GNR523723 GXN523723 HHJ523723 HRF523723 IBB523723 IKX523723 IUT523723 JEP523723 JOL523723 JYH523723 KID523723 KRZ523723 LBV523723 LLR523723 LVN523723 MFJ523723 MPF523723 MZB523723 NIX523723 NST523723 OCP523723 OML523723 OWH523723 PGD523723 PPZ523723 PZV523723 QJR523723 QTN523723 RDJ523723 RNF523723 RXB523723 SGX523723 SQT523723 TAP523723 TKL523723 TUH523723 UED523723 UNZ523723 UXV523723 VHR523723 VRN523723 WBJ523723 WLF523723 WVB523723 A589259 IP589259 SL589259 ACH589259 AMD589259 AVZ589259 BFV589259 BPR589259 BZN589259 CJJ589259 CTF589259 DDB589259 DMX589259 DWT589259 EGP589259 EQL589259 FAH589259 FKD589259 FTZ589259 GDV589259 GNR589259 GXN589259 HHJ589259 HRF589259 IBB589259 IKX589259 IUT589259 JEP589259 JOL589259 JYH589259 KID589259 KRZ589259 LBV589259 LLR589259 LVN589259 MFJ589259 MPF589259 MZB589259 NIX589259 NST589259 OCP589259 OML589259 OWH589259 PGD589259 PPZ589259 PZV589259 QJR589259 QTN589259 RDJ589259 RNF589259 RXB589259 SGX589259 SQT589259 TAP589259 TKL589259 TUH589259 UED589259 UNZ589259 UXV589259 VHR589259 VRN589259 WBJ589259 WLF589259 WVB589259 A654795 IP654795 SL654795 ACH654795 AMD654795 AVZ654795 BFV654795 BPR654795 BZN654795 CJJ654795 CTF654795 DDB654795 DMX654795 DWT654795 EGP654795 EQL654795 FAH654795 FKD654795 FTZ654795 GDV654795 GNR654795 GXN654795 HHJ654795 HRF654795 IBB654795 IKX654795 IUT654795 JEP654795 JOL654795 JYH654795 KID654795 KRZ654795 LBV654795 LLR654795 LVN654795 MFJ654795 MPF654795 MZB654795 NIX654795 NST654795 OCP654795 OML654795 OWH654795 PGD654795 PPZ654795 PZV654795 QJR654795 QTN654795 RDJ654795 RNF654795 RXB654795 SGX654795 SQT654795 TAP654795 TKL654795 TUH654795 UED654795 UNZ654795 UXV654795 VHR654795 VRN654795 WBJ654795 WLF654795 WVB654795 A720331 IP720331 SL720331 ACH720331 AMD720331 AVZ720331 BFV720331 BPR720331 BZN720331 CJJ720331 CTF720331 DDB720331 DMX720331 DWT720331 EGP720331 EQL720331 FAH720331 FKD720331 FTZ720331 GDV720331 GNR720331 GXN720331 HHJ720331 HRF720331 IBB720331 IKX720331 IUT720331 JEP720331 JOL720331 JYH720331 KID720331 KRZ720331 LBV720331 LLR720331 LVN720331 MFJ720331 MPF720331 MZB720331 NIX720331 NST720331 OCP720331 OML720331 OWH720331 PGD720331 PPZ720331 PZV720331 QJR720331 QTN720331 RDJ720331 RNF720331 RXB720331 SGX720331 SQT720331 TAP720331 TKL720331 TUH720331 UED720331 UNZ720331 UXV720331 VHR720331 VRN720331 WBJ720331 WLF720331 WVB720331 A785867 IP785867 SL785867 ACH785867 AMD785867 AVZ785867 BFV785867 BPR785867 BZN785867 CJJ785867 CTF785867 DDB785867 DMX785867 DWT785867 EGP785867 EQL785867 FAH785867 FKD785867 FTZ785867 GDV785867 GNR785867 GXN785867 HHJ785867 HRF785867 IBB785867 IKX785867 IUT785867 JEP785867 JOL785867 JYH785867 KID785867 KRZ785867 LBV785867 LLR785867 LVN785867 MFJ785867 MPF785867 MZB785867 NIX785867 NST785867 OCP785867 OML785867 OWH785867 PGD785867 PPZ785867 PZV785867 QJR785867 QTN785867 RDJ785867 RNF785867 RXB785867 SGX785867 SQT785867 TAP785867 TKL785867 TUH785867 UED785867 UNZ785867 UXV785867 VHR785867 VRN785867 WBJ785867 WLF785867 WVB785867 A851403 IP851403 SL851403 ACH851403 AMD851403 AVZ851403 BFV851403 BPR851403 BZN851403 CJJ851403 CTF851403 DDB851403 DMX851403 DWT851403 EGP851403 EQL851403 FAH851403 FKD851403 FTZ851403 GDV851403 GNR851403 GXN851403 HHJ851403 HRF851403 IBB851403 IKX851403 IUT851403 JEP851403 JOL851403 JYH851403 KID851403 KRZ851403 LBV851403 LLR851403 LVN851403 MFJ851403 MPF851403 MZB851403 NIX851403 NST851403 OCP851403 OML851403 OWH851403 PGD851403 PPZ851403 PZV851403 QJR851403 QTN851403 RDJ851403 RNF851403 RXB851403 SGX851403 SQT851403 TAP851403 TKL851403 TUH851403 UED851403 UNZ851403 UXV851403 VHR851403 VRN851403 WBJ851403 WLF851403 WVB851403 A916939 IP916939 SL916939 ACH916939 AMD916939 AVZ916939 BFV916939 BPR916939 BZN916939 CJJ916939 CTF916939 DDB916939 DMX916939 DWT916939 EGP916939 EQL916939 FAH916939 FKD916939 FTZ916939 GDV916939 GNR916939 GXN916939 HHJ916939 HRF916939 IBB916939 IKX916939 IUT916939 JEP916939 JOL916939 JYH916939 KID916939 KRZ916939 LBV916939 LLR916939 LVN916939 MFJ916939 MPF916939 MZB916939 NIX916939 NST916939 OCP916939 OML916939 OWH916939 PGD916939 PPZ916939 PZV916939 QJR916939 QTN916939 RDJ916939 RNF916939 RXB916939 SGX916939 SQT916939 TAP916939 TKL916939 TUH916939 UED916939 UNZ916939 UXV916939 VHR916939 VRN916939 WBJ916939 WLF916939 WVB916939 A982475 IP982475 SL982475 ACH982475 AMD982475 AVZ982475 BFV982475 BPR982475 BZN982475 CJJ982475 CTF982475 DDB982475 DMX982475 DWT982475 EGP982475 EQL982475 FAH982475 FKD982475 FTZ982475 GDV982475 GNR982475 GXN982475 HHJ982475 HRF982475 IBB982475 IKX982475 IUT982475 JEP982475 JOL982475 JYH982475 KID982475 KRZ982475 LBV982475 LLR982475 LVN982475 MFJ982475 MPF982475 MZB982475 NIX982475 NST982475 OCP982475 OML982475 OWH982475 PGD982475 PPZ982475 PZV982475 QJR982475 QTN982475 RDJ982475 RNF982475 RXB982475 SGX982475 SQT982475 TAP982475 TKL982475 TUH982475 UED982475 UNZ982475 UXV982475 VHR982475 VRN982475 WBJ982475 WLF982475" xr:uid="{00000000-0002-0000-0100-000000000000}">
      <formula1>"编码类,代码类,指示器类,文本类,金额类,数值类,百分比类,日期类,时间类,日期时间类"</formula1>
    </dataValidation>
  </dataValidations>
  <pageMargins left="0" right="0" top="0.25" bottom="0.25" header="0.3" footer="0.3"/>
  <pageSetup paperSize="9" scale="75" orientation="landscape" r:id="rId1"/>
  <headerFooter>
    <oddFooter>第 &amp;P 頁，共 &amp;N 頁</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26"/>
  <dimension ref="A1:D22"/>
  <sheetViews>
    <sheetView zoomScale="80" zoomScaleNormal="80" workbookViewId="0">
      <selection activeCell="A16" sqref="A16"/>
    </sheetView>
  </sheetViews>
  <sheetFormatPr defaultRowHeight="15.75"/>
  <cols>
    <col min="1" max="1" width="27.77734375" style="271" customWidth="1"/>
    <col min="2" max="2" width="26.44140625" style="271" customWidth="1"/>
    <col min="3" max="3" width="44.109375" style="271" customWidth="1"/>
    <col min="4" max="4" width="22.88671875" style="271" customWidth="1"/>
  </cols>
  <sheetData>
    <row r="1" spans="1:4">
      <c r="A1" s="262" t="s">
        <v>198</v>
      </c>
      <c r="B1" s="262" t="s">
        <v>199</v>
      </c>
      <c r="C1" s="262" t="s">
        <v>200</v>
      </c>
      <c r="D1" s="262" t="s">
        <v>201</v>
      </c>
    </row>
    <row r="2" spans="1:4" ht="31.5">
      <c r="A2" s="414" t="s">
        <v>202</v>
      </c>
      <c r="B2" s="414" t="s">
        <v>203</v>
      </c>
      <c r="C2" s="414" t="s">
        <v>204</v>
      </c>
      <c r="D2" s="414" t="s">
        <v>205</v>
      </c>
    </row>
    <row r="3" spans="1:4">
      <c r="A3" s="414" t="s">
        <v>206</v>
      </c>
      <c r="B3" s="414" t="s">
        <v>207</v>
      </c>
      <c r="C3" s="414" t="s">
        <v>208</v>
      </c>
      <c r="D3" s="414" t="s">
        <v>205</v>
      </c>
    </row>
    <row r="4" spans="1:4" ht="31.5">
      <c r="A4" s="414" t="s">
        <v>209</v>
      </c>
      <c r="B4" s="414" t="s">
        <v>210</v>
      </c>
      <c r="C4" s="414" t="s">
        <v>211</v>
      </c>
      <c r="D4" s="414" t="s">
        <v>205</v>
      </c>
    </row>
    <row r="5" spans="1:4" ht="31.5">
      <c r="A5" s="414" t="s">
        <v>212</v>
      </c>
      <c r="B5" s="414" t="s">
        <v>213</v>
      </c>
      <c r="C5" s="414" t="s">
        <v>214</v>
      </c>
      <c r="D5" s="414" t="s">
        <v>215</v>
      </c>
    </row>
    <row r="6" spans="1:4">
      <c r="A6" s="414" t="s">
        <v>216</v>
      </c>
      <c r="B6" s="414" t="s">
        <v>217</v>
      </c>
      <c r="C6" s="414" t="s">
        <v>218</v>
      </c>
      <c r="D6" s="414" t="s">
        <v>219</v>
      </c>
    </row>
    <row r="7" spans="1:4">
      <c r="A7" s="229" t="s">
        <v>220</v>
      </c>
      <c r="B7" s="414" t="s">
        <v>221</v>
      </c>
      <c r="C7" s="414" t="s">
        <v>222</v>
      </c>
      <c r="D7" s="414" t="s">
        <v>215</v>
      </c>
    </row>
    <row r="8" spans="1:4">
      <c r="A8" s="229" t="s">
        <v>223</v>
      </c>
      <c r="B8" s="414" t="s">
        <v>224</v>
      </c>
      <c r="C8" s="414" t="s">
        <v>225</v>
      </c>
      <c r="D8" s="414" t="s">
        <v>215</v>
      </c>
    </row>
    <row r="9" spans="1:4" ht="31.5">
      <c r="A9" s="6" t="s">
        <v>226</v>
      </c>
      <c r="B9" s="431" t="s">
        <v>227</v>
      </c>
      <c r="C9" s="432" t="s">
        <v>228</v>
      </c>
      <c r="D9" s="414" t="s">
        <v>219</v>
      </c>
    </row>
    <row r="10" spans="1:4">
      <c r="A10" s="229" t="s">
        <v>229</v>
      </c>
      <c r="B10" s="431" t="s">
        <v>230</v>
      </c>
      <c r="C10" s="431" t="s">
        <v>231</v>
      </c>
      <c r="D10" s="414" t="s">
        <v>215</v>
      </c>
    </row>
    <row r="11" spans="1:4">
      <c r="A11" s="431" t="s">
        <v>232</v>
      </c>
      <c r="B11" s="431" t="s">
        <v>233</v>
      </c>
      <c r="C11" s="431" t="s">
        <v>234</v>
      </c>
      <c r="D11" s="414" t="s">
        <v>215</v>
      </c>
    </row>
    <row r="15" spans="1:4">
      <c r="A15" s="281"/>
      <c r="B15" s="281"/>
      <c r="C15" s="281"/>
      <c r="D15" s="281"/>
    </row>
    <row r="16" spans="1:4">
      <c r="A16" s="281"/>
      <c r="B16" s="281"/>
      <c r="C16" s="281"/>
      <c r="D16" s="281"/>
    </row>
    <row r="17" spans="1:4">
      <c r="A17" s="281"/>
      <c r="B17" s="281"/>
      <c r="C17" s="281"/>
      <c r="D17" s="281"/>
    </row>
    <row r="18" spans="1:4">
      <c r="A18" s="281"/>
      <c r="B18" s="281"/>
      <c r="C18" s="281"/>
      <c r="D18" s="281"/>
    </row>
    <row r="19" spans="1:4">
      <c r="A19" s="281"/>
      <c r="B19" s="281"/>
      <c r="C19" s="281"/>
      <c r="D19" s="281"/>
    </row>
    <row r="20" spans="1:4">
      <c r="A20" s="281"/>
      <c r="B20" s="281"/>
      <c r="C20" s="281"/>
      <c r="D20" s="281"/>
    </row>
    <row r="21" spans="1:4">
      <c r="A21" s="281"/>
      <c r="B21" s="281"/>
      <c r="C21" s="281"/>
      <c r="D21" s="281"/>
    </row>
    <row r="22" spans="1:4">
      <c r="A22" s="262"/>
      <c r="B22" s="262"/>
      <c r="C22" s="262"/>
      <c r="D22" s="262"/>
    </row>
  </sheetData>
  <phoneticPr fontId="40"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2">
    <tabColor rgb="FFFF0000"/>
  </sheetPr>
  <dimension ref="A1:AQ387"/>
  <sheetViews>
    <sheetView zoomScale="85" zoomScaleNormal="85" workbookViewId="0">
      <selection activeCell="B20" sqref="B20"/>
    </sheetView>
  </sheetViews>
  <sheetFormatPr defaultColWidth="7.33203125" defaultRowHeight="15"/>
  <cols>
    <col min="1" max="1" width="19.5546875" style="152" customWidth="1"/>
    <col min="2" max="2" width="39.88671875" style="193" customWidth="1"/>
    <col min="3" max="3" width="14.5546875" style="152" customWidth="1"/>
    <col min="4" max="4" width="19.33203125" style="152" customWidth="1"/>
    <col min="5" max="5" width="17.33203125" style="152" customWidth="1"/>
    <col min="6" max="6" width="12" style="152" customWidth="1"/>
    <col min="7" max="7" width="14.5546875" style="152" customWidth="1"/>
    <col min="8" max="8" width="9.5546875" style="152" bestFit="1" customWidth="1"/>
    <col min="9" max="9" width="13.109375" style="152" customWidth="1"/>
    <col min="10" max="10" width="15.88671875" style="152" bestFit="1" customWidth="1"/>
    <col min="11" max="19" width="7.33203125" style="152"/>
    <col min="20" max="20" width="21.33203125" style="152" customWidth="1"/>
    <col min="21" max="21" width="26.44140625" style="152" customWidth="1"/>
    <col min="22" max="22" width="28.88671875" style="174" customWidth="1"/>
    <col min="23" max="23" width="13.88671875" style="152" customWidth="1"/>
    <col min="24" max="24" width="42.109375" style="174" customWidth="1"/>
    <col min="25" max="25" width="10.33203125" style="152" customWidth="1"/>
    <col min="26" max="26" width="9.5546875" style="152" customWidth="1"/>
    <col min="27" max="27" width="9.44140625" style="152" customWidth="1"/>
    <col min="28" max="28" width="7.33203125" style="152"/>
    <col min="29" max="29" width="11.44140625" style="152" customWidth="1"/>
    <col min="30" max="30" width="13.88671875" style="152" customWidth="1"/>
    <col min="31" max="31" width="15.33203125" style="152" customWidth="1"/>
    <col min="32" max="32" width="17.44140625" style="152" customWidth="1"/>
    <col min="33" max="33" width="15.33203125" style="152" customWidth="1"/>
    <col min="34" max="34" width="13.44140625" style="152" customWidth="1"/>
    <col min="35" max="35" width="14.5546875" style="152" customWidth="1"/>
    <col min="36" max="36" width="15.5546875" style="152" customWidth="1"/>
    <col min="37" max="40" width="25.88671875" style="152" customWidth="1"/>
    <col min="41" max="41" width="24.5546875" style="152" customWidth="1"/>
    <col min="42" max="42" width="31.44140625" style="152" customWidth="1"/>
    <col min="43" max="43" width="23.88671875" style="152" customWidth="1"/>
    <col min="44" max="16384" width="7.33203125" style="152"/>
  </cols>
  <sheetData>
    <row r="1" spans="1:43" ht="16.5" thickBot="1">
      <c r="A1" s="148" t="s">
        <v>235</v>
      </c>
      <c r="B1" s="149" t="s">
        <v>236</v>
      </c>
      <c r="C1" s="150" t="s">
        <v>237</v>
      </c>
      <c r="D1" s="151" t="s">
        <v>238</v>
      </c>
      <c r="G1" s="153" t="s">
        <v>239</v>
      </c>
      <c r="H1" s="154" t="s">
        <v>240</v>
      </c>
      <c r="I1" s="154" t="s">
        <v>241</v>
      </c>
      <c r="J1" s="154" t="s">
        <v>242</v>
      </c>
      <c r="T1" s="155" t="s">
        <v>243</v>
      </c>
      <c r="U1" s="156" t="s">
        <v>244</v>
      </c>
      <c r="V1" s="157" t="s">
        <v>245</v>
      </c>
      <c r="W1" s="156" t="s">
        <v>246</v>
      </c>
      <c r="X1" s="158" t="s">
        <v>247</v>
      </c>
      <c r="Y1" s="159" t="s">
        <v>248</v>
      </c>
      <c r="Z1" s="159" t="s">
        <v>249</v>
      </c>
      <c r="AA1" s="160" t="s">
        <v>250</v>
      </c>
      <c r="AC1" s="152" t="s">
        <v>251</v>
      </c>
      <c r="AD1" s="152" t="s">
        <v>251</v>
      </c>
      <c r="AE1" s="152" t="s">
        <v>252</v>
      </c>
      <c r="AF1" s="152" t="s">
        <v>252</v>
      </c>
      <c r="AG1" s="152" t="s">
        <v>253</v>
      </c>
      <c r="AH1" s="152" t="s">
        <v>253</v>
      </c>
      <c r="AI1" s="161" t="s">
        <v>254</v>
      </c>
      <c r="AJ1" s="161" t="s">
        <v>255</v>
      </c>
      <c r="AK1" s="162" t="s">
        <v>256</v>
      </c>
      <c r="AL1" s="162" t="s">
        <v>257</v>
      </c>
      <c r="AM1" s="163" t="s">
        <v>258</v>
      </c>
      <c r="AN1" s="164"/>
      <c r="AO1" s="165" t="s">
        <v>259</v>
      </c>
      <c r="AP1" s="165" t="s">
        <v>260</v>
      </c>
      <c r="AQ1" s="165" t="s">
        <v>261</v>
      </c>
    </row>
    <row r="2" spans="1:43" ht="15.75" thickBot="1">
      <c r="A2" s="166" t="s">
        <v>262</v>
      </c>
      <c r="B2" s="167" t="s">
        <v>263</v>
      </c>
      <c r="C2" s="167" t="s">
        <v>263</v>
      </c>
      <c r="D2" s="152" t="s">
        <v>264</v>
      </c>
      <c r="G2" s="208" t="s">
        <v>265</v>
      </c>
      <c r="H2" s="208" t="s">
        <v>265</v>
      </c>
      <c r="I2" s="208"/>
      <c r="J2" s="208" t="s">
        <v>266</v>
      </c>
      <c r="T2" s="214" t="s">
        <v>267</v>
      </c>
      <c r="U2" s="214" t="s">
        <v>268</v>
      </c>
      <c r="V2" s="214" t="s">
        <v>269</v>
      </c>
      <c r="W2" s="214" t="s">
        <v>270</v>
      </c>
      <c r="X2" s="214" t="s">
        <v>271</v>
      </c>
      <c r="Y2" s="214" t="s">
        <v>272</v>
      </c>
      <c r="Z2" s="214" t="s">
        <v>273</v>
      </c>
      <c r="AA2" s="214" t="s">
        <v>274</v>
      </c>
      <c r="AC2" s="152" t="s">
        <v>275</v>
      </c>
      <c r="AD2" s="152">
        <v>0</v>
      </c>
      <c r="AE2" s="152" t="b">
        <v>0</v>
      </c>
      <c r="AF2" s="152" t="s">
        <v>276</v>
      </c>
      <c r="AG2" s="152" t="s">
        <v>277</v>
      </c>
      <c r="AH2" s="152">
        <v>1</v>
      </c>
      <c r="AI2" s="168" t="s">
        <v>278</v>
      </c>
      <c r="AJ2" s="152" t="s">
        <v>279</v>
      </c>
      <c r="AK2" s="169" t="s">
        <v>280</v>
      </c>
      <c r="AL2" s="169" t="s">
        <v>281</v>
      </c>
      <c r="AM2" s="170" t="s">
        <v>282</v>
      </c>
      <c r="AN2" s="170"/>
      <c r="AO2" s="171" t="s">
        <v>283</v>
      </c>
      <c r="AP2" s="171" t="s">
        <v>284</v>
      </c>
      <c r="AQ2" s="171" t="s">
        <v>285</v>
      </c>
    </row>
    <row r="3" spans="1:43" ht="15.75" thickBot="1">
      <c r="A3" s="166" t="s">
        <v>286</v>
      </c>
      <c r="B3" s="172" t="s">
        <v>287</v>
      </c>
      <c r="C3" s="173"/>
      <c r="G3" s="239" t="s">
        <v>288</v>
      </c>
      <c r="H3" s="239" t="s">
        <v>288</v>
      </c>
      <c r="I3" s="239"/>
      <c r="J3" s="208" t="s">
        <v>265</v>
      </c>
      <c r="T3" s="214" t="s">
        <v>289</v>
      </c>
      <c r="U3" s="214" t="s">
        <v>290</v>
      </c>
      <c r="V3" s="214" t="s">
        <v>269</v>
      </c>
      <c r="W3" s="214" t="s">
        <v>270</v>
      </c>
      <c r="X3" s="214" t="s">
        <v>291</v>
      </c>
      <c r="Y3" s="214" t="s">
        <v>272</v>
      </c>
      <c r="Z3" s="214" t="s">
        <v>273</v>
      </c>
      <c r="AA3" s="214" t="s">
        <v>274</v>
      </c>
      <c r="AC3" s="152" t="s">
        <v>292</v>
      </c>
      <c r="AD3" s="152">
        <v>1</v>
      </c>
      <c r="AE3" s="152" t="b">
        <v>1</v>
      </c>
      <c r="AF3" s="152" t="s">
        <v>293</v>
      </c>
      <c r="AG3" s="152" t="s">
        <v>294</v>
      </c>
      <c r="AH3" s="152">
        <v>2</v>
      </c>
      <c r="AI3" s="168" t="s">
        <v>295</v>
      </c>
      <c r="AJ3" s="152" t="s">
        <v>296</v>
      </c>
      <c r="AK3" s="169" t="s">
        <v>297</v>
      </c>
      <c r="AL3" s="169" t="s">
        <v>298</v>
      </c>
      <c r="AM3" s="170" t="s">
        <v>299</v>
      </c>
      <c r="AN3" s="170"/>
      <c r="AO3" s="171" t="s">
        <v>300</v>
      </c>
      <c r="AP3" s="171" t="s">
        <v>301</v>
      </c>
      <c r="AQ3" s="171" t="s">
        <v>302</v>
      </c>
    </row>
    <row r="4" spans="1:43" ht="15.75" thickBot="1">
      <c r="A4" s="152" t="s">
        <v>255</v>
      </c>
      <c r="B4" s="174" t="s">
        <v>296</v>
      </c>
      <c r="G4" s="239"/>
      <c r="I4" s="430"/>
      <c r="J4" s="239" t="s">
        <v>303</v>
      </c>
      <c r="T4" s="214" t="s">
        <v>304</v>
      </c>
      <c r="U4" s="214" t="s">
        <v>305</v>
      </c>
      <c r="V4" s="214" t="s">
        <v>269</v>
      </c>
      <c r="W4" s="214" t="s">
        <v>270</v>
      </c>
      <c r="X4" s="214" t="s">
        <v>306</v>
      </c>
      <c r="Y4" s="214" t="s">
        <v>272</v>
      </c>
      <c r="Z4" s="214" t="s">
        <v>273</v>
      </c>
      <c r="AA4" s="214" t="s">
        <v>274</v>
      </c>
      <c r="AC4" s="152" t="s">
        <v>307</v>
      </c>
      <c r="AD4" s="152">
        <v>2</v>
      </c>
      <c r="AE4" s="152" t="s">
        <v>308</v>
      </c>
      <c r="AF4" s="152" t="s">
        <v>293</v>
      </c>
      <c r="AG4" s="152" t="s">
        <v>309</v>
      </c>
      <c r="AH4" s="152">
        <v>4</v>
      </c>
      <c r="AI4" s="168" t="s">
        <v>310</v>
      </c>
      <c r="AJ4" s="152" t="s">
        <v>311</v>
      </c>
      <c r="AL4" s="169"/>
      <c r="AM4" s="170" t="s">
        <v>312</v>
      </c>
      <c r="AN4" s="170"/>
      <c r="AO4" s="171" t="s">
        <v>313</v>
      </c>
      <c r="AP4" s="171" t="s">
        <v>314</v>
      </c>
      <c r="AQ4" s="171" t="s">
        <v>285</v>
      </c>
    </row>
    <row r="5" spans="1:43" ht="16.5" thickBot="1">
      <c r="A5" s="176" t="s">
        <v>315</v>
      </c>
      <c r="B5" s="175" t="s">
        <v>316</v>
      </c>
      <c r="G5" s="212"/>
      <c r="H5" s="212"/>
      <c r="I5" s="430"/>
      <c r="J5" s="430"/>
      <c r="N5" s="176"/>
      <c r="T5" s="214" t="s">
        <v>317</v>
      </c>
      <c r="U5" s="214" t="s">
        <v>318</v>
      </c>
      <c r="V5" s="214" t="s">
        <v>269</v>
      </c>
      <c r="W5" s="214" t="s">
        <v>270</v>
      </c>
      <c r="X5" s="214" t="s">
        <v>319</v>
      </c>
      <c r="Y5" s="214" t="s">
        <v>272</v>
      </c>
      <c r="Z5" s="214" t="s">
        <v>273</v>
      </c>
      <c r="AA5" s="214" t="s">
        <v>274</v>
      </c>
      <c r="AC5" s="152" t="s">
        <v>320</v>
      </c>
      <c r="AD5" s="152">
        <v>4</v>
      </c>
      <c r="AE5" s="152" t="s">
        <v>321</v>
      </c>
      <c r="AF5" s="152" t="s">
        <v>322</v>
      </c>
      <c r="AG5" s="152" t="s">
        <v>323</v>
      </c>
      <c r="AH5" s="152">
        <v>8</v>
      </c>
      <c r="AJ5" s="155" t="s">
        <v>324</v>
      </c>
      <c r="AM5" s="170" t="s">
        <v>325</v>
      </c>
      <c r="AO5" s="171" t="s">
        <v>326</v>
      </c>
      <c r="AP5" s="171" t="s">
        <v>327</v>
      </c>
      <c r="AQ5" s="171" t="s">
        <v>302</v>
      </c>
    </row>
    <row r="6" spans="1:43" ht="15.75" thickBot="1">
      <c r="A6" s="152" t="s">
        <v>328</v>
      </c>
      <c r="B6" s="177" t="s">
        <v>308</v>
      </c>
      <c r="D6" s="178" t="str">
        <f>TEXT(E6,"YYYY-MM-DD")</f>
        <v>1900-01-00</v>
      </c>
      <c r="E6" s="179"/>
      <c r="G6" s="212"/>
      <c r="H6" s="212"/>
      <c r="I6" s="430"/>
      <c r="J6" s="430"/>
      <c r="T6" s="214" t="s">
        <v>329</v>
      </c>
      <c r="U6" s="214" t="s">
        <v>330</v>
      </c>
      <c r="V6" s="214" t="s">
        <v>269</v>
      </c>
      <c r="W6" s="214" t="s">
        <v>270</v>
      </c>
      <c r="X6" s="214" t="s">
        <v>331</v>
      </c>
      <c r="Y6" s="214" t="s">
        <v>272</v>
      </c>
      <c r="Z6" s="214" t="s">
        <v>273</v>
      </c>
      <c r="AA6" s="214" t="s">
        <v>274</v>
      </c>
      <c r="AC6" s="152" t="s">
        <v>332</v>
      </c>
      <c r="AD6" s="152">
        <v>8</v>
      </c>
      <c r="AE6" s="152" t="s">
        <v>333</v>
      </c>
      <c r="AF6" s="152" t="s">
        <v>334</v>
      </c>
      <c r="AJ6" s="152" t="s">
        <v>335</v>
      </c>
      <c r="AO6" s="171" t="s">
        <v>336</v>
      </c>
      <c r="AP6" s="171" t="s">
        <v>337</v>
      </c>
      <c r="AQ6" s="171" t="s">
        <v>338</v>
      </c>
    </row>
    <row r="7" spans="1:43" ht="15.75" thickBot="1">
      <c r="A7" s="180" t="s">
        <v>339</v>
      </c>
      <c r="B7" s="181" t="s">
        <v>340</v>
      </c>
      <c r="C7" s="182" t="str">
        <f ca="1">tblParamSetting[[#This Row],[Sample]]</f>
        <v>2023-04-21</v>
      </c>
      <c r="D7" s="174" t="str">
        <f ca="1">TEXT(TODAY(),"YYYY-MM-DD")</f>
        <v>2023-04-21</v>
      </c>
      <c r="E7" s="183"/>
      <c r="G7" s="212"/>
      <c r="H7" s="212"/>
      <c r="I7" s="430"/>
      <c r="J7" s="430"/>
      <c r="T7" s="214" t="s">
        <v>341</v>
      </c>
      <c r="U7" s="214" t="s">
        <v>342</v>
      </c>
      <c r="V7" s="214" t="s">
        <v>269</v>
      </c>
      <c r="W7" s="214" t="s">
        <v>270</v>
      </c>
      <c r="X7" s="214" t="s">
        <v>343</v>
      </c>
      <c r="Y7" s="214" t="s">
        <v>272</v>
      </c>
      <c r="Z7" s="214" t="s">
        <v>273</v>
      </c>
      <c r="AA7" s="214" t="s">
        <v>274</v>
      </c>
      <c r="AC7" s="152" t="s">
        <v>344</v>
      </c>
      <c r="AD7" s="152">
        <v>16</v>
      </c>
      <c r="AE7" s="152" t="s">
        <v>345</v>
      </c>
      <c r="AF7" s="152" t="s">
        <v>346</v>
      </c>
      <c r="AJ7" s="152" t="s">
        <v>347</v>
      </c>
      <c r="AO7" s="171" t="s">
        <v>348</v>
      </c>
      <c r="AP7" s="171" t="s">
        <v>349</v>
      </c>
      <c r="AQ7" s="171" t="s">
        <v>350</v>
      </c>
    </row>
    <row r="8" spans="1:43" ht="15.75" thickBot="1">
      <c r="A8" s="152" t="s">
        <v>351</v>
      </c>
      <c r="B8" s="174">
        <v>15</v>
      </c>
      <c r="C8" s="184"/>
      <c r="G8" s="212"/>
      <c r="H8" s="212"/>
      <c r="I8" s="430"/>
      <c r="J8" s="430"/>
      <c r="T8" s="214" t="s">
        <v>352</v>
      </c>
      <c r="U8" s="214" t="s">
        <v>353</v>
      </c>
      <c r="V8" s="214" t="s">
        <v>269</v>
      </c>
      <c r="W8" s="214" t="s">
        <v>270</v>
      </c>
      <c r="X8" s="214" t="s">
        <v>343</v>
      </c>
      <c r="Y8" s="214" t="s">
        <v>272</v>
      </c>
      <c r="Z8" s="214" t="s">
        <v>273</v>
      </c>
      <c r="AA8" s="214" t="s">
        <v>274</v>
      </c>
      <c r="AE8" s="152" t="s">
        <v>354</v>
      </c>
      <c r="AF8" s="152" t="s">
        <v>355</v>
      </c>
      <c r="AO8" s="171" t="s">
        <v>356</v>
      </c>
      <c r="AP8" s="171" t="s">
        <v>357</v>
      </c>
      <c r="AQ8" s="171" t="s">
        <v>285</v>
      </c>
    </row>
    <row r="9" spans="1:43" ht="16.5" thickBot="1">
      <c r="A9" s="184" t="s">
        <v>358</v>
      </c>
      <c r="B9" s="185" t="b">
        <v>1</v>
      </c>
      <c r="C9" s="184"/>
      <c r="E9" s="186"/>
      <c r="F9" s="186"/>
      <c r="G9"/>
      <c r="H9"/>
      <c r="I9" s="1"/>
      <c r="J9" s="1"/>
      <c r="T9" s="214" t="s">
        <v>359</v>
      </c>
      <c r="U9" s="214" t="s">
        <v>360</v>
      </c>
      <c r="V9" s="214" t="s">
        <v>361</v>
      </c>
      <c r="W9" s="214" t="s">
        <v>270</v>
      </c>
      <c r="X9" s="214" t="s">
        <v>362</v>
      </c>
      <c r="Y9" s="214" t="s">
        <v>272</v>
      </c>
      <c r="Z9" s="214" t="s">
        <v>363</v>
      </c>
      <c r="AA9" s="214" t="s">
        <v>274</v>
      </c>
      <c r="AE9" s="152" t="s">
        <v>364</v>
      </c>
      <c r="AF9" s="152" t="s">
        <v>365</v>
      </c>
      <c r="AO9" s="171" t="s">
        <v>366</v>
      </c>
      <c r="AP9" s="171" t="s">
        <v>367</v>
      </c>
      <c r="AQ9" s="171" t="s">
        <v>302</v>
      </c>
    </row>
    <row r="10" spans="1:43" ht="16.5" thickBot="1">
      <c r="A10" s="187" t="s">
        <v>368</v>
      </c>
      <c r="B10" s="174"/>
      <c r="E10" s="188"/>
      <c r="F10" s="188"/>
      <c r="G10"/>
      <c r="H10"/>
      <c r="I10" s="1"/>
      <c r="T10" s="214" t="s">
        <v>369</v>
      </c>
      <c r="U10" s="214" t="s">
        <v>370</v>
      </c>
      <c r="V10" s="214" t="s">
        <v>371</v>
      </c>
      <c r="W10" s="214" t="s">
        <v>270</v>
      </c>
      <c r="X10" s="214" t="s">
        <v>372</v>
      </c>
      <c r="Y10" s="214" t="s">
        <v>272</v>
      </c>
      <c r="Z10" s="214" t="s">
        <v>363</v>
      </c>
      <c r="AA10" s="214" t="s">
        <v>274</v>
      </c>
      <c r="AE10" s="152" t="s">
        <v>373</v>
      </c>
      <c r="AF10" s="152" t="s">
        <v>374</v>
      </c>
      <c r="AO10" s="171" t="s">
        <v>375</v>
      </c>
      <c r="AP10" s="171" t="s">
        <v>376</v>
      </c>
      <c r="AQ10" s="171" t="s">
        <v>285</v>
      </c>
    </row>
    <row r="11" spans="1:43" ht="16.5" thickBot="1">
      <c r="A11" s="152" t="s">
        <v>262</v>
      </c>
      <c r="B11" s="185"/>
      <c r="C11" s="185"/>
      <c r="D11" s="185"/>
      <c r="E11" s="188"/>
      <c r="F11" s="188"/>
      <c r="G11"/>
      <c r="H11"/>
      <c r="I11" s="1"/>
      <c r="T11" s="214" t="s">
        <v>377</v>
      </c>
      <c r="U11" s="214" t="s">
        <v>378</v>
      </c>
      <c r="V11" s="214" t="s">
        <v>379</v>
      </c>
      <c r="W11" s="214" t="s">
        <v>270</v>
      </c>
      <c r="X11" s="214" t="s">
        <v>380</v>
      </c>
      <c r="Y11" s="214" t="s">
        <v>272</v>
      </c>
      <c r="Z11" s="214" t="s">
        <v>363</v>
      </c>
      <c r="AA11" s="214" t="s">
        <v>274</v>
      </c>
      <c r="AE11" s="152" t="s">
        <v>381</v>
      </c>
      <c r="AF11" s="152" t="s">
        <v>382</v>
      </c>
      <c r="AO11" s="171" t="s">
        <v>383</v>
      </c>
      <c r="AP11" s="171" t="s">
        <v>384</v>
      </c>
      <c r="AQ11" s="171" t="s">
        <v>302</v>
      </c>
    </row>
    <row r="12" spans="1:43" ht="16.5" thickBot="1">
      <c r="A12" s="180" t="s">
        <v>385</v>
      </c>
      <c r="B12" s="189" t="e">
        <f>"DG_{SUBJECT}_{TBL_NAME}-"&amp;tblParamSetting[[#This Row],[Sample]]&amp;".csv"</f>
        <v>#VALUE!</v>
      </c>
      <c r="D12" s="152" t="e">
        <f>LEFT(Terms!C5,LEN(Terms!C5)-1)</f>
        <v>#VALUE!</v>
      </c>
      <c r="E12" s="188"/>
      <c r="F12" s="188"/>
      <c r="G12"/>
      <c r="H12"/>
      <c r="I12" s="1"/>
      <c r="T12" s="214" t="s">
        <v>386</v>
      </c>
      <c r="U12" s="214" t="s">
        <v>387</v>
      </c>
      <c r="V12" s="214" t="s">
        <v>388</v>
      </c>
      <c r="W12" s="214" t="s">
        <v>270</v>
      </c>
      <c r="X12" s="214" t="s">
        <v>389</v>
      </c>
      <c r="Y12" s="214" t="s">
        <v>272</v>
      </c>
      <c r="Z12" s="214" t="s">
        <v>363</v>
      </c>
      <c r="AA12" s="214" t="s">
        <v>274</v>
      </c>
      <c r="AE12" s="152" t="s">
        <v>390</v>
      </c>
      <c r="AF12" s="152" t="s">
        <v>391</v>
      </c>
      <c r="AO12" s="171" t="s">
        <v>392</v>
      </c>
      <c r="AP12" s="171" t="s">
        <v>393</v>
      </c>
      <c r="AQ12" s="171" t="s">
        <v>285</v>
      </c>
    </row>
    <row r="13" spans="1:43" ht="16.5" thickBot="1">
      <c r="A13" s="249" t="s">
        <v>394</v>
      </c>
      <c r="B13" s="174" t="s">
        <v>395</v>
      </c>
      <c r="E13" s="190"/>
      <c r="F13" s="188"/>
      <c r="G13"/>
      <c r="H13"/>
      <c r="I13" s="1"/>
      <c r="K13"/>
      <c r="T13" s="214" t="s">
        <v>328</v>
      </c>
      <c r="U13" s="214" t="s">
        <v>396</v>
      </c>
      <c r="V13" s="214" t="s">
        <v>397</v>
      </c>
      <c r="W13" s="214" t="s">
        <v>398</v>
      </c>
      <c r="X13" s="214" t="b">
        <v>0</v>
      </c>
      <c r="Y13" s="214" t="s">
        <v>399</v>
      </c>
      <c r="Z13" s="214" t="s">
        <v>273</v>
      </c>
      <c r="AA13" s="214" t="s">
        <v>274</v>
      </c>
      <c r="AE13" s="152">
        <v>16</v>
      </c>
      <c r="AF13" s="152" t="s">
        <v>346</v>
      </c>
      <c r="AO13" s="171" t="s">
        <v>400</v>
      </c>
      <c r="AP13" s="171" t="s">
        <v>401</v>
      </c>
      <c r="AQ13" s="171" t="s">
        <v>285</v>
      </c>
    </row>
    <row r="14" spans="1:43" ht="16.5" thickBot="1">
      <c r="A14" s="152" t="s">
        <v>402</v>
      </c>
      <c r="B14" s="174" t="s">
        <v>403</v>
      </c>
      <c r="E14" s="191"/>
      <c r="F14" s="188"/>
      <c r="G14"/>
      <c r="H14"/>
      <c r="I14" s="1"/>
      <c r="K14"/>
      <c r="T14" s="214" t="s">
        <v>404</v>
      </c>
      <c r="U14" s="214" t="s">
        <v>405</v>
      </c>
      <c r="V14" s="214" t="s">
        <v>406</v>
      </c>
      <c r="W14" s="214" t="s">
        <v>407</v>
      </c>
      <c r="X14" s="214" t="s">
        <v>408</v>
      </c>
      <c r="Y14" s="214" t="s">
        <v>399</v>
      </c>
      <c r="Z14" s="214" t="s">
        <v>273</v>
      </c>
      <c r="AA14" s="214" t="s">
        <v>274</v>
      </c>
      <c r="AE14" s="152">
        <v>24</v>
      </c>
      <c r="AF14" s="152" t="s">
        <v>365</v>
      </c>
      <c r="AO14" s="171" t="s">
        <v>409</v>
      </c>
      <c r="AP14" s="171" t="s">
        <v>410</v>
      </c>
      <c r="AQ14" s="171" t="s">
        <v>302</v>
      </c>
    </row>
    <row r="15" spans="1:43" ht="15.75">
      <c r="A15" s="214" t="s">
        <v>411</v>
      </c>
      <c r="B15" s="393" t="str">
        <f>"{{DGP_STATUS}}=""" &amp; tblParamSetting[[#This Row],[Comment]] &amp; """"</f>
        <v>{{DGP_STATUS}}="Draft"</v>
      </c>
      <c r="C15" s="154" t="s">
        <v>412</v>
      </c>
      <c r="E15" s="191"/>
      <c r="F15" s="188"/>
      <c r="G15"/>
      <c r="H15"/>
      <c r="I15" s="192"/>
      <c r="K15"/>
      <c r="T15" s="214" t="s">
        <v>413</v>
      </c>
      <c r="U15" s="214" t="s">
        <v>414</v>
      </c>
      <c r="V15" s="214" t="b">
        <v>0</v>
      </c>
      <c r="W15" s="214" t="s">
        <v>415</v>
      </c>
      <c r="X15" s="214" t="b">
        <v>1</v>
      </c>
      <c r="Y15" s="214" t="s">
        <v>399</v>
      </c>
      <c r="Z15" s="214" t="s">
        <v>273</v>
      </c>
      <c r="AA15" s="214" t="s">
        <v>274</v>
      </c>
      <c r="AE15" s="152">
        <v>31</v>
      </c>
      <c r="AF15" s="152" t="s">
        <v>374</v>
      </c>
      <c r="AO15" s="171" t="s">
        <v>416</v>
      </c>
      <c r="AP15" s="171" t="s">
        <v>417</v>
      </c>
      <c r="AQ15" s="171" t="s">
        <v>285</v>
      </c>
    </row>
    <row r="16" spans="1:43" ht="16.5" thickBot="1">
      <c r="A16" s="214" t="s">
        <v>411</v>
      </c>
      <c r="B16" s="174" t="str">
        <f>"{{DATAOWNER_BG}}=""" &amp; tblParamSetting[[#This Row],[Comment]] &amp; """"</f>
        <v>{{DATAOWNER_BG}}="PSG"</v>
      </c>
      <c r="C16" s="154" t="s">
        <v>418</v>
      </c>
      <c r="D16" s="76"/>
      <c r="E16" s="191"/>
      <c r="F16" s="188"/>
      <c r="I16" s="192"/>
      <c r="K16"/>
      <c r="T16" s="214" t="s">
        <v>339</v>
      </c>
      <c r="U16" s="214" t="s">
        <v>419</v>
      </c>
      <c r="V16" s="214" t="s">
        <v>420</v>
      </c>
      <c r="W16" s="214" t="s">
        <v>407</v>
      </c>
      <c r="X16" s="214" t="s">
        <v>271</v>
      </c>
      <c r="Y16" s="214" t="s">
        <v>399</v>
      </c>
      <c r="Z16" s="214" t="s">
        <v>273</v>
      </c>
      <c r="AA16" s="214" t="s">
        <v>274</v>
      </c>
      <c r="AE16" s="152">
        <v>33</v>
      </c>
      <c r="AF16" s="152" t="s">
        <v>382</v>
      </c>
      <c r="AO16" s="171" t="s">
        <v>421</v>
      </c>
      <c r="AP16" s="171" t="s">
        <v>422</v>
      </c>
      <c r="AQ16" s="171" t="s">
        <v>302</v>
      </c>
    </row>
    <row r="17" spans="1:43" ht="16.5" thickBot="1">
      <c r="A17" s="214" t="s">
        <v>423</v>
      </c>
      <c r="B17" s="174" t="s">
        <v>424</v>
      </c>
      <c r="E17" s="191"/>
      <c r="F17" s="188"/>
      <c r="G17"/>
      <c r="H17"/>
      <c r="I17" s="192"/>
      <c r="K17"/>
      <c r="T17" s="214" t="s">
        <v>411</v>
      </c>
      <c r="U17" s="214" t="s">
        <v>425</v>
      </c>
      <c r="V17" s="214" t="s">
        <v>426</v>
      </c>
      <c r="W17" s="214" t="s">
        <v>407</v>
      </c>
      <c r="X17" s="214" t="s">
        <v>271</v>
      </c>
      <c r="Y17" s="214" t="s">
        <v>427</v>
      </c>
      <c r="Z17" s="214" t="s">
        <v>273</v>
      </c>
      <c r="AA17" s="214" t="s">
        <v>274</v>
      </c>
      <c r="AE17" s="152">
        <v>67</v>
      </c>
      <c r="AF17" s="152" t="s">
        <v>391</v>
      </c>
      <c r="AO17" s="171" t="s">
        <v>428</v>
      </c>
      <c r="AP17" s="171" t="s">
        <v>429</v>
      </c>
      <c r="AQ17" s="171" t="s">
        <v>430</v>
      </c>
    </row>
    <row r="18" spans="1:43" ht="16.5" thickBot="1">
      <c r="A18" s="152" t="s">
        <v>431</v>
      </c>
      <c r="B18" s="174" t="str">
        <f>envCheck()</f>
        <v>BIG5</v>
      </c>
      <c r="E18" s="191"/>
      <c r="F18" s="188"/>
      <c r="I18" s="192"/>
      <c r="K18"/>
      <c r="T18" s="214" t="s">
        <v>432</v>
      </c>
      <c r="U18" s="214" t="s">
        <v>433</v>
      </c>
      <c r="V18" s="214" t="s">
        <v>434</v>
      </c>
      <c r="W18" s="214" t="s">
        <v>407</v>
      </c>
      <c r="X18" s="214" t="s">
        <v>434</v>
      </c>
      <c r="Y18" s="214" t="s">
        <v>399</v>
      </c>
      <c r="Z18" s="214" t="s">
        <v>435</v>
      </c>
      <c r="AA18" s="214" t="s">
        <v>274</v>
      </c>
      <c r="AE18" s="152">
        <v>128</v>
      </c>
      <c r="AF18" s="152" t="s">
        <v>436</v>
      </c>
      <c r="AO18" s="171" t="s">
        <v>437</v>
      </c>
      <c r="AP18" s="171" t="s">
        <v>438</v>
      </c>
      <c r="AQ18" s="171" t="s">
        <v>439</v>
      </c>
    </row>
    <row r="19" spans="1:43" ht="16.5" thickBot="1">
      <c r="A19" s="152" t="s">
        <v>440</v>
      </c>
      <c r="B19" s="174" t="b">
        <v>0</v>
      </c>
      <c r="F19" s="188"/>
      <c r="I19" s="192"/>
      <c r="K19"/>
      <c r="T19" s="214" t="s">
        <v>441</v>
      </c>
      <c r="U19" s="214" t="s">
        <v>442</v>
      </c>
      <c r="V19" s="214" t="b">
        <v>0</v>
      </c>
      <c r="W19" s="214" t="s">
        <v>270</v>
      </c>
      <c r="X19" s="214" t="s">
        <v>443</v>
      </c>
      <c r="Y19" s="214" t="s">
        <v>399</v>
      </c>
      <c r="Z19" s="214" t="s">
        <v>435</v>
      </c>
      <c r="AA19" s="214" t="s">
        <v>274</v>
      </c>
      <c r="AO19" s="171" t="s">
        <v>444</v>
      </c>
      <c r="AP19" s="171" t="s">
        <v>445</v>
      </c>
      <c r="AQ19" s="171" t="s">
        <v>446</v>
      </c>
    </row>
    <row r="20" spans="1:43" ht="15.75">
      <c r="A20" s="152" t="s">
        <v>2706</v>
      </c>
      <c r="B20" s="174" t="s">
        <v>2709</v>
      </c>
      <c r="F20" s="188"/>
      <c r="I20" s="192"/>
      <c r="K20"/>
      <c r="T20" s="214" t="s">
        <v>447</v>
      </c>
      <c r="U20" s="214" t="s">
        <v>448</v>
      </c>
      <c r="V20" s="214" t="s">
        <v>449</v>
      </c>
      <c r="W20" s="214" t="s">
        <v>407</v>
      </c>
      <c r="X20" s="214" t="s">
        <v>271</v>
      </c>
      <c r="Y20" s="214" t="s">
        <v>450</v>
      </c>
      <c r="Z20" s="214" t="s">
        <v>451</v>
      </c>
      <c r="AA20" s="214" t="s">
        <v>274</v>
      </c>
    </row>
    <row r="21" spans="1:43" ht="15.75">
      <c r="F21" s="188"/>
      <c r="I21" s="192"/>
      <c r="K21"/>
      <c r="T21" s="214" t="s">
        <v>452</v>
      </c>
      <c r="U21" s="214" t="s">
        <v>448</v>
      </c>
      <c r="V21" s="214">
        <v>5480</v>
      </c>
      <c r="W21" s="214" t="s">
        <v>407</v>
      </c>
      <c r="X21" s="214" t="s">
        <v>271</v>
      </c>
      <c r="Y21" s="214" t="s">
        <v>450</v>
      </c>
      <c r="Z21" s="214" t="s">
        <v>451</v>
      </c>
      <c r="AA21" s="214" t="s">
        <v>274</v>
      </c>
    </row>
    <row r="22" spans="1:43" ht="15.75">
      <c r="F22" s="188"/>
      <c r="I22" s="192"/>
      <c r="K22"/>
      <c r="T22" s="214" t="s">
        <v>453</v>
      </c>
      <c r="U22" s="214" t="s">
        <v>448</v>
      </c>
      <c r="V22" s="214" t="s">
        <v>454</v>
      </c>
      <c r="W22" s="214" t="s">
        <v>407</v>
      </c>
      <c r="X22" s="214" t="s">
        <v>271</v>
      </c>
      <c r="Y22" s="214" t="s">
        <v>450</v>
      </c>
      <c r="Z22" s="214" t="s">
        <v>451</v>
      </c>
      <c r="AA22" s="214" t="s">
        <v>274</v>
      </c>
    </row>
    <row r="23" spans="1:43" ht="15.75">
      <c r="F23" s="188"/>
      <c r="K23"/>
      <c r="T23" s="214" t="s">
        <v>455</v>
      </c>
      <c r="U23" s="214" t="s">
        <v>448</v>
      </c>
      <c r="V23" s="214" t="s">
        <v>456</v>
      </c>
      <c r="W23" s="214" t="s">
        <v>407</v>
      </c>
      <c r="X23" s="214" t="s">
        <v>271</v>
      </c>
      <c r="Y23" s="214" t="s">
        <v>450</v>
      </c>
      <c r="Z23" s="214" t="s">
        <v>451</v>
      </c>
      <c r="AA23" s="214" t="s">
        <v>274</v>
      </c>
    </row>
    <row r="24" spans="1:43" ht="15.75">
      <c r="F24" s="188"/>
      <c r="K24"/>
      <c r="T24" s="214" t="s">
        <v>457</v>
      </c>
      <c r="U24" s="214" t="s">
        <v>448</v>
      </c>
      <c r="V24" s="214">
        <v>100</v>
      </c>
      <c r="W24" s="214" t="s">
        <v>398</v>
      </c>
      <c r="X24" s="214" t="s">
        <v>271</v>
      </c>
      <c r="Y24" s="214" t="s">
        <v>450</v>
      </c>
      <c r="Z24" s="214" t="s">
        <v>451</v>
      </c>
      <c r="AA24" s="214" t="s">
        <v>274</v>
      </c>
    </row>
    <row r="25" spans="1:43" ht="15.75">
      <c r="F25" s="188"/>
      <c r="K25"/>
      <c r="T25" s="214" t="s">
        <v>458</v>
      </c>
      <c r="U25" s="214" t="s">
        <v>448</v>
      </c>
      <c r="V25" s="214">
        <v>120</v>
      </c>
      <c r="W25" s="214" t="s">
        <v>398</v>
      </c>
      <c r="X25" s="214" t="s">
        <v>271</v>
      </c>
      <c r="Y25" s="214" t="s">
        <v>450</v>
      </c>
      <c r="Z25" s="214" t="s">
        <v>451</v>
      </c>
      <c r="AA25" s="214" t="s">
        <v>274</v>
      </c>
    </row>
    <row r="26" spans="1:43" ht="15.75">
      <c r="F26" s="188"/>
      <c r="K26"/>
      <c r="T26" s="214" t="s">
        <v>459</v>
      </c>
      <c r="U26" s="214" t="s">
        <v>460</v>
      </c>
      <c r="V26" s="214" t="s">
        <v>461</v>
      </c>
      <c r="W26" s="214" t="s">
        <v>462</v>
      </c>
      <c r="X26" s="214" t="s">
        <v>271</v>
      </c>
      <c r="Y26" s="214" t="s">
        <v>450</v>
      </c>
      <c r="Z26" s="214" t="s">
        <v>463</v>
      </c>
      <c r="AA26" s="214" t="s">
        <v>274</v>
      </c>
    </row>
    <row r="27" spans="1:43" ht="15.75">
      <c r="F27" s="188"/>
      <c r="K27"/>
      <c r="T27" s="214" t="s">
        <v>464</v>
      </c>
      <c r="U27" s="214" t="s">
        <v>465</v>
      </c>
      <c r="V27" s="214" t="b">
        <v>1</v>
      </c>
      <c r="W27" s="214" t="s">
        <v>415</v>
      </c>
      <c r="X27" s="214" t="b">
        <v>0</v>
      </c>
      <c r="Y27" s="214" t="s">
        <v>450</v>
      </c>
      <c r="Z27" s="214" t="s">
        <v>273</v>
      </c>
      <c r="AA27" s="214" t="s">
        <v>274</v>
      </c>
    </row>
    <row r="28" spans="1:43" ht="15.75">
      <c r="F28" s="188"/>
      <c r="K28"/>
      <c r="T28" s="214" t="s">
        <v>466</v>
      </c>
      <c r="U28" s="214" t="s">
        <v>467</v>
      </c>
      <c r="V28" s="214">
        <v>1</v>
      </c>
      <c r="W28" s="214" t="s">
        <v>468</v>
      </c>
      <c r="X28" s="214" t="s">
        <v>469</v>
      </c>
      <c r="Y28" s="214" t="s">
        <v>470</v>
      </c>
      <c r="Z28" s="214" t="s">
        <v>471</v>
      </c>
      <c r="AA28" s="214" t="s">
        <v>274</v>
      </c>
    </row>
    <row r="29" spans="1:43" ht="15.75">
      <c r="F29" s="188"/>
      <c r="K29"/>
      <c r="T29" s="214" t="s">
        <v>472</v>
      </c>
      <c r="U29" s="214" t="s">
        <v>473</v>
      </c>
      <c r="V29" s="214" t="s">
        <v>474</v>
      </c>
      <c r="W29" s="214" t="s">
        <v>407</v>
      </c>
      <c r="X29" s="214"/>
      <c r="Y29" s="214" t="s">
        <v>470</v>
      </c>
      <c r="Z29" s="214" t="s">
        <v>471</v>
      </c>
      <c r="AA29" s="214" t="s">
        <v>274</v>
      </c>
    </row>
    <row r="30" spans="1:43" ht="15.75">
      <c r="K30"/>
      <c r="T30" s="214" t="s">
        <v>475</v>
      </c>
      <c r="U30" s="214" t="s">
        <v>476</v>
      </c>
      <c r="V30" s="214" t="s">
        <v>477</v>
      </c>
      <c r="W30" s="214" t="s">
        <v>407</v>
      </c>
      <c r="X30" s="214" t="s">
        <v>478</v>
      </c>
      <c r="Y30" s="214" t="s">
        <v>427</v>
      </c>
      <c r="Z30" s="214" t="s">
        <v>479</v>
      </c>
      <c r="AA30" s="214" t="s">
        <v>274</v>
      </c>
    </row>
    <row r="31" spans="1:43" ht="15.75">
      <c r="K31"/>
      <c r="T31" s="214" t="s">
        <v>480</v>
      </c>
      <c r="U31" s="214" t="s">
        <v>481</v>
      </c>
      <c r="V31" s="214" t="s">
        <v>482</v>
      </c>
      <c r="W31" s="214" t="s">
        <v>407</v>
      </c>
      <c r="X31" s="214" t="s">
        <v>478</v>
      </c>
      <c r="Y31" s="214" t="s">
        <v>427</v>
      </c>
      <c r="Z31" s="214" t="s">
        <v>479</v>
      </c>
      <c r="AA31" s="214" t="s">
        <v>274</v>
      </c>
    </row>
    <row r="32" spans="1:43" ht="15.75">
      <c r="K32"/>
      <c r="T32" s="214" t="s">
        <v>483</v>
      </c>
      <c r="U32" s="214" t="s">
        <v>484</v>
      </c>
      <c r="V32" s="214" t="s">
        <v>485</v>
      </c>
      <c r="W32" s="214" t="s">
        <v>407</v>
      </c>
      <c r="X32" s="214" t="s">
        <v>486</v>
      </c>
      <c r="Y32" s="214" t="s">
        <v>427</v>
      </c>
      <c r="Z32" s="214" t="s">
        <v>479</v>
      </c>
      <c r="AA32" s="214" t="s">
        <v>274</v>
      </c>
    </row>
    <row r="33" spans="11:27" ht="15.75">
      <c r="K33"/>
      <c r="T33" s="214" t="s">
        <v>487</v>
      </c>
      <c r="U33" s="214" t="s">
        <v>488</v>
      </c>
      <c r="V33" s="214" t="s">
        <v>489</v>
      </c>
      <c r="W33" s="214" t="s">
        <v>407</v>
      </c>
      <c r="X33" s="214" t="s">
        <v>490</v>
      </c>
      <c r="Y33" s="214" t="s">
        <v>427</v>
      </c>
      <c r="Z33" s="214" t="s">
        <v>479</v>
      </c>
      <c r="AA33" s="214" t="s">
        <v>274</v>
      </c>
    </row>
    <row r="34" spans="11:27" ht="15.75">
      <c r="K34"/>
      <c r="T34" s="214" t="s">
        <v>491</v>
      </c>
      <c r="U34" s="214" t="s">
        <v>492</v>
      </c>
      <c r="V34" s="214" t="s">
        <v>493</v>
      </c>
      <c r="W34" s="214" t="s">
        <v>407</v>
      </c>
      <c r="X34" s="214" t="s">
        <v>494</v>
      </c>
      <c r="Y34" s="214" t="s">
        <v>427</v>
      </c>
      <c r="Z34" s="214" t="s">
        <v>479</v>
      </c>
      <c r="AA34" s="214" t="s">
        <v>274</v>
      </c>
    </row>
    <row r="35" spans="11:27" ht="15.75">
      <c r="K35"/>
      <c r="T35" s="214" t="s">
        <v>495</v>
      </c>
      <c r="U35" s="214" t="s">
        <v>496</v>
      </c>
      <c r="V35" s="214" t="s">
        <v>497</v>
      </c>
      <c r="W35" s="214" t="s">
        <v>407</v>
      </c>
      <c r="X35" s="214" t="s">
        <v>271</v>
      </c>
      <c r="Y35" s="214" t="s">
        <v>427</v>
      </c>
      <c r="Z35" s="214" t="s">
        <v>479</v>
      </c>
      <c r="AA35" s="214" t="s">
        <v>274</v>
      </c>
    </row>
    <row r="36" spans="11:27" ht="15.75">
      <c r="K36"/>
      <c r="T36" s="214" t="s">
        <v>498</v>
      </c>
      <c r="U36" s="214" t="s">
        <v>499</v>
      </c>
      <c r="V36" s="214" t="s">
        <v>497</v>
      </c>
      <c r="W36" s="214" t="s">
        <v>407</v>
      </c>
      <c r="X36" s="214" t="s">
        <v>271</v>
      </c>
      <c r="Y36" s="214" t="s">
        <v>427</v>
      </c>
      <c r="Z36" s="214" t="s">
        <v>479</v>
      </c>
      <c r="AA36" s="214" t="s">
        <v>274</v>
      </c>
    </row>
    <row r="37" spans="11:27" ht="15.75">
      <c r="K37"/>
      <c r="T37" s="214" t="s">
        <v>500</v>
      </c>
      <c r="U37" s="214" t="s">
        <v>501</v>
      </c>
      <c r="V37" s="214" t="s">
        <v>502</v>
      </c>
      <c r="W37" s="214" t="s">
        <v>407</v>
      </c>
      <c r="X37" s="214" t="s">
        <v>271</v>
      </c>
      <c r="Y37" s="214" t="s">
        <v>427</v>
      </c>
      <c r="Z37" s="214" t="s">
        <v>479</v>
      </c>
      <c r="AA37" s="214" t="s">
        <v>274</v>
      </c>
    </row>
    <row r="38" spans="11:27" ht="15.75">
      <c r="K38"/>
      <c r="T38" s="214" t="s">
        <v>503</v>
      </c>
      <c r="U38" s="214" t="s">
        <v>504</v>
      </c>
      <c r="V38" s="214" t="s">
        <v>505</v>
      </c>
      <c r="W38" s="214" t="s">
        <v>407</v>
      </c>
      <c r="X38" s="214" t="s">
        <v>271</v>
      </c>
      <c r="Y38" s="214" t="s">
        <v>427</v>
      </c>
      <c r="Z38" s="214" t="s">
        <v>479</v>
      </c>
      <c r="AA38" s="214" t="s">
        <v>274</v>
      </c>
    </row>
    <row r="39" spans="11:27" ht="15.75">
      <c r="K39"/>
      <c r="T39" s="214" t="s">
        <v>506</v>
      </c>
      <c r="U39" s="214" t="s">
        <v>507</v>
      </c>
      <c r="V39" s="214" t="s">
        <v>508</v>
      </c>
      <c r="W39" s="214" t="s">
        <v>407</v>
      </c>
      <c r="X39" s="214" t="s">
        <v>271</v>
      </c>
      <c r="Y39" s="214" t="s">
        <v>427</v>
      </c>
      <c r="Z39" s="214" t="s">
        <v>479</v>
      </c>
      <c r="AA39" s="214" t="s">
        <v>274</v>
      </c>
    </row>
    <row r="40" spans="11:27" ht="15.75">
      <c r="K40"/>
      <c r="T40" s="214" t="s">
        <v>509</v>
      </c>
      <c r="U40" s="214" t="s">
        <v>510</v>
      </c>
      <c r="V40" s="214" t="s">
        <v>511</v>
      </c>
      <c r="W40" s="214" t="s">
        <v>398</v>
      </c>
      <c r="X40" s="214" t="s">
        <v>512</v>
      </c>
      <c r="Y40" s="214" t="s">
        <v>427</v>
      </c>
      <c r="Z40" s="214" t="s">
        <v>479</v>
      </c>
      <c r="AA40" s="214" t="s">
        <v>274</v>
      </c>
    </row>
    <row r="41" spans="11:27" ht="15.75">
      <c r="K41"/>
      <c r="T41" s="214" t="s">
        <v>513</v>
      </c>
      <c r="U41" s="214" t="s">
        <v>514</v>
      </c>
      <c r="V41" s="214" t="s">
        <v>515</v>
      </c>
      <c r="W41" s="214" t="s">
        <v>407</v>
      </c>
      <c r="X41" s="214" t="s">
        <v>516</v>
      </c>
      <c r="Y41" s="214" t="s">
        <v>427</v>
      </c>
      <c r="Z41" s="214" t="s">
        <v>479</v>
      </c>
      <c r="AA41" s="214" t="s">
        <v>274</v>
      </c>
    </row>
    <row r="42" spans="11:27" ht="15.75">
      <c r="K42"/>
      <c r="T42" s="214" t="s">
        <v>517</v>
      </c>
      <c r="U42" s="214" t="s">
        <v>518</v>
      </c>
      <c r="V42" s="214" t="s">
        <v>519</v>
      </c>
      <c r="W42" s="214" t="s">
        <v>407</v>
      </c>
      <c r="X42" s="214" t="s">
        <v>520</v>
      </c>
      <c r="Y42" s="214" t="s">
        <v>427</v>
      </c>
      <c r="Z42" s="214" t="s">
        <v>479</v>
      </c>
      <c r="AA42" s="214" t="s">
        <v>274</v>
      </c>
    </row>
    <row r="43" spans="11:27" ht="15.75">
      <c r="K43"/>
      <c r="T43" s="214" t="s">
        <v>521</v>
      </c>
      <c r="U43" s="214" t="s">
        <v>522</v>
      </c>
      <c r="V43" s="214" t="s">
        <v>519</v>
      </c>
      <c r="W43" s="214" t="s">
        <v>407</v>
      </c>
      <c r="X43" s="214" t="s">
        <v>523</v>
      </c>
      <c r="Y43" s="214" t="s">
        <v>427</v>
      </c>
      <c r="Z43" s="214" t="s">
        <v>479</v>
      </c>
      <c r="AA43" s="214" t="s">
        <v>274</v>
      </c>
    </row>
    <row r="44" spans="11:27" ht="15.75">
      <c r="K44"/>
      <c r="T44" s="214" t="s">
        <v>524</v>
      </c>
      <c r="U44" s="214" t="s">
        <v>525</v>
      </c>
      <c r="V44" s="214" t="s">
        <v>526</v>
      </c>
      <c r="W44" s="214" t="s">
        <v>407</v>
      </c>
      <c r="X44" s="214" t="s">
        <v>526</v>
      </c>
      <c r="Y44" s="214" t="s">
        <v>427</v>
      </c>
      <c r="Z44" s="214" t="s">
        <v>479</v>
      </c>
      <c r="AA44" s="214" t="s">
        <v>274</v>
      </c>
    </row>
    <row r="45" spans="11:27" ht="15.75">
      <c r="K45"/>
      <c r="T45" s="214" t="s">
        <v>527</v>
      </c>
      <c r="U45" s="214" t="s">
        <v>528</v>
      </c>
      <c r="V45" s="214" t="s">
        <v>529</v>
      </c>
      <c r="W45" s="214" t="s">
        <v>407</v>
      </c>
      <c r="X45" s="214" t="s">
        <v>530</v>
      </c>
      <c r="Y45" s="214" t="s">
        <v>427</v>
      </c>
      <c r="Z45" s="214" t="s">
        <v>479</v>
      </c>
      <c r="AA45" s="214" t="s">
        <v>274</v>
      </c>
    </row>
    <row r="46" spans="11:27" ht="15.75">
      <c r="K46"/>
      <c r="T46" s="214" t="s">
        <v>531</v>
      </c>
      <c r="U46" s="214" t="s">
        <v>532</v>
      </c>
      <c r="V46" s="214" t="s">
        <v>533</v>
      </c>
      <c r="W46" s="214" t="s">
        <v>407</v>
      </c>
      <c r="X46" s="214" t="s">
        <v>534</v>
      </c>
      <c r="Y46" s="214" t="s">
        <v>427</v>
      </c>
      <c r="Z46" s="214" t="s">
        <v>479</v>
      </c>
      <c r="AA46" s="214" t="s">
        <v>274</v>
      </c>
    </row>
    <row r="47" spans="11:27" ht="15.75">
      <c r="K47"/>
      <c r="T47" s="214" t="s">
        <v>535</v>
      </c>
      <c r="U47" s="214" t="s">
        <v>536</v>
      </c>
      <c r="V47" s="214" t="s">
        <v>537</v>
      </c>
      <c r="W47" s="214" t="s">
        <v>407</v>
      </c>
      <c r="X47" s="214" t="s">
        <v>538</v>
      </c>
      <c r="Y47" s="214" t="s">
        <v>427</v>
      </c>
      <c r="Z47" s="214" t="s">
        <v>479</v>
      </c>
      <c r="AA47" s="214" t="s">
        <v>274</v>
      </c>
    </row>
    <row r="48" spans="11:27" ht="15.75">
      <c r="K48"/>
      <c r="T48" s="214" t="s">
        <v>539</v>
      </c>
      <c r="U48" s="214" t="s">
        <v>540</v>
      </c>
      <c r="V48" s="214" t="s">
        <v>526</v>
      </c>
      <c r="W48" s="214" t="s">
        <v>407</v>
      </c>
      <c r="X48" s="214" t="s">
        <v>541</v>
      </c>
      <c r="Y48" s="214" t="s">
        <v>470</v>
      </c>
      <c r="Z48" s="214" t="s">
        <v>479</v>
      </c>
      <c r="AA48" s="214" t="s">
        <v>274</v>
      </c>
    </row>
    <row r="49" spans="11:27" ht="15.75">
      <c r="K49"/>
      <c r="T49" s="214" t="s">
        <v>542</v>
      </c>
      <c r="U49" s="214" t="s">
        <v>543</v>
      </c>
      <c r="V49" s="214" t="s">
        <v>544</v>
      </c>
      <c r="W49" s="214" t="s">
        <v>407</v>
      </c>
      <c r="X49" s="214" t="s">
        <v>544</v>
      </c>
      <c r="Y49" s="214" t="s">
        <v>470</v>
      </c>
      <c r="Z49" s="214" t="s">
        <v>479</v>
      </c>
      <c r="AA49" s="214" t="s">
        <v>274</v>
      </c>
    </row>
    <row r="50" spans="11:27" ht="15.75">
      <c r="K50"/>
      <c r="T50" s="214" t="s">
        <v>545</v>
      </c>
      <c r="U50" s="214" t="s">
        <v>546</v>
      </c>
      <c r="V50" s="214" t="s">
        <v>280</v>
      </c>
      <c r="W50" s="214" t="s">
        <v>547</v>
      </c>
      <c r="X50" s="214" t="s">
        <v>280</v>
      </c>
      <c r="Y50" s="214" t="s">
        <v>427</v>
      </c>
      <c r="Z50" s="214" t="s">
        <v>479</v>
      </c>
      <c r="AA50" s="214" t="s">
        <v>274</v>
      </c>
    </row>
    <row r="51" spans="11:27" ht="15.75">
      <c r="K51"/>
      <c r="T51" s="214" t="s">
        <v>548</v>
      </c>
      <c r="U51" s="214" t="s">
        <v>549</v>
      </c>
      <c r="V51" s="214" t="s">
        <v>281</v>
      </c>
      <c r="W51" s="214" t="s">
        <v>547</v>
      </c>
      <c r="X51" s="214" t="s">
        <v>281</v>
      </c>
      <c r="Y51" s="214" t="s">
        <v>427</v>
      </c>
      <c r="Z51" s="214" t="s">
        <v>479</v>
      </c>
      <c r="AA51" s="214" t="s">
        <v>274</v>
      </c>
    </row>
    <row r="52" spans="11:27" ht="15.75">
      <c r="K52"/>
      <c r="T52" s="214" t="s">
        <v>550</v>
      </c>
      <c r="U52" s="214" t="s">
        <v>551</v>
      </c>
      <c r="V52" s="214" t="s">
        <v>552</v>
      </c>
      <c r="W52" s="214" t="s">
        <v>407</v>
      </c>
      <c r="X52" s="214" t="s">
        <v>553</v>
      </c>
      <c r="Y52" s="214" t="s">
        <v>427</v>
      </c>
      <c r="Z52" s="214" t="s">
        <v>479</v>
      </c>
      <c r="AA52" s="214" t="s">
        <v>274</v>
      </c>
    </row>
    <row r="53" spans="11:27" ht="15.75">
      <c r="K53"/>
      <c r="T53" s="214" t="s">
        <v>554</v>
      </c>
      <c r="U53" s="214" t="s">
        <v>555</v>
      </c>
      <c r="V53" s="214" t="b">
        <v>0</v>
      </c>
      <c r="W53" s="214" t="s">
        <v>415</v>
      </c>
      <c r="X53" s="214" t="b">
        <v>0</v>
      </c>
      <c r="Y53" s="214" t="s">
        <v>427</v>
      </c>
      <c r="Z53" s="214" t="s">
        <v>451</v>
      </c>
      <c r="AA53" s="214" t="s">
        <v>274</v>
      </c>
    </row>
    <row r="54" spans="11:27" ht="15.75">
      <c r="K54"/>
      <c r="T54" s="214" t="s">
        <v>556</v>
      </c>
      <c r="U54" s="214" t="s">
        <v>557</v>
      </c>
      <c r="V54" s="214" t="s">
        <v>558</v>
      </c>
      <c r="W54" s="214" t="s">
        <v>398</v>
      </c>
      <c r="X54" s="214">
        <v>0</v>
      </c>
      <c r="Y54" s="214" t="s">
        <v>427</v>
      </c>
      <c r="Z54" s="214" t="s">
        <v>451</v>
      </c>
      <c r="AA54" s="214" t="s">
        <v>274</v>
      </c>
    </row>
    <row r="55" spans="11:27" ht="15.75">
      <c r="K55"/>
      <c r="T55" s="214" t="s">
        <v>559</v>
      </c>
      <c r="U55" s="214" t="s">
        <v>560</v>
      </c>
      <c r="V55" s="214" t="s">
        <v>561</v>
      </c>
      <c r="W55" s="214" t="s">
        <v>407</v>
      </c>
      <c r="X55" s="214" t="s">
        <v>562</v>
      </c>
      <c r="Y55" s="214" t="s">
        <v>427</v>
      </c>
      <c r="Z55" s="214" t="s">
        <v>479</v>
      </c>
      <c r="AA55" s="214" t="s">
        <v>274</v>
      </c>
    </row>
    <row r="56" spans="11:27" ht="15.75">
      <c r="K56"/>
      <c r="T56" s="214" t="s">
        <v>563</v>
      </c>
      <c r="U56" s="214" t="s">
        <v>564</v>
      </c>
      <c r="V56" s="214" t="s">
        <v>565</v>
      </c>
      <c r="W56" s="214" t="s">
        <v>407</v>
      </c>
      <c r="X56" s="214" t="s">
        <v>566</v>
      </c>
      <c r="Y56" s="214" t="s">
        <v>427</v>
      </c>
      <c r="Z56" s="214" t="s">
        <v>451</v>
      </c>
      <c r="AA56" s="214" t="s">
        <v>274</v>
      </c>
    </row>
    <row r="57" spans="11:27" ht="15.75">
      <c r="K57"/>
      <c r="T57" s="214" t="s">
        <v>567</v>
      </c>
      <c r="U57" s="214" t="s">
        <v>568</v>
      </c>
      <c r="V57" s="214" t="s">
        <v>569</v>
      </c>
      <c r="W57" s="214" t="s">
        <v>407</v>
      </c>
      <c r="X57" s="214" t="s">
        <v>569</v>
      </c>
      <c r="Y57" s="214" t="s">
        <v>427</v>
      </c>
      <c r="Z57" s="214" t="s">
        <v>451</v>
      </c>
      <c r="AA57" s="214" t="s">
        <v>274</v>
      </c>
    </row>
    <row r="58" spans="11:27" ht="15.75">
      <c r="K58"/>
      <c r="T58" s="214" t="s">
        <v>570</v>
      </c>
      <c r="U58" s="214" t="s">
        <v>571</v>
      </c>
      <c r="V58" s="214" t="s">
        <v>572</v>
      </c>
      <c r="W58" s="214" t="s">
        <v>407</v>
      </c>
      <c r="X58" s="214" t="s">
        <v>573</v>
      </c>
      <c r="Y58" s="214" t="s">
        <v>427</v>
      </c>
      <c r="Z58" s="214" t="s">
        <v>479</v>
      </c>
      <c r="AA58" s="214" t="s">
        <v>274</v>
      </c>
    </row>
    <row r="59" spans="11:27" ht="15.75">
      <c r="K59"/>
      <c r="T59" s="214" t="s">
        <v>574</v>
      </c>
      <c r="U59" s="214" t="s">
        <v>575</v>
      </c>
      <c r="V59" s="214" t="b">
        <v>1</v>
      </c>
      <c r="W59" s="214" t="s">
        <v>415</v>
      </c>
      <c r="X59" s="214" t="b">
        <v>1</v>
      </c>
      <c r="Y59" s="214" t="s">
        <v>427</v>
      </c>
      <c r="Z59" s="214" t="s">
        <v>363</v>
      </c>
      <c r="AA59" s="214" t="s">
        <v>274</v>
      </c>
    </row>
    <row r="60" spans="11:27" ht="15.75">
      <c r="K60"/>
      <c r="T60" s="214" t="s">
        <v>576</v>
      </c>
      <c r="U60" s="214" t="s">
        <v>577</v>
      </c>
      <c r="V60" s="214" t="s">
        <v>578</v>
      </c>
      <c r="W60" s="214" t="s">
        <v>407</v>
      </c>
      <c r="X60" s="214" t="s">
        <v>579</v>
      </c>
      <c r="Y60" s="214" t="s">
        <v>580</v>
      </c>
      <c r="Z60" s="214" t="s">
        <v>363</v>
      </c>
      <c r="AA60" s="214" t="s">
        <v>581</v>
      </c>
    </row>
    <row r="61" spans="11:27" ht="15.75">
      <c r="K61"/>
      <c r="T61" s="214" t="s">
        <v>582</v>
      </c>
      <c r="U61" s="214" t="s">
        <v>583</v>
      </c>
      <c r="V61" s="214" t="s">
        <v>584</v>
      </c>
      <c r="W61" s="214" t="s">
        <v>407</v>
      </c>
      <c r="X61" s="214" t="s">
        <v>585</v>
      </c>
      <c r="Y61" s="214" t="s">
        <v>580</v>
      </c>
      <c r="Z61" s="214" t="s">
        <v>363</v>
      </c>
      <c r="AA61" s="214" t="s">
        <v>581</v>
      </c>
    </row>
    <row r="62" spans="11:27" ht="15.75">
      <c r="K62"/>
      <c r="T62" s="214" t="s">
        <v>586</v>
      </c>
      <c r="U62" s="214" t="s">
        <v>587</v>
      </c>
      <c r="V62" s="214" t="b">
        <v>0</v>
      </c>
      <c r="W62" s="214" t="s">
        <v>415</v>
      </c>
      <c r="X62" s="214" t="b">
        <v>0</v>
      </c>
      <c r="Y62" s="214" t="s">
        <v>580</v>
      </c>
      <c r="Z62" s="214" t="s">
        <v>363</v>
      </c>
      <c r="AA62" s="214" t="s">
        <v>581</v>
      </c>
    </row>
    <row r="63" spans="11:27" ht="15.75">
      <c r="K63"/>
      <c r="T63" s="214" t="s">
        <v>588</v>
      </c>
      <c r="U63" s="214" t="s">
        <v>589</v>
      </c>
      <c r="V63" s="214" t="s">
        <v>590</v>
      </c>
      <c r="W63" s="214" t="s">
        <v>407</v>
      </c>
      <c r="X63" s="214" t="s">
        <v>591</v>
      </c>
      <c r="Y63" s="214" t="s">
        <v>580</v>
      </c>
      <c r="Z63" s="214" t="s">
        <v>363</v>
      </c>
      <c r="AA63" s="214" t="s">
        <v>581</v>
      </c>
    </row>
    <row r="64" spans="11:27" ht="15.75">
      <c r="K64"/>
      <c r="T64" s="214" t="s">
        <v>592</v>
      </c>
      <c r="U64" s="214" t="s">
        <v>593</v>
      </c>
      <c r="V64" s="214" t="b">
        <v>0</v>
      </c>
      <c r="W64" s="214" t="s">
        <v>415</v>
      </c>
      <c r="X64" s="214" t="b">
        <v>0</v>
      </c>
      <c r="Y64" s="214" t="s">
        <v>427</v>
      </c>
      <c r="Z64" s="214" t="s">
        <v>363</v>
      </c>
      <c r="AA64" s="214" t="s">
        <v>594</v>
      </c>
    </row>
    <row r="65" spans="11:27" ht="15.75">
      <c r="K65"/>
      <c r="T65" s="214" t="s">
        <v>595</v>
      </c>
      <c r="U65" s="214" t="s">
        <v>596</v>
      </c>
      <c r="V65" s="214" t="b">
        <v>0</v>
      </c>
      <c r="W65" s="214" t="s">
        <v>415</v>
      </c>
      <c r="X65" s="214" t="b">
        <v>0</v>
      </c>
      <c r="Y65" s="214" t="s">
        <v>427</v>
      </c>
      <c r="Z65" s="214" t="s">
        <v>479</v>
      </c>
      <c r="AA65" s="214" t="s">
        <v>594</v>
      </c>
    </row>
    <row r="66" spans="11:27" ht="15.75">
      <c r="K66"/>
      <c r="T66" s="214" t="s">
        <v>597</v>
      </c>
      <c r="U66" s="214" t="s">
        <v>598</v>
      </c>
      <c r="V66" s="214" t="s">
        <v>599</v>
      </c>
      <c r="W66" s="214" t="s">
        <v>398</v>
      </c>
      <c r="X66" s="214">
        <v>3</v>
      </c>
      <c r="Y66" s="214" t="s">
        <v>427</v>
      </c>
      <c r="Z66" s="214" t="s">
        <v>479</v>
      </c>
      <c r="AA66" s="214" t="s">
        <v>274</v>
      </c>
    </row>
    <row r="67" spans="11:27" ht="15.75">
      <c r="K67"/>
      <c r="T67" s="214" t="s">
        <v>600</v>
      </c>
      <c r="U67" s="214" t="s">
        <v>601</v>
      </c>
      <c r="V67" s="214" t="s">
        <v>602</v>
      </c>
      <c r="W67" s="214" t="s">
        <v>398</v>
      </c>
      <c r="X67" s="214">
        <v>2</v>
      </c>
      <c r="Y67" s="214" t="s">
        <v>427</v>
      </c>
      <c r="Z67" s="214" t="s">
        <v>479</v>
      </c>
      <c r="AA67" s="214" t="s">
        <v>274</v>
      </c>
    </row>
    <row r="68" spans="11:27" ht="15.75">
      <c r="K68"/>
      <c r="T68" s="214" t="s">
        <v>603</v>
      </c>
      <c r="U68" s="214" t="s">
        <v>604</v>
      </c>
      <c r="V68" s="214" t="s">
        <v>605</v>
      </c>
      <c r="W68" s="214" t="s">
        <v>407</v>
      </c>
      <c r="X68" s="214" t="s">
        <v>605</v>
      </c>
      <c r="Y68" s="214" t="s">
        <v>427</v>
      </c>
      <c r="Z68" s="214" t="s">
        <v>363</v>
      </c>
      <c r="AA68" s="214" t="s">
        <v>274</v>
      </c>
    </row>
    <row r="69" spans="11:27" ht="15.75">
      <c r="K69"/>
      <c r="T69" s="214" t="s">
        <v>606</v>
      </c>
      <c r="U69" s="214" t="s">
        <v>607</v>
      </c>
      <c r="V69" s="214" t="s">
        <v>608</v>
      </c>
      <c r="W69" s="214" t="s">
        <v>407</v>
      </c>
      <c r="X69" s="214" t="s">
        <v>609</v>
      </c>
      <c r="Y69" s="214" t="s">
        <v>427</v>
      </c>
      <c r="Z69" s="214" t="s">
        <v>363</v>
      </c>
      <c r="AA69" s="214" t="s">
        <v>274</v>
      </c>
    </row>
    <row r="70" spans="11:27" ht="15.75">
      <c r="K70"/>
      <c r="T70" s="214" t="s">
        <v>610</v>
      </c>
      <c r="U70" s="214" t="s">
        <v>611</v>
      </c>
      <c r="V70" s="214" t="s">
        <v>612</v>
      </c>
      <c r="W70" s="214" t="s">
        <v>407</v>
      </c>
      <c r="X70" s="214">
        <v>0</v>
      </c>
      <c r="Y70" s="214" t="s">
        <v>427</v>
      </c>
      <c r="Z70" s="214" t="s">
        <v>363</v>
      </c>
      <c r="AA70" s="214" t="s">
        <v>274</v>
      </c>
    </row>
    <row r="71" spans="11:27" ht="15.75">
      <c r="K71"/>
      <c r="T71" s="214" t="s">
        <v>613</v>
      </c>
      <c r="U71" s="214" t="s">
        <v>614</v>
      </c>
      <c r="V71" s="214" t="s">
        <v>615</v>
      </c>
      <c r="W71" s="214" t="s">
        <v>407</v>
      </c>
      <c r="X71" s="214" t="s">
        <v>615</v>
      </c>
      <c r="Y71" s="214" t="s">
        <v>427</v>
      </c>
      <c r="Z71" s="214" t="s">
        <v>363</v>
      </c>
      <c r="AA71" s="214" t="s">
        <v>274</v>
      </c>
    </row>
    <row r="72" spans="11:27" ht="15.75">
      <c r="K72"/>
      <c r="T72" s="214" t="s">
        <v>616</v>
      </c>
      <c r="U72" s="214" t="s">
        <v>617</v>
      </c>
      <c r="V72" s="214" t="s">
        <v>618</v>
      </c>
      <c r="W72" s="214" t="s">
        <v>407</v>
      </c>
      <c r="X72" s="214" t="s">
        <v>553</v>
      </c>
      <c r="Y72" s="214" t="s">
        <v>427</v>
      </c>
      <c r="Z72" s="214" t="s">
        <v>363</v>
      </c>
      <c r="AA72" s="214" t="s">
        <v>274</v>
      </c>
    </row>
    <row r="73" spans="11:27" ht="15.75">
      <c r="K73"/>
      <c r="T73" s="214" t="s">
        <v>619</v>
      </c>
      <c r="U73" s="214" t="s">
        <v>620</v>
      </c>
      <c r="V73" s="214" t="b">
        <v>0</v>
      </c>
      <c r="W73" s="214" t="s">
        <v>415</v>
      </c>
      <c r="X73" s="214" t="b">
        <v>0</v>
      </c>
      <c r="Y73" s="214" t="s">
        <v>427</v>
      </c>
      <c r="Z73" s="214" t="s">
        <v>479</v>
      </c>
      <c r="AA73" s="214" t="s">
        <v>274</v>
      </c>
    </row>
    <row r="74" spans="11:27" ht="15.75">
      <c r="K74"/>
      <c r="T74" s="214" t="s">
        <v>621</v>
      </c>
      <c r="U74" s="214" t="s">
        <v>622</v>
      </c>
      <c r="V74" s="214" t="s">
        <v>623</v>
      </c>
      <c r="W74" s="214" t="s">
        <v>407</v>
      </c>
      <c r="X74" s="214" t="s">
        <v>624</v>
      </c>
      <c r="Y74" s="214" t="s">
        <v>427</v>
      </c>
      <c r="Z74" s="214" t="s">
        <v>479</v>
      </c>
      <c r="AA74" s="214" t="s">
        <v>274</v>
      </c>
    </row>
    <row r="75" spans="11:27" ht="15.75">
      <c r="K75"/>
      <c r="T75" s="214" t="s">
        <v>625</v>
      </c>
      <c r="U75" s="214" t="s">
        <v>626</v>
      </c>
      <c r="V75" s="214" t="s">
        <v>627</v>
      </c>
      <c r="W75" s="214" t="s">
        <v>407</v>
      </c>
      <c r="X75" s="214" t="s">
        <v>628</v>
      </c>
      <c r="Y75" s="214" t="s">
        <v>427</v>
      </c>
      <c r="Z75" s="214" t="s">
        <v>479</v>
      </c>
      <c r="AA75" s="214" t="s">
        <v>274</v>
      </c>
    </row>
    <row r="76" spans="11:27" ht="15.75">
      <c r="K76"/>
      <c r="T76" s="214" t="s">
        <v>629</v>
      </c>
      <c r="U76" s="214" t="s">
        <v>630</v>
      </c>
      <c r="V76" s="214" t="s">
        <v>631</v>
      </c>
      <c r="W76" s="214" t="s">
        <v>407</v>
      </c>
      <c r="X76" s="214" t="s">
        <v>631</v>
      </c>
      <c r="Y76" s="214" t="s">
        <v>427</v>
      </c>
      <c r="Z76" s="214" t="s">
        <v>479</v>
      </c>
      <c r="AA76" s="214" t="s">
        <v>274</v>
      </c>
    </row>
    <row r="77" spans="11:27" ht="15.75">
      <c r="K77"/>
      <c r="T77" s="214" t="s">
        <v>632</v>
      </c>
      <c r="U77" s="214" t="s">
        <v>633</v>
      </c>
      <c r="V77" s="214" t="s">
        <v>599</v>
      </c>
      <c r="W77" s="214" t="s">
        <v>398</v>
      </c>
      <c r="X77" s="214">
        <v>2</v>
      </c>
      <c r="Y77" s="214" t="s">
        <v>427</v>
      </c>
      <c r="Z77" s="214" t="s">
        <v>273</v>
      </c>
      <c r="AA77" s="214" t="s">
        <v>274</v>
      </c>
    </row>
    <row r="78" spans="11:27" ht="15.75">
      <c r="K78"/>
      <c r="T78" s="214" t="s">
        <v>634</v>
      </c>
      <c r="U78" s="214" t="s">
        <v>635</v>
      </c>
      <c r="V78" s="214" t="s">
        <v>636</v>
      </c>
      <c r="W78" s="214" t="s">
        <v>407</v>
      </c>
      <c r="X78" s="214" t="s">
        <v>637</v>
      </c>
      <c r="Y78" s="214" t="s">
        <v>427</v>
      </c>
      <c r="Z78" s="214" t="s">
        <v>273</v>
      </c>
      <c r="AA78" s="214" t="s">
        <v>274</v>
      </c>
    </row>
    <row r="79" spans="11:27" ht="15.75">
      <c r="K79"/>
      <c r="T79" s="214" t="s">
        <v>638</v>
      </c>
      <c r="U79" s="214" t="s">
        <v>639</v>
      </c>
      <c r="V79" s="214" t="b">
        <v>0</v>
      </c>
      <c r="W79" s="214" t="s">
        <v>415</v>
      </c>
      <c r="X79" s="214" t="b">
        <v>0</v>
      </c>
      <c r="Y79" s="214" t="s">
        <v>427</v>
      </c>
      <c r="Z79" s="214" t="s">
        <v>273</v>
      </c>
      <c r="AA79" s="214" t="s">
        <v>274</v>
      </c>
    </row>
    <row r="80" spans="11:27" ht="15.75">
      <c r="K80"/>
      <c r="T80" s="214" t="s">
        <v>640</v>
      </c>
      <c r="U80" s="214" t="s">
        <v>641</v>
      </c>
      <c r="V80" s="214" t="s">
        <v>642</v>
      </c>
      <c r="W80" s="214" t="s">
        <v>407</v>
      </c>
      <c r="X80" s="214" t="s">
        <v>271</v>
      </c>
      <c r="Y80" s="214" t="s">
        <v>427</v>
      </c>
      <c r="Z80" s="214" t="s">
        <v>273</v>
      </c>
      <c r="AA80" s="214" t="s">
        <v>274</v>
      </c>
    </row>
    <row r="81" spans="11:27" ht="15.75">
      <c r="K81"/>
      <c r="T81" s="214" t="s">
        <v>643</v>
      </c>
      <c r="U81" s="214" t="s">
        <v>644</v>
      </c>
      <c r="V81" s="214" t="s">
        <v>645</v>
      </c>
      <c r="W81" s="214" t="s">
        <v>407</v>
      </c>
      <c r="X81" s="214" t="s">
        <v>646</v>
      </c>
      <c r="Y81" s="214" t="s">
        <v>427</v>
      </c>
      <c r="Z81" s="214" t="s">
        <v>273</v>
      </c>
      <c r="AA81" s="214" t="s">
        <v>274</v>
      </c>
    </row>
    <row r="82" spans="11:27" ht="15.75">
      <c r="K82"/>
      <c r="T82" s="214" t="s">
        <v>647</v>
      </c>
      <c r="U82" s="214" t="s">
        <v>648</v>
      </c>
      <c r="V82" s="214" t="s">
        <v>642</v>
      </c>
      <c r="W82" s="214" t="s">
        <v>407</v>
      </c>
      <c r="X82" s="214" t="s">
        <v>271</v>
      </c>
      <c r="Y82" s="214" t="s">
        <v>427</v>
      </c>
      <c r="Z82" s="214" t="s">
        <v>273</v>
      </c>
      <c r="AA82" s="214" t="s">
        <v>274</v>
      </c>
    </row>
    <row r="83" spans="11:27" ht="15.75">
      <c r="K83"/>
      <c r="T83" s="214" t="s">
        <v>649</v>
      </c>
      <c r="U83" s="214" t="s">
        <v>650</v>
      </c>
      <c r="V83" s="214" t="b">
        <v>1</v>
      </c>
      <c r="W83" s="214" t="s">
        <v>415</v>
      </c>
      <c r="X83" s="214" t="b">
        <v>0</v>
      </c>
      <c r="Y83" s="214" t="s">
        <v>580</v>
      </c>
      <c r="Z83" s="214" t="s">
        <v>363</v>
      </c>
      <c r="AA83" s="214" t="s">
        <v>581</v>
      </c>
    </row>
    <row r="84" spans="11:27" ht="15.75">
      <c r="K84"/>
      <c r="T84" s="214" t="s">
        <v>651</v>
      </c>
      <c r="U84" s="214" t="s">
        <v>652</v>
      </c>
      <c r="V84" s="214" t="s">
        <v>653</v>
      </c>
      <c r="W84" s="214" t="s">
        <v>407</v>
      </c>
      <c r="X84" s="214" t="s">
        <v>654</v>
      </c>
      <c r="Y84" s="214" t="s">
        <v>580</v>
      </c>
      <c r="Z84" s="214" t="s">
        <v>363</v>
      </c>
      <c r="AA84" s="214" t="s">
        <v>581</v>
      </c>
    </row>
    <row r="85" spans="11:27" ht="15.75">
      <c r="K85"/>
      <c r="T85" s="214" t="s">
        <v>655</v>
      </c>
      <c r="U85" s="214" t="s">
        <v>656</v>
      </c>
      <c r="V85" s="214" t="s">
        <v>653</v>
      </c>
      <c r="W85" s="214" t="s">
        <v>407</v>
      </c>
      <c r="X85" s="214" t="s">
        <v>654</v>
      </c>
      <c r="Y85" s="214" t="s">
        <v>580</v>
      </c>
      <c r="Z85" s="214" t="s">
        <v>363</v>
      </c>
      <c r="AA85" s="214" t="s">
        <v>581</v>
      </c>
    </row>
    <row r="86" spans="11:27" ht="15.75">
      <c r="K86"/>
      <c r="T86" s="214" t="s">
        <v>657</v>
      </c>
      <c r="U86" s="214" t="s">
        <v>658</v>
      </c>
      <c r="V86" s="214" t="s">
        <v>653</v>
      </c>
      <c r="W86" s="214" t="s">
        <v>407</v>
      </c>
      <c r="X86" s="214" t="s">
        <v>271</v>
      </c>
      <c r="Y86" s="214" t="s">
        <v>580</v>
      </c>
      <c r="Z86" s="214" t="s">
        <v>363</v>
      </c>
      <c r="AA86" s="214" t="s">
        <v>581</v>
      </c>
    </row>
    <row r="87" spans="11:27" ht="15.75">
      <c r="K87"/>
      <c r="T87" s="214" t="s">
        <v>659</v>
      </c>
      <c r="U87" s="214" t="s">
        <v>660</v>
      </c>
      <c r="V87" s="214" t="s">
        <v>661</v>
      </c>
      <c r="W87" s="214" t="s">
        <v>407</v>
      </c>
      <c r="X87" s="214" t="s">
        <v>661</v>
      </c>
      <c r="Y87" s="214" t="s">
        <v>580</v>
      </c>
      <c r="Z87" s="214" t="s">
        <v>363</v>
      </c>
      <c r="AA87" s="214" t="s">
        <v>581</v>
      </c>
    </row>
    <row r="88" spans="11:27" ht="15.75">
      <c r="K88"/>
      <c r="T88" s="214" t="s">
        <v>662</v>
      </c>
      <c r="U88" s="214" t="s">
        <v>663</v>
      </c>
      <c r="V88" s="214" t="s">
        <v>664</v>
      </c>
      <c r="W88" s="214" t="s">
        <v>407</v>
      </c>
      <c r="X88" s="214"/>
      <c r="Y88" s="214" t="s">
        <v>427</v>
      </c>
      <c r="Z88" s="214" t="s">
        <v>435</v>
      </c>
      <c r="AA88" s="214" t="s">
        <v>274</v>
      </c>
    </row>
    <row r="89" spans="11:27" ht="15.75">
      <c r="K89"/>
      <c r="T89" s="214" t="s">
        <v>665</v>
      </c>
      <c r="U89" s="214" t="s">
        <v>666</v>
      </c>
      <c r="V89" s="214" t="s">
        <v>667</v>
      </c>
      <c r="W89" s="214" t="s">
        <v>407</v>
      </c>
      <c r="X89" s="214" t="s">
        <v>271</v>
      </c>
      <c r="Y89" s="214" t="s">
        <v>427</v>
      </c>
      <c r="Z89" s="214" t="s">
        <v>435</v>
      </c>
      <c r="AA89" s="214" t="s">
        <v>274</v>
      </c>
    </row>
    <row r="90" spans="11:27" ht="15.75">
      <c r="K90"/>
      <c r="T90" s="214" t="s">
        <v>668</v>
      </c>
      <c r="U90" s="214" t="s">
        <v>669</v>
      </c>
      <c r="V90" s="214" t="b">
        <v>0</v>
      </c>
      <c r="W90" s="214" t="s">
        <v>415</v>
      </c>
      <c r="X90" s="214" t="b">
        <v>1</v>
      </c>
      <c r="Y90" s="214" t="s">
        <v>580</v>
      </c>
      <c r="Z90" s="214" t="s">
        <v>363</v>
      </c>
      <c r="AA90" s="214" t="s">
        <v>581</v>
      </c>
    </row>
    <row r="91" spans="11:27" ht="15.75">
      <c r="K91"/>
      <c r="T91" s="214" t="s">
        <v>670</v>
      </c>
      <c r="U91" s="214" t="s">
        <v>671</v>
      </c>
      <c r="V91" s="214" t="b">
        <v>0</v>
      </c>
      <c r="W91" s="214" t="s">
        <v>415</v>
      </c>
      <c r="X91" s="214" t="b">
        <v>0</v>
      </c>
      <c r="Y91" s="214" t="s">
        <v>580</v>
      </c>
      <c r="Z91" s="214" t="s">
        <v>363</v>
      </c>
      <c r="AA91" s="214" t="s">
        <v>581</v>
      </c>
    </row>
    <row r="92" spans="11:27" ht="15.75">
      <c r="K92"/>
      <c r="T92" s="214" t="s">
        <v>672</v>
      </c>
      <c r="U92" s="214" t="s">
        <v>673</v>
      </c>
      <c r="V92" s="214" t="b">
        <v>0</v>
      </c>
      <c r="W92" s="214" t="s">
        <v>415</v>
      </c>
      <c r="X92" s="214" t="b">
        <v>1</v>
      </c>
      <c r="Y92" s="214" t="s">
        <v>580</v>
      </c>
      <c r="Z92" s="214" t="s">
        <v>363</v>
      </c>
      <c r="AA92" s="214" t="s">
        <v>581</v>
      </c>
    </row>
    <row r="93" spans="11:27" ht="15.75">
      <c r="K93"/>
      <c r="T93" s="214" t="s">
        <v>674</v>
      </c>
      <c r="U93" s="214" t="s">
        <v>675</v>
      </c>
      <c r="V93" s="214" t="s">
        <v>676</v>
      </c>
      <c r="W93" s="214" t="s">
        <v>398</v>
      </c>
      <c r="X93" s="214">
        <v>1</v>
      </c>
      <c r="Y93" s="214" t="s">
        <v>580</v>
      </c>
      <c r="Z93" s="214" t="s">
        <v>363</v>
      </c>
      <c r="AA93" s="214" t="s">
        <v>581</v>
      </c>
    </row>
    <row r="94" spans="11:27" ht="15.75">
      <c r="K94"/>
      <c r="T94" s="214" t="s">
        <v>677</v>
      </c>
      <c r="U94" s="214" t="s">
        <v>678</v>
      </c>
      <c r="V94" s="214" t="s">
        <v>679</v>
      </c>
      <c r="W94" s="214" t="s">
        <v>462</v>
      </c>
      <c r="X94" s="214" t="s">
        <v>680</v>
      </c>
      <c r="Y94" s="214" t="s">
        <v>580</v>
      </c>
      <c r="Z94" s="214" t="s">
        <v>363</v>
      </c>
      <c r="AA94" s="214" t="s">
        <v>581</v>
      </c>
    </row>
    <row r="95" spans="11:27" ht="15.75">
      <c r="K95"/>
      <c r="T95" s="214" t="s">
        <v>681</v>
      </c>
      <c r="U95" s="214" t="s">
        <v>682</v>
      </c>
      <c r="V95" s="214" t="s">
        <v>683</v>
      </c>
      <c r="W95" s="214" t="s">
        <v>462</v>
      </c>
      <c r="X95" s="214" t="s">
        <v>271</v>
      </c>
      <c r="Y95" s="214" t="s">
        <v>580</v>
      </c>
      <c r="Z95" s="214" t="s">
        <v>363</v>
      </c>
      <c r="AA95" s="214" t="s">
        <v>581</v>
      </c>
    </row>
    <row r="96" spans="11:27" ht="15.75">
      <c r="K96"/>
      <c r="T96" s="214" t="s">
        <v>684</v>
      </c>
      <c r="U96" s="214" t="s">
        <v>685</v>
      </c>
      <c r="V96" s="214" t="s">
        <v>686</v>
      </c>
      <c r="W96" s="214" t="s">
        <v>462</v>
      </c>
      <c r="X96" s="214" t="s">
        <v>686</v>
      </c>
      <c r="Y96" s="214" t="s">
        <v>687</v>
      </c>
      <c r="Z96" s="214" t="s">
        <v>463</v>
      </c>
      <c r="AA96" s="214" t="s">
        <v>274</v>
      </c>
    </row>
    <row r="97" spans="11:27" ht="15.75">
      <c r="K97"/>
      <c r="T97" s="214" t="s">
        <v>688</v>
      </c>
      <c r="U97" s="214" t="s">
        <v>689</v>
      </c>
      <c r="V97" s="214" t="s">
        <v>690</v>
      </c>
      <c r="W97" s="214" t="s">
        <v>462</v>
      </c>
      <c r="X97" s="214" t="s">
        <v>690</v>
      </c>
      <c r="Y97" s="214" t="s">
        <v>687</v>
      </c>
      <c r="Z97" s="214" t="s">
        <v>463</v>
      </c>
      <c r="AA97" s="214" t="s">
        <v>274</v>
      </c>
    </row>
    <row r="98" spans="11:27" ht="15.75">
      <c r="K98"/>
      <c r="T98" s="214" t="s">
        <v>691</v>
      </c>
      <c r="U98" s="214" t="s">
        <v>692</v>
      </c>
      <c r="V98" s="214" t="s">
        <v>693</v>
      </c>
      <c r="W98" s="214" t="s">
        <v>462</v>
      </c>
      <c r="X98" s="214" t="s">
        <v>693</v>
      </c>
      <c r="Y98" s="214" t="s">
        <v>687</v>
      </c>
      <c r="Z98" s="214" t="s">
        <v>463</v>
      </c>
      <c r="AA98" s="214" t="s">
        <v>274</v>
      </c>
    </row>
    <row r="99" spans="11:27" ht="15.75">
      <c r="K99"/>
      <c r="T99" s="214" t="s">
        <v>694</v>
      </c>
      <c r="U99" s="214" t="s">
        <v>695</v>
      </c>
      <c r="V99" s="214" t="s">
        <v>696</v>
      </c>
      <c r="W99" s="214" t="s">
        <v>462</v>
      </c>
      <c r="X99" s="214" t="s">
        <v>696</v>
      </c>
      <c r="Y99" s="214" t="s">
        <v>687</v>
      </c>
      <c r="Z99" s="214" t="s">
        <v>463</v>
      </c>
      <c r="AA99" s="214" t="s">
        <v>274</v>
      </c>
    </row>
    <row r="100" spans="11:27" ht="15.75">
      <c r="K100"/>
      <c r="T100" s="214" t="s">
        <v>697</v>
      </c>
      <c r="U100" s="214" t="s">
        <v>698</v>
      </c>
      <c r="V100" s="214" t="s">
        <v>699</v>
      </c>
      <c r="W100" s="214" t="s">
        <v>462</v>
      </c>
      <c r="X100" s="214" t="s">
        <v>271</v>
      </c>
      <c r="Y100" s="214" t="s">
        <v>687</v>
      </c>
      <c r="Z100" s="214" t="s">
        <v>463</v>
      </c>
      <c r="AA100" s="214" t="s">
        <v>274</v>
      </c>
    </row>
    <row r="101" spans="11:27" ht="15.75">
      <c r="K101"/>
      <c r="T101" s="214" t="s">
        <v>700</v>
      </c>
      <c r="U101" s="214" t="s">
        <v>701</v>
      </c>
      <c r="V101" s="214" t="s">
        <v>702</v>
      </c>
      <c r="W101" s="214" t="s">
        <v>462</v>
      </c>
      <c r="X101" s="214" t="s">
        <v>271</v>
      </c>
      <c r="Y101" s="214" t="s">
        <v>687</v>
      </c>
      <c r="Z101" s="214" t="s">
        <v>463</v>
      </c>
      <c r="AA101" s="214" t="s">
        <v>274</v>
      </c>
    </row>
    <row r="102" spans="11:27" ht="15.75">
      <c r="K102"/>
      <c r="T102" s="214" t="s">
        <v>703</v>
      </c>
      <c r="U102" s="214" t="s">
        <v>704</v>
      </c>
      <c r="V102" s="214" t="s">
        <v>705</v>
      </c>
      <c r="W102" s="214" t="s">
        <v>462</v>
      </c>
      <c r="X102" s="214" t="s">
        <v>271</v>
      </c>
      <c r="Y102" s="214" t="s">
        <v>687</v>
      </c>
      <c r="Z102" s="214" t="s">
        <v>463</v>
      </c>
      <c r="AA102" s="214" t="s">
        <v>274</v>
      </c>
    </row>
    <row r="103" spans="11:27" ht="15.75">
      <c r="K103"/>
      <c r="T103" s="214" t="s">
        <v>706</v>
      </c>
      <c r="U103" s="214" t="s">
        <v>707</v>
      </c>
      <c r="V103" s="214" t="s">
        <v>708</v>
      </c>
      <c r="W103" s="214" t="s">
        <v>462</v>
      </c>
      <c r="X103" s="214" t="s">
        <v>271</v>
      </c>
      <c r="Y103" s="214" t="s">
        <v>687</v>
      </c>
      <c r="Z103" s="214" t="s">
        <v>463</v>
      </c>
      <c r="AA103" s="214" t="s">
        <v>274</v>
      </c>
    </row>
    <row r="104" spans="11:27" ht="15.75">
      <c r="K104"/>
      <c r="T104" s="214" t="s">
        <v>709</v>
      </c>
      <c r="U104" s="214" t="s">
        <v>710</v>
      </c>
      <c r="V104" s="214" t="s">
        <v>708</v>
      </c>
      <c r="W104" s="214" t="s">
        <v>462</v>
      </c>
      <c r="X104" s="214" t="s">
        <v>271</v>
      </c>
      <c r="Y104" s="214" t="s">
        <v>687</v>
      </c>
      <c r="Z104" s="214" t="s">
        <v>463</v>
      </c>
      <c r="AA104" s="214" t="s">
        <v>274</v>
      </c>
    </row>
    <row r="105" spans="11:27" ht="15.75">
      <c r="K105"/>
      <c r="T105" s="214" t="s">
        <v>711</v>
      </c>
      <c r="U105" s="214" t="s">
        <v>712</v>
      </c>
      <c r="V105" s="214" t="s">
        <v>713</v>
      </c>
      <c r="W105" s="214" t="s">
        <v>462</v>
      </c>
      <c r="X105" s="214"/>
      <c r="Y105" s="214" t="s">
        <v>687</v>
      </c>
      <c r="Z105" s="214" t="s">
        <v>463</v>
      </c>
      <c r="AA105" s="214" t="s">
        <v>274</v>
      </c>
    </row>
    <row r="106" spans="11:27" ht="15.75">
      <c r="K106"/>
      <c r="T106" s="214" t="s">
        <v>714</v>
      </c>
      <c r="U106" s="214" t="s">
        <v>715</v>
      </c>
      <c r="V106" s="214" t="s">
        <v>716</v>
      </c>
      <c r="W106" s="214" t="s">
        <v>462</v>
      </c>
      <c r="X106" s="214"/>
      <c r="Y106" s="214" t="s">
        <v>687</v>
      </c>
      <c r="Z106" s="214" t="s">
        <v>463</v>
      </c>
      <c r="AA106" s="214" t="s">
        <v>274</v>
      </c>
    </row>
    <row r="107" spans="11:27" ht="15.75">
      <c r="K107"/>
      <c r="T107" s="214" t="s">
        <v>717</v>
      </c>
      <c r="U107" s="214" t="s">
        <v>718</v>
      </c>
      <c r="V107" s="214" t="s">
        <v>719</v>
      </c>
      <c r="W107" s="214" t="s">
        <v>720</v>
      </c>
      <c r="X107" s="214" t="s">
        <v>721</v>
      </c>
      <c r="Y107" s="214"/>
      <c r="Z107" s="214"/>
      <c r="AA107" s="214"/>
    </row>
    <row r="108" spans="11:27" ht="15.75">
      <c r="K108"/>
      <c r="T108" s="214" t="s">
        <v>385</v>
      </c>
      <c r="U108" s="214" t="s">
        <v>722</v>
      </c>
      <c r="V108" s="214" t="s">
        <v>723</v>
      </c>
      <c r="W108" s="214" t="s">
        <v>407</v>
      </c>
      <c r="X108" s="214" t="s">
        <v>723</v>
      </c>
      <c r="Y108" s="214" t="s">
        <v>687</v>
      </c>
      <c r="Z108" s="214" t="s">
        <v>479</v>
      </c>
      <c r="AA108" s="214" t="s">
        <v>274</v>
      </c>
    </row>
    <row r="109" spans="11:27" ht="15.75">
      <c r="K109"/>
      <c r="T109" s="214" t="s">
        <v>724</v>
      </c>
      <c r="U109" s="214" t="s">
        <v>725</v>
      </c>
      <c r="V109" s="214" t="s">
        <v>726</v>
      </c>
      <c r="W109" s="214" t="s">
        <v>462</v>
      </c>
      <c r="X109" s="214" t="s">
        <v>727</v>
      </c>
      <c r="Y109" s="214" t="s">
        <v>687</v>
      </c>
      <c r="Z109" s="214" t="s">
        <v>463</v>
      </c>
      <c r="AA109" s="214" t="s">
        <v>274</v>
      </c>
    </row>
    <row r="110" spans="11:27" ht="15.75">
      <c r="K110"/>
      <c r="T110" s="214" t="s">
        <v>728</v>
      </c>
      <c r="U110" s="214" t="s">
        <v>729</v>
      </c>
      <c r="V110" s="214" t="s">
        <v>730</v>
      </c>
      <c r="W110" s="214" t="s">
        <v>462</v>
      </c>
      <c r="X110" s="214" t="s">
        <v>731</v>
      </c>
      <c r="Y110" s="214" t="s">
        <v>687</v>
      </c>
      <c r="Z110" s="214" t="s">
        <v>463</v>
      </c>
      <c r="AA110" s="214" t="s">
        <v>274</v>
      </c>
    </row>
    <row r="111" spans="11:27" ht="15.75">
      <c r="K111"/>
      <c r="T111" s="214" t="s">
        <v>732</v>
      </c>
      <c r="U111" s="214" t="s">
        <v>733</v>
      </c>
      <c r="V111" s="214" t="s">
        <v>734</v>
      </c>
      <c r="W111" s="214" t="s">
        <v>462</v>
      </c>
      <c r="X111" s="214" t="s">
        <v>735</v>
      </c>
      <c r="Y111" s="214" t="s">
        <v>687</v>
      </c>
      <c r="Z111" s="214" t="s">
        <v>463</v>
      </c>
      <c r="AA111" s="214" t="s">
        <v>274</v>
      </c>
    </row>
    <row r="112" spans="11:27" ht="15.75">
      <c r="K112"/>
      <c r="T112" s="214" t="s">
        <v>736</v>
      </c>
      <c r="U112" s="214" t="s">
        <v>737</v>
      </c>
      <c r="V112" s="214" t="s">
        <v>738</v>
      </c>
      <c r="W112" s="214" t="s">
        <v>462</v>
      </c>
      <c r="X112" s="214" t="s">
        <v>735</v>
      </c>
      <c r="Y112" s="214" t="s">
        <v>687</v>
      </c>
      <c r="Z112" s="214" t="s">
        <v>463</v>
      </c>
      <c r="AA112" s="214" t="s">
        <v>274</v>
      </c>
    </row>
    <row r="113" spans="11:27" ht="15.75">
      <c r="K113"/>
      <c r="T113" s="214" t="s">
        <v>739</v>
      </c>
      <c r="U113" s="214" t="s">
        <v>740</v>
      </c>
      <c r="V113" s="215" t="s">
        <v>741</v>
      </c>
      <c r="W113" s="214" t="s">
        <v>462</v>
      </c>
      <c r="X113" s="214" t="s">
        <v>271</v>
      </c>
      <c r="Y113" s="214" t="s">
        <v>687</v>
      </c>
      <c r="Z113" s="214" t="s">
        <v>463</v>
      </c>
      <c r="AA113" s="214" t="s">
        <v>274</v>
      </c>
    </row>
    <row r="114" spans="11:27" ht="15.75">
      <c r="K114"/>
      <c r="T114" s="214" t="s">
        <v>742</v>
      </c>
      <c r="U114" s="214" t="s">
        <v>743</v>
      </c>
      <c r="V114" s="215" t="s">
        <v>744</v>
      </c>
      <c r="W114" s="214" t="s">
        <v>462</v>
      </c>
      <c r="X114" s="214" t="s">
        <v>745</v>
      </c>
      <c r="Y114" s="214" t="s">
        <v>687</v>
      </c>
      <c r="Z114" s="214" t="s">
        <v>463</v>
      </c>
      <c r="AA114" s="214" t="s">
        <v>274</v>
      </c>
    </row>
    <row r="115" spans="11:27" ht="15.75">
      <c r="K115"/>
      <c r="T115" s="214" t="s">
        <v>423</v>
      </c>
      <c r="U115" s="214" t="s">
        <v>746</v>
      </c>
      <c r="V115" s="215"/>
      <c r="W115" s="214" t="s">
        <v>462</v>
      </c>
      <c r="X115" s="214" t="s">
        <v>271</v>
      </c>
      <c r="Y115" s="214" t="s">
        <v>687</v>
      </c>
      <c r="Z115" s="214" t="s">
        <v>463</v>
      </c>
      <c r="AA115" s="214" t="s">
        <v>274</v>
      </c>
    </row>
    <row r="116" spans="11:27" ht="15.75">
      <c r="K116"/>
      <c r="T116" s="214" t="s">
        <v>747</v>
      </c>
      <c r="U116" s="214" t="s">
        <v>748</v>
      </c>
      <c r="V116" s="215"/>
      <c r="W116" s="214" t="s">
        <v>462</v>
      </c>
      <c r="X116" s="214" t="s">
        <v>271</v>
      </c>
      <c r="Y116" s="214" t="s">
        <v>687</v>
      </c>
      <c r="Z116" s="214" t="s">
        <v>463</v>
      </c>
      <c r="AA116" s="214" t="s">
        <v>274</v>
      </c>
    </row>
    <row r="117" spans="11:27" ht="15.75">
      <c r="K117"/>
      <c r="T117" s="214" t="s">
        <v>749</v>
      </c>
      <c r="U117" s="214" t="s">
        <v>750</v>
      </c>
      <c r="V117" s="214" t="b">
        <v>0</v>
      </c>
      <c r="W117" s="214" t="s">
        <v>415</v>
      </c>
      <c r="X117" s="214" t="s">
        <v>751</v>
      </c>
      <c r="Y117" s="214" t="s">
        <v>272</v>
      </c>
      <c r="Z117" s="214" t="s">
        <v>435</v>
      </c>
      <c r="AA117" s="214" t="s">
        <v>274</v>
      </c>
    </row>
    <row r="118" spans="11:27" ht="15.75">
      <c r="K118"/>
      <c r="T118" s="214" t="s">
        <v>752</v>
      </c>
      <c r="U118" s="214" t="s">
        <v>753</v>
      </c>
      <c r="V118" s="214" t="s">
        <v>754</v>
      </c>
      <c r="W118" s="214" t="s">
        <v>407</v>
      </c>
      <c r="X118" s="214" t="s">
        <v>755</v>
      </c>
      <c r="Y118" s="214" t="s">
        <v>756</v>
      </c>
      <c r="Z118" s="214" t="s">
        <v>463</v>
      </c>
      <c r="AA118" s="214" t="s">
        <v>274</v>
      </c>
    </row>
    <row r="119" spans="11:27" ht="15.75">
      <c r="K119"/>
      <c r="T119" s="214" t="s">
        <v>757</v>
      </c>
      <c r="U119" s="214" t="s">
        <v>758</v>
      </c>
      <c r="V119" s="214" t="s">
        <v>759</v>
      </c>
      <c r="W119" s="214" t="s">
        <v>407</v>
      </c>
      <c r="X119" s="214" t="s">
        <v>760</v>
      </c>
      <c r="Y119" s="214" t="s">
        <v>756</v>
      </c>
      <c r="Z119" s="214" t="s">
        <v>463</v>
      </c>
      <c r="AA119" s="214" t="s">
        <v>274</v>
      </c>
    </row>
    <row r="120" spans="11:27" ht="15.75">
      <c r="K120"/>
      <c r="T120" s="214" t="s">
        <v>761</v>
      </c>
      <c r="U120" s="214" t="s">
        <v>762</v>
      </c>
      <c r="V120" s="214" t="s">
        <v>763</v>
      </c>
      <c r="W120" s="214" t="s">
        <v>407</v>
      </c>
      <c r="X120" s="214" t="s">
        <v>763</v>
      </c>
      <c r="Y120" s="214" t="s">
        <v>756</v>
      </c>
      <c r="Z120" s="214" t="s">
        <v>463</v>
      </c>
      <c r="AA120" s="214" t="s">
        <v>274</v>
      </c>
    </row>
    <row r="121" spans="11:27" ht="15.75">
      <c r="K121"/>
      <c r="T121" s="214" t="s">
        <v>764</v>
      </c>
      <c r="U121" s="214" t="s">
        <v>765</v>
      </c>
      <c r="V121" s="214"/>
      <c r="W121" s="214" t="s">
        <v>407</v>
      </c>
      <c r="X121" s="214" t="s">
        <v>766</v>
      </c>
      <c r="Y121" s="214" t="s">
        <v>756</v>
      </c>
      <c r="Z121" s="214" t="s">
        <v>463</v>
      </c>
      <c r="AA121" s="214" t="s">
        <v>767</v>
      </c>
    </row>
    <row r="122" spans="11:27" ht="15.75">
      <c r="K122"/>
      <c r="T122" s="214" t="s">
        <v>768</v>
      </c>
      <c r="U122" s="214" t="s">
        <v>769</v>
      </c>
      <c r="V122" s="214" t="s">
        <v>770</v>
      </c>
      <c r="W122" s="214" t="s">
        <v>407</v>
      </c>
      <c r="X122" s="214" t="s">
        <v>771</v>
      </c>
      <c r="Y122" s="214" t="s">
        <v>756</v>
      </c>
      <c r="Z122" s="214" t="s">
        <v>463</v>
      </c>
      <c r="AA122" s="214" t="s">
        <v>274</v>
      </c>
    </row>
    <row r="123" spans="11:27" ht="15.75">
      <c r="K123"/>
      <c r="T123" s="214" t="s">
        <v>772</v>
      </c>
      <c r="U123" s="214" t="s">
        <v>773</v>
      </c>
      <c r="V123" s="214"/>
      <c r="W123" s="214" t="s">
        <v>774</v>
      </c>
      <c r="X123" s="214" t="s">
        <v>775</v>
      </c>
      <c r="Y123" s="214" t="s">
        <v>687</v>
      </c>
      <c r="Z123" s="214" t="s">
        <v>435</v>
      </c>
      <c r="AA123" s="214" t="s">
        <v>767</v>
      </c>
    </row>
    <row r="124" spans="11:27" ht="15.75">
      <c r="K124"/>
      <c r="T124" s="214" t="s">
        <v>776</v>
      </c>
      <c r="U124" s="214" t="s">
        <v>777</v>
      </c>
      <c r="V124" s="214"/>
      <c r="W124" s="214" t="s">
        <v>407</v>
      </c>
      <c r="X124" s="214" t="s">
        <v>778</v>
      </c>
      <c r="Y124" s="214" t="s">
        <v>687</v>
      </c>
      <c r="Z124" s="214" t="s">
        <v>435</v>
      </c>
      <c r="AA124" s="214" t="s">
        <v>767</v>
      </c>
    </row>
    <row r="125" spans="11:27" ht="15.75">
      <c r="K125"/>
      <c r="T125" s="214" t="s">
        <v>779</v>
      </c>
      <c r="U125" s="214" t="s">
        <v>780</v>
      </c>
      <c r="V125" s="214"/>
      <c r="W125" s="214" t="s">
        <v>270</v>
      </c>
      <c r="X125" s="214" t="s">
        <v>781</v>
      </c>
      <c r="Y125" s="214" t="s">
        <v>687</v>
      </c>
      <c r="Z125" s="214" t="s">
        <v>435</v>
      </c>
      <c r="AA125" s="214" t="s">
        <v>767</v>
      </c>
    </row>
    <row r="126" spans="11:27" ht="15.75">
      <c r="K126"/>
      <c r="T126" s="214" t="s">
        <v>782</v>
      </c>
      <c r="U126" s="214" t="s">
        <v>783</v>
      </c>
      <c r="V126" s="214"/>
      <c r="W126" s="214" t="s">
        <v>270</v>
      </c>
      <c r="X126" s="214" t="s">
        <v>784</v>
      </c>
      <c r="Y126" s="214" t="s">
        <v>687</v>
      </c>
      <c r="Z126" s="214" t="s">
        <v>435</v>
      </c>
      <c r="AA126" s="214" t="s">
        <v>767</v>
      </c>
    </row>
    <row r="127" spans="11:27" ht="15.75">
      <c r="K127"/>
      <c r="T127" s="214" t="s">
        <v>368</v>
      </c>
      <c r="U127" s="214" t="s">
        <v>785</v>
      </c>
      <c r="V127" s="214" t="s">
        <v>786</v>
      </c>
      <c r="W127" s="214" t="s">
        <v>787</v>
      </c>
      <c r="X127" s="214" t="s">
        <v>271</v>
      </c>
      <c r="Y127" s="214" t="s">
        <v>272</v>
      </c>
      <c r="Z127" s="214" t="s">
        <v>435</v>
      </c>
      <c r="AA127" s="214" t="s">
        <v>274</v>
      </c>
    </row>
    <row r="128" spans="11:27" ht="15.75">
      <c r="K128"/>
      <c r="T128" s="214" t="s">
        <v>788</v>
      </c>
      <c r="U128" s="214" t="s">
        <v>789</v>
      </c>
      <c r="V128" s="214" t="b">
        <v>1</v>
      </c>
      <c r="W128" s="214" t="s">
        <v>415</v>
      </c>
      <c r="X128" s="214" t="b">
        <v>0</v>
      </c>
      <c r="Y128" s="214" t="s">
        <v>687</v>
      </c>
      <c r="Z128" s="214" t="s">
        <v>435</v>
      </c>
      <c r="AA128" s="214" t="s">
        <v>274</v>
      </c>
    </row>
    <row r="129" spans="11:27" ht="15.75">
      <c r="K129"/>
      <c r="T129" s="214" t="s">
        <v>790</v>
      </c>
      <c r="U129" s="214" t="s">
        <v>791</v>
      </c>
      <c r="V129" s="214" t="s">
        <v>792</v>
      </c>
      <c r="W129" s="214" t="s">
        <v>407</v>
      </c>
      <c r="X129" s="214" t="s">
        <v>793</v>
      </c>
      <c r="Y129" s="214" t="s">
        <v>272</v>
      </c>
      <c r="Z129" s="214" t="s">
        <v>435</v>
      </c>
      <c r="AA129" s="214" t="s">
        <v>274</v>
      </c>
    </row>
    <row r="130" spans="11:27" ht="15.75">
      <c r="K130"/>
      <c r="T130" s="214" t="s">
        <v>794</v>
      </c>
      <c r="U130" s="214" t="s">
        <v>795</v>
      </c>
      <c r="V130" s="214"/>
      <c r="W130" s="214" t="s">
        <v>270</v>
      </c>
      <c r="X130" s="214" t="s">
        <v>784</v>
      </c>
      <c r="Y130" s="214" t="s">
        <v>687</v>
      </c>
      <c r="Z130" s="214" t="s">
        <v>435</v>
      </c>
      <c r="AA130" s="214" t="s">
        <v>274</v>
      </c>
    </row>
    <row r="131" spans="11:27" ht="15.75">
      <c r="K131"/>
    </row>
    <row r="132" spans="11:27" ht="15.75">
      <c r="K132"/>
    </row>
    <row r="133" spans="11:27" ht="15.75">
      <c r="K133"/>
    </row>
    <row r="134" spans="11:27" ht="15.75">
      <c r="K134"/>
    </row>
    <row r="135" spans="11:27" ht="15.75">
      <c r="K135"/>
    </row>
    <row r="136" spans="11:27" ht="15.75">
      <c r="K136"/>
    </row>
    <row r="137" spans="11:27" ht="15.75">
      <c r="K137"/>
    </row>
    <row r="138" spans="11:27" ht="15.75">
      <c r="K138"/>
    </row>
    <row r="139" spans="11:27" ht="15.75">
      <c r="K139"/>
    </row>
    <row r="140" spans="11:27" ht="15.75">
      <c r="K140"/>
    </row>
    <row r="141" spans="11:27" ht="15.75">
      <c r="K141"/>
    </row>
    <row r="142" spans="11:27" ht="15.75">
      <c r="K142"/>
    </row>
    <row r="143" spans="11:27" ht="15.75">
      <c r="K143"/>
    </row>
    <row r="144" spans="11:27" ht="15.75">
      <c r="K144"/>
    </row>
    <row r="145" spans="11:11" ht="15.75">
      <c r="K145"/>
    </row>
    <row r="146" spans="11:11" ht="15.75">
      <c r="K146"/>
    </row>
    <row r="147" spans="11:11" ht="15.75">
      <c r="K147"/>
    </row>
    <row r="148" spans="11:11" ht="15.75">
      <c r="K148"/>
    </row>
    <row r="149" spans="11:11" ht="15.75">
      <c r="K149"/>
    </row>
    <row r="150" spans="11:11" ht="15.75">
      <c r="K150"/>
    </row>
    <row r="151" spans="11:11" ht="15.75">
      <c r="K151"/>
    </row>
    <row r="152" spans="11:11" ht="15.75">
      <c r="K152"/>
    </row>
    <row r="153" spans="11:11" ht="15.75">
      <c r="K153"/>
    </row>
    <row r="154" spans="11:11" ht="15.75">
      <c r="K154"/>
    </row>
    <row r="155" spans="11:11" ht="15.75">
      <c r="K155"/>
    </row>
    <row r="156" spans="11:11" ht="15.75">
      <c r="K156"/>
    </row>
    <row r="157" spans="11:11" ht="15.75">
      <c r="K157"/>
    </row>
    <row r="158" spans="11:11" ht="15.75">
      <c r="K158"/>
    </row>
    <row r="159" spans="11:11" ht="15.75">
      <c r="K159"/>
    </row>
    <row r="160" spans="11:11" ht="15.75">
      <c r="K160"/>
    </row>
    <row r="161" spans="11:11" ht="15.75">
      <c r="K161"/>
    </row>
    <row r="162" spans="11:11" ht="15.75">
      <c r="K162"/>
    </row>
    <row r="163" spans="11:11" ht="15.75">
      <c r="K163"/>
    </row>
    <row r="164" spans="11:11" ht="15.75">
      <c r="K164"/>
    </row>
    <row r="165" spans="11:11" ht="15.75">
      <c r="K165"/>
    </row>
    <row r="166" spans="11:11" ht="15.75">
      <c r="K166"/>
    </row>
    <row r="167" spans="11:11" ht="15.75">
      <c r="K167"/>
    </row>
    <row r="168" spans="11:11" ht="15.75">
      <c r="K168"/>
    </row>
    <row r="169" spans="11:11" ht="15.75">
      <c r="K169"/>
    </row>
    <row r="170" spans="11:11" ht="15.75">
      <c r="K170"/>
    </row>
    <row r="171" spans="11:11" ht="15.75">
      <c r="K171"/>
    </row>
    <row r="172" spans="11:11" ht="15.75">
      <c r="K172"/>
    </row>
    <row r="173" spans="11:11" ht="15.75">
      <c r="K173"/>
    </row>
    <row r="174" spans="11:11" ht="15.75">
      <c r="K174"/>
    </row>
    <row r="175" spans="11:11" ht="15.75">
      <c r="K175"/>
    </row>
    <row r="176" spans="11:11" ht="15.75">
      <c r="K176"/>
    </row>
    <row r="177" spans="11:11" ht="15.75">
      <c r="K177"/>
    </row>
    <row r="178" spans="11:11" ht="15.75">
      <c r="K178"/>
    </row>
    <row r="179" spans="11:11" ht="15.75">
      <c r="K179"/>
    </row>
    <row r="180" spans="11:11" ht="15.75">
      <c r="K180"/>
    </row>
    <row r="181" spans="11:11" ht="15.75">
      <c r="K181"/>
    </row>
    <row r="182" spans="11:11" ht="15.75">
      <c r="K182"/>
    </row>
    <row r="183" spans="11:11" ht="15.75">
      <c r="K183"/>
    </row>
    <row r="184" spans="11:11" ht="15.75">
      <c r="K184"/>
    </row>
    <row r="185" spans="11:11" ht="15.75">
      <c r="K185"/>
    </row>
    <row r="186" spans="11:11" ht="15.75">
      <c r="K186"/>
    </row>
    <row r="187" spans="11:11" ht="15.75">
      <c r="K187"/>
    </row>
    <row r="188" spans="11:11" ht="15.75">
      <c r="K188"/>
    </row>
    <row r="189" spans="11:11" ht="15.75">
      <c r="K189"/>
    </row>
    <row r="190" spans="11:11" ht="15.75">
      <c r="K190"/>
    </row>
    <row r="191" spans="11:11" ht="15.75">
      <c r="K191"/>
    </row>
    <row r="192" spans="11:11" ht="15.75">
      <c r="K192"/>
    </row>
    <row r="193" spans="11:11" ht="15.75">
      <c r="K193"/>
    </row>
    <row r="194" spans="11:11" ht="15.75">
      <c r="K194"/>
    </row>
    <row r="195" spans="11:11" ht="15.75">
      <c r="K195"/>
    </row>
    <row r="196" spans="11:11" ht="15.75">
      <c r="K196"/>
    </row>
    <row r="197" spans="11:11" ht="15.75">
      <c r="K197"/>
    </row>
    <row r="198" spans="11:11" ht="15.75">
      <c r="K198"/>
    </row>
    <row r="199" spans="11:11" ht="15.75">
      <c r="K199"/>
    </row>
    <row r="200" spans="11:11" ht="15.75">
      <c r="K200"/>
    </row>
    <row r="201" spans="11:11" ht="15.75">
      <c r="K201"/>
    </row>
    <row r="202" spans="11:11" ht="15.75">
      <c r="K202"/>
    </row>
    <row r="203" spans="11:11" ht="15.75">
      <c r="K203"/>
    </row>
    <row r="204" spans="11:11" ht="15.75">
      <c r="K204"/>
    </row>
    <row r="205" spans="11:11" ht="15.75">
      <c r="K205"/>
    </row>
    <row r="206" spans="11:11" ht="15.75">
      <c r="K206"/>
    </row>
    <row r="207" spans="11:11" ht="15.75">
      <c r="K207"/>
    </row>
    <row r="208" spans="11:11" ht="15.75">
      <c r="K208"/>
    </row>
    <row r="209" spans="11:11" ht="15.75">
      <c r="K209"/>
    </row>
    <row r="210" spans="11:11" ht="15.75">
      <c r="K210"/>
    </row>
    <row r="211" spans="11:11" ht="15.75">
      <c r="K211"/>
    </row>
    <row r="212" spans="11:11" ht="15.75">
      <c r="K212"/>
    </row>
    <row r="213" spans="11:11" ht="15.75">
      <c r="K213"/>
    </row>
    <row r="214" spans="11:11" ht="15.75">
      <c r="K214"/>
    </row>
    <row r="215" spans="11:11" ht="15.75">
      <c r="K215"/>
    </row>
    <row r="216" spans="11:11" ht="15.75">
      <c r="K216"/>
    </row>
    <row r="217" spans="11:11" ht="15.75">
      <c r="K217"/>
    </row>
    <row r="218" spans="11:11" ht="15.75">
      <c r="K218"/>
    </row>
    <row r="219" spans="11:11" ht="15.75">
      <c r="K219"/>
    </row>
    <row r="220" spans="11:11" ht="15.75">
      <c r="K220"/>
    </row>
    <row r="221" spans="11:11" ht="15.75">
      <c r="K221"/>
    </row>
    <row r="222" spans="11:11" ht="15.75">
      <c r="K222"/>
    </row>
    <row r="223" spans="11:11" ht="15.75">
      <c r="K223"/>
    </row>
    <row r="224" spans="11:11" ht="15.75">
      <c r="K224"/>
    </row>
    <row r="225" spans="11:11" ht="15.75">
      <c r="K225"/>
    </row>
    <row r="226" spans="11:11" ht="15.75">
      <c r="K226"/>
    </row>
    <row r="227" spans="11:11" ht="15.75">
      <c r="K227"/>
    </row>
    <row r="228" spans="11:11" ht="15.75">
      <c r="K228"/>
    </row>
    <row r="229" spans="11:11" ht="15.75">
      <c r="K229"/>
    </row>
    <row r="230" spans="11:11" ht="15.75">
      <c r="K230"/>
    </row>
    <row r="231" spans="11:11" ht="15.75">
      <c r="K231"/>
    </row>
    <row r="232" spans="11:11" ht="15.75">
      <c r="K232"/>
    </row>
    <row r="233" spans="11:11" ht="15.75">
      <c r="K233"/>
    </row>
    <row r="234" spans="11:11" ht="15.75">
      <c r="K234"/>
    </row>
    <row r="235" spans="11:11" ht="15.75">
      <c r="K235"/>
    </row>
    <row r="236" spans="11:11" ht="15.75">
      <c r="K236"/>
    </row>
    <row r="237" spans="11:11" ht="15.75">
      <c r="K237"/>
    </row>
    <row r="238" spans="11:11" ht="15.75">
      <c r="K238"/>
    </row>
    <row r="239" spans="11:11" ht="15.75">
      <c r="K239"/>
    </row>
    <row r="240" spans="11:11" ht="15.75">
      <c r="K240"/>
    </row>
    <row r="241" spans="11:11" ht="15.75">
      <c r="K241"/>
    </row>
    <row r="242" spans="11:11" ht="15.75">
      <c r="K242"/>
    </row>
    <row r="243" spans="11:11" ht="15.75">
      <c r="K243"/>
    </row>
    <row r="244" spans="11:11" ht="15.75">
      <c r="K244"/>
    </row>
    <row r="245" spans="11:11" ht="15.75">
      <c r="K245"/>
    </row>
    <row r="246" spans="11:11" ht="15.75">
      <c r="K246"/>
    </row>
    <row r="247" spans="11:11" ht="15.75">
      <c r="K247"/>
    </row>
    <row r="248" spans="11:11" ht="15.75">
      <c r="K248"/>
    </row>
    <row r="249" spans="11:11" ht="15.75">
      <c r="K249"/>
    </row>
    <row r="250" spans="11:11" ht="15.75">
      <c r="K250"/>
    </row>
    <row r="251" spans="11:11" ht="15.75">
      <c r="K251"/>
    </row>
    <row r="252" spans="11:11" ht="15.75">
      <c r="K252"/>
    </row>
    <row r="253" spans="11:11" ht="15.75">
      <c r="K253"/>
    </row>
    <row r="254" spans="11:11" ht="15.75">
      <c r="K254"/>
    </row>
    <row r="255" spans="11:11" ht="15.75">
      <c r="K255"/>
    </row>
    <row r="256" spans="11:11" ht="15.75">
      <c r="K256"/>
    </row>
    <row r="257" spans="11:11" ht="15.75">
      <c r="K257"/>
    </row>
    <row r="258" spans="11:11" ht="15.75">
      <c r="K258"/>
    </row>
    <row r="259" spans="11:11" ht="15.75">
      <c r="K259"/>
    </row>
    <row r="260" spans="11:11" ht="15.75">
      <c r="K260"/>
    </row>
    <row r="261" spans="11:11" ht="15.75">
      <c r="K261"/>
    </row>
    <row r="262" spans="11:11" ht="15.75">
      <c r="K262"/>
    </row>
    <row r="263" spans="11:11" ht="15.75">
      <c r="K263"/>
    </row>
    <row r="264" spans="11:11" ht="15.75">
      <c r="K264"/>
    </row>
    <row r="265" spans="11:11" ht="15.75">
      <c r="K265"/>
    </row>
    <row r="266" spans="11:11" ht="15.75">
      <c r="K266"/>
    </row>
    <row r="267" spans="11:11" ht="15.75">
      <c r="K267"/>
    </row>
    <row r="268" spans="11:11" ht="15.75">
      <c r="K268"/>
    </row>
    <row r="269" spans="11:11" ht="15.75">
      <c r="K269"/>
    </row>
    <row r="270" spans="11:11" ht="15.75">
      <c r="K270"/>
    </row>
    <row r="271" spans="11:11" ht="15.75">
      <c r="K271"/>
    </row>
    <row r="272" spans="11:11" ht="15.75">
      <c r="K272"/>
    </row>
    <row r="273" spans="11:11" ht="15.75">
      <c r="K273"/>
    </row>
    <row r="274" spans="11:11" ht="15.75">
      <c r="K274"/>
    </row>
    <row r="275" spans="11:11" ht="15.75">
      <c r="K275"/>
    </row>
    <row r="276" spans="11:11" ht="15.75">
      <c r="K276"/>
    </row>
    <row r="277" spans="11:11" ht="15.75">
      <c r="K277"/>
    </row>
    <row r="278" spans="11:11" ht="15.75">
      <c r="K278"/>
    </row>
    <row r="279" spans="11:11" ht="15.75">
      <c r="K279"/>
    </row>
    <row r="280" spans="11:11" ht="15.75">
      <c r="K280"/>
    </row>
    <row r="281" spans="11:11" ht="15.75">
      <c r="K281"/>
    </row>
    <row r="282" spans="11:11" ht="15.75">
      <c r="K282"/>
    </row>
    <row r="283" spans="11:11" ht="15.75">
      <c r="K283"/>
    </row>
    <row r="284" spans="11:11" ht="15.75">
      <c r="K284"/>
    </row>
    <row r="285" spans="11:11" ht="15.75">
      <c r="K285"/>
    </row>
    <row r="286" spans="11:11" ht="15.75">
      <c r="K286"/>
    </row>
    <row r="287" spans="11:11" ht="15.75">
      <c r="K287"/>
    </row>
    <row r="288" spans="11:11" ht="15.75">
      <c r="K288"/>
    </row>
    <row r="289" spans="11:11" ht="15.75">
      <c r="K289"/>
    </row>
    <row r="290" spans="11:11" ht="15.75">
      <c r="K290"/>
    </row>
    <row r="291" spans="11:11" ht="15.75">
      <c r="K291"/>
    </row>
    <row r="292" spans="11:11" ht="15.75">
      <c r="K292"/>
    </row>
    <row r="293" spans="11:11" ht="15.75">
      <c r="K293"/>
    </row>
    <row r="294" spans="11:11" ht="15.75">
      <c r="K294"/>
    </row>
    <row r="295" spans="11:11" ht="15.75">
      <c r="K295"/>
    </row>
    <row r="296" spans="11:11" ht="15.75">
      <c r="K296"/>
    </row>
    <row r="297" spans="11:11" ht="15.75">
      <c r="K297"/>
    </row>
    <row r="298" spans="11:11" ht="15.75">
      <c r="K298"/>
    </row>
    <row r="299" spans="11:11" ht="15.75">
      <c r="K299"/>
    </row>
    <row r="300" spans="11:11" ht="15.75">
      <c r="K300"/>
    </row>
    <row r="301" spans="11:11" ht="15.75">
      <c r="K301"/>
    </row>
    <row r="302" spans="11:11" ht="15.75">
      <c r="K302"/>
    </row>
    <row r="303" spans="11:11" ht="15.75">
      <c r="K303"/>
    </row>
    <row r="304" spans="11:11" ht="15.75">
      <c r="K304"/>
    </row>
    <row r="305" spans="11:11" ht="15.75">
      <c r="K305"/>
    </row>
    <row r="306" spans="11:11" ht="15.75">
      <c r="K306"/>
    </row>
    <row r="307" spans="11:11" ht="15.75">
      <c r="K307"/>
    </row>
    <row r="308" spans="11:11" ht="15.75">
      <c r="K308"/>
    </row>
    <row r="309" spans="11:11" ht="15.75">
      <c r="K309"/>
    </row>
    <row r="310" spans="11:11" ht="15.75">
      <c r="K310"/>
    </row>
    <row r="311" spans="11:11" ht="15.75">
      <c r="K311"/>
    </row>
    <row r="312" spans="11:11" ht="15.75">
      <c r="K312"/>
    </row>
    <row r="313" spans="11:11" ht="15.75">
      <c r="K313"/>
    </row>
    <row r="314" spans="11:11" ht="15.75">
      <c r="K314"/>
    </row>
    <row r="315" spans="11:11" ht="15.75">
      <c r="K315"/>
    </row>
    <row r="316" spans="11:11" ht="15.75">
      <c r="K316"/>
    </row>
    <row r="317" spans="11:11" ht="15.75">
      <c r="K317"/>
    </row>
    <row r="318" spans="11:11" ht="15.75">
      <c r="K318"/>
    </row>
    <row r="319" spans="11:11" ht="15.75">
      <c r="K319"/>
    </row>
    <row r="320" spans="11:11" ht="15.75">
      <c r="K320"/>
    </row>
    <row r="321" spans="11:11" ht="15.75">
      <c r="K321"/>
    </row>
    <row r="322" spans="11:11" ht="15.75">
      <c r="K322"/>
    </row>
    <row r="323" spans="11:11" ht="15.75">
      <c r="K323"/>
    </row>
    <row r="324" spans="11:11" ht="15.75">
      <c r="K324"/>
    </row>
    <row r="325" spans="11:11" ht="15.75">
      <c r="K325"/>
    </row>
    <row r="326" spans="11:11" ht="15.75">
      <c r="K326"/>
    </row>
    <row r="327" spans="11:11" ht="15.75">
      <c r="K327"/>
    </row>
    <row r="328" spans="11:11" ht="15.75">
      <c r="K328"/>
    </row>
    <row r="329" spans="11:11" ht="15.75">
      <c r="K329"/>
    </row>
    <row r="330" spans="11:11" ht="15.75">
      <c r="K330"/>
    </row>
    <row r="331" spans="11:11" ht="15.75">
      <c r="K331"/>
    </row>
    <row r="332" spans="11:11" ht="15.75">
      <c r="K332"/>
    </row>
    <row r="333" spans="11:11" ht="15.75">
      <c r="K333"/>
    </row>
    <row r="334" spans="11:11" ht="15.75">
      <c r="K334"/>
    </row>
    <row r="335" spans="11:11" ht="15.75">
      <c r="K335"/>
    </row>
    <row r="336" spans="11:11" ht="15.75">
      <c r="K336"/>
    </row>
    <row r="337" spans="11:11" ht="15.75">
      <c r="K337"/>
    </row>
    <row r="338" spans="11:11" ht="15.75">
      <c r="K338"/>
    </row>
    <row r="339" spans="11:11" ht="15.75">
      <c r="K339"/>
    </row>
    <row r="340" spans="11:11" ht="15.75">
      <c r="K340"/>
    </row>
    <row r="341" spans="11:11" ht="15.75">
      <c r="K341"/>
    </row>
    <row r="342" spans="11:11" ht="15.75">
      <c r="K342"/>
    </row>
    <row r="343" spans="11:11" ht="15.75">
      <c r="K343"/>
    </row>
    <row r="344" spans="11:11" ht="15.75">
      <c r="K344"/>
    </row>
    <row r="345" spans="11:11" ht="15.75">
      <c r="K345"/>
    </row>
    <row r="346" spans="11:11" ht="15.75">
      <c r="K346"/>
    </row>
    <row r="347" spans="11:11" ht="15.75">
      <c r="K347"/>
    </row>
    <row r="348" spans="11:11" ht="15.75">
      <c r="K348"/>
    </row>
    <row r="349" spans="11:11" ht="15.75">
      <c r="K349"/>
    </row>
    <row r="350" spans="11:11" ht="15.75">
      <c r="K350"/>
    </row>
    <row r="351" spans="11:11" ht="15.75">
      <c r="K351"/>
    </row>
    <row r="352" spans="11:11" ht="15.75">
      <c r="K352"/>
    </row>
    <row r="353" spans="11:11" ht="15.75">
      <c r="K353"/>
    </row>
    <row r="354" spans="11:11" ht="15.75">
      <c r="K354"/>
    </row>
    <row r="355" spans="11:11" ht="15.75">
      <c r="K355"/>
    </row>
    <row r="356" spans="11:11" ht="15.75">
      <c r="K356"/>
    </row>
    <row r="357" spans="11:11" ht="15.75">
      <c r="K357"/>
    </row>
    <row r="358" spans="11:11" ht="15.75">
      <c r="K358"/>
    </row>
    <row r="359" spans="11:11" ht="15.75">
      <c r="K359"/>
    </row>
    <row r="360" spans="11:11" ht="15.75">
      <c r="K360"/>
    </row>
    <row r="361" spans="11:11" ht="15.75">
      <c r="K361"/>
    </row>
    <row r="362" spans="11:11" ht="15.75">
      <c r="K362"/>
    </row>
    <row r="363" spans="11:11" ht="15.75">
      <c r="K363"/>
    </row>
    <row r="364" spans="11:11" ht="15.75">
      <c r="K364"/>
    </row>
    <row r="365" spans="11:11" ht="15.75">
      <c r="K365"/>
    </row>
    <row r="366" spans="11:11" ht="15.75">
      <c r="K366"/>
    </row>
    <row r="367" spans="11:11" ht="15.75">
      <c r="K367"/>
    </row>
    <row r="368" spans="11:11" ht="15.75">
      <c r="K368"/>
    </row>
    <row r="369" spans="11:11" ht="15.75">
      <c r="K369"/>
    </row>
    <row r="370" spans="11:11" ht="15.75">
      <c r="K370"/>
    </row>
    <row r="371" spans="11:11" ht="15.75">
      <c r="K371"/>
    </row>
    <row r="372" spans="11:11" ht="15.75">
      <c r="K372"/>
    </row>
    <row r="373" spans="11:11" ht="15.75">
      <c r="K373"/>
    </row>
    <row r="374" spans="11:11" ht="15.75">
      <c r="K374"/>
    </row>
    <row r="375" spans="11:11" ht="15.75">
      <c r="K375"/>
    </row>
    <row r="376" spans="11:11" ht="15.75">
      <c r="K376"/>
    </row>
    <row r="377" spans="11:11" ht="15.75">
      <c r="K377"/>
    </row>
    <row r="378" spans="11:11" ht="15.75">
      <c r="K378"/>
    </row>
    <row r="379" spans="11:11" ht="15.75">
      <c r="K379"/>
    </row>
    <row r="380" spans="11:11" ht="15.75">
      <c r="K380"/>
    </row>
    <row r="381" spans="11:11" ht="15.75">
      <c r="K381"/>
    </row>
    <row r="382" spans="11:11" ht="15.75">
      <c r="K382"/>
    </row>
    <row r="383" spans="11:11" ht="15.75">
      <c r="K383"/>
    </row>
    <row r="384" spans="11:11" ht="15.75">
      <c r="K384"/>
    </row>
    <row r="385" spans="11:11" ht="15.75">
      <c r="K385"/>
    </row>
    <row r="386" spans="11:11" ht="15.75">
      <c r="K386"/>
    </row>
    <row r="387" spans="11:11" ht="15.75">
      <c r="K387"/>
    </row>
  </sheetData>
  <phoneticPr fontId="40" type="noConversion"/>
  <dataValidations count="9">
    <dataValidation type="list" allowBlank="1" showInputMessage="1" showErrorMessage="1" sqref="Z2:Z130" xr:uid="{00000000-0002-0000-0300-000000000000}">
      <formula1>"System,Site,Project,Program,Client,User"</formula1>
    </dataValidation>
    <dataValidation type="list" allowBlank="1" showInputMessage="1" showErrorMessage="1" sqref="B11" xr:uid="{00000000-0002-0000-0300-000001000000}">
      <formula1>$C$11:$D$11</formula1>
    </dataValidation>
    <dataValidation type="list" allowBlank="1" showInputMessage="1" showErrorMessage="1" sqref="D11" xr:uid="{00000000-0002-0000-0300-000002000000}">
      <formula1>"RICB-ODS-DEV.cfg,RICB-ODS-SIT.cfg,RICB-DEPLOY.cfg"</formula1>
    </dataValidation>
    <dataValidation type="list" allowBlank="1" showInputMessage="1" showErrorMessage="1" sqref="B2" xr:uid="{00000000-0002-0000-0300-000003000000}">
      <formula1>$C$2:$C$4</formula1>
    </dataValidation>
    <dataValidation type="list" allowBlank="1" showInputMessage="1" showErrorMessage="1" sqref="A2:A4 A11 A6:A9" xr:uid="{00000000-0002-0000-0300-000004000000}">
      <formula1>INDIRECT("tblSQLparam[Code]")</formula1>
    </dataValidation>
    <dataValidation type="list" allowBlank="1" showInputMessage="1" showErrorMessage="1" sqref="B4 B6" xr:uid="{00000000-0002-0000-0300-000005000000}">
      <formula1>INDIRECT($A4)</formula1>
    </dataValidation>
    <dataValidation type="list" allowBlank="1" showInputMessage="1" showErrorMessage="1" sqref="C15" xr:uid="{00000000-0002-0000-0300-000006000000}">
      <formula1>"Draft,Approved,Expired"</formula1>
    </dataValidation>
    <dataValidation type="list" allowBlank="1" showInputMessage="1" showErrorMessage="1" sqref="C16" xr:uid="{00000000-0002-0000-0300-000007000000}">
      <formula1>"EBG,CORP,PSG,ALL"</formula1>
    </dataValidation>
    <dataValidation type="list" allowBlank="1" showInputMessage="1" showErrorMessage="1" sqref="B19" xr:uid="{00000000-0002-0000-0300-000008000000}">
      <formula1>"TRUE,FALSE"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qlgMain">
                <anchor moveWithCells="1" sizeWithCells="1">
                  <from>
                    <xdr:col>4</xdr:col>
                    <xdr:colOff>152400</xdr:colOff>
                    <xdr:row>0</xdr:row>
                    <xdr:rowOff>190500</xdr:rowOff>
                  </from>
                  <to>
                    <xdr:col>4</xdr:col>
                    <xdr:colOff>1143000</xdr:colOff>
                    <xdr:row>2</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9000000}">
          <x14:formula1>
            <xm:f>Code!$H$2:$H$9</xm:f>
          </x14:formula1>
          <xm:sqref>D2</xm:sqref>
        </x14:dataValidation>
        <x14:dataValidation type="list" allowBlank="1" showInputMessage="1" showErrorMessage="1" xr:uid="{0BBAB89D-D248-4134-9F4F-BDD8514141ED}">
          <x14:formula1>
            <xm:f>Code!$D$2:$D$4</xm:f>
          </x14:formula1>
          <xm:sqref>B20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92D050"/>
  </sheetPr>
  <dimension ref="A1:G53"/>
  <sheetViews>
    <sheetView zoomScale="85" zoomScaleNormal="85" workbookViewId="0">
      <pane ySplit="1" topLeftCell="A17" activePane="bottomLeft" state="frozen"/>
      <selection activeCell="B26" sqref="B26"/>
      <selection pane="bottomLeft" activeCell="A35" sqref="A35"/>
    </sheetView>
  </sheetViews>
  <sheetFormatPr defaultColWidth="7.5546875" defaultRowHeight="15.75"/>
  <cols>
    <col min="1" max="1" width="36.88671875" style="296" customWidth="1"/>
    <col min="2" max="2" width="37.109375" style="296" customWidth="1"/>
    <col min="3" max="3" width="36.88671875" style="296" customWidth="1"/>
    <col min="4" max="4" width="24.5546875" style="296" customWidth="1"/>
    <col min="5" max="5" width="42.109375" style="296" customWidth="1"/>
    <col min="6" max="6" width="23.44140625" style="296" customWidth="1"/>
    <col min="7" max="7" width="12.44140625" style="296" customWidth="1"/>
    <col min="8" max="16384" width="7.5546875" style="296"/>
  </cols>
  <sheetData>
    <row r="1" spans="1:7" s="294" customFormat="1" ht="16.5">
      <c r="A1" s="371" t="s">
        <v>796</v>
      </c>
      <c r="B1" s="372" t="s">
        <v>797</v>
      </c>
      <c r="C1" s="373" t="s">
        <v>798</v>
      </c>
      <c r="D1" s="373" t="s">
        <v>799</v>
      </c>
      <c r="E1" s="374" t="s">
        <v>800</v>
      </c>
      <c r="F1" s="375" t="s">
        <v>801</v>
      </c>
      <c r="G1" s="375" t="s">
        <v>802</v>
      </c>
    </row>
    <row r="2" spans="1:7" s="295" customFormat="1" ht="16.5">
      <c r="A2" s="63" t="s">
        <v>803</v>
      </c>
      <c r="B2" s="376" t="s">
        <v>804</v>
      </c>
      <c r="C2" s="377" t="s">
        <v>805</v>
      </c>
      <c r="D2" s="1" t="s">
        <v>804</v>
      </c>
      <c r="E2" s="1" t="s">
        <v>806</v>
      </c>
      <c r="F2" s="378" t="s">
        <v>807</v>
      </c>
      <c r="G2" s="1"/>
    </row>
    <row r="3" spans="1:7" s="295" customFormat="1" ht="16.5">
      <c r="A3" s="63" t="s">
        <v>803</v>
      </c>
      <c r="B3" s="376" t="s">
        <v>804</v>
      </c>
      <c r="C3" s="377" t="s">
        <v>808</v>
      </c>
      <c r="D3" s="1" t="s">
        <v>804</v>
      </c>
      <c r="E3" s="1"/>
      <c r="F3" s="378" t="s">
        <v>77</v>
      </c>
      <c r="G3" s="1"/>
    </row>
    <row r="4" spans="1:7" s="295" customFormat="1" ht="16.5">
      <c r="A4" s="379" t="s">
        <v>809</v>
      </c>
      <c r="B4" s="376" t="s">
        <v>804</v>
      </c>
      <c r="C4" s="377" t="s">
        <v>810</v>
      </c>
      <c r="D4" s="1" t="s">
        <v>804</v>
      </c>
      <c r="E4" s="1"/>
      <c r="F4" s="380" t="s">
        <v>811</v>
      </c>
      <c r="G4" s="1"/>
    </row>
    <row r="5" spans="1:7" ht="16.5">
      <c r="A5" s="63" t="s">
        <v>803</v>
      </c>
      <c r="B5" s="376" t="s">
        <v>804</v>
      </c>
      <c r="C5" s="381" t="s">
        <v>812</v>
      </c>
      <c r="D5" s="1" t="s">
        <v>804</v>
      </c>
      <c r="E5" s="1"/>
      <c r="F5" s="378" t="s">
        <v>813</v>
      </c>
      <c r="G5" s="1"/>
    </row>
    <row r="6" spans="1:7" ht="16.5">
      <c r="A6" s="379" t="s">
        <v>814</v>
      </c>
      <c r="B6" s="376" t="s">
        <v>804</v>
      </c>
      <c r="C6" s="377" t="s">
        <v>815</v>
      </c>
      <c r="D6" s="1" t="s">
        <v>804</v>
      </c>
      <c r="E6" s="1"/>
      <c r="F6" s="382" t="s">
        <v>816</v>
      </c>
      <c r="G6" s="1"/>
    </row>
    <row r="7" spans="1:7" ht="16.5">
      <c r="A7" s="379" t="s">
        <v>817</v>
      </c>
      <c r="B7" s="376" t="s">
        <v>804</v>
      </c>
      <c r="C7" s="381" t="s">
        <v>818</v>
      </c>
      <c r="D7" s="1" t="s">
        <v>819</v>
      </c>
      <c r="E7" s="1"/>
      <c r="F7" s="382" t="s">
        <v>820</v>
      </c>
      <c r="G7" s="1"/>
    </row>
    <row r="8" spans="1:7" ht="16.5">
      <c r="A8" s="379" t="s">
        <v>821</v>
      </c>
      <c r="B8" s="376" t="s">
        <v>804</v>
      </c>
      <c r="C8" s="381" t="s">
        <v>822</v>
      </c>
      <c r="D8" s="1" t="s">
        <v>804</v>
      </c>
      <c r="E8" s="1"/>
      <c r="F8" s="382" t="s">
        <v>823</v>
      </c>
      <c r="G8" s="1"/>
    </row>
    <row r="9" spans="1:7" ht="16.5">
      <c r="A9" s="63" t="s">
        <v>803</v>
      </c>
      <c r="B9" s="1" t="s">
        <v>819</v>
      </c>
      <c r="C9" s="377" t="s">
        <v>824</v>
      </c>
      <c r="D9" s="1" t="s">
        <v>819</v>
      </c>
      <c r="E9" s="1"/>
      <c r="F9" s="378" t="s">
        <v>825</v>
      </c>
      <c r="G9" s="1"/>
    </row>
    <row r="10" spans="1:7" ht="16.5">
      <c r="A10" s="63" t="s">
        <v>803</v>
      </c>
      <c r="B10" s="1"/>
      <c r="C10" s="377" t="s">
        <v>826</v>
      </c>
      <c r="D10" s="1" t="s">
        <v>804</v>
      </c>
      <c r="E10" s="1"/>
      <c r="F10" s="383" t="s">
        <v>827</v>
      </c>
      <c r="G10" s="1"/>
    </row>
    <row r="11" spans="1:7" ht="16.5">
      <c r="A11" s="379" t="s">
        <v>828</v>
      </c>
      <c r="B11" s="1"/>
      <c r="C11" s="381" t="s">
        <v>829</v>
      </c>
      <c r="D11" s="1" t="s">
        <v>819</v>
      </c>
      <c r="E11" s="1" t="s">
        <v>830</v>
      </c>
      <c r="F11" s="353" t="s">
        <v>831</v>
      </c>
      <c r="G11" s="1"/>
    </row>
    <row r="12" spans="1:7" ht="16.5">
      <c r="A12" s="379" t="s">
        <v>832</v>
      </c>
      <c r="B12" s="1"/>
      <c r="C12" s="381" t="s">
        <v>833</v>
      </c>
      <c r="D12" s="1" t="s">
        <v>819</v>
      </c>
      <c r="E12" s="1" t="s">
        <v>830</v>
      </c>
      <c r="F12" s="353" t="s">
        <v>834</v>
      </c>
      <c r="G12" s="1"/>
    </row>
    <row r="13" spans="1:7" ht="16.5">
      <c r="A13" s="379" t="s">
        <v>835</v>
      </c>
      <c r="B13" s="376" t="s">
        <v>804</v>
      </c>
      <c r="C13" s="377" t="s">
        <v>836</v>
      </c>
      <c r="D13" s="1" t="s">
        <v>804</v>
      </c>
      <c r="E13" s="1" t="s">
        <v>837</v>
      </c>
      <c r="F13" s="382" t="s">
        <v>838</v>
      </c>
      <c r="G13" s="1"/>
    </row>
    <row r="14" spans="1:7" ht="47.25">
      <c r="A14" s="379" t="s">
        <v>839</v>
      </c>
      <c r="B14" s="1"/>
      <c r="C14" s="377" t="s">
        <v>840</v>
      </c>
      <c r="D14" s="1" t="s">
        <v>819</v>
      </c>
      <c r="E14" s="359" t="s">
        <v>841</v>
      </c>
      <c r="F14" s="382" t="s">
        <v>842</v>
      </c>
      <c r="G14" s="1"/>
    </row>
    <row r="15" spans="1:7" ht="16.5">
      <c r="A15" s="379" t="s">
        <v>843</v>
      </c>
      <c r="B15" s="1" t="s">
        <v>844</v>
      </c>
      <c r="C15" s="377" t="s">
        <v>845</v>
      </c>
      <c r="D15" s="1" t="s">
        <v>819</v>
      </c>
      <c r="E15" s="359" t="s">
        <v>846</v>
      </c>
      <c r="F15" s="382" t="s">
        <v>847</v>
      </c>
      <c r="G15" s="1"/>
    </row>
    <row r="16" spans="1:7" ht="16.5">
      <c r="A16" s="384" t="s">
        <v>848</v>
      </c>
      <c r="B16" s="376"/>
      <c r="C16" s="385" t="s">
        <v>848</v>
      </c>
      <c r="D16" s="1" t="s">
        <v>819</v>
      </c>
      <c r="E16" s="359"/>
      <c r="F16" s="385" t="s">
        <v>849</v>
      </c>
      <c r="G16" s="1"/>
    </row>
    <row r="17" spans="1:7" ht="16.5">
      <c r="A17" s="384" t="s">
        <v>848</v>
      </c>
      <c r="B17" s="376"/>
      <c r="C17" s="385" t="s">
        <v>848</v>
      </c>
      <c r="D17" s="1" t="s">
        <v>819</v>
      </c>
      <c r="E17" s="359"/>
      <c r="F17" s="385" t="s">
        <v>850</v>
      </c>
      <c r="G17" s="1"/>
    </row>
    <row r="18" spans="1:7" ht="16.5">
      <c r="A18" s="379" t="s">
        <v>851</v>
      </c>
      <c r="B18" s="376" t="s">
        <v>852</v>
      </c>
      <c r="C18" s="381" t="s">
        <v>853</v>
      </c>
      <c r="D18" s="1" t="s">
        <v>804</v>
      </c>
      <c r="E18" s="359" t="s">
        <v>854</v>
      </c>
      <c r="F18" s="382" t="s">
        <v>855</v>
      </c>
      <c r="G18" s="1"/>
    </row>
    <row r="19" spans="1:7" ht="63">
      <c r="A19" s="379" t="s">
        <v>856</v>
      </c>
      <c r="B19" s="376" t="s">
        <v>857</v>
      </c>
      <c r="C19" s="381" t="s">
        <v>858</v>
      </c>
      <c r="D19" s="1" t="s">
        <v>804</v>
      </c>
      <c r="E19" s="207" t="s">
        <v>859</v>
      </c>
      <c r="F19" s="382" t="s">
        <v>860</v>
      </c>
      <c r="G19" s="1"/>
    </row>
    <row r="20" spans="1:7" ht="16.5">
      <c r="A20" s="384" t="s">
        <v>848</v>
      </c>
      <c r="B20" s="376"/>
      <c r="C20" s="385" t="s">
        <v>848</v>
      </c>
      <c r="D20" s="1" t="s">
        <v>819</v>
      </c>
      <c r="E20" s="359"/>
      <c r="F20" s="385" t="s">
        <v>861</v>
      </c>
      <c r="G20" s="1"/>
    </row>
    <row r="21" spans="1:7" ht="16.5">
      <c r="A21" s="63" t="s">
        <v>803</v>
      </c>
      <c r="B21" s="1"/>
      <c r="C21" s="377" t="s">
        <v>862</v>
      </c>
      <c r="D21" s="1" t="s">
        <v>819</v>
      </c>
      <c r="E21" s="1"/>
      <c r="F21" s="382" t="s">
        <v>863</v>
      </c>
      <c r="G21" s="1"/>
    </row>
    <row r="22" spans="1:7" ht="16.5">
      <c r="A22" s="379" t="s">
        <v>864</v>
      </c>
      <c r="B22" s="376"/>
      <c r="C22" s="377" t="s">
        <v>865</v>
      </c>
      <c r="D22" s="1" t="s">
        <v>819</v>
      </c>
      <c r="E22" s="359"/>
      <c r="F22" s="382" t="s">
        <v>866</v>
      </c>
      <c r="G22" s="1"/>
    </row>
    <row r="23" spans="1:7" ht="16.5">
      <c r="A23" s="379" t="s">
        <v>864</v>
      </c>
      <c r="B23" s="386"/>
      <c r="C23" s="377" t="s">
        <v>867</v>
      </c>
      <c r="D23" s="1" t="s">
        <v>819</v>
      </c>
      <c r="E23" s="359"/>
      <c r="F23" s="382" t="s">
        <v>868</v>
      </c>
      <c r="G23" s="1"/>
    </row>
    <row r="24" spans="1:7" ht="16.5">
      <c r="A24" s="384" t="s">
        <v>848</v>
      </c>
      <c r="B24" s="386"/>
      <c r="C24" s="377" t="s">
        <v>869</v>
      </c>
      <c r="D24" s="1" t="s">
        <v>819</v>
      </c>
      <c r="E24" s="359"/>
      <c r="F24" s="353" t="s">
        <v>168</v>
      </c>
      <c r="G24" s="1"/>
    </row>
    <row r="25" spans="1:7" ht="31.5">
      <c r="A25" s="384" t="s">
        <v>848</v>
      </c>
      <c r="B25" s="386"/>
      <c r="C25" s="381" t="s">
        <v>870</v>
      </c>
      <c r="D25" s="1" t="s">
        <v>819</v>
      </c>
      <c r="E25" s="359" t="s">
        <v>871</v>
      </c>
      <c r="F25" s="353" t="s">
        <v>872</v>
      </c>
      <c r="G25" s="1"/>
    </row>
    <row r="26" spans="1:7" ht="16.5">
      <c r="A26" s="384" t="s">
        <v>848</v>
      </c>
      <c r="B26" s="386"/>
      <c r="C26" s="385" t="s">
        <v>848</v>
      </c>
      <c r="D26" s="1" t="s">
        <v>819</v>
      </c>
      <c r="E26" s="359"/>
      <c r="F26" s="385" t="s">
        <v>873</v>
      </c>
      <c r="G26" s="1"/>
    </row>
    <row r="27" spans="1:7" ht="16.5">
      <c r="A27" s="384" t="s">
        <v>848</v>
      </c>
      <c r="B27" s="386"/>
      <c r="C27" s="385" t="s">
        <v>848</v>
      </c>
      <c r="D27" s="1" t="s">
        <v>819</v>
      </c>
      <c r="E27" s="359"/>
      <c r="F27" s="385" t="s">
        <v>874</v>
      </c>
      <c r="G27" s="1"/>
    </row>
    <row r="28" spans="1:7" ht="16.5">
      <c r="A28" s="384" t="s">
        <v>848</v>
      </c>
      <c r="B28" s="386"/>
      <c r="C28" s="385" t="s">
        <v>848</v>
      </c>
      <c r="D28" s="1" t="s">
        <v>819</v>
      </c>
      <c r="E28" s="359"/>
      <c r="F28" s="385" t="s">
        <v>875</v>
      </c>
      <c r="G28" s="1"/>
    </row>
    <row r="29" spans="1:7" ht="16.5">
      <c r="A29" s="384" t="s">
        <v>848</v>
      </c>
      <c r="B29" s="386"/>
      <c r="C29" s="385" t="s">
        <v>848</v>
      </c>
      <c r="D29" s="1" t="s">
        <v>819</v>
      </c>
      <c r="E29" s="359"/>
      <c r="F29" s="385" t="s">
        <v>876</v>
      </c>
      <c r="G29" s="1"/>
    </row>
    <row r="30" spans="1:7" ht="16.5">
      <c r="A30" s="379" t="s">
        <v>877</v>
      </c>
      <c r="B30" s="386"/>
      <c r="C30" s="377" t="s">
        <v>878</v>
      </c>
      <c r="D30" s="1" t="s">
        <v>819</v>
      </c>
      <c r="E30" s="359"/>
      <c r="F30" s="353" t="s">
        <v>181</v>
      </c>
      <c r="G30" s="1"/>
    </row>
    <row r="31" spans="1:7" ht="16.5">
      <c r="A31" s="379" t="s">
        <v>879</v>
      </c>
      <c r="B31" s="386" t="s">
        <v>880</v>
      </c>
      <c r="C31" s="354" t="s">
        <v>881</v>
      </c>
      <c r="D31" s="1" t="s">
        <v>804</v>
      </c>
      <c r="E31" s="359" t="s">
        <v>882</v>
      </c>
      <c r="F31" s="353" t="s">
        <v>883</v>
      </c>
      <c r="G31" s="1"/>
    </row>
    <row r="32" spans="1:7" ht="16.5">
      <c r="A32" s="352" t="s">
        <v>884</v>
      </c>
      <c r="B32" s="386"/>
      <c r="C32" s="355" t="s">
        <v>885</v>
      </c>
      <c r="D32" s="1" t="s">
        <v>819</v>
      </c>
      <c r="E32" s="359"/>
      <c r="F32" s="353" t="s">
        <v>886</v>
      </c>
      <c r="G32" s="1"/>
    </row>
    <row r="33" spans="1:7" ht="16.5">
      <c r="A33" s="352" t="s">
        <v>887</v>
      </c>
      <c r="B33" s="386"/>
      <c r="C33" s="355" t="s">
        <v>888</v>
      </c>
      <c r="D33" s="1" t="s">
        <v>819</v>
      </c>
      <c r="E33" s="359"/>
      <c r="F33" s="353" t="s">
        <v>889</v>
      </c>
      <c r="G33" s="1"/>
    </row>
    <row r="34" spans="1:7" ht="16.5">
      <c r="A34" s="352" t="s">
        <v>890</v>
      </c>
      <c r="B34" s="386"/>
      <c r="C34" s="355" t="s">
        <v>891</v>
      </c>
      <c r="D34" s="1" t="s">
        <v>819</v>
      </c>
      <c r="E34" s="359"/>
      <c r="F34" s="353" t="s">
        <v>892</v>
      </c>
      <c r="G34" s="1"/>
    </row>
    <row r="35" spans="1:7" ht="16.5">
      <c r="A35" s="352" t="s">
        <v>893</v>
      </c>
      <c r="B35" s="386"/>
      <c r="C35" s="355" t="s">
        <v>894</v>
      </c>
      <c r="D35" s="1" t="s">
        <v>819</v>
      </c>
      <c r="E35" s="359"/>
      <c r="F35" s="353" t="s">
        <v>895</v>
      </c>
      <c r="G35" s="1"/>
    </row>
    <row r="36" spans="1:7" ht="31.5">
      <c r="A36" s="379" t="s">
        <v>896</v>
      </c>
      <c r="B36" s="387" t="s">
        <v>857</v>
      </c>
      <c r="C36" s="388"/>
      <c r="D36" s="388"/>
      <c r="E36" s="389" t="s">
        <v>897</v>
      </c>
      <c r="F36" s="1"/>
      <c r="G36" s="1"/>
    </row>
    <row r="37" spans="1:7" ht="31.5">
      <c r="A37" s="379" t="s">
        <v>898</v>
      </c>
      <c r="B37" s="390" t="s">
        <v>899</v>
      </c>
      <c r="C37" s="391"/>
      <c r="D37" s="392"/>
      <c r="E37" s="390" t="s">
        <v>900</v>
      </c>
      <c r="F37" s="1"/>
      <c r="G37" s="1"/>
    </row>
    <row r="38" spans="1:7" ht="31.5">
      <c r="A38" s="379" t="s">
        <v>901</v>
      </c>
      <c r="B38" s="387" t="s">
        <v>857</v>
      </c>
      <c r="C38" s="391"/>
      <c r="D38" s="391"/>
      <c r="E38" s="390" t="s">
        <v>902</v>
      </c>
      <c r="F38" s="1"/>
      <c r="G38" s="1"/>
    </row>
    <row r="39" spans="1:7">
      <c r="A39" s="379" t="s">
        <v>903</v>
      </c>
      <c r="B39" s="387" t="s">
        <v>857</v>
      </c>
      <c r="C39" s="391"/>
      <c r="D39" s="391"/>
      <c r="E39" s="1"/>
      <c r="F39" s="1"/>
      <c r="G39" s="1"/>
    </row>
    <row r="40" spans="1:7" ht="31.5">
      <c r="A40" s="379" t="s">
        <v>904</v>
      </c>
      <c r="B40" s="387" t="s">
        <v>857</v>
      </c>
      <c r="C40" s="391"/>
      <c r="D40" s="391"/>
      <c r="E40" s="390" t="s">
        <v>905</v>
      </c>
      <c r="F40" s="1"/>
      <c r="G40" s="1"/>
    </row>
    <row r="41" spans="1:7" ht="31.5">
      <c r="A41" s="379" t="s">
        <v>906</v>
      </c>
      <c r="B41" s="387" t="s">
        <v>907</v>
      </c>
      <c r="C41" s="391"/>
      <c r="D41" s="391"/>
      <c r="E41" s="390" t="s">
        <v>908</v>
      </c>
      <c r="F41" s="1"/>
      <c r="G41" s="1"/>
    </row>
    <row r="42" spans="1:7" ht="31.5">
      <c r="A42" s="379" t="s">
        <v>909</v>
      </c>
      <c r="B42" s="387" t="s">
        <v>857</v>
      </c>
      <c r="C42" s="391"/>
      <c r="D42" s="391"/>
      <c r="E42" s="390" t="s">
        <v>871</v>
      </c>
      <c r="F42" s="1"/>
      <c r="G42" s="1"/>
    </row>
    <row r="43" spans="1:7">
      <c r="A43" s="379" t="s">
        <v>910</v>
      </c>
      <c r="B43" s="390" t="s">
        <v>911</v>
      </c>
      <c r="C43" s="391"/>
      <c r="D43" s="392"/>
      <c r="E43" s="390" t="s">
        <v>912</v>
      </c>
      <c r="F43" s="1"/>
      <c r="G43" s="1"/>
    </row>
    <row r="44" spans="1:7" ht="63">
      <c r="A44" s="379" t="s">
        <v>913</v>
      </c>
      <c r="B44" s="390" t="s">
        <v>914</v>
      </c>
      <c r="C44" s="391"/>
      <c r="D44" s="392"/>
      <c r="E44" s="390" t="s">
        <v>915</v>
      </c>
      <c r="F44" s="1"/>
      <c r="G44" s="1"/>
    </row>
    <row r="45" spans="1:7" ht="94.5">
      <c r="A45" s="379" t="s">
        <v>916</v>
      </c>
      <c r="B45" s="390" t="s">
        <v>917</v>
      </c>
      <c r="C45" s="391"/>
      <c r="D45" s="392"/>
      <c r="E45" s="390" t="s">
        <v>918</v>
      </c>
      <c r="F45" s="1"/>
      <c r="G45" s="1"/>
    </row>
    <row r="46" spans="1:7">
      <c r="A46" s="379" t="s">
        <v>919</v>
      </c>
      <c r="B46" s="387" t="s">
        <v>857</v>
      </c>
      <c r="C46" s="391"/>
      <c r="D46" s="391"/>
      <c r="E46" s="390" t="s">
        <v>920</v>
      </c>
      <c r="F46" s="1"/>
      <c r="G46" s="1"/>
    </row>
    <row r="47" spans="1:7">
      <c r="A47" s="379" t="s">
        <v>921</v>
      </c>
      <c r="B47" s="390" t="s">
        <v>922</v>
      </c>
      <c r="C47" s="391"/>
      <c r="D47" s="392"/>
      <c r="E47" s="390" t="s">
        <v>923</v>
      </c>
      <c r="F47" s="1"/>
      <c r="G47" s="1"/>
    </row>
    <row r="48" spans="1:7" ht="47.25">
      <c r="A48" s="379" t="s">
        <v>924</v>
      </c>
      <c r="B48" s="390" t="s">
        <v>925</v>
      </c>
      <c r="C48" s="391"/>
      <c r="D48" s="392"/>
      <c r="E48" s="387"/>
      <c r="F48" s="1"/>
      <c r="G48" s="1"/>
    </row>
    <row r="49" spans="1:7" ht="31.5">
      <c r="A49" s="379" t="s">
        <v>926</v>
      </c>
      <c r="B49" s="387" t="s">
        <v>857</v>
      </c>
      <c r="C49" s="391"/>
      <c r="D49" s="391"/>
      <c r="E49" s="390" t="s">
        <v>927</v>
      </c>
      <c r="F49" s="1"/>
      <c r="G49" s="1"/>
    </row>
    <row r="50" spans="1:7">
      <c r="A50" s="379" t="s">
        <v>928</v>
      </c>
      <c r="B50" s="387" t="s">
        <v>857</v>
      </c>
      <c r="C50" s="391"/>
      <c r="D50" s="391"/>
      <c r="E50" s="390" t="s">
        <v>929</v>
      </c>
      <c r="F50" s="1"/>
      <c r="G50" s="1"/>
    </row>
    <row r="51" spans="1:7" ht="96">
      <c r="A51" s="379" t="s">
        <v>930</v>
      </c>
      <c r="B51" s="390" t="s">
        <v>931</v>
      </c>
      <c r="C51" s="391"/>
      <c r="D51" s="392"/>
      <c r="E51" s="390" t="s">
        <v>932</v>
      </c>
      <c r="F51" s="1"/>
      <c r="G51" s="1"/>
    </row>
    <row r="52" spans="1:7" ht="31.5">
      <c r="A52" s="379" t="s">
        <v>933</v>
      </c>
      <c r="B52" s="390" t="s">
        <v>934</v>
      </c>
      <c r="C52" s="391"/>
      <c r="D52" s="392"/>
      <c r="E52" s="390" t="s">
        <v>935</v>
      </c>
      <c r="F52" s="1"/>
      <c r="G52" s="1"/>
    </row>
    <row r="53" spans="1:7" ht="31.5">
      <c r="A53" s="379" t="s">
        <v>926</v>
      </c>
      <c r="B53" s="387" t="s">
        <v>857</v>
      </c>
      <c r="C53" s="391"/>
      <c r="D53" s="391"/>
      <c r="E53" s="390" t="s">
        <v>927</v>
      </c>
      <c r="F53" s="1"/>
      <c r="G53" s="1"/>
    </row>
  </sheetData>
  <autoFilter ref="A1:G53" xr:uid="{00000000-0009-0000-0000-000004000000}"/>
  <phoneticPr fontId="4" type="noConversion"/>
  <conditionalFormatting sqref="F4">
    <cfRule type="containsText" dxfId="7" priority="2" operator="containsText" text="L1">
      <formula>NOT(ISERROR(SEARCH("L1",F4)))</formula>
    </cfRule>
  </conditionalFormatting>
  <pageMargins left="0.7" right="0.7" top="0.75" bottom="0.75"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22">
    <tabColor rgb="FF92D050"/>
  </sheetPr>
  <dimension ref="A1:C30"/>
  <sheetViews>
    <sheetView workbookViewId="0">
      <selection activeCell="A30" sqref="A30"/>
    </sheetView>
  </sheetViews>
  <sheetFormatPr defaultColWidth="8.88671875" defaultRowHeight="15"/>
  <cols>
    <col min="1" max="1" width="22.88671875" style="347" customWidth="1"/>
    <col min="2" max="2" width="35.5546875" style="347" customWidth="1"/>
    <col min="3" max="3" width="33.109375" style="347" bestFit="1" customWidth="1"/>
    <col min="4" max="4" width="8.109375" style="347" bestFit="1" customWidth="1"/>
    <col min="5" max="5" width="10.5546875" style="347" bestFit="1" customWidth="1"/>
    <col min="6" max="6" width="8.88671875" style="347"/>
    <col min="7" max="7" width="10.109375" style="347" bestFit="1" customWidth="1"/>
    <col min="8" max="9" width="10.5546875" style="347" bestFit="1" customWidth="1"/>
    <col min="10" max="10" width="11.5546875" style="347" bestFit="1" customWidth="1"/>
    <col min="11" max="11" width="14.33203125" style="347" bestFit="1" customWidth="1"/>
    <col min="12" max="12" width="15.5546875" style="347" bestFit="1" customWidth="1"/>
    <col min="13" max="13" width="15.88671875" style="347" bestFit="1" customWidth="1"/>
    <col min="14" max="14" width="16.44140625" style="347" bestFit="1" customWidth="1"/>
    <col min="15" max="15" width="12.33203125" style="347" bestFit="1" customWidth="1"/>
    <col min="16" max="16" width="13.109375" style="347" bestFit="1" customWidth="1"/>
    <col min="17" max="16384" width="8.88671875" style="347"/>
  </cols>
  <sheetData>
    <row r="1" spans="1:3">
      <c r="A1" s="345" t="s">
        <v>936</v>
      </c>
      <c r="B1" s="346" t="s">
        <v>937</v>
      </c>
      <c r="C1" s="396" t="str">
        <f>_xlfn.TEXTJOIN(",",FALSE, B1:B30)</f>
        <v>Name,[Attribute][Standard_v10]Category,Definition,[Attribute][Standard_v10]TermType,[Attribute][Standard_v10]Sensitivity,Stewards,Parent Term Name,Related Terms,Acronym,[Attribute][Standard_v10]TermID,[Attribute][Standard_v10]LocalName,[Attribute][Standard_v10]EnglishName,[Attribute][Standard_v10]BusinessRule,[Attribute][Standard_v10]SourceSystem,[Attribute][Standard_v10]Formula,[Attribute][Standard_v10]DataType,Nick Name,Resources,Experts,[Attribute][Standard_v10]Domain,[Attribute][Standard_v10]SourceTable,[Attribute][Standard_v10]SourceColumn,[Attribute][Standard_v10]SourceCriteria,[Attribute][Standard_v10]ReferenceData,Status,Synonyms,[Attribute][Standard_v10]UpdateSource,[Attribute][Standard_v10]DataOwnerBG,[Attribute][Standard_v10]TaskID,Term Template Names</v>
      </c>
    </row>
    <row r="2" spans="1:3">
      <c r="A2" s="347" t="s">
        <v>938</v>
      </c>
      <c r="B2" s="348" t="s">
        <v>810</v>
      </c>
    </row>
    <row r="3" spans="1:3">
      <c r="A3" s="347" t="s">
        <v>939</v>
      </c>
      <c r="B3" s="346" t="s">
        <v>822</v>
      </c>
    </row>
    <row r="4" spans="1:3">
      <c r="A4" s="347" t="s">
        <v>940</v>
      </c>
      <c r="B4" s="348" t="s">
        <v>826</v>
      </c>
    </row>
    <row r="5" spans="1:3">
      <c r="A5" s="347" t="s">
        <v>941</v>
      </c>
      <c r="B5" s="349" t="s">
        <v>836</v>
      </c>
    </row>
    <row r="6" spans="1:3">
      <c r="A6" s="347" t="s">
        <v>853</v>
      </c>
      <c r="B6" s="346" t="s">
        <v>853</v>
      </c>
      <c r="C6" s="350"/>
    </row>
    <row r="7" spans="1:3">
      <c r="A7" s="356" t="s">
        <v>942</v>
      </c>
      <c r="B7" s="346" t="s">
        <v>829</v>
      </c>
    </row>
    <row r="8" spans="1:3">
      <c r="A8" s="347" t="s">
        <v>943</v>
      </c>
      <c r="B8" s="346" t="s">
        <v>833</v>
      </c>
    </row>
    <row r="9" spans="1:3">
      <c r="A9" s="347" t="s">
        <v>817</v>
      </c>
      <c r="B9" s="346" t="s">
        <v>818</v>
      </c>
    </row>
    <row r="10" spans="1:3">
      <c r="A10" s="347" t="s">
        <v>944</v>
      </c>
      <c r="B10" s="348" t="s">
        <v>805</v>
      </c>
    </row>
    <row r="11" spans="1:3">
      <c r="A11" s="347" t="s">
        <v>945</v>
      </c>
      <c r="B11" s="348" t="s">
        <v>946</v>
      </c>
    </row>
    <row r="12" spans="1:3">
      <c r="A12" s="347" t="s">
        <v>947</v>
      </c>
      <c r="B12" s="348" t="s">
        <v>815</v>
      </c>
    </row>
    <row r="13" spans="1:3">
      <c r="A13" s="347" t="s">
        <v>948</v>
      </c>
      <c r="B13" s="348" t="s">
        <v>824</v>
      </c>
    </row>
    <row r="14" spans="1:3">
      <c r="A14" s="347" t="s">
        <v>949</v>
      </c>
      <c r="B14" s="348" t="s">
        <v>862</v>
      </c>
    </row>
    <row r="15" spans="1:3">
      <c r="A15" s="347" t="s">
        <v>950</v>
      </c>
      <c r="B15" s="348" t="s">
        <v>878</v>
      </c>
    </row>
    <row r="16" spans="1:3">
      <c r="A16" s="347" t="s">
        <v>951</v>
      </c>
      <c r="B16" s="348" t="s">
        <v>840</v>
      </c>
    </row>
    <row r="17" spans="1:3">
      <c r="A17" s="350" t="s">
        <v>937</v>
      </c>
      <c r="B17" s="346" t="s">
        <v>812</v>
      </c>
    </row>
    <row r="18" spans="1:3">
      <c r="A18" s="350" t="s">
        <v>870</v>
      </c>
      <c r="B18" s="346" t="s">
        <v>870</v>
      </c>
    </row>
    <row r="19" spans="1:3">
      <c r="A19" s="350" t="s">
        <v>858</v>
      </c>
      <c r="B19" s="346" t="s">
        <v>858</v>
      </c>
    </row>
    <row r="20" spans="1:3">
      <c r="A20" s="347" t="s">
        <v>952</v>
      </c>
      <c r="B20" s="348" t="s">
        <v>808</v>
      </c>
    </row>
    <row r="21" spans="1:3">
      <c r="A21" s="347" t="s">
        <v>953</v>
      </c>
      <c r="B21" s="348" t="s">
        <v>865</v>
      </c>
    </row>
    <row r="22" spans="1:3">
      <c r="A22" s="347" t="s">
        <v>954</v>
      </c>
      <c r="B22" s="348" t="s">
        <v>867</v>
      </c>
    </row>
    <row r="23" spans="1:3">
      <c r="A23" s="347" t="s">
        <v>955</v>
      </c>
      <c r="B23" s="348" t="s">
        <v>869</v>
      </c>
    </row>
    <row r="24" spans="1:3">
      <c r="A24" s="361" t="s">
        <v>956</v>
      </c>
      <c r="B24" s="348" t="s">
        <v>845</v>
      </c>
    </row>
    <row r="25" spans="1:3">
      <c r="A25" s="361" t="s">
        <v>957</v>
      </c>
      <c r="B25" s="347" t="str">
        <f>A25</f>
        <v>Status</v>
      </c>
    </row>
    <row r="26" spans="1:3">
      <c r="A26" s="361" t="s">
        <v>958</v>
      </c>
      <c r="B26" s="347" t="str">
        <f>A26</f>
        <v>Synonyms</v>
      </c>
    </row>
    <row r="27" spans="1:3">
      <c r="A27" s="347" t="s">
        <v>887</v>
      </c>
      <c r="B27" s="397" t="str">
        <f>"[Attribute][Standard_v10]" &amp; A27</f>
        <v>[Attribute][Standard_v10]UpdateSource</v>
      </c>
    </row>
    <row r="28" spans="1:3">
      <c r="A28" s="361" t="s">
        <v>959</v>
      </c>
      <c r="B28" s="397" t="str">
        <f t="shared" ref="B28:B29" si="0">"[Attribute][Standard_v10]" &amp; A28</f>
        <v>[Attribute][Standard_v10]DataOwnerBG</v>
      </c>
    </row>
    <row r="29" spans="1:3">
      <c r="A29" s="361" t="s">
        <v>893</v>
      </c>
      <c r="B29" s="397" t="str">
        <f t="shared" si="0"/>
        <v>[Attribute][Standard_v10]TaskID</v>
      </c>
    </row>
    <row r="30" spans="1:3">
      <c r="A30" s="361" t="s">
        <v>960</v>
      </c>
      <c r="B30" s="361" t="s">
        <v>960</v>
      </c>
      <c r="C30" s="349" t="s">
        <v>961</v>
      </c>
    </row>
  </sheetData>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25"/>
  <dimension ref="A1:E17"/>
  <sheetViews>
    <sheetView workbookViewId="0">
      <selection activeCell="D17" sqref="D17"/>
    </sheetView>
  </sheetViews>
  <sheetFormatPr defaultColWidth="8.5546875" defaultRowHeight="15.75"/>
  <cols>
    <col min="1" max="1" width="14.33203125" bestFit="1" customWidth="1"/>
    <col min="2" max="2" width="7.33203125" customWidth="1"/>
    <col min="3" max="3" width="12.5546875" bestFit="1" customWidth="1"/>
    <col min="4" max="4" width="12.44140625" bestFit="1" customWidth="1"/>
    <col min="5" max="5" width="38.44140625" customWidth="1"/>
  </cols>
  <sheetData>
    <row r="1" spans="1:5">
      <c r="A1" t="s">
        <v>962</v>
      </c>
      <c r="B1" t="s">
        <v>963</v>
      </c>
      <c r="C1" t="s">
        <v>964</v>
      </c>
      <c r="D1" t="s">
        <v>244</v>
      </c>
      <c r="E1" t="s">
        <v>965</v>
      </c>
    </row>
    <row r="2" spans="1:5">
      <c r="A2" t="s">
        <v>966</v>
      </c>
      <c r="C2" t="s">
        <v>967</v>
      </c>
      <c r="D2" t="s">
        <v>968</v>
      </c>
    </row>
    <row r="3" spans="1:5">
      <c r="A3" t="s">
        <v>938</v>
      </c>
      <c r="B3" t="s">
        <v>969</v>
      </c>
      <c r="C3" t="s">
        <v>967</v>
      </c>
      <c r="D3" t="s">
        <v>970</v>
      </c>
    </row>
    <row r="4" spans="1:5">
      <c r="A4" t="s">
        <v>971</v>
      </c>
      <c r="C4" t="s">
        <v>967</v>
      </c>
      <c r="D4" t="s">
        <v>129</v>
      </c>
    </row>
    <row r="5" spans="1:5">
      <c r="A5" t="s">
        <v>952</v>
      </c>
      <c r="B5" t="s">
        <v>969</v>
      </c>
      <c r="C5" t="s">
        <v>967</v>
      </c>
      <c r="D5" t="s">
        <v>77</v>
      </c>
    </row>
    <row r="6" spans="1:5">
      <c r="A6" t="s">
        <v>972</v>
      </c>
      <c r="C6" t="s">
        <v>967</v>
      </c>
      <c r="D6" t="s">
        <v>973</v>
      </c>
    </row>
    <row r="7" spans="1:5">
      <c r="A7" t="s">
        <v>877</v>
      </c>
      <c r="C7" t="s">
        <v>967</v>
      </c>
      <c r="D7" t="s">
        <v>181</v>
      </c>
    </row>
    <row r="8" spans="1:5">
      <c r="A8" t="s">
        <v>974</v>
      </c>
      <c r="C8" t="s">
        <v>967</v>
      </c>
      <c r="D8" t="s">
        <v>975</v>
      </c>
    </row>
    <row r="9" spans="1:5">
      <c r="A9" t="s">
        <v>956</v>
      </c>
      <c r="C9" t="s">
        <v>967</v>
      </c>
      <c r="D9" t="s">
        <v>134</v>
      </c>
    </row>
    <row r="10" spans="1:5">
      <c r="A10" t="s">
        <v>976</v>
      </c>
      <c r="B10" t="s">
        <v>969</v>
      </c>
      <c r="C10" t="s">
        <v>977</v>
      </c>
      <c r="D10" t="s">
        <v>978</v>
      </c>
      <c r="E10" t="s">
        <v>979</v>
      </c>
    </row>
    <row r="11" spans="1:5">
      <c r="A11" t="s">
        <v>980</v>
      </c>
      <c r="C11" t="s">
        <v>967</v>
      </c>
      <c r="D11" t="s">
        <v>164</v>
      </c>
    </row>
    <row r="12" spans="1:5">
      <c r="A12" t="s">
        <v>955</v>
      </c>
      <c r="C12" t="s">
        <v>967</v>
      </c>
      <c r="D12" t="s">
        <v>981</v>
      </c>
    </row>
    <row r="13" spans="1:5">
      <c r="A13" t="s">
        <v>982</v>
      </c>
      <c r="C13" t="s">
        <v>967</v>
      </c>
      <c r="D13" t="s">
        <v>983</v>
      </c>
    </row>
    <row r="14" spans="1:5">
      <c r="A14" t="s">
        <v>984</v>
      </c>
      <c r="C14" t="s">
        <v>967</v>
      </c>
      <c r="D14" t="s">
        <v>160</v>
      </c>
    </row>
    <row r="15" spans="1:5">
      <c r="A15" t="s">
        <v>985</v>
      </c>
      <c r="B15" t="s">
        <v>969</v>
      </c>
      <c r="C15" t="s">
        <v>967</v>
      </c>
      <c r="D15" t="s">
        <v>986</v>
      </c>
    </row>
    <row r="16" spans="1:5">
      <c r="A16" t="s">
        <v>987</v>
      </c>
      <c r="B16" t="s">
        <v>969</v>
      </c>
      <c r="C16" t="s">
        <v>977</v>
      </c>
      <c r="D16" t="s">
        <v>988</v>
      </c>
      <c r="E16" t="s">
        <v>989</v>
      </c>
    </row>
    <row r="17" spans="1:4">
      <c r="A17" t="s">
        <v>887</v>
      </c>
      <c r="C17" t="s">
        <v>967</v>
      </c>
      <c r="D17" t="s">
        <v>990</v>
      </c>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indexed="10"/>
    <pageSetUpPr fitToPage="1"/>
  </sheetPr>
  <dimension ref="A1:AI615"/>
  <sheetViews>
    <sheetView zoomScaleNormal="100" workbookViewId="0">
      <pane xSplit="2" ySplit="2" topLeftCell="C3" activePane="bottomRight" state="frozen"/>
      <selection pane="topRight" activeCell="B34" sqref="B34"/>
      <selection pane="bottomLeft" activeCell="B34" sqref="B34"/>
      <selection pane="bottomRight" activeCell="D33" sqref="D33"/>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5" t="s">
        <v>991</v>
      </c>
      <c r="B1" s="456"/>
      <c r="C1" s="456"/>
      <c r="D1" s="455" t="s">
        <v>992</v>
      </c>
      <c r="E1" s="456"/>
      <c r="F1" s="456"/>
      <c r="G1" s="457"/>
      <c r="H1" s="455" t="s">
        <v>993</v>
      </c>
      <c r="I1" s="456"/>
      <c r="J1" s="456" t="s">
        <v>994</v>
      </c>
      <c r="K1" s="456"/>
      <c r="L1" s="458" t="s">
        <v>995</v>
      </c>
      <c r="M1" s="458"/>
      <c r="N1" s="458"/>
      <c r="O1" s="458"/>
      <c r="P1" s="451" t="s">
        <v>996</v>
      </c>
      <c r="Q1" s="451"/>
      <c r="R1" s="451"/>
      <c r="S1" s="452"/>
      <c r="T1" s="452"/>
      <c r="U1" s="453"/>
      <c r="V1" s="453"/>
      <c r="W1" s="454"/>
      <c r="X1" s="211"/>
      <c r="Y1" s="211"/>
      <c r="Z1" s="211"/>
      <c r="AA1" s="211"/>
      <c r="AB1" s="211"/>
      <c r="AC1" s="211"/>
      <c r="AD1" s="211"/>
      <c r="AE1" s="211"/>
      <c r="AF1" s="211"/>
      <c r="AG1" s="203"/>
      <c r="AH1" s="203"/>
      <c r="AI1" s="203"/>
    </row>
    <row r="2" spans="1:35" s="194" customFormat="1" ht="42.75" customHeight="1">
      <c r="A2" s="195" t="s">
        <v>997</v>
      </c>
      <c r="B2" s="196" t="s">
        <v>998</v>
      </c>
      <c r="C2" s="195" t="s">
        <v>999</v>
      </c>
      <c r="D2" s="195" t="s">
        <v>1000</v>
      </c>
      <c r="E2" s="195" t="s">
        <v>1001</v>
      </c>
      <c r="F2" s="195" t="s">
        <v>1002</v>
      </c>
      <c r="G2" s="195" t="s">
        <v>1003</v>
      </c>
      <c r="H2" s="195" t="s">
        <v>1004</v>
      </c>
      <c r="I2" s="195" t="s">
        <v>1005</v>
      </c>
      <c r="J2" s="197" t="s">
        <v>1006</v>
      </c>
      <c r="K2" s="198" t="s">
        <v>1007</v>
      </c>
      <c r="L2" s="198" t="s">
        <v>1008</v>
      </c>
      <c r="M2" s="198" t="s">
        <v>1009</v>
      </c>
      <c r="N2" s="198" t="s">
        <v>1010</v>
      </c>
      <c r="O2" s="198" t="s">
        <v>1011</v>
      </c>
      <c r="P2" s="199" t="s">
        <v>1012</v>
      </c>
      <c r="Q2" s="200" t="s">
        <v>1013</v>
      </c>
      <c r="R2" s="205" t="s">
        <v>1014</v>
      </c>
      <c r="S2" s="216" t="s">
        <v>1015</v>
      </c>
      <c r="T2" s="203" t="s">
        <v>1016</v>
      </c>
      <c r="U2" s="203" t="s">
        <v>1017</v>
      </c>
      <c r="V2" s="203" t="s">
        <v>1018</v>
      </c>
      <c r="W2" s="203" t="s">
        <v>1019</v>
      </c>
      <c r="X2" s="203" t="s">
        <v>1020</v>
      </c>
      <c r="Y2" s="203" t="s">
        <v>1021</v>
      </c>
      <c r="Z2" s="203" t="s">
        <v>1022</v>
      </c>
      <c r="AA2" s="203" t="s">
        <v>1023</v>
      </c>
      <c r="AB2" s="203" t="s">
        <v>1024</v>
      </c>
      <c r="AC2" s="203" t="s">
        <v>1025</v>
      </c>
      <c r="AD2" s="203" t="s">
        <v>1026</v>
      </c>
      <c r="AE2" s="203"/>
      <c r="AF2" s="203" t="s">
        <v>1027</v>
      </c>
      <c r="AG2" s="203" t="s">
        <v>1028</v>
      </c>
      <c r="AH2" s="203" t="s">
        <v>1029</v>
      </c>
      <c r="AI2" s="203" t="s">
        <v>1030</v>
      </c>
    </row>
    <row r="3" spans="1:35" s="201" customFormat="1" ht="16.5" customHeight="1">
      <c r="A3" s="201" t="s">
        <v>1031</v>
      </c>
      <c r="B3" s="208" t="s">
        <v>266</v>
      </c>
      <c r="C3" s="217" t="str">
        <f>B3</f>
        <v>Categories</v>
      </c>
      <c r="E3" s="201" t="s">
        <v>1032</v>
      </c>
      <c r="F3" s="201" t="s">
        <v>1033</v>
      </c>
      <c r="G3" s="201" t="s">
        <v>1034</v>
      </c>
      <c r="K3" s="201" t="s">
        <v>1035</v>
      </c>
      <c r="M3" s="201" t="s">
        <v>26</v>
      </c>
      <c r="N3" s="201" t="s">
        <v>1036</v>
      </c>
      <c r="P3" s="202" t="str">
        <f>'Parameter Setting'!D2</f>
        <v>IEC_STD_V10</v>
      </c>
      <c r="Q3" s="213"/>
      <c r="R3" s="201" t="s">
        <v>1037</v>
      </c>
      <c r="S3" s="201" t="s">
        <v>1038</v>
      </c>
      <c r="Y3" s="206"/>
      <c r="AA3" s="212"/>
    </row>
    <row r="4" spans="1:35" s="201" customFormat="1" ht="15.75">
      <c r="A4" s="201" t="s">
        <v>1031</v>
      </c>
      <c r="B4" s="208" t="s">
        <v>265</v>
      </c>
      <c r="C4" s="217" t="s">
        <v>265</v>
      </c>
      <c r="E4" s="201" t="s">
        <v>1039</v>
      </c>
      <c r="F4" s="201" t="s">
        <v>1040</v>
      </c>
      <c r="G4" s="201" t="s">
        <v>1041</v>
      </c>
      <c r="K4" s="201" t="s">
        <v>1042</v>
      </c>
      <c r="M4" s="201" t="s">
        <v>1043</v>
      </c>
      <c r="N4" s="201" t="s">
        <v>1044</v>
      </c>
      <c r="P4" s="202" t="s">
        <v>264</v>
      </c>
      <c r="Q4" s="213"/>
      <c r="R4" s="201" t="s">
        <v>1045</v>
      </c>
      <c r="S4" s="396" t="s">
        <v>1046</v>
      </c>
      <c r="Y4" s="192"/>
      <c r="AA4" s="212"/>
    </row>
    <row r="5" spans="1:35" s="201" customFormat="1" ht="15.75">
      <c r="A5" s="201" t="s">
        <v>1031</v>
      </c>
      <c r="B5" s="6" t="s">
        <v>303</v>
      </c>
      <c r="C5" s="217" t="str">
        <f>B5</f>
        <v>DataClasses</v>
      </c>
      <c r="E5" s="201" t="s">
        <v>1032</v>
      </c>
      <c r="F5" s="201" t="s">
        <v>1033</v>
      </c>
      <c r="G5" s="201" t="s">
        <v>1034</v>
      </c>
      <c r="K5" s="201" t="s">
        <v>1047</v>
      </c>
      <c r="M5" s="201" t="s">
        <v>26</v>
      </c>
      <c r="N5" s="201" t="s">
        <v>1036</v>
      </c>
      <c r="P5" s="202" t="str">
        <f>P4</f>
        <v>IEC_STD_V10</v>
      </c>
      <c r="Q5" s="213"/>
      <c r="R5" s="201" t="s">
        <v>1037</v>
      </c>
      <c r="S5" s="192" t="s">
        <v>1048</v>
      </c>
      <c r="Y5" s="192"/>
      <c r="AA5" s="212"/>
    </row>
    <row r="6" spans="1:35" s="201" customFormat="1" ht="15.75">
      <c r="A6" s="201" t="s">
        <v>1031</v>
      </c>
      <c r="B6" s="6" t="s">
        <v>288</v>
      </c>
      <c r="C6" s="217" t="str">
        <f>B6</f>
        <v>MtdMatch</v>
      </c>
      <c r="E6" s="201" t="s">
        <v>1032</v>
      </c>
      <c r="F6" s="201" t="s">
        <v>1033</v>
      </c>
      <c r="G6" s="201" t="s">
        <v>1034</v>
      </c>
      <c r="K6" s="201" t="s">
        <v>1049</v>
      </c>
      <c r="M6" s="201" t="s">
        <v>26</v>
      </c>
      <c r="N6" s="201" t="s">
        <v>1050</v>
      </c>
      <c r="P6" s="202" t="str">
        <f>P5</f>
        <v>IEC_STD_V10</v>
      </c>
      <c r="Q6" s="213"/>
      <c r="R6" s="201" t="s">
        <v>1037</v>
      </c>
      <c r="S6" s="192" t="s">
        <v>1051</v>
      </c>
      <c r="Y6" s="192"/>
      <c r="AA6" s="212"/>
    </row>
    <row r="10" spans="1:35">
      <c r="S10" s="239"/>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indexed="10"/>
  </sheetPr>
  <dimension ref="A1:AK50"/>
  <sheetViews>
    <sheetView zoomScale="70" zoomScaleNormal="70" zoomScaleSheetLayoutView="80" workbookViewId="0">
      <pane xSplit="2" ySplit="2" topLeftCell="C3" activePane="bottomRight" state="frozen"/>
      <selection pane="topRight" activeCell="B34" sqref="B34"/>
      <selection pane="bottomLeft" activeCell="B34" sqref="B34"/>
      <selection pane="bottomRight" activeCell="G11" sqref="G11"/>
    </sheetView>
  </sheetViews>
  <sheetFormatPr defaultColWidth="7.33203125" defaultRowHeight="15.75" customHeight="1"/>
  <cols>
    <col min="1" max="1" width="11.88671875" style="367" bestFit="1" customWidth="1"/>
    <col min="2" max="2" width="24.33203125" style="367" customWidth="1"/>
    <col min="3" max="3" width="5" style="366" customWidth="1"/>
    <col min="4" max="4" width="6.5546875" style="367" customWidth="1"/>
    <col min="5" max="5" width="16.109375" style="367" customWidth="1"/>
    <col min="6" max="6" width="12.88671875" style="367" customWidth="1"/>
    <col min="7" max="7" width="30.5546875" style="362" bestFit="1" customWidth="1"/>
    <col min="8" max="8" width="31.5546875" style="367" customWidth="1"/>
    <col min="9" max="9" width="14.5546875" style="362" bestFit="1" customWidth="1"/>
    <col min="10" max="10" width="11.88671875" style="368" customWidth="1"/>
    <col min="11" max="11" width="11.109375" style="367" customWidth="1"/>
    <col min="12" max="12" width="12.5546875" style="367" customWidth="1"/>
    <col min="13" max="13" width="23.33203125" style="367" bestFit="1" customWidth="1"/>
    <col min="14" max="14" width="13.5546875" style="367" customWidth="1"/>
    <col min="15" max="15" width="8.33203125" style="367" customWidth="1"/>
    <col min="16" max="16" width="10.109375" style="367" customWidth="1"/>
    <col min="17" max="17" width="9.44140625" style="367" customWidth="1"/>
    <col min="18" max="19" width="10.5546875" style="367" customWidth="1"/>
    <col min="20" max="20" width="9.5546875" style="367" customWidth="1"/>
    <col min="21" max="21" width="13.33203125" style="367" customWidth="1"/>
    <col min="22" max="22" width="7.44140625" style="367" customWidth="1"/>
    <col min="23" max="23" width="7.33203125" style="367" customWidth="1"/>
    <col min="24" max="24" width="10.5546875" style="367" customWidth="1"/>
    <col min="25" max="25" width="11.5546875" style="367" customWidth="1"/>
    <col min="26" max="26" width="9.5546875" style="367" customWidth="1"/>
    <col min="27" max="27" width="7.33203125" style="367" customWidth="1"/>
    <col min="28" max="28" width="23.88671875" style="367" customWidth="1"/>
    <col min="29" max="16384" width="7.33203125" style="367"/>
  </cols>
  <sheetData>
    <row r="1" spans="1:37" s="362" customFormat="1" ht="15.75" customHeight="1">
      <c r="A1" s="459" t="s">
        <v>1052</v>
      </c>
      <c r="B1" s="460"/>
      <c r="C1" s="460"/>
      <c r="D1" s="460"/>
      <c r="E1" s="460"/>
      <c r="F1" s="460"/>
      <c r="G1" s="461"/>
      <c r="H1" s="462" t="s">
        <v>1053</v>
      </c>
      <c r="I1" s="463"/>
      <c r="J1" s="463"/>
      <c r="K1" s="464"/>
      <c r="L1" s="465" t="s">
        <v>1054</v>
      </c>
      <c r="M1" s="466"/>
      <c r="N1" s="466"/>
      <c r="O1" s="466"/>
      <c r="P1" s="466"/>
      <c r="Q1" s="466"/>
      <c r="R1" s="467" t="s">
        <v>1055</v>
      </c>
      <c r="S1" s="468"/>
      <c r="T1" s="468"/>
      <c r="U1" s="468"/>
      <c r="V1" s="468"/>
      <c r="W1" s="468"/>
      <c r="X1" s="468"/>
      <c r="Y1" s="468"/>
      <c r="Z1" s="468"/>
      <c r="AA1" s="468"/>
      <c r="AB1" s="469" t="s">
        <v>1056</v>
      </c>
      <c r="AC1" s="469"/>
      <c r="AD1" s="469"/>
      <c r="AE1" s="469"/>
      <c r="AF1" s="469"/>
      <c r="AG1" s="469"/>
      <c r="AH1" s="469"/>
      <c r="AI1" s="469"/>
      <c r="AJ1" s="469"/>
      <c r="AK1" s="469"/>
    </row>
    <row r="2" spans="1:37" s="363" customFormat="1" ht="54" customHeight="1">
      <c r="A2" s="225" t="s">
        <v>1057</v>
      </c>
      <c r="B2" s="225" t="s">
        <v>1058</v>
      </c>
      <c r="C2" s="225" t="s">
        <v>1059</v>
      </c>
      <c r="D2" s="225" t="s">
        <v>1060</v>
      </c>
      <c r="E2" s="225" t="s">
        <v>1061</v>
      </c>
      <c r="F2" s="225" t="s">
        <v>1062</v>
      </c>
      <c r="G2" s="225" t="s">
        <v>1063</v>
      </c>
      <c r="H2" s="226" t="s">
        <v>1064</v>
      </c>
      <c r="I2" s="226" t="s">
        <v>1065</v>
      </c>
      <c r="J2" s="226" t="s">
        <v>1066</v>
      </c>
      <c r="K2" s="226" t="s">
        <v>1067</v>
      </c>
      <c r="L2" s="227" t="s">
        <v>1068</v>
      </c>
      <c r="M2" s="227" t="s">
        <v>1069</v>
      </c>
      <c r="N2" s="227" t="s">
        <v>1070</v>
      </c>
      <c r="O2" s="227" t="s">
        <v>1071</v>
      </c>
      <c r="P2" s="227" t="s">
        <v>1072</v>
      </c>
      <c r="Q2" s="227" t="s">
        <v>1073</v>
      </c>
      <c r="R2" s="228" t="s">
        <v>1074</v>
      </c>
      <c r="S2" s="228" t="s">
        <v>1075</v>
      </c>
      <c r="T2" s="228" t="s">
        <v>1076</v>
      </c>
      <c r="U2" s="228" t="s">
        <v>1077</v>
      </c>
      <c r="V2" s="228" t="s">
        <v>1078</v>
      </c>
      <c r="W2" s="228" t="s">
        <v>1079</v>
      </c>
      <c r="X2" s="228" t="s">
        <v>1080</v>
      </c>
      <c r="Y2" s="228" t="s">
        <v>1081</v>
      </c>
      <c r="Z2" s="228" t="s">
        <v>1082</v>
      </c>
      <c r="AA2" s="228" t="s">
        <v>1083</v>
      </c>
      <c r="AB2" s="229" t="s">
        <v>1084</v>
      </c>
      <c r="AC2" s="229" t="s">
        <v>1085</v>
      </c>
      <c r="AD2" s="229" t="s">
        <v>1086</v>
      </c>
      <c r="AE2" s="229" t="s">
        <v>1087</v>
      </c>
      <c r="AF2" s="229" t="s">
        <v>1088</v>
      </c>
      <c r="AG2" s="229" t="s">
        <v>1089</v>
      </c>
      <c r="AH2" s="229" t="s">
        <v>1090</v>
      </c>
      <c r="AI2" s="229" t="s">
        <v>1091</v>
      </c>
      <c r="AJ2" s="229" t="s">
        <v>1092</v>
      </c>
      <c r="AK2" s="229" t="s">
        <v>1093</v>
      </c>
    </row>
    <row r="3" spans="1:37" s="364" customFormat="1" ht="15.75" customHeight="1">
      <c r="A3" s="231" t="s">
        <v>266</v>
      </c>
      <c r="B3" s="30" t="s">
        <v>937</v>
      </c>
      <c r="C3" s="231"/>
      <c r="D3" s="231"/>
      <c r="E3" s="231" t="s">
        <v>1094</v>
      </c>
      <c r="F3" s="231"/>
      <c r="G3" s="231" t="str">
        <f>B3</f>
        <v>Name</v>
      </c>
      <c r="H3" s="31" t="s">
        <v>1095</v>
      </c>
      <c r="I3" s="231"/>
      <c r="J3" s="231"/>
      <c r="K3" s="231"/>
      <c r="L3" s="231"/>
      <c r="M3" s="231" t="s">
        <v>1096</v>
      </c>
      <c r="N3" s="231"/>
      <c r="O3" s="231"/>
      <c r="P3" s="231"/>
      <c r="Q3" s="231"/>
      <c r="R3" s="231"/>
      <c r="S3" s="231"/>
      <c r="T3" s="231"/>
      <c r="U3" s="231"/>
      <c r="V3" s="231"/>
      <c r="W3" s="231"/>
      <c r="X3" s="231"/>
      <c r="Y3" s="231"/>
      <c r="Z3" s="231"/>
      <c r="AA3" s="231"/>
      <c r="AB3" s="231"/>
      <c r="AC3" s="231"/>
      <c r="AD3" s="231"/>
      <c r="AE3" s="231"/>
      <c r="AF3" s="231"/>
      <c r="AG3" s="231"/>
      <c r="AH3" s="231"/>
      <c r="AI3" s="231"/>
      <c r="AJ3" s="231"/>
      <c r="AK3" s="231"/>
    </row>
    <row r="4" spans="1:37" s="364" customFormat="1" ht="15.75" customHeight="1">
      <c r="A4" s="231" t="s">
        <v>266</v>
      </c>
      <c r="B4" s="30" t="s">
        <v>1097</v>
      </c>
      <c r="C4" s="231"/>
      <c r="D4" s="231"/>
      <c r="E4" s="231" t="s">
        <v>1094</v>
      </c>
      <c r="F4" s="231"/>
      <c r="G4" s="30" t="s">
        <v>1098</v>
      </c>
      <c r="H4" s="31" t="s">
        <v>1099</v>
      </c>
      <c r="I4" s="231"/>
      <c r="J4" s="231"/>
      <c r="K4" s="231"/>
      <c r="L4" s="231"/>
      <c r="M4" s="231" t="str">
        <f>M3</f>
        <v>CategoryMap!B6</v>
      </c>
      <c r="N4" s="231"/>
      <c r="O4" s="231"/>
      <c r="P4" s="231"/>
      <c r="Q4" s="231"/>
      <c r="R4" s="231"/>
      <c r="S4" s="231"/>
      <c r="T4" s="231"/>
      <c r="U4" s="231"/>
      <c r="V4" s="231"/>
      <c r="W4" s="231"/>
      <c r="X4" s="231"/>
      <c r="Y4" s="231"/>
      <c r="Z4" s="231"/>
      <c r="AA4" s="231"/>
      <c r="AB4" s="231"/>
      <c r="AC4" s="231"/>
      <c r="AD4" s="231"/>
      <c r="AE4" s="231"/>
      <c r="AF4" s="231"/>
      <c r="AG4" s="231"/>
      <c r="AH4" s="231"/>
      <c r="AI4" s="231"/>
      <c r="AJ4" s="231"/>
      <c r="AK4" s="231"/>
    </row>
    <row r="5" spans="1:37" s="364" customFormat="1" ht="15.75" customHeight="1">
      <c r="A5" s="231" t="s">
        <v>266</v>
      </c>
      <c r="B5" s="30" t="s">
        <v>938</v>
      </c>
      <c r="C5" s="231"/>
      <c r="D5" s="231"/>
      <c r="E5" s="231" t="s">
        <v>1094</v>
      </c>
      <c r="F5" s="231"/>
      <c r="G5" s="30" t="s">
        <v>1100</v>
      </c>
      <c r="H5" s="31" t="s">
        <v>938</v>
      </c>
      <c r="I5" s="231"/>
      <c r="J5" s="231"/>
      <c r="K5" s="231"/>
      <c r="L5" s="231"/>
      <c r="M5" s="231" t="str">
        <f>M4</f>
        <v>CategoryMap!B6</v>
      </c>
      <c r="N5" s="231"/>
      <c r="O5" s="231"/>
      <c r="P5" s="231"/>
      <c r="Q5" s="231"/>
      <c r="R5" s="231"/>
      <c r="S5" s="231"/>
      <c r="T5" s="231"/>
      <c r="U5" s="231"/>
      <c r="V5" s="231"/>
      <c r="W5" s="231"/>
      <c r="X5" s="231"/>
      <c r="Y5" s="231"/>
      <c r="Z5" s="231"/>
      <c r="AA5" s="231"/>
      <c r="AB5" s="231"/>
      <c r="AC5" s="231"/>
      <c r="AD5" s="231"/>
      <c r="AE5" s="231"/>
      <c r="AF5" s="231"/>
      <c r="AG5" s="231"/>
      <c r="AH5" s="231"/>
      <c r="AI5" s="231"/>
      <c r="AJ5" s="231"/>
      <c r="AK5" s="231"/>
    </row>
    <row r="6" spans="1:37" s="364" customFormat="1" ht="15.75" customHeight="1">
      <c r="A6" s="231" t="s">
        <v>266</v>
      </c>
      <c r="B6" s="30" t="s">
        <v>939</v>
      </c>
      <c r="C6" s="231"/>
      <c r="D6" s="231"/>
      <c r="E6" s="231" t="s">
        <v>1094</v>
      </c>
      <c r="F6" s="231"/>
      <c r="G6" s="30" t="s">
        <v>1101</v>
      </c>
      <c r="H6" s="31" t="s">
        <v>939</v>
      </c>
      <c r="I6" s="231"/>
      <c r="J6" s="231"/>
      <c r="K6" s="242"/>
      <c r="L6" s="231"/>
      <c r="M6" s="231" t="str">
        <f>M5</f>
        <v>CategoryMap!B6</v>
      </c>
      <c r="N6" s="231"/>
      <c r="O6" s="231"/>
      <c r="P6" s="231"/>
      <c r="Q6" s="231"/>
      <c r="R6" s="231"/>
      <c r="S6" s="231"/>
      <c r="T6" s="231"/>
      <c r="U6" s="231"/>
      <c r="V6" s="231"/>
      <c r="W6" s="231"/>
      <c r="X6" s="231"/>
      <c r="Y6" s="231"/>
      <c r="Z6" s="231"/>
      <c r="AA6" s="231"/>
      <c r="AB6" s="231"/>
      <c r="AC6" s="231"/>
      <c r="AD6" s="231"/>
      <c r="AE6" s="231"/>
      <c r="AF6" s="231"/>
      <c r="AG6" s="231"/>
      <c r="AH6" s="231"/>
      <c r="AI6" s="231"/>
      <c r="AJ6" s="231"/>
      <c r="AK6" s="231"/>
    </row>
    <row r="7" spans="1:37" s="364" customFormat="1" ht="15.75" customHeight="1">
      <c r="A7" s="231" t="s">
        <v>266</v>
      </c>
      <c r="B7" s="30" t="s">
        <v>940</v>
      </c>
      <c r="C7" s="231"/>
      <c r="D7" s="231"/>
      <c r="E7" s="231" t="s">
        <v>1094</v>
      </c>
      <c r="F7" s="231"/>
      <c r="G7" s="30" t="s">
        <v>1102</v>
      </c>
      <c r="H7" s="31" t="s">
        <v>1103</v>
      </c>
      <c r="I7" s="231"/>
      <c r="J7" s="231"/>
      <c r="K7" s="242"/>
      <c r="L7" s="231"/>
      <c r="M7" s="231" t="str">
        <f>M6</f>
        <v>CategoryMap!B6</v>
      </c>
      <c r="N7" s="231"/>
      <c r="O7" s="231"/>
      <c r="P7" s="231"/>
      <c r="Q7" s="231"/>
      <c r="R7" s="231"/>
      <c r="S7" s="231"/>
      <c r="T7" s="231"/>
      <c r="U7" s="231"/>
      <c r="V7" s="231"/>
      <c r="W7" s="231"/>
      <c r="X7" s="231"/>
      <c r="Y7" s="231"/>
      <c r="Z7" s="231"/>
      <c r="AA7" s="231"/>
      <c r="AB7" s="231"/>
      <c r="AC7" s="231"/>
      <c r="AD7" s="231"/>
      <c r="AE7" s="231"/>
      <c r="AF7" s="231"/>
      <c r="AG7" s="231"/>
      <c r="AH7" s="231"/>
      <c r="AI7" s="231"/>
      <c r="AJ7" s="231"/>
      <c r="AK7" s="231"/>
    </row>
    <row r="8" spans="1:37" s="364" customFormat="1" ht="15.75" customHeight="1">
      <c r="A8" s="231" t="s">
        <v>266</v>
      </c>
      <c r="B8" s="30" t="s">
        <v>853</v>
      </c>
      <c r="C8" s="231"/>
      <c r="D8" s="231"/>
      <c r="E8" s="231" t="s">
        <v>1094</v>
      </c>
      <c r="F8" s="231"/>
      <c r="G8" s="30" t="s">
        <v>1104</v>
      </c>
      <c r="H8" s="31" t="s">
        <v>1105</v>
      </c>
      <c r="I8" s="231"/>
      <c r="J8" s="231"/>
      <c r="K8" s="242"/>
      <c r="L8" s="231"/>
      <c r="M8" s="231" t="str">
        <f>M7</f>
        <v>CategoryMap!B6</v>
      </c>
      <c r="N8" s="231"/>
      <c r="O8" s="231"/>
      <c r="P8" s="231"/>
      <c r="Q8" s="231"/>
      <c r="R8" s="231"/>
      <c r="S8" s="231"/>
      <c r="T8" s="231"/>
      <c r="U8" s="231"/>
      <c r="V8" s="231"/>
      <c r="W8" s="231"/>
      <c r="X8" s="231"/>
      <c r="Y8" s="231"/>
      <c r="Z8" s="231"/>
      <c r="AA8" s="231"/>
      <c r="AB8" s="231"/>
      <c r="AC8" s="231"/>
      <c r="AD8" s="231"/>
      <c r="AE8" s="231"/>
      <c r="AF8" s="231"/>
      <c r="AG8" s="231"/>
      <c r="AH8" s="231"/>
      <c r="AI8" s="231"/>
      <c r="AJ8" s="231"/>
      <c r="AK8" s="231"/>
    </row>
    <row r="9" spans="1:37" s="365" customFormat="1" ht="15.75" customHeight="1">
      <c r="A9" s="233" t="s">
        <v>265</v>
      </c>
      <c r="B9" s="234" t="str">
        <f>SUBSTITUTE(H9, " ", "_")</f>
        <v>UniqueTermName</v>
      </c>
      <c r="C9" s="233"/>
      <c r="D9" s="233"/>
      <c r="E9" s="233" t="s">
        <v>1094</v>
      </c>
      <c r="F9" s="233"/>
      <c r="G9" s="233"/>
      <c r="H9" s="234" t="s">
        <v>1106</v>
      </c>
      <c r="I9" s="233"/>
      <c r="J9" s="233"/>
      <c r="K9" s="233"/>
      <c r="L9" s="233"/>
      <c r="M9" s="370" t="s">
        <v>1107</v>
      </c>
      <c r="N9" s="233"/>
      <c r="O9" s="233"/>
      <c r="P9" s="233"/>
      <c r="Q9" s="233"/>
      <c r="R9" s="233"/>
      <c r="S9" s="233"/>
      <c r="T9" s="233"/>
      <c r="U9" s="233"/>
      <c r="V9" s="233"/>
      <c r="W9" s="233"/>
      <c r="X9" s="233"/>
      <c r="Y9" s="233"/>
      <c r="Z9" s="233"/>
      <c r="AA9" s="233"/>
      <c r="AB9" s="233"/>
      <c r="AC9" s="233"/>
      <c r="AD9" s="233"/>
      <c r="AE9" s="233"/>
      <c r="AF9" s="233"/>
      <c r="AG9" s="233"/>
      <c r="AH9" s="233"/>
      <c r="AI9" s="233"/>
      <c r="AJ9" s="233"/>
      <c r="AK9" s="233"/>
    </row>
    <row r="10" spans="1:37" s="364" customFormat="1" ht="15.75" customHeight="1">
      <c r="A10" s="231" t="str">
        <f>A9</f>
        <v>Terms</v>
      </c>
      <c r="B10" s="235" t="str">
        <f t="shared" ref="B10:B21" si="0">SUBSTITUTE(H10, " ", "_")</f>
        <v>Category</v>
      </c>
      <c r="C10" s="231"/>
      <c r="D10" s="231"/>
      <c r="E10" s="231" t="s">
        <v>1094</v>
      </c>
      <c r="F10" s="231"/>
      <c r="G10" s="231"/>
      <c r="H10" s="235" t="s">
        <v>1108</v>
      </c>
      <c r="I10" s="231"/>
      <c r="J10" s="231"/>
      <c r="K10" s="231"/>
      <c r="L10" s="231"/>
      <c r="M10" s="231" t="str">
        <f>M9</f>
        <v>Terms!B7</v>
      </c>
      <c r="N10" s="231"/>
      <c r="O10" s="231"/>
      <c r="P10" s="231"/>
      <c r="Q10" s="231"/>
      <c r="R10" s="231"/>
      <c r="S10" s="231"/>
      <c r="T10" s="231"/>
      <c r="U10" s="231"/>
      <c r="V10" s="231"/>
      <c r="W10" s="231"/>
      <c r="X10" s="231"/>
      <c r="Y10" s="231"/>
      <c r="Z10" s="231"/>
      <c r="AA10" s="231"/>
      <c r="AB10" s="231"/>
      <c r="AC10" s="231"/>
      <c r="AD10" s="231"/>
      <c r="AE10" s="231"/>
      <c r="AF10" s="231"/>
      <c r="AG10" s="231"/>
      <c r="AH10" s="231"/>
      <c r="AI10" s="231"/>
      <c r="AJ10" s="231"/>
      <c r="AK10" s="231"/>
    </row>
    <row r="11" spans="1:37" s="364" customFormat="1" ht="15.75" customHeight="1">
      <c r="A11" s="231" t="str">
        <f t="shared" ref="A11:A22" si="1">A10</f>
        <v>Terms</v>
      </c>
      <c r="B11" s="235" t="str">
        <f t="shared" si="0"/>
        <v>Description</v>
      </c>
      <c r="C11" s="231"/>
      <c r="D11" s="231"/>
      <c r="E11" s="231" t="s">
        <v>1094</v>
      </c>
      <c r="F11" s="231"/>
      <c r="G11" s="231"/>
      <c r="H11" s="235" t="s">
        <v>244</v>
      </c>
      <c r="I11" s="231"/>
      <c r="J11" s="231"/>
      <c r="K11" s="242"/>
      <c r="L11" s="231"/>
      <c r="M11" s="231" t="str">
        <f t="shared" ref="M11:M22" si="2">M10</f>
        <v>Terms!B7</v>
      </c>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row>
    <row r="12" spans="1:37" s="364" customFormat="1" ht="15.75" customHeight="1">
      <c r="A12" s="231" t="str">
        <f t="shared" si="1"/>
        <v>Terms</v>
      </c>
      <c r="B12" s="235" t="str">
        <f t="shared" si="0"/>
        <v>Tags</v>
      </c>
      <c r="C12" s="231"/>
      <c r="D12" s="231"/>
      <c r="E12" s="231" t="s">
        <v>1094</v>
      </c>
      <c r="F12" s="231"/>
      <c r="G12" s="231"/>
      <c r="H12" s="235" t="s">
        <v>940</v>
      </c>
      <c r="I12" s="231"/>
      <c r="J12" s="231"/>
      <c r="K12" s="242"/>
      <c r="L12" s="231"/>
      <c r="M12" s="231" t="str">
        <f t="shared" si="2"/>
        <v>Terms!B7</v>
      </c>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row>
    <row r="13" spans="1:37" s="364" customFormat="1" ht="15.75" customHeight="1">
      <c r="A13" s="231" t="str">
        <f t="shared" si="1"/>
        <v>Terms</v>
      </c>
      <c r="B13" s="235" t="str">
        <f t="shared" si="0"/>
        <v>Classifications</v>
      </c>
      <c r="C13" s="231"/>
      <c r="D13" s="231"/>
      <c r="E13" s="231" t="s">
        <v>1094</v>
      </c>
      <c r="F13" s="231"/>
      <c r="G13" s="231"/>
      <c r="H13" s="235" t="s">
        <v>941</v>
      </c>
      <c r="I13" s="231"/>
      <c r="J13" s="231"/>
      <c r="K13" s="242"/>
      <c r="L13" s="231"/>
      <c r="M13" s="231" t="str">
        <f t="shared" si="2"/>
        <v>Terms!B7</v>
      </c>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row>
    <row r="14" spans="1:37" ht="15.75" customHeight="1">
      <c r="A14" s="231" t="str">
        <f t="shared" si="1"/>
        <v>Terms</v>
      </c>
      <c r="B14" s="235" t="str">
        <f t="shared" si="0"/>
        <v>Stewards</v>
      </c>
      <c r="C14" s="209"/>
      <c r="D14" s="6"/>
      <c r="E14" s="231" t="s">
        <v>1094</v>
      </c>
      <c r="F14" s="6"/>
      <c r="G14" s="207"/>
      <c r="H14" s="235" t="s">
        <v>853</v>
      </c>
      <c r="I14" s="236"/>
      <c r="J14" s="210"/>
      <c r="K14" s="6"/>
      <c r="L14" s="6"/>
      <c r="M14" s="231" t="str">
        <f t="shared" si="2"/>
        <v>Terms!B7</v>
      </c>
      <c r="N14" s="6"/>
      <c r="O14" s="6"/>
      <c r="P14" s="6"/>
      <c r="Q14" s="6"/>
      <c r="R14" s="6"/>
      <c r="S14" s="6"/>
      <c r="T14" s="6"/>
      <c r="U14" s="6"/>
      <c r="V14" s="6"/>
      <c r="W14" s="6"/>
      <c r="X14" s="6"/>
      <c r="Y14" s="6"/>
      <c r="Z14" s="6"/>
      <c r="AA14" s="6"/>
      <c r="AB14" s="6"/>
      <c r="AC14" s="6"/>
      <c r="AD14" s="6"/>
      <c r="AE14" s="6"/>
      <c r="AF14" s="6"/>
      <c r="AG14" s="6"/>
      <c r="AH14" s="6"/>
      <c r="AI14" s="6"/>
      <c r="AJ14" s="6"/>
      <c r="AK14" s="6"/>
    </row>
    <row r="15" spans="1:37" ht="15.75" customHeight="1">
      <c r="A15" s="231" t="str">
        <f t="shared" si="1"/>
        <v>Terms</v>
      </c>
      <c r="B15" s="30" t="s">
        <v>1109</v>
      </c>
      <c r="C15" s="209"/>
      <c r="D15" s="6"/>
      <c r="E15" s="231" t="s">
        <v>1094</v>
      </c>
      <c r="F15" s="6"/>
      <c r="G15" s="207"/>
      <c r="H15" s="30" t="s">
        <v>1109</v>
      </c>
      <c r="I15" s="236"/>
      <c r="J15" s="210"/>
      <c r="K15" s="6"/>
      <c r="L15" s="6"/>
      <c r="M15" s="231" t="str">
        <f t="shared" si="2"/>
        <v>Terms!B7</v>
      </c>
      <c r="N15" s="6"/>
      <c r="O15" s="6"/>
      <c r="P15" s="6"/>
      <c r="Q15" s="6"/>
      <c r="R15" s="6"/>
      <c r="S15" s="6"/>
      <c r="T15" s="6"/>
      <c r="U15" s="6"/>
      <c r="V15" s="6"/>
      <c r="W15" s="6"/>
      <c r="X15" s="6"/>
      <c r="Y15" s="6"/>
      <c r="Z15" s="6"/>
      <c r="AA15" s="6"/>
      <c r="AB15" s="6"/>
      <c r="AC15" s="6"/>
      <c r="AD15" s="6"/>
      <c r="AE15" s="6"/>
      <c r="AF15" s="6"/>
      <c r="AG15" s="6"/>
      <c r="AH15" s="6"/>
      <c r="AI15" s="6"/>
      <c r="AJ15" s="6"/>
      <c r="AK15" s="6"/>
    </row>
    <row r="16" spans="1:37" ht="15.75" customHeight="1">
      <c r="A16" s="231" t="str">
        <f>A21</f>
        <v>Terms</v>
      </c>
      <c r="B16" s="1" t="s">
        <v>1110</v>
      </c>
      <c r="C16" s="209"/>
      <c r="D16" s="6"/>
      <c r="E16" s="231" t="s">
        <v>1094</v>
      </c>
      <c r="F16" s="6"/>
      <c r="G16" s="207"/>
      <c r="H16" s="1" t="s">
        <v>1110</v>
      </c>
      <c r="I16" s="207"/>
      <c r="J16" s="210"/>
      <c r="K16" s="6"/>
      <c r="L16" s="6"/>
      <c r="M16" s="231" t="str">
        <f>M21</f>
        <v>Terms!B7</v>
      </c>
      <c r="N16" s="6"/>
      <c r="O16" s="6"/>
      <c r="P16" s="6"/>
      <c r="Q16" s="6"/>
      <c r="R16" s="6"/>
      <c r="S16" s="6"/>
      <c r="T16" s="6"/>
      <c r="U16" s="6"/>
      <c r="V16" s="6"/>
      <c r="W16" s="6"/>
      <c r="X16" s="6"/>
      <c r="Y16" s="6"/>
      <c r="Z16" s="6"/>
      <c r="AA16" s="6"/>
      <c r="AB16" s="6"/>
      <c r="AC16" s="6"/>
      <c r="AD16" s="6"/>
      <c r="AE16" s="6"/>
      <c r="AF16" s="6"/>
      <c r="AG16" s="6"/>
      <c r="AH16" s="6"/>
      <c r="AI16" s="6"/>
      <c r="AJ16" s="6"/>
      <c r="AK16" s="6"/>
    </row>
    <row r="17" spans="1:13" ht="15.75" customHeight="1">
      <c r="A17" s="231" t="str">
        <f>A20</f>
        <v>Terms</v>
      </c>
      <c r="B17" s="235" t="s">
        <v>1111</v>
      </c>
      <c r="C17" s="209"/>
      <c r="D17" s="6"/>
      <c r="E17" s="231" t="s">
        <v>1094</v>
      </c>
      <c r="F17" s="6"/>
      <c r="G17" s="207"/>
      <c r="H17" s="235" t="s">
        <v>1111</v>
      </c>
      <c r="I17" s="207"/>
      <c r="J17" s="210"/>
      <c r="K17" s="6"/>
      <c r="L17" s="6"/>
      <c r="M17" s="231" t="str">
        <f>M20</f>
        <v>Terms!B7</v>
      </c>
    </row>
    <row r="18" spans="1:13" ht="15.75" customHeight="1">
      <c r="A18" s="231" t="str">
        <f>A14</f>
        <v>Terms</v>
      </c>
      <c r="B18" s="235" t="str">
        <f t="shared" si="0"/>
        <v>custom_TermID</v>
      </c>
      <c r="C18" s="209"/>
      <c r="D18" s="6"/>
      <c r="E18" s="231" t="s">
        <v>1094</v>
      </c>
      <c r="F18" s="6"/>
      <c r="G18" s="207"/>
      <c r="H18" s="235" t="s">
        <v>944</v>
      </c>
      <c r="I18" s="30"/>
      <c r="J18" s="210"/>
      <c r="K18" s="6"/>
      <c r="L18" s="6"/>
      <c r="M18" s="231" t="str">
        <f>M14</f>
        <v>Terms!B7</v>
      </c>
    </row>
    <row r="19" spans="1:13" ht="15.75" customHeight="1">
      <c r="A19" s="231" t="str">
        <f t="shared" si="1"/>
        <v>Terms</v>
      </c>
      <c r="B19" s="235" t="str">
        <f t="shared" si="0"/>
        <v>custom_LocalName</v>
      </c>
      <c r="C19" s="209"/>
      <c r="D19" s="6"/>
      <c r="E19" s="231" t="s">
        <v>1094</v>
      </c>
      <c r="F19" s="6"/>
      <c r="G19" s="207"/>
      <c r="H19" s="235" t="s">
        <v>945</v>
      </c>
      <c r="I19" s="207"/>
      <c r="J19" s="210"/>
      <c r="K19" s="6"/>
      <c r="L19" s="6"/>
      <c r="M19" s="231" t="str">
        <f t="shared" si="2"/>
        <v>Terms!B7</v>
      </c>
    </row>
    <row r="20" spans="1:13" ht="15.75" customHeight="1">
      <c r="A20" s="231" t="str">
        <f t="shared" si="1"/>
        <v>Terms</v>
      </c>
      <c r="B20" s="235" t="str">
        <f t="shared" si="0"/>
        <v>custom_EnglishName</v>
      </c>
      <c r="C20" s="209"/>
      <c r="D20" s="6"/>
      <c r="E20" s="231" t="s">
        <v>1094</v>
      </c>
      <c r="F20" s="6"/>
      <c r="G20" s="207"/>
      <c r="H20" s="235" t="s">
        <v>947</v>
      </c>
      <c r="I20" s="207"/>
      <c r="J20" s="210"/>
      <c r="K20" s="6"/>
      <c r="L20" s="6"/>
      <c r="M20" s="231" t="str">
        <f t="shared" si="2"/>
        <v>Terms!B7</v>
      </c>
    </row>
    <row r="21" spans="1:13" ht="15.75" customHeight="1">
      <c r="A21" s="231" t="str">
        <f>A20</f>
        <v>Terms</v>
      </c>
      <c r="B21" s="235" t="str">
        <f t="shared" si="0"/>
        <v>custom_BusinessRule</v>
      </c>
      <c r="C21" s="209"/>
      <c r="D21" s="6"/>
      <c r="E21" s="231" t="s">
        <v>1094</v>
      </c>
      <c r="F21" s="6"/>
      <c r="G21" s="207"/>
      <c r="H21" s="235" t="s">
        <v>948</v>
      </c>
      <c r="I21" s="207"/>
      <c r="J21" s="210"/>
      <c r="K21" s="6"/>
      <c r="L21" s="6"/>
      <c r="M21" s="231" t="str">
        <f>M20</f>
        <v>Terms!B7</v>
      </c>
    </row>
    <row r="22" spans="1:13" ht="15.75" customHeight="1">
      <c r="A22" s="231" t="str">
        <f t="shared" si="1"/>
        <v>Terms</v>
      </c>
      <c r="B22" s="6" t="s">
        <v>949</v>
      </c>
      <c r="C22" s="209"/>
      <c r="D22" s="6"/>
      <c r="E22" s="231" t="s">
        <v>1094</v>
      </c>
      <c r="F22" s="6"/>
      <c r="G22" s="207"/>
      <c r="H22" s="6" t="s">
        <v>949</v>
      </c>
      <c r="I22" s="207"/>
      <c r="J22" s="210"/>
      <c r="K22" s="6"/>
      <c r="L22" s="6"/>
      <c r="M22" s="231" t="str">
        <f t="shared" si="2"/>
        <v>Terms!B7</v>
      </c>
    </row>
    <row r="23" spans="1:13" ht="15.75" customHeight="1">
      <c r="A23" s="231" t="str">
        <f>A21</f>
        <v>Terms</v>
      </c>
      <c r="B23" s="6" t="s">
        <v>950</v>
      </c>
      <c r="C23" s="209"/>
      <c r="D23" s="6"/>
      <c r="E23" s="231" t="s">
        <v>1094</v>
      </c>
      <c r="F23" s="6"/>
      <c r="G23" s="207"/>
      <c r="H23" s="6" t="str">
        <f>B23</f>
        <v>custom_Formula</v>
      </c>
      <c r="I23" s="207"/>
      <c r="J23" s="210"/>
      <c r="K23" s="6"/>
      <c r="L23" s="6"/>
      <c r="M23" s="231" t="str">
        <f>M21</f>
        <v>Terms!B7</v>
      </c>
    </row>
    <row r="24" spans="1:13" ht="15.75" customHeight="1">
      <c r="A24" s="231" t="str">
        <f>A22</f>
        <v>Terms</v>
      </c>
      <c r="B24" s="6" t="s">
        <v>951</v>
      </c>
      <c r="C24" s="209"/>
      <c r="D24" s="6"/>
      <c r="E24" s="231" t="s">
        <v>1094</v>
      </c>
      <c r="F24" s="6"/>
      <c r="G24" s="207"/>
      <c r="H24" s="6" t="str">
        <f>B24</f>
        <v>custom_DataType</v>
      </c>
      <c r="I24" s="207"/>
      <c r="J24" s="210"/>
      <c r="K24" s="6"/>
      <c r="L24" s="6"/>
      <c r="M24" s="231" t="str">
        <f>M22</f>
        <v>Terms!B7</v>
      </c>
    </row>
    <row r="25" spans="1:13" ht="15.75" customHeight="1">
      <c r="A25" s="231" t="str">
        <f t="shared" ref="A25:A34" si="3">A23</f>
        <v>Terms</v>
      </c>
      <c r="B25" s="6" t="s">
        <v>937</v>
      </c>
      <c r="C25" s="209"/>
      <c r="D25" s="6"/>
      <c r="E25" s="231" t="s">
        <v>1094</v>
      </c>
      <c r="F25" s="6"/>
      <c r="G25" s="207"/>
      <c r="H25" s="6" t="str">
        <f t="shared" ref="H25:H31" si="4">B25</f>
        <v>Name</v>
      </c>
      <c r="I25" s="207"/>
      <c r="J25" s="210"/>
      <c r="K25" s="6"/>
      <c r="L25" s="6"/>
      <c r="M25" s="231" t="str">
        <f t="shared" ref="M25:M34" si="5">M23</f>
        <v>Terms!B7</v>
      </c>
    </row>
    <row r="26" spans="1:13" ht="15.75" customHeight="1">
      <c r="A26" s="231" t="str">
        <f t="shared" si="3"/>
        <v>Terms</v>
      </c>
      <c r="B26" s="6" t="s">
        <v>870</v>
      </c>
      <c r="C26" s="209"/>
      <c r="D26" s="6"/>
      <c r="E26" s="231" t="s">
        <v>1094</v>
      </c>
      <c r="F26" s="6"/>
      <c r="G26" s="207"/>
      <c r="H26" s="6" t="str">
        <f t="shared" si="4"/>
        <v>Resources</v>
      </c>
      <c r="I26" s="207"/>
      <c r="J26" s="210"/>
      <c r="K26" s="6"/>
      <c r="L26" s="6"/>
      <c r="M26" s="231" t="str">
        <f t="shared" si="5"/>
        <v>Terms!B7</v>
      </c>
    </row>
    <row r="27" spans="1:13" ht="15.75" customHeight="1">
      <c r="A27" s="231" t="str">
        <f t="shared" si="3"/>
        <v>Terms</v>
      </c>
      <c r="B27" s="235" t="s">
        <v>858</v>
      </c>
      <c r="C27" s="235"/>
      <c r="D27" s="235"/>
      <c r="E27" s="231" t="s">
        <v>1094</v>
      </c>
      <c r="F27" s="235"/>
      <c r="G27" s="235"/>
      <c r="H27" s="235" t="str">
        <f t="shared" si="4"/>
        <v>Experts</v>
      </c>
      <c r="I27" s="207"/>
      <c r="J27" s="210"/>
      <c r="K27" s="6"/>
      <c r="L27" s="6"/>
      <c r="M27" s="231" t="str">
        <f t="shared" si="5"/>
        <v>Terms!B7</v>
      </c>
    </row>
    <row r="28" spans="1:13" ht="15.75" customHeight="1">
      <c r="A28" s="231" t="str">
        <f t="shared" si="3"/>
        <v>Terms</v>
      </c>
      <c r="B28" s="235" t="s">
        <v>952</v>
      </c>
      <c r="C28" s="235"/>
      <c r="D28" s="235"/>
      <c r="E28" s="231" t="s">
        <v>1094</v>
      </c>
      <c r="F28" s="235"/>
      <c r="G28" s="235"/>
      <c r="H28" s="235" t="str">
        <f t="shared" si="4"/>
        <v>Domain</v>
      </c>
      <c r="I28" s="207"/>
      <c r="J28" s="210"/>
      <c r="K28" s="6"/>
      <c r="L28" s="6"/>
      <c r="M28" s="231" t="str">
        <f t="shared" si="5"/>
        <v>Terms!B7</v>
      </c>
    </row>
    <row r="29" spans="1:13" ht="15.75" customHeight="1">
      <c r="A29" s="231" t="str">
        <f t="shared" si="3"/>
        <v>Terms</v>
      </c>
      <c r="B29" s="235" t="s">
        <v>953</v>
      </c>
      <c r="C29" s="235"/>
      <c r="D29" s="235"/>
      <c r="E29" s="231" t="s">
        <v>1094</v>
      </c>
      <c r="F29" s="235"/>
      <c r="G29" s="235"/>
      <c r="H29" s="235" t="str">
        <f t="shared" si="4"/>
        <v>TableName</v>
      </c>
      <c r="I29" s="207"/>
      <c r="J29" s="210"/>
      <c r="K29" s="6"/>
      <c r="L29" s="6"/>
      <c r="M29" s="231" t="str">
        <f t="shared" si="5"/>
        <v>Terms!B7</v>
      </c>
    </row>
    <row r="30" spans="1:13" ht="15.75" customHeight="1">
      <c r="A30" s="231" t="str">
        <f t="shared" si="3"/>
        <v>Terms</v>
      </c>
      <c r="B30" s="235" t="s">
        <v>954</v>
      </c>
      <c r="C30" s="235"/>
      <c r="D30" s="235"/>
      <c r="E30" s="231" t="s">
        <v>1094</v>
      </c>
      <c r="F30" s="235"/>
      <c r="G30" s="235"/>
      <c r="H30" s="235" t="str">
        <f t="shared" si="4"/>
        <v>ColumnName</v>
      </c>
      <c r="I30" s="207"/>
      <c r="J30" s="210"/>
      <c r="K30" s="6"/>
      <c r="L30" s="6"/>
      <c r="M30" s="231" t="str">
        <f t="shared" si="5"/>
        <v>Terms!B7</v>
      </c>
    </row>
    <row r="31" spans="1:13" ht="15.75" customHeight="1">
      <c r="A31" s="231" t="str">
        <f t="shared" si="3"/>
        <v>Terms</v>
      </c>
      <c r="B31" s="235" t="s">
        <v>955</v>
      </c>
      <c r="C31" s="235"/>
      <c r="D31" s="235"/>
      <c r="E31" s="231" t="s">
        <v>1094</v>
      </c>
      <c r="F31" s="235"/>
      <c r="G31" s="235"/>
      <c r="H31" s="235" t="str">
        <f t="shared" si="4"/>
        <v>SourceCriteria</v>
      </c>
      <c r="I31" s="207"/>
      <c r="J31" s="210"/>
      <c r="K31" s="6"/>
      <c r="L31" s="6"/>
      <c r="M31" s="231" t="str">
        <f t="shared" si="5"/>
        <v>Terms!B7</v>
      </c>
    </row>
    <row r="32" spans="1:13" ht="15.75" customHeight="1">
      <c r="A32" s="231" t="str">
        <f t="shared" si="3"/>
        <v>Terms</v>
      </c>
      <c r="B32" s="235" t="s">
        <v>1112</v>
      </c>
      <c r="C32" s="235"/>
      <c r="D32" s="235"/>
      <c r="E32" s="231" t="s">
        <v>1094</v>
      </c>
      <c r="F32" s="235"/>
      <c r="G32" s="235"/>
      <c r="H32" s="235" t="str">
        <f>B32</f>
        <v>custom_ReferenceData</v>
      </c>
      <c r="I32" s="207"/>
      <c r="J32" s="210"/>
      <c r="K32" s="6"/>
      <c r="L32" s="6"/>
      <c r="M32" s="231" t="str">
        <f t="shared" si="5"/>
        <v>Terms!B7</v>
      </c>
    </row>
    <row r="33" spans="1:37" ht="15.75" customHeight="1">
      <c r="A33" s="231" t="str">
        <f t="shared" si="3"/>
        <v>Terms</v>
      </c>
      <c r="B33" s="235" t="s">
        <v>957</v>
      </c>
      <c r="C33" s="235"/>
      <c r="D33" s="235"/>
      <c r="E33" s="231" t="s">
        <v>1094</v>
      </c>
      <c r="F33" s="235"/>
      <c r="G33" s="235"/>
      <c r="H33" s="235" t="s">
        <v>1113</v>
      </c>
      <c r="I33" s="207"/>
      <c r="J33" s="210"/>
      <c r="K33" s="6"/>
      <c r="L33" s="6"/>
      <c r="M33" s="231" t="str">
        <f t="shared" si="5"/>
        <v>Terms!B7</v>
      </c>
      <c r="N33" s="6"/>
      <c r="O33" s="6"/>
      <c r="P33" s="6"/>
      <c r="Q33" s="6"/>
      <c r="R33" s="6"/>
      <c r="S33" s="6"/>
      <c r="T33" s="6"/>
      <c r="U33" s="6"/>
      <c r="V33" s="6"/>
      <c r="W33" s="6"/>
      <c r="X33" s="6"/>
      <c r="Y33" s="6"/>
      <c r="Z33" s="6"/>
      <c r="AA33" s="6"/>
      <c r="AB33" s="6"/>
      <c r="AC33" s="6"/>
      <c r="AD33" s="6"/>
      <c r="AE33" s="6"/>
      <c r="AF33" s="6"/>
      <c r="AG33" s="6"/>
      <c r="AH33" s="6"/>
      <c r="AI33" s="6"/>
      <c r="AJ33" s="6"/>
      <c r="AK33" s="6"/>
    </row>
    <row r="34" spans="1:37" ht="15.75" customHeight="1">
      <c r="A34" s="231" t="str">
        <f t="shared" si="3"/>
        <v>Terms</v>
      </c>
      <c r="B34" s="235" t="s">
        <v>1114</v>
      </c>
      <c r="C34" s="235"/>
      <c r="D34" s="235"/>
      <c r="E34" s="231" t="s">
        <v>1094</v>
      </c>
      <c r="F34" s="235"/>
      <c r="G34" s="235"/>
      <c r="H34" s="235" t="str">
        <f>B34</f>
        <v>Synonyms</v>
      </c>
      <c r="I34" s="207"/>
      <c r="J34" s="210"/>
      <c r="K34" s="6"/>
      <c r="L34" s="6"/>
      <c r="M34" s="231" t="str">
        <f t="shared" si="5"/>
        <v>Terms!B7</v>
      </c>
      <c r="N34" s="6"/>
      <c r="O34" s="6"/>
      <c r="P34" s="6"/>
      <c r="Q34" s="6"/>
      <c r="R34" s="6"/>
      <c r="S34" s="6"/>
      <c r="T34" s="6"/>
      <c r="U34" s="6"/>
      <c r="V34" s="6"/>
      <c r="W34" s="6"/>
      <c r="X34" s="6"/>
      <c r="Y34" s="6"/>
      <c r="Z34" s="6"/>
      <c r="AA34" s="6"/>
      <c r="AB34" s="6"/>
      <c r="AC34" s="6"/>
      <c r="AD34" s="6"/>
      <c r="AE34" s="6"/>
      <c r="AF34" s="6"/>
      <c r="AG34" s="6"/>
      <c r="AH34" s="6"/>
      <c r="AI34" s="6"/>
      <c r="AJ34" s="6"/>
      <c r="AK34" s="6"/>
    </row>
    <row r="35" spans="1:37" ht="15.75" customHeight="1">
      <c r="A35" s="231" t="s">
        <v>265</v>
      </c>
      <c r="B35" s="30" t="s">
        <v>887</v>
      </c>
      <c r="C35" s="30"/>
      <c r="D35" s="30"/>
      <c r="E35" s="231" t="s">
        <v>1094</v>
      </c>
      <c r="F35" s="30"/>
      <c r="G35" s="30"/>
      <c r="H35" s="235" t="s">
        <v>887</v>
      </c>
      <c r="I35" s="207"/>
      <c r="J35" s="210"/>
      <c r="K35" s="6"/>
      <c r="L35" s="6"/>
      <c r="M35" s="231" t="s">
        <v>1107</v>
      </c>
      <c r="N35" s="6"/>
      <c r="O35" s="6"/>
      <c r="P35" s="6"/>
      <c r="Q35" s="6"/>
      <c r="R35" s="6"/>
      <c r="S35" s="6"/>
      <c r="T35" s="6"/>
      <c r="U35" s="6"/>
      <c r="V35" s="6"/>
      <c r="W35" s="6"/>
      <c r="X35" s="6"/>
      <c r="Y35" s="6"/>
      <c r="Z35" s="6"/>
      <c r="AA35" s="6"/>
      <c r="AB35" s="6"/>
      <c r="AC35" s="6"/>
      <c r="AD35" s="6"/>
      <c r="AE35" s="6"/>
      <c r="AF35" s="6"/>
      <c r="AG35" s="6"/>
      <c r="AH35" s="6"/>
      <c r="AI35" s="6"/>
      <c r="AJ35" s="6"/>
      <c r="AK35" s="6"/>
    </row>
    <row r="36" spans="1:37" ht="15.75" customHeight="1">
      <c r="A36" s="231" t="s">
        <v>265</v>
      </c>
      <c r="B36" s="30" t="s">
        <v>959</v>
      </c>
      <c r="C36" s="30"/>
      <c r="D36" s="30"/>
      <c r="E36" s="231" t="s">
        <v>1094</v>
      </c>
      <c r="F36" s="30"/>
      <c r="G36" s="30"/>
      <c r="H36" s="235" t="s">
        <v>1115</v>
      </c>
      <c r="I36" s="207"/>
      <c r="J36" s="210"/>
      <c r="K36" s="6"/>
      <c r="L36" s="6"/>
      <c r="M36" s="231" t="s">
        <v>1107</v>
      </c>
      <c r="N36" s="6"/>
      <c r="O36" s="6"/>
      <c r="P36" s="6"/>
      <c r="Q36" s="6"/>
      <c r="R36" s="6"/>
      <c r="S36" s="6"/>
      <c r="T36" s="6"/>
      <c r="U36" s="6"/>
      <c r="V36" s="6"/>
      <c r="W36" s="6"/>
      <c r="X36" s="6"/>
      <c r="Y36" s="6"/>
      <c r="Z36" s="6"/>
      <c r="AA36" s="6"/>
      <c r="AB36" s="6"/>
      <c r="AC36" s="6"/>
      <c r="AD36" s="6"/>
      <c r="AE36" s="6"/>
      <c r="AF36" s="6"/>
      <c r="AG36" s="6"/>
      <c r="AH36" s="6"/>
      <c r="AI36" s="6"/>
      <c r="AJ36" s="6"/>
      <c r="AK36" s="6"/>
    </row>
    <row r="37" spans="1:37" ht="15.75" customHeight="1">
      <c r="A37" s="231" t="s">
        <v>265</v>
      </c>
      <c r="B37" s="30" t="s">
        <v>893</v>
      </c>
      <c r="C37" s="30"/>
      <c r="D37" s="30"/>
      <c r="E37" s="231" t="s">
        <v>1094</v>
      </c>
      <c r="F37" s="30"/>
      <c r="G37" s="30"/>
      <c r="H37" s="235" t="s">
        <v>1116</v>
      </c>
      <c r="I37" s="207"/>
      <c r="J37" s="210"/>
      <c r="K37" s="6"/>
      <c r="L37" s="6"/>
      <c r="M37" s="231" t="s">
        <v>1107</v>
      </c>
      <c r="N37" s="6"/>
      <c r="O37" s="6"/>
      <c r="P37" s="6"/>
      <c r="Q37" s="6"/>
      <c r="R37" s="6"/>
      <c r="S37" s="6"/>
      <c r="T37" s="6"/>
      <c r="U37" s="6"/>
      <c r="V37" s="6"/>
      <c r="W37" s="6"/>
      <c r="X37" s="6"/>
      <c r="Y37" s="6"/>
      <c r="Z37" s="6"/>
      <c r="AA37" s="6"/>
      <c r="AB37" s="6"/>
      <c r="AC37" s="6"/>
      <c r="AD37" s="6"/>
      <c r="AE37" s="6"/>
      <c r="AF37" s="6"/>
      <c r="AG37" s="6"/>
      <c r="AH37" s="6"/>
      <c r="AI37" s="6"/>
      <c r="AJ37" s="6"/>
      <c r="AK37" s="6"/>
    </row>
    <row r="38" spans="1:37" ht="15.75" customHeight="1">
      <c r="A38" s="231" t="s">
        <v>265</v>
      </c>
      <c r="B38" t="s">
        <v>1117</v>
      </c>
      <c r="C38" s="30"/>
      <c r="D38" s="30"/>
      <c r="E38" s="231" t="s">
        <v>1094</v>
      </c>
      <c r="F38" s="30"/>
      <c r="G38" s="30"/>
      <c r="H38" s="235" t="str">
        <f>DGP_Template</f>
        <v>Standard_v10</v>
      </c>
      <c r="I38" s="207"/>
      <c r="J38" s="210"/>
      <c r="K38" s="6"/>
      <c r="L38" s="6"/>
      <c r="M38" s="231" t="s">
        <v>1107</v>
      </c>
      <c r="N38" s="6"/>
      <c r="O38" s="6"/>
      <c r="P38" s="6"/>
      <c r="Q38" s="6"/>
      <c r="R38" s="6"/>
      <c r="S38" s="6"/>
      <c r="T38" s="6"/>
      <c r="U38" s="6"/>
      <c r="V38" s="6"/>
      <c r="W38" s="6"/>
      <c r="X38" s="6"/>
      <c r="Y38" s="6"/>
      <c r="Z38" s="6"/>
      <c r="AA38" s="6"/>
      <c r="AB38" s="6"/>
      <c r="AC38" s="6"/>
      <c r="AD38" s="6"/>
      <c r="AE38" s="6"/>
      <c r="AF38" s="6"/>
      <c r="AG38" s="6"/>
      <c r="AH38" s="6"/>
      <c r="AI38" s="6"/>
      <c r="AJ38" s="6"/>
      <c r="AK38" s="6"/>
    </row>
    <row r="39" spans="1:37" s="369" customFormat="1" ht="15.75" customHeight="1">
      <c r="A39" s="220" t="s">
        <v>303</v>
      </c>
      <c r="B39" s="218" t="s">
        <v>937</v>
      </c>
      <c r="C39" s="221"/>
      <c r="D39" s="220"/>
      <c r="E39" s="233" t="s">
        <v>1094</v>
      </c>
      <c r="F39" s="220"/>
      <c r="G39" s="222"/>
      <c r="H39" s="223" t="s">
        <v>1118</v>
      </c>
      <c r="I39" s="222"/>
      <c r="J39" s="224"/>
      <c r="K39" s="220"/>
      <c r="L39" s="220"/>
      <c r="M39" s="233" t="str">
        <f>A39&amp;"!B7"</f>
        <v>DataClasses!B7</v>
      </c>
      <c r="N39" s="220"/>
      <c r="O39" s="220"/>
      <c r="P39" s="220"/>
      <c r="Q39" s="220"/>
      <c r="R39" s="220"/>
      <c r="S39" s="220"/>
      <c r="T39" s="220"/>
      <c r="U39" s="220"/>
      <c r="V39" s="220"/>
      <c r="W39" s="220"/>
      <c r="X39" s="220"/>
      <c r="Y39" s="220"/>
      <c r="Z39" s="220"/>
      <c r="AA39" s="220"/>
      <c r="AB39" s="220"/>
      <c r="AC39" s="220"/>
      <c r="AD39" s="220"/>
      <c r="AE39" s="220"/>
      <c r="AF39" s="220"/>
      <c r="AG39" s="220"/>
      <c r="AH39" s="220"/>
      <c r="AI39" s="220"/>
      <c r="AJ39" s="220"/>
      <c r="AK39" s="220"/>
    </row>
    <row r="40" spans="1:37" ht="15.75" customHeight="1">
      <c r="A40" s="6" t="str">
        <f t="shared" ref="A40:A48" si="6">A39</f>
        <v>DataClasses</v>
      </c>
      <c r="B40" s="30" t="s">
        <v>1097</v>
      </c>
      <c r="C40" s="209"/>
      <c r="D40" s="6"/>
      <c r="E40" s="231" t="s">
        <v>1094</v>
      </c>
      <c r="F40" s="6"/>
      <c r="G40" s="207"/>
      <c r="H40" s="219" t="s">
        <v>1119</v>
      </c>
      <c r="I40" s="207"/>
      <c r="J40" s="210"/>
      <c r="K40" s="6"/>
      <c r="L40" s="6"/>
      <c r="M40" s="6" t="str">
        <f t="shared" ref="M40:M48" si="7">M39</f>
        <v>DataClasses!B7</v>
      </c>
      <c r="N40" s="6"/>
      <c r="O40" s="6"/>
      <c r="P40" s="6"/>
      <c r="Q40" s="6"/>
      <c r="R40" s="6"/>
      <c r="S40" s="6"/>
      <c r="T40" s="6"/>
      <c r="U40" s="6"/>
      <c r="V40" s="6"/>
      <c r="W40" s="6"/>
      <c r="X40" s="6"/>
      <c r="Y40" s="6"/>
      <c r="Z40" s="6"/>
      <c r="AA40" s="6"/>
      <c r="AB40" s="6"/>
      <c r="AC40" s="6"/>
      <c r="AD40" s="6"/>
      <c r="AE40" s="6"/>
      <c r="AF40" s="6"/>
      <c r="AG40" s="6"/>
      <c r="AH40" s="6"/>
      <c r="AI40" s="6"/>
      <c r="AJ40" s="6"/>
      <c r="AK40" s="6"/>
    </row>
    <row r="41" spans="1:37" ht="15.75" customHeight="1">
      <c r="A41" s="6" t="str">
        <f t="shared" si="6"/>
        <v>DataClasses</v>
      </c>
      <c r="B41" s="30" t="s">
        <v>938</v>
      </c>
      <c r="C41" s="209"/>
      <c r="D41" s="6"/>
      <c r="E41" s="231" t="s">
        <v>1094</v>
      </c>
      <c r="F41" s="6"/>
      <c r="G41" s="207"/>
      <c r="H41" s="219" t="s">
        <v>1120</v>
      </c>
      <c r="I41" s="207"/>
      <c r="J41" s="210"/>
      <c r="K41" s="6"/>
      <c r="L41" s="6"/>
      <c r="M41" s="6" t="str">
        <f t="shared" si="7"/>
        <v>DataClasses!B7</v>
      </c>
      <c r="N41" s="6"/>
      <c r="O41" s="6"/>
      <c r="P41" s="6"/>
      <c r="Q41" s="6"/>
      <c r="R41" s="6"/>
      <c r="S41" s="6"/>
      <c r="T41" s="6"/>
      <c r="U41" s="6"/>
      <c r="V41" s="6"/>
      <c r="W41" s="6"/>
      <c r="X41" s="6"/>
      <c r="Y41" s="6"/>
      <c r="Z41" s="6"/>
      <c r="AA41" s="6"/>
      <c r="AB41" s="6"/>
      <c r="AC41" s="6"/>
      <c r="AD41" s="6"/>
      <c r="AE41" s="6"/>
      <c r="AF41" s="6"/>
      <c r="AG41" s="6"/>
      <c r="AH41" s="6"/>
      <c r="AI41" s="6"/>
      <c r="AJ41" s="6"/>
      <c r="AK41" s="6"/>
    </row>
    <row r="42" spans="1:37" ht="15.75" customHeight="1">
      <c r="A42" s="6" t="str">
        <f t="shared" si="6"/>
        <v>DataClasses</v>
      </c>
      <c r="B42" s="30" t="s">
        <v>939</v>
      </c>
      <c r="C42" s="209"/>
      <c r="D42" s="6"/>
      <c r="E42" s="231" t="s">
        <v>1094</v>
      </c>
      <c r="F42" s="6"/>
      <c r="G42" s="207"/>
      <c r="H42" s="219" t="s">
        <v>1121</v>
      </c>
      <c r="I42" s="207"/>
      <c r="J42" s="210"/>
      <c r="K42" s="6"/>
      <c r="L42" s="6"/>
      <c r="M42" s="6" t="str">
        <f t="shared" si="7"/>
        <v>DataClasses!B7</v>
      </c>
      <c r="N42" s="6"/>
      <c r="O42" s="6"/>
      <c r="P42" s="6"/>
      <c r="Q42" s="6"/>
      <c r="R42" s="6"/>
      <c r="S42" s="6"/>
      <c r="T42" s="6"/>
      <c r="U42" s="6"/>
      <c r="V42" s="6"/>
      <c r="W42" s="6"/>
      <c r="X42" s="6"/>
      <c r="Y42" s="6"/>
      <c r="Z42" s="6"/>
      <c r="AA42" s="6"/>
      <c r="AB42" s="6"/>
      <c r="AC42" s="6"/>
      <c r="AD42" s="6"/>
      <c r="AE42" s="6"/>
      <c r="AF42" s="6"/>
      <c r="AG42" s="6"/>
      <c r="AH42" s="6"/>
      <c r="AI42" s="6"/>
      <c r="AJ42" s="6"/>
      <c r="AK42" s="6"/>
    </row>
    <row r="43" spans="1:37" ht="15.75" customHeight="1">
      <c r="A43" s="6" t="str">
        <f t="shared" si="6"/>
        <v>DataClasses</v>
      </c>
      <c r="B43" s="30" t="s">
        <v>853</v>
      </c>
      <c r="C43" s="209"/>
      <c r="D43" s="6"/>
      <c r="E43" s="231" t="s">
        <v>1094</v>
      </c>
      <c r="F43" s="6"/>
      <c r="G43" s="207"/>
      <c r="H43" s="219" t="s">
        <v>1122</v>
      </c>
      <c r="I43" s="207"/>
      <c r="J43" s="210"/>
      <c r="K43" s="6"/>
      <c r="L43" s="6"/>
      <c r="M43" s="6" t="str">
        <f t="shared" si="7"/>
        <v>DataClasses!B7</v>
      </c>
      <c r="N43" s="6"/>
      <c r="O43" s="6"/>
      <c r="P43" s="6"/>
      <c r="Q43" s="6"/>
      <c r="R43" s="6"/>
      <c r="S43" s="6"/>
      <c r="T43" s="6"/>
      <c r="U43" s="6"/>
      <c r="V43" s="6"/>
      <c r="W43" s="6"/>
      <c r="X43" s="6"/>
      <c r="Y43" s="6"/>
      <c r="Z43" s="6"/>
      <c r="AA43" s="6"/>
      <c r="AB43" s="6"/>
      <c r="AC43" s="6"/>
      <c r="AD43" s="6"/>
      <c r="AE43" s="6"/>
      <c r="AF43" s="6"/>
      <c r="AG43" s="6"/>
      <c r="AH43" s="6"/>
      <c r="AI43" s="6"/>
      <c r="AJ43" s="6"/>
      <c r="AK43" s="6"/>
    </row>
    <row r="44" spans="1:37" ht="15.75" customHeight="1">
      <c r="A44" s="6" t="str">
        <f t="shared" si="6"/>
        <v>DataClasses</v>
      </c>
      <c r="B44" s="30" t="s">
        <v>1123</v>
      </c>
      <c r="C44" s="209"/>
      <c r="D44" s="6"/>
      <c r="E44" s="231" t="s">
        <v>1094</v>
      </c>
      <c r="F44" s="6"/>
      <c r="G44" s="207"/>
      <c r="H44" s="219" t="s">
        <v>1124</v>
      </c>
      <c r="I44" s="207"/>
      <c r="J44" s="210"/>
      <c r="K44" s="6"/>
      <c r="L44" s="6"/>
      <c r="M44" s="6" t="str">
        <f t="shared" si="7"/>
        <v>DataClasses!B7</v>
      </c>
      <c r="N44" s="6"/>
      <c r="O44" s="6"/>
      <c r="P44" s="6"/>
      <c r="Q44" s="6"/>
      <c r="R44" s="6"/>
      <c r="S44" s="6"/>
      <c r="T44" s="6"/>
      <c r="U44" s="6"/>
      <c r="V44" s="6"/>
      <c r="W44" s="6"/>
      <c r="X44" s="6"/>
      <c r="Y44" s="6"/>
      <c r="Z44" s="6"/>
      <c r="AA44" s="6"/>
      <c r="AB44" s="6"/>
      <c r="AC44" s="6"/>
      <c r="AD44" s="6"/>
      <c r="AE44" s="6"/>
      <c r="AF44" s="6"/>
      <c r="AG44" s="6"/>
      <c r="AH44" s="6"/>
      <c r="AI44" s="6"/>
      <c r="AJ44" s="6"/>
      <c r="AK44" s="6"/>
    </row>
    <row r="45" spans="1:37" ht="15.75" customHeight="1">
      <c r="A45" s="6" t="str">
        <f t="shared" si="6"/>
        <v>DataClasses</v>
      </c>
      <c r="B45" s="117" t="s">
        <v>1125</v>
      </c>
      <c r="C45" s="209"/>
      <c r="D45" s="6"/>
      <c r="E45" s="231" t="s">
        <v>1094</v>
      </c>
      <c r="F45" s="6"/>
      <c r="G45" s="207"/>
      <c r="H45" s="117" t="s">
        <v>1125</v>
      </c>
      <c r="I45" s="207"/>
      <c r="J45" s="210"/>
      <c r="K45" s="6"/>
      <c r="L45" s="6"/>
      <c r="M45" s="6" t="str">
        <f t="shared" si="7"/>
        <v>DataClasses!B7</v>
      </c>
      <c r="N45" s="6"/>
      <c r="O45" s="6"/>
      <c r="P45" s="6"/>
      <c r="Q45" s="6"/>
      <c r="R45" s="6"/>
      <c r="S45" s="6"/>
      <c r="T45" s="6"/>
      <c r="U45" s="6"/>
      <c r="V45" s="6"/>
      <c r="W45" s="6"/>
      <c r="X45" s="6"/>
      <c r="Y45" s="6"/>
      <c r="Z45" s="6"/>
      <c r="AA45" s="6"/>
      <c r="AB45" s="6"/>
      <c r="AC45" s="6"/>
      <c r="AD45" s="6"/>
      <c r="AE45" s="6"/>
      <c r="AF45" s="6"/>
      <c r="AG45" s="6"/>
      <c r="AH45" s="6"/>
      <c r="AI45" s="6"/>
      <c r="AJ45" s="6"/>
      <c r="AK45" s="6"/>
    </row>
    <row r="46" spans="1:37" s="369" customFormat="1" ht="15.75" customHeight="1">
      <c r="A46" s="220" t="s">
        <v>288</v>
      </c>
      <c r="B46" s="218" t="s">
        <v>1126</v>
      </c>
      <c r="C46" s="221"/>
      <c r="D46" s="220"/>
      <c r="E46" s="233" t="s">
        <v>1094</v>
      </c>
      <c r="F46" s="220"/>
      <c r="G46" s="222"/>
      <c r="H46" s="223" t="s">
        <v>953</v>
      </c>
      <c r="I46" s="222"/>
      <c r="J46" s="224"/>
      <c r="K46" s="220"/>
      <c r="L46" s="220"/>
      <c r="M46" s="233" t="str">
        <f>A46&amp;"!B8"</f>
        <v>MtdMatch!B8</v>
      </c>
      <c r="N46" s="220"/>
      <c r="O46" s="220"/>
      <c r="P46" s="220"/>
      <c r="Q46" s="220"/>
      <c r="R46" s="220"/>
      <c r="S46" s="220"/>
      <c r="T46" s="220"/>
      <c r="U46" s="220"/>
      <c r="V46" s="220"/>
      <c r="W46" s="220"/>
      <c r="X46" s="220"/>
      <c r="Y46" s="220"/>
      <c r="Z46" s="220"/>
      <c r="AA46" s="220"/>
      <c r="AB46" s="220"/>
      <c r="AC46" s="220"/>
      <c r="AD46" s="220"/>
      <c r="AE46" s="220"/>
      <c r="AF46" s="220"/>
      <c r="AG46" s="220"/>
      <c r="AH46" s="220"/>
      <c r="AI46" s="220"/>
      <c r="AJ46" s="220"/>
      <c r="AK46" s="220"/>
    </row>
    <row r="47" spans="1:37" ht="15.75" customHeight="1">
      <c r="A47" s="6" t="str">
        <f>A46</f>
        <v>MtdMatch</v>
      </c>
      <c r="B47" s="30" t="s">
        <v>954</v>
      </c>
      <c r="C47" s="209"/>
      <c r="D47" s="6"/>
      <c r="E47" s="231" t="s">
        <v>1094</v>
      </c>
      <c r="F47" s="6"/>
      <c r="G47" s="207"/>
      <c r="H47" s="219" t="s">
        <v>954</v>
      </c>
      <c r="I47" s="207"/>
      <c r="J47" s="210"/>
      <c r="K47" s="6"/>
      <c r="L47" s="6"/>
      <c r="M47" s="6" t="str">
        <f t="shared" si="7"/>
        <v>MtdMatch!B8</v>
      </c>
      <c r="N47" s="6"/>
      <c r="O47" s="6"/>
      <c r="P47" s="6"/>
      <c r="Q47" s="6"/>
      <c r="R47" s="6"/>
      <c r="S47" s="6"/>
      <c r="T47" s="6"/>
      <c r="U47" s="6"/>
      <c r="V47" s="6"/>
      <c r="W47" s="6"/>
      <c r="X47" s="6"/>
      <c r="Y47" s="6"/>
      <c r="Z47" s="6"/>
      <c r="AA47" s="6"/>
      <c r="AB47" s="6"/>
      <c r="AC47" s="6"/>
      <c r="AD47" s="6"/>
      <c r="AE47" s="6"/>
      <c r="AF47" s="6"/>
      <c r="AG47" s="6"/>
      <c r="AH47" s="6"/>
      <c r="AI47" s="6"/>
      <c r="AJ47" s="6"/>
      <c r="AK47" s="6"/>
    </row>
    <row r="48" spans="1:37" ht="15.75" customHeight="1">
      <c r="A48" s="6" t="str">
        <f t="shared" si="6"/>
        <v>MtdMatch</v>
      </c>
      <c r="B48" s="30" t="s">
        <v>1127</v>
      </c>
      <c r="C48" s="209"/>
      <c r="D48" s="6"/>
      <c r="E48" s="231" t="s">
        <v>1094</v>
      </c>
      <c r="F48" s="6"/>
      <c r="G48" s="207"/>
      <c r="H48" s="219" t="s">
        <v>1128</v>
      </c>
      <c r="I48" s="207"/>
      <c r="J48" s="210"/>
      <c r="K48" s="6"/>
      <c r="L48" s="6"/>
      <c r="M48" s="6" t="str">
        <f t="shared" si="7"/>
        <v>MtdMatch!B8</v>
      </c>
      <c r="N48" s="6"/>
      <c r="O48" s="6"/>
      <c r="P48" s="6"/>
      <c r="Q48" s="6"/>
      <c r="R48" s="6"/>
      <c r="S48" s="6"/>
      <c r="T48" s="6"/>
      <c r="U48" s="6"/>
      <c r="V48" s="6"/>
      <c r="W48" s="6"/>
      <c r="X48" s="6"/>
      <c r="Y48" s="6"/>
      <c r="Z48" s="6"/>
      <c r="AA48" s="6"/>
      <c r="AB48" s="6"/>
      <c r="AC48" s="6"/>
      <c r="AD48" s="6"/>
      <c r="AE48" s="6"/>
      <c r="AF48" s="6"/>
      <c r="AG48" s="6"/>
      <c r="AH48" s="6"/>
      <c r="AI48" s="6"/>
      <c r="AJ48" s="6"/>
      <c r="AK48" s="6"/>
    </row>
    <row r="49" spans="1:37" ht="15.75" customHeight="1">
      <c r="A49" s="6"/>
      <c r="B49" s="6"/>
      <c r="C49" s="209"/>
      <c r="D49" s="6"/>
      <c r="E49" s="6"/>
      <c r="F49" s="6"/>
      <c r="G49" s="207"/>
      <c r="H49" s="6"/>
      <c r="I49" s="207"/>
      <c r="J49" s="210"/>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row>
    <row r="50" spans="1:37" ht="15.75" customHeight="1">
      <c r="A50" s="6"/>
      <c r="B50" s="6"/>
      <c r="C50" s="209"/>
      <c r="D50" s="6"/>
      <c r="E50" s="6"/>
      <c r="F50" s="6"/>
      <c r="G50" s="207"/>
      <c r="H50" s="6"/>
      <c r="I50" s="207"/>
      <c r="J50" s="210"/>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row>
  </sheetData>
  <dataConsolidate/>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indexed="10"/>
    <pageSetUpPr fitToPage="1"/>
  </sheetPr>
  <dimension ref="A1:AI615"/>
  <sheetViews>
    <sheetView zoomScale="70" zoomScaleNormal="70" workbookViewId="0">
      <pane xSplit="2" ySplit="2" topLeftCell="K3" activePane="bottomRight" state="frozen"/>
      <selection pane="topRight" activeCell="H28" sqref="H28"/>
      <selection pane="bottomLeft" activeCell="H28" sqref="H28"/>
      <selection pane="bottomRight" activeCell="P32" sqref="P32"/>
    </sheetView>
  </sheetViews>
  <sheetFormatPr defaultColWidth="4" defaultRowHeight="15"/>
  <cols>
    <col min="1" max="1" width="7.44140625" style="192" customWidth="1"/>
    <col min="2" max="2" width="25.5546875" style="192" customWidth="1"/>
    <col min="3" max="3" width="13.109375" style="192" customWidth="1"/>
    <col min="4" max="4" width="9.5546875" style="203" customWidth="1"/>
    <col min="5" max="5" width="9.44140625" style="203" customWidth="1"/>
    <col min="6" max="6" width="7.33203125" style="192" customWidth="1"/>
    <col min="7" max="7" width="8.33203125" style="192" customWidth="1"/>
    <col min="8" max="9" width="7.5546875" style="192" hidden="1" customWidth="1"/>
    <col min="10" max="10" width="6.109375" style="192" customWidth="1"/>
    <col min="11" max="11" width="17" style="192" bestFit="1" customWidth="1"/>
    <col min="12" max="12" width="4.5546875" style="192" customWidth="1"/>
    <col min="13" max="13" width="9.33203125" style="192" customWidth="1"/>
    <col min="14" max="14" width="8.88671875" style="203" customWidth="1"/>
    <col min="15" max="15" width="8.5546875" style="192" customWidth="1"/>
    <col min="16" max="16" width="10.33203125" style="192" customWidth="1"/>
    <col min="17" max="17" width="10.33203125" style="204" bestFit="1" customWidth="1"/>
    <col min="18" max="18" width="15.33203125" style="192" customWidth="1"/>
    <col min="19" max="19" width="72.44140625" style="192" customWidth="1"/>
    <col min="20" max="20" width="10.33203125" style="192" customWidth="1"/>
    <col min="21" max="21" width="7.5546875" style="192" customWidth="1"/>
    <col min="22" max="22" width="10" style="192" customWidth="1"/>
    <col min="23" max="24" width="6.5546875" style="192" customWidth="1"/>
    <col min="25" max="25" width="23.5546875" style="192" customWidth="1"/>
    <col min="26" max="26" width="9.109375" style="192" customWidth="1"/>
    <col min="27" max="28" width="13" style="192" customWidth="1"/>
    <col min="29" max="32" width="6.5546875" style="192" customWidth="1"/>
    <col min="33" max="35" width="12" style="192" customWidth="1"/>
    <col min="36" max="16384" width="4" style="192"/>
  </cols>
  <sheetData>
    <row r="1" spans="1:35" s="194" customFormat="1">
      <c r="A1" s="455" t="s">
        <v>991</v>
      </c>
      <c r="B1" s="456"/>
      <c r="C1" s="456"/>
      <c r="D1" s="455" t="s">
        <v>992</v>
      </c>
      <c r="E1" s="456"/>
      <c r="F1" s="456"/>
      <c r="G1" s="457"/>
      <c r="H1" s="455" t="s">
        <v>993</v>
      </c>
      <c r="I1" s="456"/>
      <c r="J1" s="456" t="s">
        <v>994</v>
      </c>
      <c r="K1" s="456"/>
      <c r="L1" s="458" t="s">
        <v>995</v>
      </c>
      <c r="M1" s="458"/>
      <c r="N1" s="458"/>
      <c r="O1" s="458"/>
      <c r="P1" s="451" t="s">
        <v>996</v>
      </c>
      <c r="Q1" s="451"/>
      <c r="R1" s="451"/>
      <c r="S1" s="452"/>
      <c r="T1" s="452"/>
      <c r="U1" s="453"/>
      <c r="V1" s="453"/>
      <c r="W1" s="454"/>
      <c r="X1" s="211"/>
      <c r="Y1" s="211"/>
      <c r="Z1" s="211"/>
      <c r="AA1" s="211"/>
      <c r="AB1" s="211"/>
      <c r="AC1" s="211"/>
      <c r="AD1" s="211"/>
      <c r="AE1" s="211"/>
      <c r="AF1" s="211"/>
      <c r="AG1" s="203"/>
      <c r="AH1" s="203"/>
      <c r="AI1" s="203"/>
    </row>
    <row r="2" spans="1:35" s="194" customFormat="1" ht="42.75" customHeight="1">
      <c r="A2" s="195" t="s">
        <v>997</v>
      </c>
      <c r="B2" s="196" t="s">
        <v>998</v>
      </c>
      <c r="C2" s="195" t="s">
        <v>999</v>
      </c>
      <c r="D2" s="195" t="s">
        <v>1000</v>
      </c>
      <c r="E2" s="195" t="s">
        <v>1001</v>
      </c>
      <c r="F2" s="195" t="s">
        <v>1002</v>
      </c>
      <c r="G2" s="195" t="s">
        <v>1003</v>
      </c>
      <c r="H2" s="195" t="s">
        <v>1004</v>
      </c>
      <c r="I2" s="195" t="s">
        <v>1005</v>
      </c>
      <c r="J2" s="197" t="s">
        <v>1006</v>
      </c>
      <c r="K2" s="198" t="s">
        <v>1007</v>
      </c>
      <c r="L2" s="198" t="s">
        <v>1008</v>
      </c>
      <c r="M2" s="198" t="s">
        <v>1009</v>
      </c>
      <c r="N2" s="198" t="s">
        <v>1010</v>
      </c>
      <c r="O2" s="198" t="s">
        <v>1011</v>
      </c>
      <c r="P2" s="199" t="s">
        <v>1012</v>
      </c>
      <c r="Q2" s="200" t="s">
        <v>1013</v>
      </c>
      <c r="R2" s="205" t="s">
        <v>1014</v>
      </c>
      <c r="S2" s="216" t="s">
        <v>1015</v>
      </c>
      <c r="T2" s="203" t="s">
        <v>1016</v>
      </c>
      <c r="U2" s="203" t="s">
        <v>1017</v>
      </c>
      <c r="V2" s="203" t="s">
        <v>1018</v>
      </c>
      <c r="W2" s="203" t="s">
        <v>1019</v>
      </c>
      <c r="X2" s="203" t="s">
        <v>1020</v>
      </c>
      <c r="Y2" s="203" t="s">
        <v>1021</v>
      </c>
      <c r="Z2" s="203" t="s">
        <v>1022</v>
      </c>
      <c r="AA2" s="203" t="s">
        <v>1023</v>
      </c>
      <c r="AB2" s="203" t="s">
        <v>1024</v>
      </c>
      <c r="AC2" s="203" t="s">
        <v>1025</v>
      </c>
      <c r="AD2" s="203" t="s">
        <v>1026</v>
      </c>
      <c r="AE2" s="203"/>
      <c r="AF2" s="203" t="s">
        <v>1027</v>
      </c>
      <c r="AG2" s="203" t="s">
        <v>1028</v>
      </c>
      <c r="AH2" s="203" t="s">
        <v>1029</v>
      </c>
      <c r="AI2" s="203" t="s">
        <v>1030</v>
      </c>
    </row>
    <row r="3" spans="1:35" s="201" customFormat="1" ht="16.5" customHeight="1">
      <c r="A3" s="201" t="s">
        <v>1129</v>
      </c>
      <c r="B3" s="208" t="s">
        <v>266</v>
      </c>
      <c r="C3" s="217" t="str">
        <f>B3</f>
        <v>Categories</v>
      </c>
      <c r="E3" s="201" t="s">
        <v>1032</v>
      </c>
      <c r="F3" s="201" t="s">
        <v>1033</v>
      </c>
      <c r="G3" s="201" t="s">
        <v>1034</v>
      </c>
      <c r="K3" s="201" t="s">
        <v>1035</v>
      </c>
      <c r="M3" s="201" t="s">
        <v>26</v>
      </c>
      <c r="N3" s="201" t="s">
        <v>1050</v>
      </c>
      <c r="P3" s="202" t="str">
        <f>'Parameter Setting'!D2</f>
        <v>IEC_STD_V10</v>
      </c>
      <c r="Q3" s="213"/>
      <c r="R3" s="201" t="s">
        <v>1037</v>
      </c>
      <c r="S3" s="201" t="s">
        <v>1038</v>
      </c>
      <c r="Y3" s="206"/>
      <c r="AA3" s="212"/>
    </row>
    <row r="4" spans="1:35" s="201" customFormat="1" ht="15.75">
      <c r="A4" s="201" t="s">
        <v>1129</v>
      </c>
      <c r="B4" s="208" t="s">
        <v>265</v>
      </c>
      <c r="C4" s="217" t="str">
        <f>B4</f>
        <v>Terms</v>
      </c>
      <c r="E4" s="201" t="s">
        <v>1032</v>
      </c>
      <c r="F4" s="201" t="s">
        <v>1033</v>
      </c>
      <c r="G4" s="201" t="s">
        <v>1034</v>
      </c>
      <c r="K4" s="201" t="s">
        <v>1130</v>
      </c>
      <c r="M4" s="201" t="s">
        <v>26</v>
      </c>
      <c r="N4" s="201" t="s">
        <v>1050</v>
      </c>
      <c r="P4" s="202" t="str">
        <f>P3</f>
        <v>IEC_STD_V10</v>
      </c>
      <c r="Q4" s="213"/>
      <c r="R4" s="201" t="s">
        <v>1037</v>
      </c>
      <c r="S4" s="239" t="s">
        <v>1131</v>
      </c>
      <c r="Y4" s="192"/>
      <c r="AA4" s="212"/>
    </row>
    <row r="5" spans="1:35" s="201" customFormat="1" ht="15.75">
      <c r="A5" s="201" t="s">
        <v>1129</v>
      </c>
      <c r="B5" s="6" t="s">
        <v>303</v>
      </c>
      <c r="C5" s="217" t="str">
        <f>B5</f>
        <v>DataClasses</v>
      </c>
      <c r="E5" s="201" t="s">
        <v>1032</v>
      </c>
      <c r="F5" s="201" t="s">
        <v>1033</v>
      </c>
      <c r="G5" s="201" t="s">
        <v>1034</v>
      </c>
      <c r="K5" s="201" t="s">
        <v>1047</v>
      </c>
      <c r="M5" s="201" t="s">
        <v>26</v>
      </c>
      <c r="N5" s="201" t="s">
        <v>1050</v>
      </c>
      <c r="P5" s="202" t="str">
        <f>P4</f>
        <v>IEC_STD_V10</v>
      </c>
      <c r="Q5" s="213"/>
      <c r="R5" s="201" t="s">
        <v>1037</v>
      </c>
      <c r="S5" s="192" t="s">
        <v>1048</v>
      </c>
      <c r="Y5" s="192"/>
      <c r="AA5" s="212"/>
    </row>
    <row r="8" spans="1:35" ht="60">
      <c r="S8" s="192" t="s">
        <v>1131</v>
      </c>
    </row>
    <row r="10" spans="1:35">
      <c r="S10" s="239" t="s">
        <v>1132</v>
      </c>
    </row>
    <row r="11" spans="1:35" ht="16.5">
      <c r="S11" s="242"/>
    </row>
    <row r="17" spans="6:17" s="203" customFormat="1">
      <c r="F17" s="192"/>
      <c r="G17" s="192"/>
      <c r="H17" s="192"/>
      <c r="I17" s="192"/>
      <c r="J17" s="192"/>
      <c r="K17" s="192"/>
      <c r="L17" s="192"/>
      <c r="M17" s="192"/>
      <c r="O17" s="192"/>
      <c r="P17" s="192"/>
      <c r="Q17" s="204"/>
    </row>
    <row r="18" spans="6:17" s="203" customFormat="1">
      <c r="F18" s="192"/>
      <c r="G18" s="192"/>
      <c r="H18" s="192"/>
      <c r="I18" s="192"/>
      <c r="J18" s="192"/>
      <c r="K18" s="192"/>
      <c r="L18" s="192"/>
      <c r="M18" s="192"/>
      <c r="O18" s="192"/>
      <c r="P18" s="192"/>
      <c r="Q18" s="204"/>
    </row>
    <row r="19" spans="6:17" s="203" customFormat="1">
      <c r="F19" s="192"/>
      <c r="G19" s="192"/>
      <c r="H19" s="192"/>
      <c r="I19" s="192"/>
      <c r="J19" s="192"/>
      <c r="K19" s="192"/>
      <c r="L19" s="192"/>
      <c r="M19" s="192"/>
      <c r="O19" s="192"/>
      <c r="P19" s="192"/>
      <c r="Q19" s="204"/>
    </row>
    <row r="20" spans="6:17" s="203" customFormat="1">
      <c r="F20" s="192"/>
      <c r="G20" s="192"/>
      <c r="H20" s="192"/>
      <c r="I20" s="192"/>
      <c r="J20" s="192"/>
      <c r="K20" s="192"/>
      <c r="L20" s="192"/>
      <c r="M20" s="192"/>
      <c r="O20" s="192"/>
      <c r="P20" s="192"/>
      <c r="Q20" s="204"/>
    </row>
    <row r="21" spans="6:17" s="203" customFormat="1">
      <c r="F21" s="192"/>
      <c r="G21" s="192"/>
      <c r="H21" s="192"/>
      <c r="I21" s="192"/>
      <c r="J21" s="192"/>
      <c r="K21" s="192"/>
      <c r="L21" s="192"/>
      <c r="M21" s="192"/>
      <c r="O21" s="192"/>
      <c r="P21" s="192"/>
      <c r="Q21" s="204"/>
    </row>
    <row r="22" spans="6:17" s="203" customFormat="1">
      <c r="F22" s="192"/>
      <c r="G22" s="192"/>
      <c r="H22" s="192"/>
      <c r="I22" s="192"/>
      <c r="J22" s="192"/>
      <c r="K22" s="192"/>
      <c r="L22" s="192"/>
      <c r="M22" s="192"/>
      <c r="O22" s="192"/>
      <c r="P22" s="192"/>
      <c r="Q22" s="204"/>
    </row>
    <row r="23" spans="6:17" s="203" customFormat="1">
      <c r="F23" s="192"/>
      <c r="G23" s="192"/>
      <c r="H23" s="192"/>
      <c r="I23" s="192"/>
      <c r="J23" s="192"/>
      <c r="K23" s="192"/>
      <c r="L23" s="192"/>
      <c r="M23" s="192"/>
      <c r="O23" s="192"/>
      <c r="P23" s="192"/>
      <c r="Q23" s="204"/>
    </row>
    <row r="24" spans="6:17" s="203" customFormat="1">
      <c r="F24" s="192"/>
      <c r="G24" s="192"/>
      <c r="H24" s="192"/>
      <c r="I24" s="192"/>
      <c r="J24" s="192"/>
      <c r="K24" s="192"/>
      <c r="L24" s="192"/>
      <c r="M24" s="192"/>
      <c r="O24" s="192"/>
      <c r="P24" s="192"/>
      <c r="Q24" s="204"/>
    </row>
    <row r="25" spans="6:17" s="203" customFormat="1">
      <c r="F25" s="192"/>
      <c r="G25" s="192"/>
      <c r="H25" s="192"/>
      <c r="I25" s="192"/>
      <c r="J25" s="192"/>
      <c r="K25" s="192"/>
      <c r="L25" s="192"/>
      <c r="M25" s="192"/>
      <c r="O25" s="192"/>
      <c r="P25" s="192"/>
      <c r="Q25" s="204"/>
    </row>
    <row r="26" spans="6:17" s="203" customFormat="1">
      <c r="F26" s="192"/>
      <c r="G26" s="192"/>
      <c r="H26" s="192"/>
      <c r="I26" s="192"/>
      <c r="J26" s="192"/>
      <c r="K26" s="192"/>
      <c r="L26" s="192"/>
      <c r="M26" s="192"/>
      <c r="O26" s="192"/>
      <c r="P26" s="192"/>
      <c r="Q26" s="204"/>
    </row>
    <row r="27" spans="6:17" s="203" customFormat="1">
      <c r="F27" s="192"/>
      <c r="G27" s="192"/>
      <c r="H27" s="192"/>
      <c r="I27" s="192"/>
      <c r="J27" s="192"/>
      <c r="K27" s="192"/>
      <c r="L27" s="192"/>
      <c r="M27" s="192"/>
      <c r="O27" s="192"/>
      <c r="P27" s="192"/>
      <c r="Q27" s="204"/>
    </row>
    <row r="28" spans="6:17" s="203" customFormat="1">
      <c r="F28" s="192"/>
      <c r="G28" s="192"/>
      <c r="H28" s="192"/>
      <c r="I28" s="192"/>
      <c r="J28" s="192"/>
      <c r="K28" s="192"/>
      <c r="L28" s="192"/>
      <c r="M28" s="192"/>
      <c r="O28" s="192"/>
      <c r="P28" s="192"/>
      <c r="Q28" s="204"/>
    </row>
    <row r="29" spans="6:17" s="203" customFormat="1">
      <c r="F29" s="192"/>
      <c r="G29" s="192"/>
      <c r="H29" s="192"/>
      <c r="I29" s="192"/>
      <c r="J29" s="192"/>
      <c r="K29" s="192"/>
      <c r="L29" s="192"/>
      <c r="M29" s="192"/>
      <c r="O29" s="192"/>
      <c r="P29" s="192"/>
      <c r="Q29" s="204"/>
    </row>
    <row r="30" spans="6:17" s="203" customFormat="1">
      <c r="F30" s="192"/>
      <c r="G30" s="192"/>
      <c r="H30" s="192"/>
      <c r="I30" s="192"/>
      <c r="J30" s="192"/>
      <c r="K30" s="192"/>
      <c r="L30" s="192"/>
      <c r="M30" s="192"/>
      <c r="O30" s="192"/>
      <c r="P30" s="192"/>
      <c r="Q30" s="204"/>
    </row>
    <row r="31" spans="6:17" s="203" customFormat="1">
      <c r="F31" s="192"/>
      <c r="G31" s="192"/>
      <c r="H31" s="192"/>
      <c r="I31" s="192"/>
      <c r="J31" s="192"/>
      <c r="K31" s="192"/>
      <c r="L31" s="192"/>
      <c r="M31" s="192"/>
      <c r="O31" s="192"/>
      <c r="P31" s="192"/>
      <c r="Q31" s="204"/>
    </row>
    <row r="32" spans="6:17" s="203" customFormat="1">
      <c r="F32" s="192"/>
      <c r="G32" s="192"/>
      <c r="H32" s="192"/>
      <c r="I32" s="192"/>
      <c r="J32" s="192"/>
      <c r="K32" s="192"/>
      <c r="L32" s="192"/>
      <c r="M32" s="192"/>
      <c r="O32" s="192"/>
      <c r="P32" s="192"/>
      <c r="Q32" s="204"/>
    </row>
    <row r="33" spans="6:17" s="203" customFormat="1">
      <c r="F33" s="192"/>
      <c r="G33" s="192"/>
      <c r="H33" s="192"/>
      <c r="I33" s="192"/>
      <c r="J33" s="192"/>
      <c r="K33" s="192"/>
      <c r="L33" s="192"/>
      <c r="M33" s="192"/>
      <c r="O33" s="192"/>
      <c r="P33" s="192"/>
      <c r="Q33" s="204"/>
    </row>
    <row r="34" spans="6:17" s="203" customFormat="1">
      <c r="F34" s="192"/>
      <c r="G34" s="192"/>
      <c r="H34" s="192"/>
      <c r="I34" s="192"/>
      <c r="J34" s="192"/>
      <c r="K34" s="192"/>
      <c r="L34" s="192"/>
      <c r="M34" s="192"/>
      <c r="O34" s="192"/>
      <c r="P34" s="192"/>
      <c r="Q34" s="204"/>
    </row>
    <row r="35" spans="6:17" s="203" customFormat="1">
      <c r="F35" s="192"/>
      <c r="G35" s="192"/>
      <c r="H35" s="192"/>
      <c r="I35" s="192"/>
      <c r="J35" s="192"/>
      <c r="K35" s="192"/>
      <c r="L35" s="192"/>
      <c r="M35" s="192"/>
      <c r="O35" s="192"/>
      <c r="P35" s="192"/>
      <c r="Q35" s="204"/>
    </row>
    <row r="36" spans="6:17" s="203" customFormat="1">
      <c r="F36" s="192"/>
      <c r="G36" s="192"/>
      <c r="H36" s="192"/>
      <c r="I36" s="192"/>
      <c r="J36" s="192"/>
      <c r="K36" s="192"/>
      <c r="L36" s="192"/>
      <c r="M36" s="192"/>
      <c r="O36" s="192"/>
      <c r="P36" s="192"/>
      <c r="Q36" s="204"/>
    </row>
    <row r="37" spans="6:17" s="203" customFormat="1">
      <c r="F37" s="192"/>
      <c r="G37" s="192"/>
      <c r="H37" s="192"/>
      <c r="I37" s="192"/>
      <c r="J37" s="192"/>
      <c r="K37" s="192"/>
      <c r="L37" s="192"/>
      <c r="M37" s="192"/>
      <c r="O37" s="192"/>
      <c r="P37" s="192"/>
      <c r="Q37" s="204"/>
    </row>
    <row r="38" spans="6:17" s="203" customFormat="1">
      <c r="F38" s="192"/>
      <c r="G38" s="192"/>
      <c r="H38" s="192"/>
      <c r="I38" s="192"/>
      <c r="J38" s="192"/>
      <c r="K38" s="192"/>
      <c r="L38" s="192"/>
      <c r="M38" s="192"/>
      <c r="O38" s="192"/>
      <c r="P38" s="192"/>
      <c r="Q38" s="204"/>
    </row>
    <row r="39" spans="6:17" s="203" customFormat="1">
      <c r="F39" s="192"/>
      <c r="G39" s="192"/>
      <c r="H39" s="192"/>
      <c r="I39" s="192"/>
      <c r="J39" s="192"/>
      <c r="K39" s="192"/>
      <c r="L39" s="192"/>
      <c r="M39" s="192"/>
      <c r="O39" s="192"/>
      <c r="P39" s="192"/>
      <c r="Q39" s="204"/>
    </row>
    <row r="40" spans="6:17" s="203" customFormat="1">
      <c r="F40" s="192"/>
      <c r="G40" s="192"/>
      <c r="H40" s="192"/>
      <c r="I40" s="192"/>
      <c r="J40" s="192"/>
      <c r="K40" s="192"/>
      <c r="L40" s="192"/>
      <c r="M40" s="192"/>
      <c r="O40" s="192"/>
      <c r="P40" s="192"/>
      <c r="Q40" s="204"/>
    </row>
    <row r="41" spans="6:17" s="203" customFormat="1">
      <c r="F41" s="192"/>
      <c r="G41" s="192"/>
      <c r="H41" s="192"/>
      <c r="I41" s="192"/>
      <c r="J41" s="192"/>
      <c r="K41" s="192"/>
      <c r="L41" s="192"/>
      <c r="M41" s="192"/>
      <c r="O41" s="192"/>
      <c r="P41" s="192"/>
      <c r="Q41" s="204"/>
    </row>
    <row r="42" spans="6:17" s="203" customFormat="1">
      <c r="F42" s="192"/>
      <c r="G42" s="192"/>
      <c r="H42" s="192"/>
      <c r="I42" s="192"/>
      <c r="J42" s="192"/>
      <c r="K42" s="192"/>
      <c r="L42" s="192"/>
      <c r="M42" s="192"/>
      <c r="O42" s="192"/>
      <c r="P42" s="192"/>
      <c r="Q42" s="204"/>
    </row>
    <row r="43" spans="6:17" s="203" customFormat="1">
      <c r="F43" s="192"/>
      <c r="G43" s="192"/>
      <c r="H43" s="192"/>
      <c r="I43" s="192"/>
      <c r="J43" s="192"/>
      <c r="K43" s="192"/>
      <c r="L43" s="192"/>
      <c r="M43" s="192"/>
      <c r="O43" s="192"/>
      <c r="P43" s="192"/>
      <c r="Q43" s="204"/>
    </row>
    <row r="44" spans="6:17" s="203" customFormat="1">
      <c r="F44" s="192"/>
      <c r="G44" s="192"/>
      <c r="H44" s="192"/>
      <c r="I44" s="192"/>
      <c r="J44" s="192"/>
      <c r="K44" s="192"/>
      <c r="L44" s="192"/>
      <c r="M44" s="192"/>
      <c r="O44" s="192"/>
      <c r="P44" s="192"/>
      <c r="Q44" s="204"/>
    </row>
    <row r="45" spans="6:17" s="203" customFormat="1">
      <c r="F45" s="192"/>
      <c r="G45" s="192"/>
      <c r="H45" s="192"/>
      <c r="I45" s="192"/>
      <c r="J45" s="192"/>
      <c r="K45" s="192"/>
      <c r="L45" s="192"/>
      <c r="M45" s="192"/>
      <c r="O45" s="192"/>
      <c r="P45" s="192"/>
      <c r="Q45" s="204"/>
    </row>
    <row r="46" spans="6:17" s="203" customFormat="1">
      <c r="F46" s="192"/>
      <c r="G46" s="192"/>
      <c r="H46" s="192"/>
      <c r="I46" s="192"/>
      <c r="J46" s="192"/>
      <c r="K46" s="192"/>
      <c r="L46" s="192"/>
      <c r="M46" s="192"/>
      <c r="O46" s="192"/>
      <c r="P46" s="192"/>
      <c r="Q46" s="204"/>
    </row>
    <row r="47" spans="6:17" s="203" customFormat="1">
      <c r="F47" s="192"/>
      <c r="G47" s="192"/>
      <c r="H47" s="192"/>
      <c r="I47" s="192"/>
      <c r="J47" s="192"/>
      <c r="K47" s="192"/>
      <c r="L47" s="192"/>
      <c r="M47" s="192"/>
      <c r="O47" s="192"/>
      <c r="P47" s="192"/>
      <c r="Q47" s="204"/>
    </row>
    <row r="48" spans="6:17" s="203" customFormat="1">
      <c r="F48" s="192"/>
      <c r="G48" s="192"/>
      <c r="H48" s="192"/>
      <c r="I48" s="192"/>
      <c r="J48" s="192"/>
      <c r="K48" s="192"/>
      <c r="L48" s="192"/>
      <c r="M48" s="192"/>
      <c r="O48" s="192"/>
      <c r="P48" s="192"/>
      <c r="Q48" s="204"/>
    </row>
    <row r="49" spans="6:17" s="203" customFormat="1">
      <c r="F49" s="192"/>
      <c r="G49" s="192"/>
      <c r="H49" s="192"/>
      <c r="I49" s="192"/>
      <c r="J49" s="192"/>
      <c r="K49" s="192"/>
      <c r="L49" s="192"/>
      <c r="M49" s="192"/>
      <c r="O49" s="192"/>
      <c r="P49" s="192"/>
      <c r="Q49" s="204"/>
    </row>
    <row r="50" spans="6:17" s="203" customFormat="1">
      <c r="F50" s="192"/>
      <c r="G50" s="192"/>
      <c r="H50" s="192"/>
      <c r="I50" s="192"/>
      <c r="J50" s="192"/>
      <c r="K50" s="192"/>
      <c r="L50" s="192"/>
      <c r="M50" s="192"/>
      <c r="O50" s="192"/>
      <c r="P50" s="192"/>
      <c r="Q50" s="204"/>
    </row>
    <row r="51" spans="6:17" s="203" customFormat="1">
      <c r="F51" s="192"/>
      <c r="G51" s="192"/>
      <c r="H51" s="192"/>
      <c r="I51" s="192"/>
      <c r="J51" s="192"/>
      <c r="K51" s="192"/>
      <c r="L51" s="192"/>
      <c r="M51" s="192"/>
      <c r="O51" s="192"/>
      <c r="P51" s="192"/>
      <c r="Q51" s="204"/>
    </row>
    <row r="52" spans="6:17" s="203" customFormat="1">
      <c r="F52" s="192"/>
      <c r="G52" s="192"/>
      <c r="H52" s="192"/>
      <c r="I52" s="192"/>
      <c r="J52" s="192"/>
      <c r="K52" s="192"/>
      <c r="L52" s="192"/>
      <c r="M52" s="192"/>
      <c r="O52" s="192"/>
      <c r="P52" s="192"/>
      <c r="Q52" s="204"/>
    </row>
    <row r="53" spans="6:17" s="203" customFormat="1">
      <c r="F53" s="192"/>
      <c r="G53" s="192"/>
      <c r="H53" s="192"/>
      <c r="I53" s="192"/>
      <c r="J53" s="192"/>
      <c r="K53" s="192"/>
      <c r="L53" s="192"/>
      <c r="M53" s="192"/>
      <c r="O53" s="192"/>
      <c r="P53" s="192"/>
      <c r="Q53" s="204"/>
    </row>
    <row r="54" spans="6:17" s="203" customFormat="1">
      <c r="F54" s="192"/>
      <c r="G54" s="192"/>
      <c r="H54" s="192"/>
      <c r="I54" s="192"/>
      <c r="J54" s="192"/>
      <c r="K54" s="192"/>
      <c r="L54" s="192"/>
      <c r="M54" s="192"/>
      <c r="O54" s="192"/>
      <c r="P54" s="192"/>
      <c r="Q54" s="204"/>
    </row>
    <row r="55" spans="6:17" s="203" customFormat="1">
      <c r="F55" s="192"/>
      <c r="G55" s="192"/>
      <c r="H55" s="192"/>
      <c r="I55" s="192"/>
      <c r="J55" s="192"/>
      <c r="K55" s="192"/>
      <c r="L55" s="192"/>
      <c r="M55" s="192"/>
      <c r="O55" s="192"/>
      <c r="P55" s="192"/>
      <c r="Q55" s="204"/>
    </row>
    <row r="56" spans="6:17" s="203" customFormat="1">
      <c r="F56" s="192"/>
      <c r="G56" s="192"/>
      <c r="H56" s="192"/>
      <c r="I56" s="192"/>
      <c r="J56" s="192"/>
      <c r="K56" s="192"/>
      <c r="L56" s="192"/>
      <c r="M56" s="192"/>
      <c r="O56" s="192"/>
      <c r="P56" s="192"/>
      <c r="Q56" s="204"/>
    </row>
    <row r="57" spans="6:17" s="203" customFormat="1">
      <c r="F57" s="192"/>
      <c r="G57" s="192"/>
      <c r="H57" s="192"/>
      <c r="I57" s="192"/>
      <c r="J57" s="192"/>
      <c r="K57" s="192"/>
      <c r="L57" s="192"/>
      <c r="M57" s="192"/>
      <c r="O57" s="192"/>
      <c r="P57" s="192"/>
      <c r="Q57" s="204"/>
    </row>
    <row r="58" spans="6:17" s="203" customFormat="1">
      <c r="F58" s="192"/>
      <c r="G58" s="192"/>
      <c r="H58" s="192"/>
      <c r="I58" s="192"/>
      <c r="J58" s="192"/>
      <c r="K58" s="192"/>
      <c r="L58" s="192"/>
      <c r="M58" s="192"/>
      <c r="O58" s="192"/>
      <c r="P58" s="192"/>
      <c r="Q58" s="204"/>
    </row>
    <row r="59" spans="6:17" s="203" customFormat="1">
      <c r="F59" s="192"/>
      <c r="G59" s="192"/>
      <c r="H59" s="192"/>
      <c r="I59" s="192"/>
      <c r="J59" s="192"/>
      <c r="K59" s="192"/>
      <c r="L59" s="192"/>
      <c r="M59" s="192"/>
      <c r="O59" s="192"/>
      <c r="P59" s="192"/>
      <c r="Q59" s="204"/>
    </row>
    <row r="60" spans="6:17" s="203" customFormat="1">
      <c r="F60" s="192"/>
      <c r="G60" s="192"/>
      <c r="H60" s="192"/>
      <c r="I60" s="192"/>
      <c r="J60" s="192"/>
      <c r="K60" s="192"/>
      <c r="L60" s="192"/>
      <c r="M60" s="192"/>
      <c r="O60" s="192"/>
      <c r="P60" s="192"/>
      <c r="Q60" s="204"/>
    </row>
    <row r="61" spans="6:17" s="203" customFormat="1">
      <c r="F61" s="192"/>
      <c r="G61" s="192"/>
      <c r="H61" s="192"/>
      <c r="I61" s="192"/>
      <c r="J61" s="192"/>
      <c r="K61" s="192"/>
      <c r="L61" s="192"/>
      <c r="M61" s="192"/>
      <c r="O61" s="192"/>
      <c r="P61" s="192"/>
      <c r="Q61" s="204"/>
    </row>
    <row r="62" spans="6:17" s="203" customFormat="1">
      <c r="F62" s="192"/>
      <c r="G62" s="192"/>
      <c r="H62" s="192"/>
      <c r="I62" s="192"/>
      <c r="J62" s="192"/>
      <c r="K62" s="192"/>
      <c r="L62" s="192"/>
      <c r="M62" s="192"/>
      <c r="O62" s="192"/>
      <c r="P62" s="192"/>
      <c r="Q62" s="204"/>
    </row>
    <row r="63" spans="6:17" s="203" customFormat="1">
      <c r="F63" s="192"/>
      <c r="G63" s="192"/>
      <c r="H63" s="192"/>
      <c r="I63" s="192"/>
      <c r="J63" s="192"/>
      <c r="K63" s="192"/>
      <c r="L63" s="192"/>
      <c r="M63" s="192"/>
      <c r="O63" s="192"/>
      <c r="P63" s="192"/>
      <c r="Q63" s="204"/>
    </row>
    <row r="64" spans="6:17" s="203" customFormat="1">
      <c r="F64" s="192"/>
      <c r="G64" s="192"/>
      <c r="H64" s="192"/>
      <c r="I64" s="192"/>
      <c r="J64" s="192"/>
      <c r="K64" s="192"/>
      <c r="L64" s="192"/>
      <c r="M64" s="192"/>
      <c r="O64" s="192"/>
      <c r="P64" s="192"/>
      <c r="Q64" s="204"/>
    </row>
    <row r="65" spans="6:17" s="203" customFormat="1">
      <c r="F65" s="192"/>
      <c r="G65" s="192"/>
      <c r="H65" s="192"/>
      <c r="I65" s="192"/>
      <c r="J65" s="192"/>
      <c r="K65" s="192"/>
      <c r="L65" s="192"/>
      <c r="M65" s="192"/>
      <c r="O65" s="192"/>
      <c r="P65" s="192"/>
      <c r="Q65" s="204"/>
    </row>
    <row r="66" spans="6:17" s="203" customFormat="1">
      <c r="F66" s="192"/>
      <c r="G66" s="192"/>
      <c r="H66" s="192"/>
      <c r="I66" s="192"/>
      <c r="J66" s="192"/>
      <c r="K66" s="192"/>
      <c r="L66" s="192"/>
      <c r="M66" s="192"/>
      <c r="O66" s="192"/>
      <c r="P66" s="192"/>
      <c r="Q66" s="204"/>
    </row>
    <row r="67" spans="6:17" s="203" customFormat="1">
      <c r="F67" s="192"/>
      <c r="G67" s="192"/>
      <c r="H67" s="192"/>
      <c r="I67" s="192"/>
      <c r="J67" s="192"/>
      <c r="K67" s="192"/>
      <c r="L67" s="192"/>
      <c r="M67" s="192"/>
      <c r="O67" s="192"/>
      <c r="P67" s="192"/>
      <c r="Q67" s="204"/>
    </row>
    <row r="68" spans="6:17" s="203" customFormat="1">
      <c r="F68" s="192"/>
      <c r="G68" s="192"/>
      <c r="H68" s="192"/>
      <c r="I68" s="192"/>
      <c r="J68" s="192"/>
      <c r="K68" s="192"/>
      <c r="L68" s="192"/>
      <c r="M68" s="192"/>
      <c r="O68" s="192"/>
      <c r="P68" s="192"/>
      <c r="Q68" s="204"/>
    </row>
    <row r="69" spans="6:17" s="203" customFormat="1">
      <c r="F69" s="192"/>
      <c r="G69" s="192"/>
      <c r="H69" s="192"/>
      <c r="I69" s="192"/>
      <c r="J69" s="192"/>
      <c r="K69" s="192"/>
      <c r="L69" s="192"/>
      <c r="M69" s="192"/>
      <c r="O69" s="192"/>
      <c r="P69" s="192"/>
      <c r="Q69" s="204"/>
    </row>
    <row r="70" spans="6:17" s="203" customFormat="1">
      <c r="F70" s="192"/>
      <c r="G70" s="192"/>
      <c r="H70" s="192"/>
      <c r="I70" s="192"/>
      <c r="J70" s="192"/>
      <c r="K70" s="192"/>
      <c r="L70" s="192"/>
      <c r="M70" s="192"/>
      <c r="O70" s="192"/>
      <c r="P70" s="192"/>
      <c r="Q70" s="204"/>
    </row>
    <row r="71" spans="6:17" s="203" customFormat="1">
      <c r="F71" s="192"/>
      <c r="G71" s="192"/>
      <c r="H71" s="192"/>
      <c r="I71" s="192"/>
      <c r="J71" s="192"/>
      <c r="K71" s="192"/>
      <c r="L71" s="192"/>
      <c r="M71" s="192"/>
      <c r="O71" s="192"/>
      <c r="P71" s="192"/>
      <c r="Q71" s="204"/>
    </row>
    <row r="72" spans="6:17" s="203" customFormat="1">
      <c r="F72" s="192"/>
      <c r="G72" s="192"/>
      <c r="H72" s="192"/>
      <c r="I72" s="192"/>
      <c r="J72" s="192"/>
      <c r="K72" s="192"/>
      <c r="L72" s="192"/>
      <c r="M72" s="192"/>
      <c r="O72" s="192"/>
      <c r="P72" s="192"/>
      <c r="Q72" s="204"/>
    </row>
    <row r="73" spans="6:17" s="203" customFormat="1">
      <c r="F73" s="192"/>
      <c r="G73" s="192"/>
      <c r="H73" s="192"/>
      <c r="I73" s="192"/>
      <c r="J73" s="192"/>
      <c r="K73" s="192"/>
      <c r="L73" s="192"/>
      <c r="M73" s="192"/>
      <c r="O73" s="192"/>
      <c r="P73" s="192"/>
      <c r="Q73" s="204"/>
    </row>
    <row r="74" spans="6:17" s="203" customFormat="1">
      <c r="F74" s="192"/>
      <c r="G74" s="192"/>
      <c r="H74" s="192"/>
      <c r="I74" s="192"/>
      <c r="J74" s="192"/>
      <c r="K74" s="192"/>
      <c r="L74" s="192"/>
      <c r="M74" s="192"/>
      <c r="O74" s="192"/>
      <c r="P74" s="192"/>
      <c r="Q74" s="204"/>
    </row>
    <row r="75" spans="6:17" s="203" customFormat="1">
      <c r="F75" s="192"/>
      <c r="G75" s="192"/>
      <c r="H75" s="192"/>
      <c r="I75" s="192"/>
      <c r="J75" s="192"/>
      <c r="K75" s="192"/>
      <c r="L75" s="192"/>
      <c r="M75" s="192"/>
      <c r="O75" s="192"/>
      <c r="P75" s="192"/>
      <c r="Q75" s="204"/>
    </row>
    <row r="76" spans="6:17" s="203" customFormat="1">
      <c r="F76" s="192"/>
      <c r="G76" s="192"/>
      <c r="H76" s="192"/>
      <c r="I76" s="192"/>
      <c r="J76" s="192"/>
      <c r="K76" s="192"/>
      <c r="L76" s="192"/>
      <c r="M76" s="192"/>
      <c r="O76" s="192"/>
      <c r="P76" s="192"/>
      <c r="Q76" s="204"/>
    </row>
    <row r="77" spans="6:17" s="203" customFormat="1">
      <c r="F77" s="192"/>
      <c r="G77" s="192"/>
      <c r="H77" s="192"/>
      <c r="I77" s="192"/>
      <c r="J77" s="192"/>
      <c r="K77" s="192"/>
      <c r="L77" s="192"/>
      <c r="M77" s="192"/>
      <c r="O77" s="192"/>
      <c r="P77" s="192"/>
      <c r="Q77" s="204"/>
    </row>
    <row r="78" spans="6:17" s="203" customFormat="1">
      <c r="F78" s="192"/>
      <c r="G78" s="192"/>
      <c r="H78" s="192"/>
      <c r="I78" s="192"/>
      <c r="J78" s="192"/>
      <c r="K78" s="192"/>
      <c r="L78" s="192"/>
      <c r="M78" s="192"/>
      <c r="O78" s="192"/>
      <c r="P78" s="192"/>
      <c r="Q78" s="204"/>
    </row>
    <row r="79" spans="6:17" s="203" customFormat="1">
      <c r="F79" s="192"/>
      <c r="G79" s="192"/>
      <c r="H79" s="192"/>
      <c r="I79" s="192"/>
      <c r="J79" s="192"/>
      <c r="K79" s="192"/>
      <c r="L79" s="192"/>
      <c r="M79" s="192"/>
      <c r="O79" s="192"/>
      <c r="P79" s="192"/>
      <c r="Q79" s="204"/>
    </row>
    <row r="80" spans="6:17" s="203" customFormat="1">
      <c r="F80" s="192"/>
      <c r="G80" s="192"/>
      <c r="H80" s="192"/>
      <c r="I80" s="192"/>
      <c r="J80" s="192"/>
      <c r="K80" s="192"/>
      <c r="L80" s="192"/>
      <c r="M80" s="192"/>
      <c r="O80" s="192"/>
      <c r="P80" s="192"/>
      <c r="Q80" s="204"/>
    </row>
    <row r="81" spans="6:17" s="203" customFormat="1">
      <c r="F81" s="192"/>
      <c r="G81" s="192"/>
      <c r="H81" s="192"/>
      <c r="I81" s="192"/>
      <c r="J81" s="192"/>
      <c r="K81" s="192"/>
      <c r="L81" s="192"/>
      <c r="M81" s="192"/>
      <c r="O81" s="192"/>
      <c r="P81" s="192"/>
      <c r="Q81" s="204"/>
    </row>
    <row r="82" spans="6:17" s="203" customFormat="1">
      <c r="F82" s="192"/>
      <c r="G82" s="192"/>
      <c r="H82" s="192"/>
      <c r="I82" s="192"/>
      <c r="J82" s="192"/>
      <c r="K82" s="192"/>
      <c r="L82" s="192"/>
      <c r="M82" s="192"/>
      <c r="O82" s="192"/>
      <c r="P82" s="192"/>
      <c r="Q82" s="204"/>
    </row>
    <row r="83" spans="6:17" s="203" customFormat="1">
      <c r="F83" s="192"/>
      <c r="G83" s="192"/>
      <c r="H83" s="192"/>
      <c r="I83" s="192"/>
      <c r="J83" s="192"/>
      <c r="K83" s="192"/>
      <c r="L83" s="192"/>
      <c r="M83" s="192"/>
      <c r="O83" s="192"/>
      <c r="P83" s="192"/>
      <c r="Q83" s="204"/>
    </row>
    <row r="84" spans="6:17" s="203" customFormat="1">
      <c r="F84" s="192"/>
      <c r="G84" s="192"/>
      <c r="H84" s="192"/>
      <c r="I84" s="192"/>
      <c r="J84" s="192"/>
      <c r="K84" s="192"/>
      <c r="L84" s="192"/>
      <c r="M84" s="192"/>
      <c r="O84" s="192"/>
      <c r="P84" s="192"/>
      <c r="Q84" s="204"/>
    </row>
    <row r="85" spans="6:17" s="203" customFormat="1">
      <c r="F85" s="192"/>
      <c r="G85" s="192"/>
      <c r="H85" s="192"/>
      <c r="I85" s="192"/>
      <c r="J85" s="192"/>
      <c r="K85" s="192"/>
      <c r="L85" s="192"/>
      <c r="M85" s="192"/>
      <c r="O85" s="192"/>
      <c r="P85" s="192"/>
      <c r="Q85" s="204"/>
    </row>
    <row r="86" spans="6:17" s="203" customFormat="1">
      <c r="F86" s="192"/>
      <c r="G86" s="192"/>
      <c r="H86" s="192"/>
      <c r="I86" s="192"/>
      <c r="J86" s="192"/>
      <c r="K86" s="192"/>
      <c r="L86" s="192"/>
      <c r="M86" s="192"/>
      <c r="O86" s="192"/>
      <c r="P86" s="192"/>
      <c r="Q86" s="204"/>
    </row>
    <row r="87" spans="6:17" s="203" customFormat="1">
      <c r="F87" s="192"/>
      <c r="G87" s="192"/>
      <c r="H87" s="192"/>
      <c r="I87" s="192"/>
      <c r="J87" s="192"/>
      <c r="K87" s="192"/>
      <c r="L87" s="192"/>
      <c r="M87" s="192"/>
      <c r="O87" s="192"/>
      <c r="P87" s="192"/>
      <c r="Q87" s="204"/>
    </row>
    <row r="88" spans="6:17" s="203" customFormat="1">
      <c r="F88" s="192"/>
      <c r="G88" s="192"/>
      <c r="H88" s="192"/>
      <c r="I88" s="192"/>
      <c r="J88" s="192"/>
      <c r="K88" s="192"/>
      <c r="L88" s="192"/>
      <c r="M88" s="192"/>
      <c r="O88" s="192"/>
      <c r="P88" s="192"/>
      <c r="Q88" s="204"/>
    </row>
    <row r="89" spans="6:17" s="203" customFormat="1">
      <c r="F89" s="192"/>
      <c r="G89" s="192"/>
      <c r="H89" s="192"/>
      <c r="I89" s="192"/>
      <c r="J89" s="192"/>
      <c r="K89" s="192"/>
      <c r="L89" s="192"/>
      <c r="M89" s="192"/>
      <c r="O89" s="192"/>
      <c r="P89" s="192"/>
      <c r="Q89" s="204"/>
    </row>
    <row r="90" spans="6:17" s="203" customFormat="1">
      <c r="F90" s="192"/>
      <c r="G90" s="192"/>
      <c r="H90" s="192"/>
      <c r="I90" s="192"/>
      <c r="J90" s="192"/>
      <c r="K90" s="192"/>
      <c r="L90" s="192"/>
      <c r="M90" s="192"/>
      <c r="O90" s="192"/>
      <c r="P90" s="192"/>
      <c r="Q90" s="204"/>
    </row>
    <row r="91" spans="6:17" s="203" customFormat="1">
      <c r="F91" s="192"/>
      <c r="G91" s="192"/>
      <c r="H91" s="192"/>
      <c r="I91" s="192"/>
      <c r="J91" s="192"/>
      <c r="K91" s="192"/>
      <c r="L91" s="192"/>
      <c r="M91" s="192"/>
      <c r="O91" s="192"/>
      <c r="P91" s="192"/>
      <c r="Q91" s="204"/>
    </row>
    <row r="92" spans="6:17" s="203" customFormat="1">
      <c r="F92" s="192"/>
      <c r="G92" s="192"/>
      <c r="H92" s="192"/>
      <c r="I92" s="192"/>
      <c r="J92" s="192"/>
      <c r="K92" s="192"/>
      <c r="L92" s="192"/>
      <c r="M92" s="192"/>
      <c r="O92" s="192"/>
      <c r="P92" s="192"/>
      <c r="Q92" s="204"/>
    </row>
    <row r="93" spans="6:17" s="203" customFormat="1">
      <c r="F93" s="192"/>
      <c r="G93" s="192"/>
      <c r="H93" s="192"/>
      <c r="I93" s="192"/>
      <c r="J93" s="192"/>
      <c r="K93" s="192"/>
      <c r="L93" s="192"/>
      <c r="M93" s="192"/>
      <c r="O93" s="192"/>
      <c r="P93" s="192"/>
      <c r="Q93" s="204"/>
    </row>
    <row r="94" spans="6:17" s="203" customFormat="1">
      <c r="F94" s="192"/>
      <c r="G94" s="192"/>
      <c r="H94" s="192"/>
      <c r="I94" s="192"/>
      <c r="J94" s="192"/>
      <c r="K94" s="192"/>
      <c r="L94" s="192"/>
      <c r="M94" s="192"/>
      <c r="O94" s="192"/>
      <c r="P94" s="192"/>
      <c r="Q94" s="204"/>
    </row>
    <row r="95" spans="6:17" s="203" customFormat="1">
      <c r="F95" s="192"/>
      <c r="G95" s="192"/>
      <c r="H95" s="192"/>
      <c r="I95" s="192"/>
      <c r="J95" s="192"/>
      <c r="K95" s="192"/>
      <c r="L95" s="192"/>
      <c r="M95" s="192"/>
      <c r="O95" s="192"/>
      <c r="P95" s="192"/>
      <c r="Q95" s="204"/>
    </row>
    <row r="96" spans="6:17" s="203" customFormat="1">
      <c r="F96" s="192"/>
      <c r="G96" s="192"/>
      <c r="H96" s="192"/>
      <c r="I96" s="192"/>
      <c r="J96" s="192"/>
      <c r="K96" s="192"/>
      <c r="L96" s="192"/>
      <c r="M96" s="192"/>
      <c r="O96" s="192"/>
      <c r="P96" s="192"/>
      <c r="Q96" s="204"/>
    </row>
    <row r="97" spans="6:17" s="203" customFormat="1">
      <c r="F97" s="192"/>
      <c r="G97" s="192"/>
      <c r="H97" s="192"/>
      <c r="I97" s="192"/>
      <c r="J97" s="192"/>
      <c r="K97" s="192"/>
      <c r="L97" s="192"/>
      <c r="M97" s="192"/>
      <c r="O97" s="192"/>
      <c r="P97" s="192"/>
      <c r="Q97" s="204"/>
    </row>
    <row r="98" spans="6:17" s="203" customFormat="1">
      <c r="F98" s="192"/>
      <c r="G98" s="192"/>
      <c r="H98" s="192"/>
      <c r="I98" s="192"/>
      <c r="J98" s="192"/>
      <c r="K98" s="192"/>
      <c r="L98" s="192"/>
      <c r="M98" s="192"/>
      <c r="O98" s="192"/>
      <c r="P98" s="192"/>
      <c r="Q98" s="204"/>
    </row>
    <row r="99" spans="6:17" s="203" customFormat="1">
      <c r="F99" s="192"/>
      <c r="G99" s="192"/>
      <c r="H99" s="192"/>
      <c r="I99" s="192"/>
      <c r="J99" s="192"/>
      <c r="K99" s="192"/>
      <c r="L99" s="192"/>
      <c r="M99" s="192"/>
      <c r="O99" s="192"/>
      <c r="P99" s="192"/>
      <c r="Q99" s="204"/>
    </row>
    <row r="100" spans="6:17" s="203" customFormat="1">
      <c r="F100" s="192"/>
      <c r="G100" s="192"/>
      <c r="H100" s="192"/>
      <c r="I100" s="192"/>
      <c r="J100" s="192"/>
      <c r="K100" s="192"/>
      <c r="L100" s="192"/>
      <c r="M100" s="192"/>
      <c r="O100" s="192"/>
      <c r="P100" s="192"/>
      <c r="Q100" s="204"/>
    </row>
    <row r="101" spans="6:17" s="203" customFormat="1">
      <c r="F101" s="192"/>
      <c r="G101" s="192"/>
      <c r="H101" s="192"/>
      <c r="I101" s="192"/>
      <c r="J101" s="192"/>
      <c r="K101" s="192"/>
      <c r="L101" s="192"/>
      <c r="M101" s="192"/>
      <c r="O101" s="192"/>
      <c r="P101" s="192"/>
      <c r="Q101" s="204"/>
    </row>
    <row r="102" spans="6:17" s="203" customFormat="1">
      <c r="F102" s="192"/>
      <c r="G102" s="192"/>
      <c r="H102" s="192"/>
      <c r="I102" s="192"/>
      <c r="J102" s="192"/>
      <c r="K102" s="192"/>
      <c r="L102" s="192"/>
      <c r="M102" s="192"/>
      <c r="O102" s="192"/>
      <c r="P102" s="192"/>
      <c r="Q102" s="204"/>
    </row>
    <row r="103" spans="6:17" s="203" customFormat="1">
      <c r="F103" s="192"/>
      <c r="G103" s="192"/>
      <c r="H103" s="192"/>
      <c r="I103" s="192"/>
      <c r="J103" s="192"/>
      <c r="K103" s="192"/>
      <c r="L103" s="192"/>
      <c r="M103" s="192"/>
      <c r="O103" s="192"/>
      <c r="P103" s="192"/>
      <c r="Q103" s="204"/>
    </row>
    <row r="104" spans="6:17" s="203" customFormat="1">
      <c r="F104" s="192"/>
      <c r="G104" s="192"/>
      <c r="H104" s="192"/>
      <c r="I104" s="192"/>
      <c r="J104" s="192"/>
      <c r="K104" s="192"/>
      <c r="L104" s="192"/>
      <c r="M104" s="192"/>
      <c r="O104" s="192"/>
      <c r="P104" s="192"/>
      <c r="Q104" s="204"/>
    </row>
    <row r="105" spans="6:17" s="203" customFormat="1">
      <c r="F105" s="192"/>
      <c r="G105" s="192"/>
      <c r="H105" s="192"/>
      <c r="I105" s="192"/>
      <c r="J105" s="192"/>
      <c r="K105" s="192"/>
      <c r="L105" s="192"/>
      <c r="M105" s="192"/>
      <c r="O105" s="192"/>
      <c r="P105" s="192"/>
      <c r="Q105" s="204"/>
    </row>
    <row r="106" spans="6:17" s="203" customFormat="1">
      <c r="F106" s="192"/>
      <c r="G106" s="192"/>
      <c r="H106" s="192"/>
      <c r="I106" s="192"/>
      <c r="J106" s="192"/>
      <c r="K106" s="192"/>
      <c r="L106" s="192"/>
      <c r="M106" s="192"/>
      <c r="O106" s="192"/>
      <c r="P106" s="192"/>
      <c r="Q106" s="204"/>
    </row>
    <row r="107" spans="6:17" s="203" customFormat="1">
      <c r="F107" s="192"/>
      <c r="G107" s="192"/>
      <c r="H107" s="192"/>
      <c r="I107" s="192"/>
      <c r="J107" s="192"/>
      <c r="K107" s="192"/>
      <c r="L107" s="192"/>
      <c r="M107" s="192"/>
      <c r="O107" s="192"/>
      <c r="P107" s="192"/>
      <c r="Q107" s="204"/>
    </row>
    <row r="108" spans="6:17" s="203" customFormat="1">
      <c r="F108" s="192"/>
      <c r="G108" s="192"/>
      <c r="H108" s="192"/>
      <c r="I108" s="192"/>
      <c r="J108" s="192"/>
      <c r="K108" s="192"/>
      <c r="L108" s="192"/>
      <c r="M108" s="192"/>
      <c r="O108" s="192"/>
      <c r="P108" s="192"/>
      <c r="Q108" s="204"/>
    </row>
    <row r="109" spans="6:17" s="203" customFormat="1">
      <c r="F109" s="192"/>
      <c r="G109" s="192"/>
      <c r="H109" s="192"/>
      <c r="I109" s="192"/>
      <c r="J109" s="192"/>
      <c r="K109" s="192"/>
      <c r="L109" s="192"/>
      <c r="M109" s="192"/>
      <c r="O109" s="192"/>
      <c r="P109" s="192"/>
      <c r="Q109" s="204"/>
    </row>
    <row r="110" spans="6:17" s="203" customFormat="1">
      <c r="F110" s="192"/>
      <c r="G110" s="192"/>
      <c r="H110" s="192"/>
      <c r="I110" s="192"/>
      <c r="J110" s="192"/>
      <c r="K110" s="192"/>
      <c r="L110" s="192"/>
      <c r="M110" s="192"/>
      <c r="O110" s="192"/>
      <c r="P110" s="192"/>
      <c r="Q110" s="204"/>
    </row>
    <row r="111" spans="6:17" s="203" customFormat="1">
      <c r="F111" s="192"/>
      <c r="G111" s="192"/>
      <c r="H111" s="192"/>
      <c r="I111" s="192"/>
      <c r="J111" s="192"/>
      <c r="K111" s="192"/>
      <c r="L111" s="192"/>
      <c r="M111" s="192"/>
      <c r="O111" s="192"/>
      <c r="P111" s="192"/>
      <c r="Q111" s="204"/>
    </row>
    <row r="112" spans="6:17" s="203" customFormat="1">
      <c r="F112" s="192"/>
      <c r="G112" s="192"/>
      <c r="H112" s="192"/>
      <c r="I112" s="192"/>
      <c r="J112" s="192"/>
      <c r="K112" s="192"/>
      <c r="L112" s="192"/>
      <c r="M112" s="192"/>
      <c r="O112" s="192"/>
      <c r="P112" s="192"/>
      <c r="Q112" s="204"/>
    </row>
    <row r="113" spans="6:17" s="203" customFormat="1">
      <c r="F113" s="192"/>
      <c r="G113" s="192"/>
      <c r="H113" s="192"/>
      <c r="I113" s="192"/>
      <c r="J113" s="192"/>
      <c r="K113" s="192"/>
      <c r="L113" s="192"/>
      <c r="M113" s="192"/>
      <c r="O113" s="192"/>
      <c r="P113" s="192"/>
      <c r="Q113" s="204"/>
    </row>
    <row r="114" spans="6:17" s="203" customFormat="1">
      <c r="F114" s="192"/>
      <c r="G114" s="192"/>
      <c r="H114" s="192"/>
      <c r="I114" s="192"/>
      <c r="J114" s="192"/>
      <c r="K114" s="192"/>
      <c r="L114" s="192"/>
      <c r="M114" s="192"/>
      <c r="O114" s="192"/>
      <c r="P114" s="192"/>
      <c r="Q114" s="204"/>
    </row>
    <row r="115" spans="6:17" s="203" customFormat="1">
      <c r="F115" s="192"/>
      <c r="G115" s="192"/>
      <c r="H115" s="192"/>
      <c r="I115" s="192"/>
      <c r="J115" s="192"/>
      <c r="K115" s="192"/>
      <c r="L115" s="192"/>
      <c r="M115" s="192"/>
      <c r="O115" s="192"/>
      <c r="P115" s="192"/>
      <c r="Q115" s="204"/>
    </row>
    <row r="116" spans="6:17" s="203" customFormat="1">
      <c r="F116" s="192"/>
      <c r="G116" s="192"/>
      <c r="H116" s="192"/>
      <c r="I116" s="192"/>
      <c r="J116" s="192"/>
      <c r="K116" s="192"/>
      <c r="L116" s="192"/>
      <c r="M116" s="192"/>
      <c r="O116" s="192"/>
      <c r="P116" s="192"/>
      <c r="Q116" s="204"/>
    </row>
    <row r="117" spans="6:17" s="203" customFormat="1">
      <c r="F117" s="192"/>
      <c r="G117" s="192"/>
      <c r="H117" s="192"/>
      <c r="I117" s="192"/>
      <c r="J117" s="192"/>
      <c r="K117" s="192"/>
      <c r="L117" s="192"/>
      <c r="M117" s="192"/>
      <c r="O117" s="192"/>
      <c r="P117" s="192"/>
      <c r="Q117" s="204"/>
    </row>
    <row r="118" spans="6:17" s="203" customFormat="1">
      <c r="F118" s="192"/>
      <c r="G118" s="192"/>
      <c r="H118" s="192"/>
      <c r="I118" s="192"/>
      <c r="J118" s="192"/>
      <c r="K118" s="192"/>
      <c r="L118" s="192"/>
      <c r="M118" s="192"/>
      <c r="O118" s="192"/>
      <c r="P118" s="192"/>
      <c r="Q118" s="204"/>
    </row>
    <row r="119" spans="6:17" s="203" customFormat="1">
      <c r="F119" s="192"/>
      <c r="G119" s="192"/>
      <c r="H119" s="192"/>
      <c r="I119" s="192"/>
      <c r="J119" s="192"/>
      <c r="K119" s="192"/>
      <c r="L119" s="192"/>
      <c r="M119" s="192"/>
      <c r="O119" s="192"/>
      <c r="P119" s="192"/>
      <c r="Q119" s="204"/>
    </row>
    <row r="120" spans="6:17" s="203" customFormat="1">
      <c r="F120" s="192"/>
      <c r="G120" s="192"/>
      <c r="H120" s="192"/>
      <c r="I120" s="192"/>
      <c r="J120" s="192"/>
      <c r="K120" s="192"/>
      <c r="L120" s="192"/>
      <c r="M120" s="192"/>
      <c r="O120" s="192"/>
      <c r="P120" s="192"/>
      <c r="Q120" s="204"/>
    </row>
    <row r="121" spans="6:17" s="203" customFormat="1">
      <c r="F121" s="192"/>
      <c r="G121" s="192"/>
      <c r="H121" s="192"/>
      <c r="I121" s="192"/>
      <c r="J121" s="192"/>
      <c r="K121" s="192"/>
      <c r="L121" s="192"/>
      <c r="M121" s="192"/>
      <c r="O121" s="192"/>
      <c r="P121" s="192"/>
      <c r="Q121" s="204"/>
    </row>
    <row r="122" spans="6:17" s="203" customFormat="1">
      <c r="F122" s="192"/>
      <c r="G122" s="192"/>
      <c r="H122" s="192"/>
      <c r="I122" s="192"/>
      <c r="J122" s="192"/>
      <c r="K122" s="192"/>
      <c r="L122" s="192"/>
      <c r="M122" s="192"/>
      <c r="O122" s="192"/>
      <c r="P122" s="192"/>
      <c r="Q122" s="204"/>
    </row>
    <row r="123" spans="6:17" s="203" customFormat="1">
      <c r="F123" s="192"/>
      <c r="G123" s="192"/>
      <c r="H123" s="192"/>
      <c r="I123" s="192"/>
      <c r="J123" s="192"/>
      <c r="K123" s="192"/>
      <c r="L123" s="192"/>
      <c r="M123" s="192"/>
      <c r="O123" s="192"/>
      <c r="P123" s="192"/>
      <c r="Q123" s="204"/>
    </row>
    <row r="124" spans="6:17" s="203" customFormat="1">
      <c r="F124" s="192"/>
      <c r="G124" s="192"/>
      <c r="H124" s="192"/>
      <c r="I124" s="192"/>
      <c r="J124" s="192"/>
      <c r="K124" s="192"/>
      <c r="L124" s="192"/>
      <c r="M124" s="192"/>
      <c r="O124" s="192"/>
      <c r="P124" s="192"/>
      <c r="Q124" s="204"/>
    </row>
    <row r="125" spans="6:17" s="203" customFormat="1">
      <c r="F125" s="192"/>
      <c r="G125" s="192"/>
      <c r="H125" s="192"/>
      <c r="I125" s="192"/>
      <c r="J125" s="192"/>
      <c r="K125" s="192"/>
      <c r="L125" s="192"/>
      <c r="M125" s="192"/>
      <c r="O125" s="192"/>
      <c r="P125" s="192"/>
      <c r="Q125" s="204"/>
    </row>
    <row r="126" spans="6:17" s="203" customFormat="1">
      <c r="F126" s="192"/>
      <c r="G126" s="192"/>
      <c r="H126" s="192"/>
      <c r="I126" s="192"/>
      <c r="J126" s="192"/>
      <c r="K126" s="192"/>
      <c r="L126" s="192"/>
      <c r="M126" s="192"/>
      <c r="O126" s="192"/>
      <c r="P126" s="192"/>
      <c r="Q126" s="204"/>
    </row>
    <row r="127" spans="6:17" s="203" customFormat="1">
      <c r="F127" s="192"/>
      <c r="G127" s="192"/>
      <c r="H127" s="192"/>
      <c r="I127" s="192"/>
      <c r="J127" s="192"/>
      <c r="K127" s="192"/>
      <c r="L127" s="192"/>
      <c r="M127" s="192"/>
      <c r="O127" s="192"/>
      <c r="P127" s="192"/>
      <c r="Q127" s="204"/>
    </row>
    <row r="128" spans="6:17" s="203" customFormat="1">
      <c r="F128" s="192"/>
      <c r="G128" s="192"/>
      <c r="H128" s="192"/>
      <c r="I128" s="192"/>
      <c r="J128" s="192"/>
      <c r="K128" s="192"/>
      <c r="L128" s="192"/>
      <c r="M128" s="192"/>
      <c r="O128" s="192"/>
      <c r="P128" s="192"/>
      <c r="Q128" s="204"/>
    </row>
    <row r="129" spans="6:17" s="203" customFormat="1">
      <c r="F129" s="192"/>
      <c r="G129" s="192"/>
      <c r="H129" s="192"/>
      <c r="I129" s="192"/>
      <c r="J129" s="192"/>
      <c r="K129" s="192"/>
      <c r="L129" s="192"/>
      <c r="M129" s="192"/>
      <c r="O129" s="192"/>
      <c r="P129" s="192"/>
      <c r="Q129" s="204"/>
    </row>
    <row r="130" spans="6:17" s="203" customFormat="1">
      <c r="F130" s="192"/>
      <c r="G130" s="192"/>
      <c r="H130" s="192"/>
      <c r="I130" s="192"/>
      <c r="J130" s="192"/>
      <c r="K130" s="192"/>
      <c r="L130" s="192"/>
      <c r="M130" s="192"/>
      <c r="O130" s="192"/>
      <c r="P130" s="192"/>
      <c r="Q130" s="204"/>
    </row>
    <row r="131" spans="6:17" s="203" customFormat="1">
      <c r="F131" s="192"/>
      <c r="G131" s="192"/>
      <c r="H131" s="192"/>
      <c r="I131" s="192"/>
      <c r="J131" s="192"/>
      <c r="K131" s="192"/>
      <c r="L131" s="192"/>
      <c r="M131" s="192"/>
      <c r="O131" s="192"/>
      <c r="P131" s="192"/>
      <c r="Q131" s="204"/>
    </row>
    <row r="132" spans="6:17" s="203" customFormat="1">
      <c r="F132" s="192"/>
      <c r="G132" s="192"/>
      <c r="H132" s="192"/>
      <c r="I132" s="192"/>
      <c r="J132" s="192"/>
      <c r="K132" s="192"/>
      <c r="L132" s="192"/>
      <c r="M132" s="192"/>
      <c r="O132" s="192"/>
      <c r="P132" s="192"/>
      <c r="Q132" s="204"/>
    </row>
    <row r="133" spans="6:17" s="203" customFormat="1">
      <c r="F133" s="192"/>
      <c r="G133" s="192"/>
      <c r="H133" s="192"/>
      <c r="I133" s="192"/>
      <c r="J133" s="192"/>
      <c r="K133" s="192"/>
      <c r="L133" s="192"/>
      <c r="M133" s="192"/>
      <c r="O133" s="192"/>
      <c r="P133" s="192"/>
      <c r="Q133" s="204"/>
    </row>
    <row r="134" spans="6:17" s="203" customFormat="1">
      <c r="F134" s="192"/>
      <c r="G134" s="192"/>
      <c r="H134" s="192"/>
      <c r="I134" s="192"/>
      <c r="J134" s="192"/>
      <c r="K134" s="192"/>
      <c r="L134" s="192"/>
      <c r="M134" s="192"/>
      <c r="O134" s="192"/>
      <c r="P134" s="192"/>
      <c r="Q134" s="204"/>
    </row>
    <row r="135" spans="6:17" s="203" customFormat="1">
      <c r="F135" s="192"/>
      <c r="G135" s="192"/>
      <c r="H135" s="192"/>
      <c r="I135" s="192"/>
      <c r="J135" s="192"/>
      <c r="K135" s="192"/>
      <c r="L135" s="192"/>
      <c r="M135" s="192"/>
      <c r="O135" s="192"/>
      <c r="P135" s="192"/>
      <c r="Q135" s="204"/>
    </row>
    <row r="136" spans="6:17" s="203" customFormat="1">
      <c r="F136" s="192"/>
      <c r="G136" s="192"/>
      <c r="H136" s="192"/>
      <c r="I136" s="192"/>
      <c r="J136" s="192"/>
      <c r="K136" s="192"/>
      <c r="L136" s="192"/>
      <c r="M136" s="192"/>
      <c r="O136" s="192"/>
      <c r="P136" s="192"/>
      <c r="Q136" s="204"/>
    </row>
    <row r="137" spans="6:17" s="203" customFormat="1">
      <c r="F137" s="192"/>
      <c r="G137" s="192"/>
      <c r="H137" s="192"/>
      <c r="I137" s="192"/>
      <c r="J137" s="192"/>
      <c r="K137" s="192"/>
      <c r="L137" s="192"/>
      <c r="M137" s="192"/>
      <c r="O137" s="192"/>
      <c r="P137" s="192"/>
      <c r="Q137" s="204"/>
    </row>
    <row r="138" spans="6:17" s="203" customFormat="1">
      <c r="F138" s="192"/>
      <c r="G138" s="192"/>
      <c r="H138" s="192"/>
      <c r="I138" s="192"/>
      <c r="J138" s="192"/>
      <c r="K138" s="192"/>
      <c r="L138" s="192"/>
      <c r="M138" s="192"/>
      <c r="O138" s="192"/>
      <c r="P138" s="192"/>
      <c r="Q138" s="204"/>
    </row>
    <row r="139" spans="6:17" s="203" customFormat="1">
      <c r="F139" s="192"/>
      <c r="G139" s="192"/>
      <c r="H139" s="192"/>
      <c r="I139" s="192"/>
      <c r="J139" s="192"/>
      <c r="K139" s="192"/>
      <c r="L139" s="192"/>
      <c r="M139" s="192"/>
      <c r="O139" s="192"/>
      <c r="P139" s="192"/>
      <c r="Q139" s="204"/>
    </row>
    <row r="140" spans="6:17" s="203" customFormat="1">
      <c r="F140" s="192"/>
      <c r="G140" s="192"/>
      <c r="H140" s="192"/>
      <c r="I140" s="192"/>
      <c r="J140" s="192"/>
      <c r="K140" s="192"/>
      <c r="L140" s="192"/>
      <c r="M140" s="192"/>
      <c r="O140" s="192"/>
      <c r="P140" s="192"/>
      <c r="Q140" s="204"/>
    </row>
    <row r="141" spans="6:17" s="203" customFormat="1">
      <c r="F141" s="192"/>
      <c r="G141" s="192"/>
      <c r="H141" s="192"/>
      <c r="I141" s="192"/>
      <c r="J141" s="192"/>
      <c r="K141" s="192"/>
      <c r="L141" s="192"/>
      <c r="M141" s="192"/>
      <c r="O141" s="192"/>
      <c r="P141" s="192"/>
      <c r="Q141" s="204"/>
    </row>
    <row r="142" spans="6:17" s="203" customFormat="1">
      <c r="F142" s="192"/>
      <c r="G142" s="192"/>
      <c r="H142" s="192"/>
      <c r="I142" s="192"/>
      <c r="J142" s="192"/>
      <c r="K142" s="192"/>
      <c r="L142" s="192"/>
      <c r="M142" s="192"/>
      <c r="O142" s="192"/>
      <c r="P142" s="192"/>
      <c r="Q142" s="204"/>
    </row>
    <row r="143" spans="6:17" s="203" customFormat="1">
      <c r="F143" s="192"/>
      <c r="G143" s="192"/>
      <c r="H143" s="192"/>
      <c r="I143" s="192"/>
      <c r="J143" s="192"/>
      <c r="K143" s="192"/>
      <c r="L143" s="192"/>
      <c r="M143" s="192"/>
      <c r="O143" s="192"/>
      <c r="P143" s="192"/>
      <c r="Q143" s="204"/>
    </row>
    <row r="144" spans="6:17" s="203" customFormat="1">
      <c r="F144" s="192"/>
      <c r="G144" s="192"/>
      <c r="H144" s="192"/>
      <c r="I144" s="192"/>
      <c r="J144" s="192"/>
      <c r="K144" s="192"/>
      <c r="L144" s="192"/>
      <c r="M144" s="192"/>
      <c r="O144" s="192"/>
      <c r="P144" s="192"/>
      <c r="Q144" s="204"/>
    </row>
    <row r="145" spans="6:17" s="203" customFormat="1">
      <c r="F145" s="192"/>
      <c r="G145" s="192"/>
      <c r="H145" s="192"/>
      <c r="I145" s="192"/>
      <c r="J145" s="192"/>
      <c r="K145" s="192"/>
      <c r="L145" s="192"/>
      <c r="M145" s="192"/>
      <c r="O145" s="192"/>
      <c r="P145" s="192"/>
      <c r="Q145" s="204"/>
    </row>
    <row r="146" spans="6:17" s="203" customFormat="1">
      <c r="F146" s="192"/>
      <c r="G146" s="192"/>
      <c r="H146" s="192"/>
      <c r="I146" s="192"/>
      <c r="J146" s="192"/>
      <c r="K146" s="192"/>
      <c r="L146" s="192"/>
      <c r="M146" s="192"/>
      <c r="O146" s="192"/>
      <c r="P146" s="192"/>
      <c r="Q146" s="204"/>
    </row>
    <row r="147" spans="6:17" s="203" customFormat="1">
      <c r="F147" s="192"/>
      <c r="G147" s="192"/>
      <c r="H147" s="192"/>
      <c r="I147" s="192"/>
      <c r="J147" s="192"/>
      <c r="K147" s="192"/>
      <c r="L147" s="192"/>
      <c r="M147" s="192"/>
      <c r="O147" s="192"/>
      <c r="P147" s="192"/>
      <c r="Q147" s="204"/>
    </row>
    <row r="148" spans="6:17" s="203" customFormat="1">
      <c r="F148" s="192"/>
      <c r="G148" s="192"/>
      <c r="H148" s="192"/>
      <c r="I148" s="192"/>
      <c r="J148" s="192"/>
      <c r="K148" s="192"/>
      <c r="L148" s="192"/>
      <c r="M148" s="192"/>
      <c r="O148" s="192"/>
      <c r="P148" s="192"/>
      <c r="Q148" s="204"/>
    </row>
    <row r="149" spans="6:17" s="203" customFormat="1">
      <c r="F149" s="192"/>
      <c r="G149" s="192"/>
      <c r="H149" s="192"/>
      <c r="I149" s="192"/>
      <c r="J149" s="192"/>
      <c r="K149" s="192"/>
      <c r="L149" s="192"/>
      <c r="M149" s="192"/>
      <c r="O149" s="192"/>
      <c r="P149" s="192"/>
      <c r="Q149" s="204"/>
    </row>
    <row r="150" spans="6:17" s="203" customFormat="1">
      <c r="F150" s="192"/>
      <c r="G150" s="192"/>
      <c r="H150" s="192"/>
      <c r="I150" s="192"/>
      <c r="J150" s="192"/>
      <c r="K150" s="192"/>
      <c r="L150" s="192"/>
      <c r="M150" s="192"/>
      <c r="O150" s="192"/>
      <c r="P150" s="192"/>
      <c r="Q150" s="204"/>
    </row>
    <row r="151" spans="6:17" s="203" customFormat="1">
      <c r="F151" s="192"/>
      <c r="G151" s="192"/>
      <c r="H151" s="192"/>
      <c r="I151" s="192"/>
      <c r="J151" s="192"/>
      <c r="K151" s="192"/>
      <c r="L151" s="192"/>
      <c r="M151" s="192"/>
      <c r="O151" s="192"/>
      <c r="P151" s="192"/>
      <c r="Q151" s="204"/>
    </row>
    <row r="152" spans="6:17" s="203" customFormat="1">
      <c r="F152" s="192"/>
      <c r="G152" s="192"/>
      <c r="H152" s="192"/>
      <c r="I152" s="192"/>
      <c r="J152" s="192"/>
      <c r="K152" s="192"/>
      <c r="L152" s="192"/>
      <c r="M152" s="192"/>
      <c r="O152" s="192"/>
      <c r="P152" s="192"/>
      <c r="Q152" s="204"/>
    </row>
    <row r="153" spans="6:17" s="203" customFormat="1">
      <c r="F153" s="192"/>
      <c r="G153" s="192"/>
      <c r="H153" s="192"/>
      <c r="I153" s="192"/>
      <c r="J153" s="192"/>
      <c r="K153" s="192"/>
      <c r="L153" s="192"/>
      <c r="M153" s="192"/>
      <c r="O153" s="192"/>
      <c r="P153" s="192"/>
      <c r="Q153" s="204"/>
    </row>
    <row r="154" spans="6:17" s="203" customFormat="1">
      <c r="F154" s="192"/>
      <c r="G154" s="192"/>
      <c r="H154" s="192"/>
      <c r="I154" s="192"/>
      <c r="J154" s="192"/>
      <c r="K154" s="192"/>
      <c r="L154" s="192"/>
      <c r="M154" s="192"/>
      <c r="O154" s="192"/>
      <c r="P154" s="192"/>
      <c r="Q154" s="204"/>
    </row>
    <row r="155" spans="6:17" s="203" customFormat="1">
      <c r="F155" s="192"/>
      <c r="G155" s="192"/>
      <c r="H155" s="192"/>
      <c r="I155" s="192"/>
      <c r="J155" s="192"/>
      <c r="K155" s="192"/>
      <c r="L155" s="192"/>
      <c r="M155" s="192"/>
      <c r="O155" s="192"/>
      <c r="P155" s="192"/>
      <c r="Q155" s="204"/>
    </row>
    <row r="156" spans="6:17" s="203" customFormat="1">
      <c r="F156" s="192"/>
      <c r="G156" s="192"/>
      <c r="H156" s="192"/>
      <c r="I156" s="192"/>
      <c r="J156" s="192"/>
      <c r="K156" s="192"/>
      <c r="L156" s="192"/>
      <c r="M156" s="192"/>
      <c r="O156" s="192"/>
      <c r="P156" s="192"/>
      <c r="Q156" s="204"/>
    </row>
    <row r="157" spans="6:17" s="203" customFormat="1">
      <c r="F157" s="192"/>
      <c r="G157" s="192"/>
      <c r="H157" s="192"/>
      <c r="I157" s="192"/>
      <c r="J157" s="192"/>
      <c r="K157" s="192"/>
      <c r="L157" s="192"/>
      <c r="M157" s="192"/>
      <c r="O157" s="192"/>
      <c r="P157" s="192"/>
      <c r="Q157" s="204"/>
    </row>
    <row r="158" spans="6:17" s="203" customFormat="1">
      <c r="F158" s="192"/>
      <c r="G158" s="192"/>
      <c r="H158" s="192"/>
      <c r="I158" s="192"/>
      <c r="J158" s="192"/>
      <c r="K158" s="192"/>
      <c r="L158" s="192"/>
      <c r="M158" s="192"/>
      <c r="O158" s="192"/>
      <c r="P158" s="192"/>
      <c r="Q158" s="204"/>
    </row>
    <row r="159" spans="6:17" s="203" customFormat="1">
      <c r="F159" s="192"/>
      <c r="G159" s="192"/>
      <c r="H159" s="192"/>
      <c r="I159" s="192"/>
      <c r="J159" s="192"/>
      <c r="K159" s="192"/>
      <c r="L159" s="192"/>
      <c r="M159" s="192"/>
      <c r="O159" s="192"/>
      <c r="P159" s="192"/>
      <c r="Q159" s="204"/>
    </row>
    <row r="160" spans="6:17" s="203" customFormat="1">
      <c r="F160" s="192"/>
      <c r="G160" s="192"/>
      <c r="H160" s="192"/>
      <c r="I160" s="192"/>
      <c r="J160" s="192"/>
      <c r="K160" s="192"/>
      <c r="L160" s="192"/>
      <c r="M160" s="192"/>
      <c r="O160" s="192"/>
      <c r="P160" s="192"/>
      <c r="Q160" s="204"/>
    </row>
    <row r="161" spans="6:17" s="203" customFormat="1">
      <c r="F161" s="192"/>
      <c r="G161" s="192"/>
      <c r="H161" s="192"/>
      <c r="I161" s="192"/>
      <c r="J161" s="192"/>
      <c r="K161" s="192"/>
      <c r="L161" s="192"/>
      <c r="M161" s="192"/>
      <c r="O161" s="192"/>
      <c r="P161" s="192"/>
      <c r="Q161" s="204"/>
    </row>
    <row r="162" spans="6:17" s="203" customFormat="1">
      <c r="F162" s="192"/>
      <c r="G162" s="192"/>
      <c r="H162" s="192"/>
      <c r="I162" s="192"/>
      <c r="J162" s="192"/>
      <c r="K162" s="192"/>
      <c r="L162" s="192"/>
      <c r="M162" s="192"/>
      <c r="O162" s="192"/>
      <c r="P162" s="192"/>
      <c r="Q162" s="204"/>
    </row>
    <row r="163" spans="6:17" s="203" customFormat="1">
      <c r="F163" s="192"/>
      <c r="G163" s="192"/>
      <c r="H163" s="192"/>
      <c r="I163" s="192"/>
      <c r="J163" s="192"/>
      <c r="K163" s="192"/>
      <c r="L163" s="192"/>
      <c r="M163" s="192"/>
      <c r="O163" s="192"/>
      <c r="P163" s="192"/>
      <c r="Q163" s="204"/>
    </row>
    <row r="164" spans="6:17" s="203" customFormat="1">
      <c r="F164" s="192"/>
      <c r="G164" s="192"/>
      <c r="H164" s="192"/>
      <c r="I164" s="192"/>
      <c r="J164" s="192"/>
      <c r="K164" s="192"/>
      <c r="L164" s="192"/>
      <c r="M164" s="192"/>
      <c r="O164" s="192"/>
      <c r="P164" s="192"/>
      <c r="Q164" s="204"/>
    </row>
    <row r="165" spans="6:17" s="203" customFormat="1">
      <c r="F165" s="192"/>
      <c r="G165" s="192"/>
      <c r="H165" s="192"/>
      <c r="I165" s="192"/>
      <c r="J165" s="192"/>
      <c r="K165" s="192"/>
      <c r="L165" s="192"/>
      <c r="M165" s="192"/>
      <c r="O165" s="192"/>
      <c r="P165" s="192"/>
      <c r="Q165" s="204"/>
    </row>
    <row r="166" spans="6:17" s="203" customFormat="1">
      <c r="F166" s="192"/>
      <c r="G166" s="192"/>
      <c r="H166" s="192"/>
      <c r="I166" s="192"/>
      <c r="J166" s="192"/>
      <c r="K166" s="192"/>
      <c r="L166" s="192"/>
      <c r="M166" s="192"/>
      <c r="O166" s="192"/>
      <c r="P166" s="192"/>
      <c r="Q166" s="204"/>
    </row>
    <row r="167" spans="6:17" s="203" customFormat="1">
      <c r="F167" s="192"/>
      <c r="G167" s="192"/>
      <c r="H167" s="192"/>
      <c r="I167" s="192"/>
      <c r="J167" s="192"/>
      <c r="K167" s="192"/>
      <c r="L167" s="192"/>
      <c r="M167" s="192"/>
      <c r="O167" s="192"/>
      <c r="P167" s="192"/>
      <c r="Q167" s="204"/>
    </row>
    <row r="168" spans="6:17" s="203" customFormat="1">
      <c r="F168" s="192"/>
      <c r="G168" s="192"/>
      <c r="H168" s="192"/>
      <c r="I168" s="192"/>
      <c r="J168" s="192"/>
      <c r="K168" s="192"/>
      <c r="L168" s="192"/>
      <c r="M168" s="192"/>
      <c r="O168" s="192"/>
      <c r="P168" s="192"/>
      <c r="Q168" s="204"/>
    </row>
    <row r="169" spans="6:17" s="203" customFormat="1">
      <c r="F169" s="192"/>
      <c r="G169" s="192"/>
      <c r="H169" s="192"/>
      <c r="I169" s="192"/>
      <c r="J169" s="192"/>
      <c r="K169" s="192"/>
      <c r="L169" s="192"/>
      <c r="M169" s="192"/>
      <c r="O169" s="192"/>
      <c r="P169" s="192"/>
      <c r="Q169" s="204"/>
    </row>
    <row r="170" spans="6:17" s="203" customFormat="1">
      <c r="F170" s="192"/>
      <c r="G170" s="192"/>
      <c r="H170" s="192"/>
      <c r="I170" s="192"/>
      <c r="J170" s="192"/>
      <c r="K170" s="192"/>
      <c r="L170" s="192"/>
      <c r="M170" s="192"/>
      <c r="O170" s="192"/>
      <c r="P170" s="192"/>
      <c r="Q170" s="204"/>
    </row>
    <row r="171" spans="6:17" s="203" customFormat="1">
      <c r="F171" s="192"/>
      <c r="G171" s="192"/>
      <c r="H171" s="192"/>
      <c r="I171" s="192"/>
      <c r="J171" s="192"/>
      <c r="K171" s="192"/>
      <c r="L171" s="192"/>
      <c r="M171" s="192"/>
      <c r="O171" s="192"/>
      <c r="P171" s="192"/>
      <c r="Q171" s="204"/>
    </row>
    <row r="172" spans="6:17" s="203" customFormat="1">
      <c r="F172" s="192"/>
      <c r="G172" s="192"/>
      <c r="H172" s="192"/>
      <c r="I172" s="192"/>
      <c r="J172" s="192"/>
      <c r="K172" s="192"/>
      <c r="L172" s="192"/>
      <c r="M172" s="192"/>
      <c r="O172" s="192"/>
      <c r="P172" s="192"/>
      <c r="Q172" s="204"/>
    </row>
    <row r="173" spans="6:17" s="203" customFormat="1">
      <c r="F173" s="192"/>
      <c r="G173" s="192"/>
      <c r="H173" s="192"/>
      <c r="I173" s="192"/>
      <c r="J173" s="192"/>
      <c r="K173" s="192"/>
      <c r="L173" s="192"/>
      <c r="M173" s="192"/>
      <c r="O173" s="192"/>
      <c r="P173" s="192"/>
      <c r="Q173" s="204"/>
    </row>
    <row r="174" spans="6:17" s="203" customFormat="1">
      <c r="F174" s="192"/>
      <c r="G174" s="192"/>
      <c r="H174" s="192"/>
      <c r="I174" s="192"/>
      <c r="J174" s="192"/>
      <c r="K174" s="192"/>
      <c r="L174" s="192"/>
      <c r="M174" s="192"/>
      <c r="O174" s="192"/>
      <c r="P174" s="192"/>
      <c r="Q174" s="204"/>
    </row>
    <row r="175" spans="6:17" s="203" customFormat="1">
      <c r="F175" s="192"/>
      <c r="G175" s="192"/>
      <c r="H175" s="192"/>
      <c r="I175" s="192"/>
      <c r="J175" s="192"/>
      <c r="K175" s="192"/>
      <c r="L175" s="192"/>
      <c r="M175" s="192"/>
      <c r="O175" s="192"/>
      <c r="P175" s="192"/>
      <c r="Q175" s="204"/>
    </row>
    <row r="176" spans="6:17" s="203" customFormat="1">
      <c r="F176" s="192"/>
      <c r="G176" s="192"/>
      <c r="H176" s="192"/>
      <c r="I176" s="192"/>
      <c r="J176" s="192"/>
      <c r="K176" s="192"/>
      <c r="L176" s="192"/>
      <c r="M176" s="192"/>
      <c r="O176" s="192"/>
      <c r="P176" s="192"/>
      <c r="Q176" s="204"/>
    </row>
    <row r="177" spans="6:17" s="203" customFormat="1">
      <c r="F177" s="192"/>
      <c r="G177" s="192"/>
      <c r="H177" s="192"/>
      <c r="I177" s="192"/>
      <c r="J177" s="192"/>
      <c r="K177" s="192"/>
      <c r="L177" s="192"/>
      <c r="M177" s="192"/>
      <c r="O177" s="192"/>
      <c r="P177" s="192"/>
      <c r="Q177" s="204"/>
    </row>
    <row r="178" spans="6:17" s="203" customFormat="1">
      <c r="F178" s="192"/>
      <c r="G178" s="192"/>
      <c r="H178" s="192"/>
      <c r="I178" s="192"/>
      <c r="J178" s="192"/>
      <c r="K178" s="192"/>
      <c r="L178" s="192"/>
      <c r="M178" s="192"/>
      <c r="O178" s="192"/>
      <c r="P178" s="192"/>
      <c r="Q178" s="204"/>
    </row>
    <row r="179" spans="6:17" s="203" customFormat="1">
      <c r="F179" s="192"/>
      <c r="G179" s="192"/>
      <c r="H179" s="192"/>
      <c r="I179" s="192"/>
      <c r="J179" s="192"/>
      <c r="K179" s="192"/>
      <c r="L179" s="192"/>
      <c r="M179" s="192"/>
      <c r="O179" s="192"/>
      <c r="P179" s="192"/>
      <c r="Q179" s="204"/>
    </row>
    <row r="180" spans="6:17" s="203" customFormat="1">
      <c r="F180" s="192"/>
      <c r="G180" s="192"/>
      <c r="H180" s="192"/>
      <c r="I180" s="192"/>
      <c r="J180" s="192"/>
      <c r="K180" s="192"/>
      <c r="L180" s="192"/>
      <c r="M180" s="192"/>
      <c r="O180" s="192"/>
      <c r="P180" s="192"/>
      <c r="Q180" s="204"/>
    </row>
    <row r="181" spans="6:17" s="203" customFormat="1">
      <c r="F181" s="192"/>
      <c r="G181" s="192"/>
      <c r="H181" s="192"/>
      <c r="I181" s="192"/>
      <c r="J181" s="192"/>
      <c r="K181" s="192"/>
      <c r="L181" s="192"/>
      <c r="M181" s="192"/>
      <c r="O181" s="192"/>
      <c r="P181" s="192"/>
      <c r="Q181" s="204"/>
    </row>
    <row r="182" spans="6:17" s="203" customFormat="1">
      <c r="F182" s="192"/>
      <c r="G182" s="192"/>
      <c r="H182" s="192"/>
      <c r="I182" s="192"/>
      <c r="J182" s="192"/>
      <c r="K182" s="192"/>
      <c r="L182" s="192"/>
      <c r="M182" s="192"/>
      <c r="O182" s="192"/>
      <c r="P182" s="192"/>
      <c r="Q182" s="204"/>
    </row>
    <row r="183" spans="6:17" s="203" customFormat="1">
      <c r="F183" s="192"/>
      <c r="G183" s="192"/>
      <c r="H183" s="192"/>
      <c r="I183" s="192"/>
      <c r="J183" s="192"/>
      <c r="K183" s="192"/>
      <c r="L183" s="192"/>
      <c r="M183" s="192"/>
      <c r="O183" s="192"/>
      <c r="P183" s="192"/>
      <c r="Q183" s="204"/>
    </row>
    <row r="184" spans="6:17" s="203" customFormat="1">
      <c r="F184" s="192"/>
      <c r="G184" s="192"/>
      <c r="H184" s="192"/>
      <c r="I184" s="192"/>
      <c r="J184" s="192"/>
      <c r="K184" s="192"/>
      <c r="L184" s="192"/>
      <c r="M184" s="192"/>
      <c r="O184" s="192"/>
      <c r="P184" s="192"/>
      <c r="Q184" s="204"/>
    </row>
    <row r="185" spans="6:17" s="203" customFormat="1">
      <c r="F185" s="192"/>
      <c r="G185" s="192"/>
      <c r="H185" s="192"/>
      <c r="I185" s="192"/>
      <c r="J185" s="192"/>
      <c r="K185" s="192"/>
      <c r="L185" s="192"/>
      <c r="M185" s="192"/>
      <c r="O185" s="192"/>
      <c r="P185" s="192"/>
      <c r="Q185" s="204"/>
    </row>
    <row r="186" spans="6:17" s="203" customFormat="1">
      <c r="F186" s="192"/>
      <c r="G186" s="192"/>
      <c r="H186" s="192"/>
      <c r="I186" s="192"/>
      <c r="J186" s="192"/>
      <c r="K186" s="192"/>
      <c r="L186" s="192"/>
      <c r="M186" s="192"/>
      <c r="O186" s="192"/>
      <c r="P186" s="192"/>
      <c r="Q186" s="204"/>
    </row>
    <row r="187" spans="6:17" s="203" customFormat="1">
      <c r="F187" s="192"/>
      <c r="G187" s="192"/>
      <c r="H187" s="192"/>
      <c r="I187" s="192"/>
      <c r="J187" s="192"/>
      <c r="K187" s="192"/>
      <c r="L187" s="192"/>
      <c r="M187" s="192"/>
      <c r="O187" s="192"/>
      <c r="P187" s="192"/>
      <c r="Q187" s="204"/>
    </row>
    <row r="188" spans="6:17" s="203" customFormat="1">
      <c r="F188" s="192"/>
      <c r="G188" s="192"/>
      <c r="H188" s="192"/>
      <c r="I188" s="192"/>
      <c r="J188" s="192"/>
      <c r="K188" s="192"/>
      <c r="L188" s="192"/>
      <c r="M188" s="192"/>
      <c r="O188" s="192"/>
      <c r="P188" s="192"/>
      <c r="Q188" s="204"/>
    </row>
    <row r="189" spans="6:17" s="203" customFormat="1">
      <c r="F189" s="192"/>
      <c r="G189" s="192"/>
      <c r="H189" s="192"/>
      <c r="I189" s="192"/>
      <c r="J189" s="192"/>
      <c r="K189" s="192"/>
      <c r="L189" s="192"/>
      <c r="M189" s="192"/>
      <c r="O189" s="192"/>
      <c r="P189" s="192"/>
      <c r="Q189" s="204"/>
    </row>
    <row r="190" spans="6:17" s="203" customFormat="1">
      <c r="F190" s="192"/>
      <c r="G190" s="192"/>
      <c r="H190" s="192"/>
      <c r="I190" s="192"/>
      <c r="J190" s="192"/>
      <c r="K190" s="192"/>
      <c r="L190" s="192"/>
      <c r="M190" s="192"/>
      <c r="O190" s="192"/>
      <c r="P190" s="192"/>
      <c r="Q190" s="204"/>
    </row>
    <row r="191" spans="6:17" s="203" customFormat="1">
      <c r="F191" s="192"/>
      <c r="G191" s="192"/>
      <c r="H191" s="192"/>
      <c r="I191" s="192"/>
      <c r="J191" s="192"/>
      <c r="K191" s="192"/>
      <c r="L191" s="192"/>
      <c r="M191" s="192"/>
      <c r="O191" s="192"/>
      <c r="P191" s="192"/>
      <c r="Q191" s="204"/>
    </row>
    <row r="192" spans="6:17" s="203" customFormat="1">
      <c r="F192" s="192"/>
      <c r="G192" s="192"/>
      <c r="H192" s="192"/>
      <c r="I192" s="192"/>
      <c r="J192" s="192"/>
      <c r="K192" s="192"/>
      <c r="L192" s="192"/>
      <c r="M192" s="192"/>
      <c r="O192" s="192"/>
      <c r="P192" s="192"/>
      <c r="Q192" s="204"/>
    </row>
    <row r="193" spans="6:17" s="203" customFormat="1">
      <c r="F193" s="192"/>
      <c r="G193" s="192"/>
      <c r="H193" s="192"/>
      <c r="I193" s="192"/>
      <c r="J193" s="192"/>
      <c r="K193" s="192"/>
      <c r="L193" s="192"/>
      <c r="M193" s="192"/>
      <c r="O193" s="192"/>
      <c r="P193" s="192"/>
      <c r="Q193" s="204"/>
    </row>
    <row r="194" spans="6:17" s="203" customFormat="1">
      <c r="F194" s="192"/>
      <c r="G194" s="192"/>
      <c r="H194" s="192"/>
      <c r="I194" s="192"/>
      <c r="J194" s="192"/>
      <c r="K194" s="192"/>
      <c r="L194" s="192"/>
      <c r="M194" s="192"/>
      <c r="O194" s="192"/>
      <c r="P194" s="192"/>
      <c r="Q194" s="204"/>
    </row>
    <row r="195" spans="6:17" s="203" customFormat="1">
      <c r="F195" s="192"/>
      <c r="G195" s="192"/>
      <c r="H195" s="192"/>
      <c r="I195" s="192"/>
      <c r="J195" s="192"/>
      <c r="K195" s="192"/>
      <c r="L195" s="192"/>
      <c r="M195" s="192"/>
      <c r="O195" s="192"/>
      <c r="P195" s="192"/>
      <c r="Q195" s="204"/>
    </row>
    <row r="196" spans="6:17" s="203" customFormat="1">
      <c r="F196" s="192"/>
      <c r="G196" s="192"/>
      <c r="H196" s="192"/>
      <c r="I196" s="192"/>
      <c r="J196" s="192"/>
      <c r="K196" s="192"/>
      <c r="L196" s="192"/>
      <c r="M196" s="192"/>
      <c r="O196" s="192"/>
      <c r="P196" s="192"/>
      <c r="Q196" s="204"/>
    </row>
    <row r="197" spans="6:17" s="203" customFormat="1">
      <c r="F197" s="192"/>
      <c r="G197" s="192"/>
      <c r="H197" s="192"/>
      <c r="I197" s="192"/>
      <c r="J197" s="192"/>
      <c r="K197" s="192"/>
      <c r="L197" s="192"/>
      <c r="M197" s="192"/>
      <c r="O197" s="192"/>
      <c r="P197" s="192"/>
      <c r="Q197" s="204"/>
    </row>
    <row r="198" spans="6:17" s="203" customFormat="1">
      <c r="F198" s="192"/>
      <c r="G198" s="192"/>
      <c r="H198" s="192"/>
      <c r="I198" s="192"/>
      <c r="J198" s="192"/>
      <c r="K198" s="192"/>
      <c r="L198" s="192"/>
      <c r="M198" s="192"/>
      <c r="O198" s="192"/>
      <c r="P198" s="192"/>
      <c r="Q198" s="204"/>
    </row>
    <row r="199" spans="6:17" s="203" customFormat="1">
      <c r="F199" s="192"/>
      <c r="G199" s="192"/>
      <c r="H199" s="192"/>
      <c r="I199" s="192"/>
      <c r="J199" s="192"/>
      <c r="K199" s="192"/>
      <c r="L199" s="192"/>
      <c r="M199" s="192"/>
      <c r="O199" s="192"/>
      <c r="P199" s="192"/>
      <c r="Q199" s="204"/>
    </row>
    <row r="200" spans="6:17" s="203" customFormat="1">
      <c r="F200" s="192"/>
      <c r="G200" s="192"/>
      <c r="H200" s="192"/>
      <c r="I200" s="192"/>
      <c r="J200" s="192"/>
      <c r="K200" s="192"/>
      <c r="L200" s="192"/>
      <c r="M200" s="192"/>
      <c r="O200" s="192"/>
      <c r="P200" s="192"/>
      <c r="Q200" s="204"/>
    </row>
    <row r="201" spans="6:17" s="203" customFormat="1">
      <c r="F201" s="192"/>
      <c r="G201" s="192"/>
      <c r="H201" s="192"/>
      <c r="I201" s="192"/>
      <c r="J201" s="192"/>
      <c r="K201" s="192"/>
      <c r="L201" s="192"/>
      <c r="M201" s="192"/>
      <c r="O201" s="192"/>
      <c r="P201" s="192"/>
      <c r="Q201" s="204"/>
    </row>
    <row r="202" spans="6:17" s="203" customFormat="1">
      <c r="F202" s="192"/>
      <c r="G202" s="192"/>
      <c r="H202" s="192"/>
      <c r="I202" s="192"/>
      <c r="J202" s="192"/>
      <c r="K202" s="192"/>
      <c r="L202" s="192"/>
      <c r="M202" s="192"/>
      <c r="O202" s="192"/>
      <c r="P202" s="192"/>
      <c r="Q202" s="204"/>
    </row>
    <row r="203" spans="6:17" s="203" customFormat="1">
      <c r="F203" s="192"/>
      <c r="G203" s="192"/>
      <c r="H203" s="192"/>
      <c r="I203" s="192"/>
      <c r="J203" s="192"/>
      <c r="K203" s="192"/>
      <c r="L203" s="192"/>
      <c r="M203" s="192"/>
      <c r="O203" s="192"/>
      <c r="P203" s="192"/>
      <c r="Q203" s="204"/>
    </row>
    <row r="204" spans="6:17" s="203" customFormat="1">
      <c r="F204" s="192"/>
      <c r="G204" s="192"/>
      <c r="H204" s="192"/>
      <c r="I204" s="192"/>
      <c r="J204" s="192"/>
      <c r="K204" s="192"/>
      <c r="L204" s="192"/>
      <c r="M204" s="192"/>
      <c r="O204" s="192"/>
      <c r="P204" s="192"/>
      <c r="Q204" s="204"/>
    </row>
    <row r="205" spans="6:17" s="203" customFormat="1">
      <c r="F205" s="192"/>
      <c r="G205" s="192"/>
      <c r="H205" s="192"/>
      <c r="I205" s="192"/>
      <c r="J205" s="192"/>
      <c r="K205" s="192"/>
      <c r="L205" s="192"/>
      <c r="M205" s="192"/>
      <c r="O205" s="192"/>
      <c r="P205" s="192"/>
      <c r="Q205" s="204"/>
    </row>
    <row r="206" spans="6:17" s="203" customFormat="1">
      <c r="F206" s="192"/>
      <c r="G206" s="192"/>
      <c r="H206" s="192"/>
      <c r="I206" s="192"/>
      <c r="J206" s="192"/>
      <c r="K206" s="192"/>
      <c r="L206" s="192"/>
      <c r="M206" s="192"/>
      <c r="O206" s="192"/>
      <c r="P206" s="192"/>
      <c r="Q206" s="204"/>
    </row>
    <row r="207" spans="6:17" s="203" customFormat="1">
      <c r="F207" s="192"/>
      <c r="G207" s="192"/>
      <c r="H207" s="192"/>
      <c r="I207" s="192"/>
      <c r="J207" s="192"/>
      <c r="K207" s="192"/>
      <c r="L207" s="192"/>
      <c r="M207" s="192"/>
      <c r="O207" s="192"/>
      <c r="P207" s="192"/>
      <c r="Q207" s="204"/>
    </row>
    <row r="208" spans="6:17" s="203" customFormat="1">
      <c r="F208" s="192"/>
      <c r="G208" s="192"/>
      <c r="H208" s="192"/>
      <c r="I208" s="192"/>
      <c r="J208" s="192"/>
      <c r="K208" s="192"/>
      <c r="L208" s="192"/>
      <c r="M208" s="192"/>
      <c r="O208" s="192"/>
      <c r="P208" s="192"/>
      <c r="Q208" s="204"/>
    </row>
    <row r="209" spans="6:17" s="203" customFormat="1">
      <c r="F209" s="192"/>
      <c r="G209" s="192"/>
      <c r="H209" s="192"/>
      <c r="I209" s="192"/>
      <c r="J209" s="192"/>
      <c r="K209" s="192"/>
      <c r="L209" s="192"/>
      <c r="M209" s="192"/>
      <c r="O209" s="192"/>
      <c r="P209" s="192"/>
      <c r="Q209" s="204"/>
    </row>
    <row r="210" spans="6:17" s="203" customFormat="1">
      <c r="F210" s="192"/>
      <c r="G210" s="192"/>
      <c r="H210" s="192"/>
      <c r="I210" s="192"/>
      <c r="J210" s="192"/>
      <c r="K210" s="192"/>
      <c r="L210" s="192"/>
      <c r="M210" s="192"/>
      <c r="O210" s="192"/>
      <c r="P210" s="192"/>
      <c r="Q210" s="204"/>
    </row>
    <row r="211" spans="6:17" s="203" customFormat="1">
      <c r="F211" s="192"/>
      <c r="G211" s="192"/>
      <c r="H211" s="192"/>
      <c r="I211" s="192"/>
      <c r="J211" s="192"/>
      <c r="K211" s="192"/>
      <c r="L211" s="192"/>
      <c r="M211" s="192"/>
      <c r="O211" s="192"/>
      <c r="P211" s="192"/>
      <c r="Q211" s="204"/>
    </row>
    <row r="212" spans="6:17" s="203" customFormat="1">
      <c r="F212" s="192"/>
      <c r="G212" s="192"/>
      <c r="H212" s="192"/>
      <c r="I212" s="192"/>
      <c r="J212" s="192"/>
      <c r="K212" s="192"/>
      <c r="L212" s="192"/>
      <c r="M212" s="192"/>
      <c r="O212" s="192"/>
      <c r="P212" s="192"/>
      <c r="Q212" s="204"/>
    </row>
    <row r="213" spans="6:17" s="203" customFormat="1">
      <c r="F213" s="192"/>
      <c r="G213" s="192"/>
      <c r="H213" s="192"/>
      <c r="I213" s="192"/>
      <c r="J213" s="192"/>
      <c r="K213" s="192"/>
      <c r="L213" s="192"/>
      <c r="M213" s="192"/>
      <c r="O213" s="192"/>
      <c r="P213" s="192"/>
      <c r="Q213" s="204"/>
    </row>
    <row r="214" spans="6:17" s="203" customFormat="1">
      <c r="F214" s="192"/>
      <c r="G214" s="192"/>
      <c r="H214" s="192"/>
      <c r="I214" s="192"/>
      <c r="J214" s="192"/>
      <c r="K214" s="192"/>
      <c r="L214" s="192"/>
      <c r="M214" s="192"/>
      <c r="O214" s="192"/>
      <c r="P214" s="192"/>
      <c r="Q214" s="204"/>
    </row>
    <row r="215" spans="6:17" s="203" customFormat="1">
      <c r="F215" s="192"/>
      <c r="G215" s="192"/>
      <c r="H215" s="192"/>
      <c r="I215" s="192"/>
      <c r="J215" s="192"/>
      <c r="K215" s="192"/>
      <c r="L215" s="192"/>
      <c r="M215" s="192"/>
      <c r="O215" s="192"/>
      <c r="P215" s="192"/>
      <c r="Q215" s="204"/>
    </row>
    <row r="216" spans="6:17" s="203" customFormat="1">
      <c r="F216" s="192"/>
      <c r="G216" s="192"/>
      <c r="H216" s="192"/>
      <c r="I216" s="192"/>
      <c r="J216" s="192"/>
      <c r="K216" s="192"/>
      <c r="L216" s="192"/>
      <c r="M216" s="192"/>
      <c r="O216" s="192"/>
      <c r="P216" s="192"/>
      <c r="Q216" s="204"/>
    </row>
    <row r="217" spans="6:17" s="203" customFormat="1">
      <c r="F217" s="192"/>
      <c r="G217" s="192"/>
      <c r="H217" s="192"/>
      <c r="I217" s="192"/>
      <c r="J217" s="192"/>
      <c r="K217" s="192"/>
      <c r="L217" s="192"/>
      <c r="M217" s="192"/>
      <c r="O217" s="192"/>
      <c r="P217" s="192"/>
      <c r="Q217" s="204"/>
    </row>
    <row r="218" spans="6:17" s="203" customFormat="1">
      <c r="F218" s="192"/>
      <c r="G218" s="192"/>
      <c r="H218" s="192"/>
      <c r="I218" s="192"/>
      <c r="J218" s="192"/>
      <c r="K218" s="192"/>
      <c r="L218" s="192"/>
      <c r="M218" s="192"/>
      <c r="O218" s="192"/>
      <c r="P218" s="192"/>
      <c r="Q218" s="204"/>
    </row>
    <row r="219" spans="6:17" s="203" customFormat="1">
      <c r="F219" s="192"/>
      <c r="G219" s="192"/>
      <c r="H219" s="192"/>
      <c r="I219" s="192"/>
      <c r="J219" s="192"/>
      <c r="K219" s="192"/>
      <c r="L219" s="192"/>
      <c r="M219" s="192"/>
      <c r="O219" s="192"/>
      <c r="P219" s="192"/>
      <c r="Q219" s="204"/>
    </row>
    <row r="220" spans="6:17" s="203" customFormat="1">
      <c r="F220" s="192"/>
      <c r="G220" s="192"/>
      <c r="H220" s="192"/>
      <c r="I220" s="192"/>
      <c r="J220" s="192"/>
      <c r="K220" s="192"/>
      <c r="L220" s="192"/>
      <c r="M220" s="192"/>
      <c r="O220" s="192"/>
      <c r="P220" s="192"/>
      <c r="Q220" s="204"/>
    </row>
    <row r="221" spans="6:17" s="203" customFormat="1">
      <c r="F221" s="192"/>
      <c r="G221" s="192"/>
      <c r="H221" s="192"/>
      <c r="I221" s="192"/>
      <c r="J221" s="192"/>
      <c r="K221" s="192"/>
      <c r="L221" s="192"/>
      <c r="M221" s="192"/>
      <c r="O221" s="192"/>
      <c r="P221" s="192"/>
      <c r="Q221" s="204"/>
    </row>
    <row r="222" spans="6:17" s="203" customFormat="1">
      <c r="F222" s="192"/>
      <c r="G222" s="192"/>
      <c r="H222" s="192"/>
      <c r="I222" s="192"/>
      <c r="J222" s="192"/>
      <c r="K222" s="192"/>
      <c r="L222" s="192"/>
      <c r="M222" s="192"/>
      <c r="O222" s="192"/>
      <c r="P222" s="192"/>
      <c r="Q222" s="204"/>
    </row>
    <row r="223" spans="6:17" s="203" customFormat="1">
      <c r="F223" s="192"/>
      <c r="G223" s="192"/>
      <c r="H223" s="192"/>
      <c r="I223" s="192"/>
      <c r="J223" s="192"/>
      <c r="K223" s="192"/>
      <c r="L223" s="192"/>
      <c r="M223" s="192"/>
      <c r="O223" s="192"/>
      <c r="P223" s="192"/>
      <c r="Q223" s="204"/>
    </row>
    <row r="224" spans="6:17" s="203" customFormat="1">
      <c r="F224" s="192"/>
      <c r="G224" s="192"/>
      <c r="H224" s="192"/>
      <c r="I224" s="192"/>
      <c r="J224" s="192"/>
      <c r="K224" s="192"/>
      <c r="L224" s="192"/>
      <c r="M224" s="192"/>
      <c r="O224" s="192"/>
      <c r="P224" s="192"/>
      <c r="Q224" s="204"/>
    </row>
    <row r="225" spans="6:17" s="203" customFormat="1">
      <c r="F225" s="192"/>
      <c r="G225" s="192"/>
      <c r="H225" s="192"/>
      <c r="I225" s="192"/>
      <c r="J225" s="192"/>
      <c r="K225" s="192"/>
      <c r="L225" s="192"/>
      <c r="M225" s="192"/>
      <c r="O225" s="192"/>
      <c r="P225" s="192"/>
      <c r="Q225" s="204"/>
    </row>
    <row r="226" spans="6:17" s="203" customFormat="1">
      <c r="F226" s="192"/>
      <c r="G226" s="192"/>
      <c r="H226" s="192"/>
      <c r="I226" s="192"/>
      <c r="J226" s="192"/>
      <c r="K226" s="192"/>
      <c r="L226" s="192"/>
      <c r="M226" s="192"/>
      <c r="O226" s="192"/>
      <c r="P226" s="192"/>
      <c r="Q226" s="204"/>
    </row>
    <row r="227" spans="6:17" s="203" customFormat="1">
      <c r="F227" s="192"/>
      <c r="G227" s="192"/>
      <c r="H227" s="192"/>
      <c r="I227" s="192"/>
      <c r="J227" s="192"/>
      <c r="K227" s="192"/>
      <c r="L227" s="192"/>
      <c r="M227" s="192"/>
      <c r="O227" s="192"/>
      <c r="P227" s="192"/>
      <c r="Q227" s="204"/>
    </row>
    <row r="228" spans="6:17" s="203" customFormat="1">
      <c r="F228" s="192"/>
      <c r="G228" s="192"/>
      <c r="H228" s="192"/>
      <c r="I228" s="192"/>
      <c r="J228" s="192"/>
      <c r="K228" s="192"/>
      <c r="L228" s="192"/>
      <c r="M228" s="192"/>
      <c r="O228" s="192"/>
      <c r="P228" s="192"/>
      <c r="Q228" s="204"/>
    </row>
    <row r="229" spans="6:17" s="203" customFormat="1">
      <c r="F229" s="192"/>
      <c r="G229" s="192"/>
      <c r="H229" s="192"/>
      <c r="I229" s="192"/>
      <c r="J229" s="192"/>
      <c r="K229" s="192"/>
      <c r="L229" s="192"/>
      <c r="M229" s="192"/>
      <c r="O229" s="192"/>
      <c r="P229" s="192"/>
      <c r="Q229" s="204"/>
    </row>
    <row r="230" spans="6:17" s="203" customFormat="1">
      <c r="F230" s="192"/>
      <c r="G230" s="192"/>
      <c r="H230" s="192"/>
      <c r="I230" s="192"/>
      <c r="J230" s="192"/>
      <c r="K230" s="192"/>
      <c r="L230" s="192"/>
      <c r="M230" s="192"/>
      <c r="O230" s="192"/>
      <c r="P230" s="192"/>
      <c r="Q230" s="204"/>
    </row>
    <row r="231" spans="6:17" s="203" customFormat="1">
      <c r="F231" s="192"/>
      <c r="G231" s="192"/>
      <c r="H231" s="192"/>
      <c r="I231" s="192"/>
      <c r="J231" s="192"/>
      <c r="K231" s="192"/>
      <c r="L231" s="192"/>
      <c r="M231" s="192"/>
      <c r="O231" s="192"/>
      <c r="P231" s="192"/>
      <c r="Q231" s="204"/>
    </row>
    <row r="232" spans="6:17" s="203" customFormat="1">
      <c r="F232" s="192"/>
      <c r="G232" s="192"/>
      <c r="H232" s="192"/>
      <c r="I232" s="192"/>
      <c r="J232" s="192"/>
      <c r="K232" s="192"/>
      <c r="L232" s="192"/>
      <c r="M232" s="192"/>
      <c r="O232" s="192"/>
      <c r="P232" s="192"/>
      <c r="Q232" s="204"/>
    </row>
    <row r="233" spans="6:17" s="203" customFormat="1">
      <c r="F233" s="192"/>
      <c r="G233" s="192"/>
      <c r="H233" s="192"/>
      <c r="I233" s="192"/>
      <c r="J233" s="192"/>
      <c r="K233" s="192"/>
      <c r="L233" s="192"/>
      <c r="M233" s="192"/>
      <c r="O233" s="192"/>
      <c r="P233" s="192"/>
      <c r="Q233" s="204"/>
    </row>
    <row r="234" spans="6:17" s="203" customFormat="1">
      <c r="F234" s="192"/>
      <c r="G234" s="192"/>
      <c r="H234" s="192"/>
      <c r="I234" s="192"/>
      <c r="J234" s="192"/>
      <c r="K234" s="192"/>
      <c r="L234" s="192"/>
      <c r="M234" s="192"/>
      <c r="O234" s="192"/>
      <c r="P234" s="192"/>
      <c r="Q234" s="204"/>
    </row>
    <row r="235" spans="6:17" s="203" customFormat="1">
      <c r="F235" s="192"/>
      <c r="G235" s="192"/>
      <c r="H235" s="192"/>
      <c r="I235" s="192"/>
      <c r="J235" s="192"/>
      <c r="K235" s="192"/>
      <c r="L235" s="192"/>
      <c r="M235" s="192"/>
      <c r="O235" s="192"/>
      <c r="P235" s="192"/>
      <c r="Q235" s="204"/>
    </row>
    <row r="236" spans="6:17" s="203" customFormat="1">
      <c r="F236" s="192"/>
      <c r="G236" s="192"/>
      <c r="H236" s="192"/>
      <c r="I236" s="192"/>
      <c r="J236" s="192"/>
      <c r="K236" s="192"/>
      <c r="L236" s="192"/>
      <c r="M236" s="192"/>
      <c r="O236" s="192"/>
      <c r="P236" s="192"/>
      <c r="Q236" s="204"/>
    </row>
    <row r="237" spans="6:17" s="203" customFormat="1">
      <c r="F237" s="192"/>
      <c r="G237" s="192"/>
      <c r="H237" s="192"/>
      <c r="I237" s="192"/>
      <c r="J237" s="192"/>
      <c r="K237" s="192"/>
      <c r="L237" s="192"/>
      <c r="M237" s="192"/>
      <c r="O237" s="192"/>
      <c r="P237" s="192"/>
      <c r="Q237" s="204"/>
    </row>
    <row r="238" spans="6:17" s="203" customFormat="1">
      <c r="F238" s="192"/>
      <c r="G238" s="192"/>
      <c r="H238" s="192"/>
      <c r="I238" s="192"/>
      <c r="J238" s="192"/>
      <c r="K238" s="192"/>
      <c r="L238" s="192"/>
      <c r="M238" s="192"/>
      <c r="O238" s="192"/>
      <c r="P238" s="192"/>
      <c r="Q238" s="204"/>
    </row>
    <row r="239" spans="6:17" s="203" customFormat="1">
      <c r="F239" s="192"/>
      <c r="G239" s="192"/>
      <c r="H239" s="192"/>
      <c r="I239" s="192"/>
      <c r="J239" s="192"/>
      <c r="K239" s="192"/>
      <c r="L239" s="192"/>
      <c r="M239" s="192"/>
      <c r="O239" s="192"/>
      <c r="P239" s="192"/>
      <c r="Q239" s="204"/>
    </row>
    <row r="240" spans="6:17" s="203" customFormat="1">
      <c r="F240" s="192"/>
      <c r="G240" s="192"/>
      <c r="H240" s="192"/>
      <c r="I240" s="192"/>
      <c r="J240" s="192"/>
      <c r="K240" s="192"/>
      <c r="L240" s="192"/>
      <c r="M240" s="192"/>
      <c r="O240" s="192"/>
      <c r="P240" s="192"/>
      <c r="Q240" s="204"/>
    </row>
    <row r="241" spans="6:17" s="203" customFormat="1">
      <c r="F241" s="192"/>
      <c r="G241" s="192"/>
      <c r="H241" s="192"/>
      <c r="I241" s="192"/>
      <c r="J241" s="192"/>
      <c r="K241" s="192"/>
      <c r="L241" s="192"/>
      <c r="M241" s="192"/>
      <c r="O241" s="192"/>
      <c r="P241" s="192"/>
      <c r="Q241" s="204"/>
    </row>
    <row r="242" spans="6:17" s="203" customFormat="1">
      <c r="F242" s="192"/>
      <c r="G242" s="192"/>
      <c r="H242" s="192"/>
      <c r="I242" s="192"/>
      <c r="J242" s="192"/>
      <c r="K242" s="192"/>
      <c r="L242" s="192"/>
      <c r="M242" s="192"/>
      <c r="O242" s="192"/>
      <c r="P242" s="192"/>
      <c r="Q242" s="204"/>
    </row>
    <row r="243" spans="6:17" s="203" customFormat="1">
      <c r="F243" s="192"/>
      <c r="G243" s="192"/>
      <c r="H243" s="192"/>
      <c r="I243" s="192"/>
      <c r="J243" s="192"/>
      <c r="K243" s="192"/>
      <c r="L243" s="192"/>
      <c r="M243" s="192"/>
      <c r="O243" s="192"/>
      <c r="P243" s="192"/>
      <c r="Q243" s="204"/>
    </row>
    <row r="244" spans="6:17" s="203" customFormat="1">
      <c r="F244" s="192"/>
      <c r="G244" s="192"/>
      <c r="H244" s="192"/>
      <c r="I244" s="192"/>
      <c r="J244" s="192"/>
      <c r="K244" s="192"/>
      <c r="L244" s="192"/>
      <c r="M244" s="192"/>
      <c r="O244" s="192"/>
      <c r="P244" s="192"/>
      <c r="Q244" s="204"/>
    </row>
    <row r="245" spans="6:17" s="203" customFormat="1">
      <c r="F245" s="192"/>
      <c r="G245" s="192"/>
      <c r="H245" s="192"/>
      <c r="I245" s="192"/>
      <c r="J245" s="192"/>
      <c r="K245" s="192"/>
      <c r="L245" s="192"/>
      <c r="M245" s="192"/>
      <c r="O245" s="192"/>
      <c r="P245" s="192"/>
      <c r="Q245" s="204"/>
    </row>
    <row r="246" spans="6:17" s="203" customFormat="1">
      <c r="F246" s="192"/>
      <c r="G246" s="192"/>
      <c r="H246" s="192"/>
      <c r="I246" s="192"/>
      <c r="J246" s="192"/>
      <c r="K246" s="192"/>
      <c r="L246" s="192"/>
      <c r="M246" s="192"/>
      <c r="O246" s="192"/>
      <c r="P246" s="192"/>
      <c r="Q246" s="204"/>
    </row>
    <row r="247" spans="6:17" s="203" customFormat="1">
      <c r="F247" s="192"/>
      <c r="G247" s="192"/>
      <c r="H247" s="192"/>
      <c r="I247" s="192"/>
      <c r="J247" s="192"/>
      <c r="K247" s="192"/>
      <c r="L247" s="192"/>
      <c r="M247" s="192"/>
      <c r="O247" s="192"/>
      <c r="P247" s="192"/>
      <c r="Q247" s="204"/>
    </row>
    <row r="248" spans="6:17" s="203" customFormat="1">
      <c r="F248" s="192"/>
      <c r="G248" s="192"/>
      <c r="H248" s="192"/>
      <c r="I248" s="192"/>
      <c r="J248" s="192"/>
      <c r="K248" s="192"/>
      <c r="L248" s="192"/>
      <c r="M248" s="192"/>
      <c r="O248" s="192"/>
      <c r="P248" s="192"/>
      <c r="Q248" s="204"/>
    </row>
    <row r="249" spans="6:17" s="203" customFormat="1">
      <c r="F249" s="192"/>
      <c r="G249" s="192"/>
      <c r="H249" s="192"/>
      <c r="I249" s="192"/>
      <c r="J249" s="192"/>
      <c r="K249" s="192"/>
      <c r="L249" s="192"/>
      <c r="M249" s="192"/>
      <c r="O249" s="192"/>
      <c r="P249" s="192"/>
      <c r="Q249" s="204"/>
    </row>
    <row r="250" spans="6:17" s="203" customFormat="1">
      <c r="F250" s="192"/>
      <c r="G250" s="192"/>
      <c r="H250" s="192"/>
      <c r="I250" s="192"/>
      <c r="J250" s="192"/>
      <c r="K250" s="192"/>
      <c r="L250" s="192"/>
      <c r="M250" s="192"/>
      <c r="O250" s="192"/>
      <c r="P250" s="192"/>
      <c r="Q250" s="204"/>
    </row>
    <row r="251" spans="6:17" s="203" customFormat="1">
      <c r="F251" s="192"/>
      <c r="G251" s="192"/>
      <c r="H251" s="192"/>
      <c r="I251" s="192"/>
      <c r="J251" s="192"/>
      <c r="K251" s="192"/>
      <c r="L251" s="192"/>
      <c r="M251" s="192"/>
      <c r="O251" s="192"/>
      <c r="P251" s="192"/>
      <c r="Q251" s="204"/>
    </row>
    <row r="252" spans="6:17" s="203" customFormat="1">
      <c r="F252" s="192"/>
      <c r="G252" s="192"/>
      <c r="H252" s="192"/>
      <c r="I252" s="192"/>
      <c r="J252" s="192"/>
      <c r="K252" s="192"/>
      <c r="L252" s="192"/>
      <c r="M252" s="192"/>
      <c r="O252" s="192"/>
      <c r="P252" s="192"/>
      <c r="Q252" s="204"/>
    </row>
    <row r="253" spans="6:17" s="203" customFormat="1">
      <c r="F253" s="192"/>
      <c r="G253" s="192"/>
      <c r="H253" s="192"/>
      <c r="I253" s="192"/>
      <c r="J253" s="192"/>
      <c r="K253" s="192"/>
      <c r="L253" s="192"/>
      <c r="M253" s="192"/>
      <c r="O253" s="192"/>
      <c r="P253" s="192"/>
      <c r="Q253" s="204"/>
    </row>
    <row r="254" spans="6:17" s="203" customFormat="1">
      <c r="F254" s="192"/>
      <c r="G254" s="192"/>
      <c r="H254" s="192"/>
      <c r="I254" s="192"/>
      <c r="J254" s="192"/>
      <c r="K254" s="192"/>
      <c r="L254" s="192"/>
      <c r="M254" s="192"/>
      <c r="O254" s="192"/>
      <c r="P254" s="192"/>
      <c r="Q254" s="204"/>
    </row>
    <row r="255" spans="6:17" s="203" customFormat="1">
      <c r="F255" s="192"/>
      <c r="G255" s="192"/>
      <c r="H255" s="192"/>
      <c r="I255" s="192"/>
      <c r="J255" s="192"/>
      <c r="K255" s="192"/>
      <c r="L255" s="192"/>
      <c r="M255" s="192"/>
      <c r="O255" s="192"/>
      <c r="P255" s="192"/>
      <c r="Q255" s="204"/>
    </row>
    <row r="256" spans="6:17" s="203" customFormat="1">
      <c r="F256" s="192"/>
      <c r="G256" s="192"/>
      <c r="H256" s="192"/>
      <c r="I256" s="192"/>
      <c r="J256" s="192"/>
      <c r="K256" s="192"/>
      <c r="L256" s="192"/>
      <c r="M256" s="192"/>
      <c r="O256" s="192"/>
      <c r="P256" s="192"/>
      <c r="Q256" s="204"/>
    </row>
    <row r="257" spans="6:17" s="203" customFormat="1">
      <c r="F257" s="192"/>
      <c r="G257" s="192"/>
      <c r="H257" s="192"/>
      <c r="I257" s="192"/>
      <c r="J257" s="192"/>
      <c r="K257" s="192"/>
      <c r="L257" s="192"/>
      <c r="M257" s="192"/>
      <c r="O257" s="192"/>
      <c r="P257" s="192"/>
      <c r="Q257" s="204"/>
    </row>
    <row r="258" spans="6:17" s="203" customFormat="1">
      <c r="F258" s="192"/>
      <c r="G258" s="192"/>
      <c r="H258" s="192"/>
      <c r="I258" s="192"/>
      <c r="J258" s="192"/>
      <c r="K258" s="192"/>
      <c r="L258" s="192"/>
      <c r="M258" s="192"/>
      <c r="O258" s="192"/>
      <c r="P258" s="192"/>
      <c r="Q258" s="204"/>
    </row>
    <row r="259" spans="6:17" s="203" customFormat="1">
      <c r="F259" s="192"/>
      <c r="G259" s="192"/>
      <c r="H259" s="192"/>
      <c r="I259" s="192"/>
      <c r="J259" s="192"/>
      <c r="K259" s="192"/>
      <c r="L259" s="192"/>
      <c r="M259" s="192"/>
      <c r="O259" s="192"/>
      <c r="P259" s="192"/>
      <c r="Q259" s="204"/>
    </row>
    <row r="260" spans="6:17" s="203" customFormat="1">
      <c r="F260" s="192"/>
      <c r="G260" s="192"/>
      <c r="H260" s="192"/>
      <c r="I260" s="192"/>
      <c r="J260" s="192"/>
      <c r="K260" s="192"/>
      <c r="L260" s="192"/>
      <c r="M260" s="192"/>
      <c r="O260" s="192"/>
      <c r="P260" s="192"/>
      <c r="Q260" s="204"/>
    </row>
    <row r="261" spans="6:17" s="203" customFormat="1">
      <c r="F261" s="192"/>
      <c r="G261" s="192"/>
      <c r="H261" s="192"/>
      <c r="I261" s="192"/>
      <c r="J261" s="192"/>
      <c r="K261" s="192"/>
      <c r="L261" s="192"/>
      <c r="M261" s="192"/>
      <c r="O261" s="192"/>
      <c r="P261" s="192"/>
      <c r="Q261" s="204"/>
    </row>
    <row r="262" spans="6:17" s="203" customFormat="1">
      <c r="F262" s="192"/>
      <c r="G262" s="192"/>
      <c r="H262" s="192"/>
      <c r="I262" s="192"/>
      <c r="J262" s="192"/>
      <c r="K262" s="192"/>
      <c r="L262" s="192"/>
      <c r="M262" s="192"/>
      <c r="O262" s="192"/>
      <c r="P262" s="192"/>
      <c r="Q262" s="204"/>
    </row>
    <row r="263" spans="6:17" s="203" customFormat="1">
      <c r="F263" s="192"/>
      <c r="G263" s="192"/>
      <c r="H263" s="192"/>
      <c r="I263" s="192"/>
      <c r="J263" s="192"/>
      <c r="K263" s="192"/>
      <c r="L263" s="192"/>
      <c r="M263" s="192"/>
      <c r="O263" s="192"/>
      <c r="P263" s="192"/>
      <c r="Q263" s="204"/>
    </row>
    <row r="264" spans="6:17" s="203" customFormat="1">
      <c r="F264" s="192"/>
      <c r="G264" s="192"/>
      <c r="H264" s="192"/>
      <c r="I264" s="192"/>
      <c r="J264" s="192"/>
      <c r="K264" s="192"/>
      <c r="L264" s="192"/>
      <c r="M264" s="192"/>
      <c r="O264" s="192"/>
      <c r="P264" s="192"/>
      <c r="Q264" s="204"/>
    </row>
    <row r="265" spans="6:17" s="203" customFormat="1">
      <c r="F265" s="192"/>
      <c r="G265" s="192"/>
      <c r="H265" s="192"/>
      <c r="I265" s="192"/>
      <c r="J265" s="192"/>
      <c r="K265" s="192"/>
      <c r="L265" s="192"/>
      <c r="M265" s="192"/>
      <c r="O265" s="192"/>
      <c r="P265" s="192"/>
      <c r="Q265" s="204"/>
    </row>
    <row r="266" spans="6:17" s="203" customFormat="1">
      <c r="F266" s="192"/>
      <c r="G266" s="192"/>
      <c r="H266" s="192"/>
      <c r="I266" s="192"/>
      <c r="J266" s="192"/>
      <c r="K266" s="192"/>
      <c r="L266" s="192"/>
      <c r="M266" s="192"/>
      <c r="O266" s="192"/>
      <c r="P266" s="192"/>
      <c r="Q266" s="204"/>
    </row>
    <row r="267" spans="6:17" s="203" customFormat="1">
      <c r="F267" s="192"/>
      <c r="G267" s="192"/>
      <c r="H267" s="192"/>
      <c r="I267" s="192"/>
      <c r="J267" s="192"/>
      <c r="K267" s="192"/>
      <c r="L267" s="192"/>
      <c r="M267" s="192"/>
      <c r="O267" s="192"/>
      <c r="P267" s="192"/>
      <c r="Q267" s="204"/>
    </row>
    <row r="268" spans="6:17" s="203" customFormat="1">
      <c r="F268" s="192"/>
      <c r="G268" s="192"/>
      <c r="H268" s="192"/>
      <c r="I268" s="192"/>
      <c r="J268" s="192"/>
      <c r="K268" s="192"/>
      <c r="L268" s="192"/>
      <c r="M268" s="192"/>
      <c r="O268" s="192"/>
      <c r="P268" s="192"/>
      <c r="Q268" s="204"/>
    </row>
    <row r="269" spans="6:17" s="203" customFormat="1">
      <c r="F269" s="192"/>
      <c r="G269" s="192"/>
      <c r="H269" s="192"/>
      <c r="I269" s="192"/>
      <c r="J269" s="192"/>
      <c r="K269" s="192"/>
      <c r="L269" s="192"/>
      <c r="M269" s="192"/>
      <c r="O269" s="192"/>
      <c r="P269" s="192"/>
      <c r="Q269" s="204"/>
    </row>
    <row r="270" spans="6:17" s="203" customFormat="1">
      <c r="F270" s="192"/>
      <c r="G270" s="192"/>
      <c r="H270" s="192"/>
      <c r="I270" s="192"/>
      <c r="J270" s="192"/>
      <c r="K270" s="192"/>
      <c r="L270" s="192"/>
      <c r="M270" s="192"/>
      <c r="O270" s="192"/>
      <c r="P270" s="192"/>
      <c r="Q270" s="204"/>
    </row>
    <row r="271" spans="6:17" s="203" customFormat="1">
      <c r="F271" s="192"/>
      <c r="G271" s="192"/>
      <c r="H271" s="192"/>
      <c r="I271" s="192"/>
      <c r="J271" s="192"/>
      <c r="K271" s="192"/>
      <c r="L271" s="192"/>
      <c r="M271" s="192"/>
      <c r="O271" s="192"/>
      <c r="P271" s="192"/>
      <c r="Q271" s="204"/>
    </row>
    <row r="272" spans="6:17" s="203" customFormat="1">
      <c r="F272" s="192"/>
      <c r="G272" s="192"/>
      <c r="H272" s="192"/>
      <c r="I272" s="192"/>
      <c r="J272" s="192"/>
      <c r="K272" s="192"/>
      <c r="L272" s="192"/>
      <c r="M272" s="192"/>
      <c r="O272" s="192"/>
      <c r="P272" s="192"/>
      <c r="Q272" s="204"/>
    </row>
    <row r="273" spans="6:17" s="203" customFormat="1">
      <c r="F273" s="192"/>
      <c r="G273" s="192"/>
      <c r="H273" s="192"/>
      <c r="I273" s="192"/>
      <c r="J273" s="192"/>
      <c r="K273" s="192"/>
      <c r="L273" s="192"/>
      <c r="M273" s="192"/>
      <c r="O273" s="192"/>
      <c r="P273" s="192"/>
      <c r="Q273" s="204"/>
    </row>
    <row r="274" spans="6:17" s="203" customFormat="1">
      <c r="F274" s="192"/>
      <c r="G274" s="192"/>
      <c r="H274" s="192"/>
      <c r="I274" s="192"/>
      <c r="J274" s="192"/>
      <c r="K274" s="192"/>
      <c r="L274" s="192"/>
      <c r="M274" s="192"/>
      <c r="O274" s="192"/>
      <c r="P274" s="192"/>
      <c r="Q274" s="204"/>
    </row>
    <row r="275" spans="6:17" s="203" customFormat="1">
      <c r="F275" s="192"/>
      <c r="G275" s="192"/>
      <c r="H275" s="192"/>
      <c r="I275" s="192"/>
      <c r="J275" s="192"/>
      <c r="K275" s="192"/>
      <c r="L275" s="192"/>
      <c r="M275" s="192"/>
      <c r="O275" s="192"/>
      <c r="P275" s="192"/>
      <c r="Q275" s="204"/>
    </row>
    <row r="276" spans="6:17" s="203" customFormat="1">
      <c r="F276" s="192"/>
      <c r="G276" s="192"/>
      <c r="H276" s="192"/>
      <c r="I276" s="192"/>
      <c r="J276" s="192"/>
      <c r="K276" s="192"/>
      <c r="L276" s="192"/>
      <c r="M276" s="192"/>
      <c r="O276" s="192"/>
      <c r="P276" s="192"/>
      <c r="Q276" s="204"/>
    </row>
    <row r="277" spans="6:17" s="203" customFormat="1">
      <c r="F277" s="192"/>
      <c r="G277" s="192"/>
      <c r="H277" s="192"/>
      <c r="I277" s="192"/>
      <c r="J277" s="192"/>
      <c r="K277" s="192"/>
      <c r="L277" s="192"/>
      <c r="M277" s="192"/>
      <c r="O277" s="192"/>
      <c r="P277" s="192"/>
      <c r="Q277" s="204"/>
    </row>
    <row r="278" spans="6:17" s="203" customFormat="1">
      <c r="F278" s="192"/>
      <c r="G278" s="192"/>
      <c r="H278" s="192"/>
      <c r="I278" s="192"/>
      <c r="J278" s="192"/>
      <c r="K278" s="192"/>
      <c r="L278" s="192"/>
      <c r="M278" s="192"/>
      <c r="O278" s="192"/>
      <c r="P278" s="192"/>
      <c r="Q278" s="204"/>
    </row>
    <row r="279" spans="6:17" s="203" customFormat="1">
      <c r="F279" s="192"/>
      <c r="G279" s="192"/>
      <c r="H279" s="192"/>
      <c r="I279" s="192"/>
      <c r="J279" s="192"/>
      <c r="K279" s="192"/>
      <c r="L279" s="192"/>
      <c r="M279" s="192"/>
      <c r="O279" s="192"/>
      <c r="P279" s="192"/>
      <c r="Q279" s="204"/>
    </row>
    <row r="280" spans="6:17" s="203" customFormat="1">
      <c r="F280" s="192"/>
      <c r="G280" s="192"/>
      <c r="H280" s="192"/>
      <c r="I280" s="192"/>
      <c r="J280" s="192"/>
      <c r="K280" s="192"/>
      <c r="L280" s="192"/>
      <c r="M280" s="192"/>
      <c r="O280" s="192"/>
      <c r="P280" s="192"/>
      <c r="Q280" s="204"/>
    </row>
    <row r="281" spans="6:17" s="203" customFormat="1">
      <c r="F281" s="192"/>
      <c r="G281" s="192"/>
      <c r="H281" s="192"/>
      <c r="I281" s="192"/>
      <c r="J281" s="192"/>
      <c r="K281" s="192"/>
      <c r="L281" s="192"/>
      <c r="M281" s="192"/>
      <c r="O281" s="192"/>
      <c r="P281" s="192"/>
      <c r="Q281" s="204"/>
    </row>
    <row r="282" spans="6:17" s="203" customFormat="1">
      <c r="F282" s="192"/>
      <c r="G282" s="192"/>
      <c r="H282" s="192"/>
      <c r="I282" s="192"/>
      <c r="J282" s="192"/>
      <c r="K282" s="192"/>
      <c r="L282" s="192"/>
      <c r="M282" s="192"/>
      <c r="O282" s="192"/>
      <c r="P282" s="192"/>
      <c r="Q282" s="204"/>
    </row>
    <row r="283" spans="6:17" s="203" customFormat="1">
      <c r="F283" s="192"/>
      <c r="G283" s="192"/>
      <c r="H283" s="192"/>
      <c r="I283" s="192"/>
      <c r="J283" s="192"/>
      <c r="K283" s="192"/>
      <c r="L283" s="192"/>
      <c r="M283" s="192"/>
      <c r="O283" s="192"/>
      <c r="P283" s="192"/>
      <c r="Q283" s="204"/>
    </row>
    <row r="284" spans="6:17" s="203" customFormat="1">
      <c r="F284" s="192"/>
      <c r="G284" s="192"/>
      <c r="H284" s="192"/>
      <c r="I284" s="192"/>
      <c r="J284" s="192"/>
      <c r="K284" s="192"/>
      <c r="L284" s="192"/>
      <c r="M284" s="192"/>
      <c r="O284" s="192"/>
      <c r="P284" s="192"/>
      <c r="Q284" s="204"/>
    </row>
    <row r="285" spans="6:17" s="203" customFormat="1">
      <c r="F285" s="192"/>
      <c r="G285" s="192"/>
      <c r="H285" s="192"/>
      <c r="I285" s="192"/>
      <c r="J285" s="192"/>
      <c r="K285" s="192"/>
      <c r="L285" s="192"/>
      <c r="M285" s="192"/>
      <c r="O285" s="192"/>
      <c r="P285" s="192"/>
      <c r="Q285" s="204"/>
    </row>
    <row r="286" spans="6:17" s="203" customFormat="1">
      <c r="F286" s="192"/>
      <c r="G286" s="192"/>
      <c r="H286" s="192"/>
      <c r="I286" s="192"/>
      <c r="J286" s="192"/>
      <c r="K286" s="192"/>
      <c r="L286" s="192"/>
      <c r="M286" s="192"/>
      <c r="O286" s="192"/>
      <c r="P286" s="192"/>
      <c r="Q286" s="204"/>
    </row>
    <row r="287" spans="6:17" s="203" customFormat="1">
      <c r="F287" s="192"/>
      <c r="G287" s="192"/>
      <c r="H287" s="192"/>
      <c r="I287" s="192"/>
      <c r="J287" s="192"/>
      <c r="K287" s="192"/>
      <c r="L287" s="192"/>
      <c r="M287" s="192"/>
      <c r="O287" s="192"/>
      <c r="P287" s="192"/>
      <c r="Q287" s="204"/>
    </row>
    <row r="288" spans="6:17" s="203" customFormat="1">
      <c r="F288" s="192"/>
      <c r="G288" s="192"/>
      <c r="H288" s="192"/>
      <c r="I288" s="192"/>
      <c r="J288" s="192"/>
      <c r="K288" s="192"/>
      <c r="L288" s="192"/>
      <c r="M288" s="192"/>
      <c r="O288" s="192"/>
      <c r="P288" s="192"/>
      <c r="Q288" s="204"/>
    </row>
    <row r="289" spans="6:17" s="203" customFormat="1">
      <c r="F289" s="192"/>
      <c r="G289" s="192"/>
      <c r="H289" s="192"/>
      <c r="I289" s="192"/>
      <c r="J289" s="192"/>
      <c r="K289" s="192"/>
      <c r="L289" s="192"/>
      <c r="M289" s="192"/>
      <c r="O289" s="192"/>
      <c r="P289" s="192"/>
      <c r="Q289" s="204"/>
    </row>
    <row r="290" spans="6:17" s="203" customFormat="1">
      <c r="F290" s="192"/>
      <c r="G290" s="192"/>
      <c r="H290" s="192"/>
      <c r="I290" s="192"/>
      <c r="J290" s="192"/>
      <c r="K290" s="192"/>
      <c r="L290" s="192"/>
      <c r="M290" s="192"/>
      <c r="O290" s="192"/>
      <c r="P290" s="192"/>
      <c r="Q290" s="204"/>
    </row>
    <row r="291" spans="6:17" s="203" customFormat="1">
      <c r="F291" s="192"/>
      <c r="G291" s="192"/>
      <c r="H291" s="192"/>
      <c r="I291" s="192"/>
      <c r="J291" s="192"/>
      <c r="K291" s="192"/>
      <c r="L291" s="192"/>
      <c r="M291" s="192"/>
      <c r="O291" s="192"/>
      <c r="P291" s="192"/>
      <c r="Q291" s="204"/>
    </row>
    <row r="292" spans="6:17" s="203" customFormat="1">
      <c r="F292" s="192"/>
      <c r="G292" s="192"/>
      <c r="H292" s="192"/>
      <c r="I292" s="192"/>
      <c r="J292" s="192"/>
      <c r="K292" s="192"/>
      <c r="L292" s="192"/>
      <c r="M292" s="192"/>
      <c r="O292" s="192"/>
      <c r="P292" s="192"/>
      <c r="Q292" s="204"/>
    </row>
    <row r="293" spans="6:17" s="203" customFormat="1">
      <c r="F293" s="192"/>
      <c r="G293" s="192"/>
      <c r="H293" s="192"/>
      <c r="I293" s="192"/>
      <c r="J293" s="192"/>
      <c r="K293" s="192"/>
      <c r="L293" s="192"/>
      <c r="M293" s="192"/>
      <c r="O293" s="192"/>
      <c r="P293" s="192"/>
      <c r="Q293" s="204"/>
    </row>
    <row r="294" spans="6:17" s="203" customFormat="1">
      <c r="F294" s="192"/>
      <c r="G294" s="192"/>
      <c r="H294" s="192"/>
      <c r="I294" s="192"/>
      <c r="J294" s="192"/>
      <c r="K294" s="192"/>
      <c r="L294" s="192"/>
      <c r="M294" s="192"/>
      <c r="O294" s="192"/>
      <c r="P294" s="192"/>
      <c r="Q294" s="204"/>
    </row>
    <row r="295" spans="6:17" s="203" customFormat="1">
      <c r="F295" s="192"/>
      <c r="G295" s="192"/>
      <c r="H295" s="192"/>
      <c r="I295" s="192"/>
      <c r="J295" s="192"/>
      <c r="K295" s="192"/>
      <c r="L295" s="192"/>
      <c r="M295" s="192"/>
      <c r="O295" s="192"/>
      <c r="P295" s="192"/>
      <c r="Q295" s="204"/>
    </row>
    <row r="296" spans="6:17" s="203" customFormat="1">
      <c r="F296" s="192"/>
      <c r="G296" s="192"/>
      <c r="H296" s="192"/>
      <c r="I296" s="192"/>
      <c r="J296" s="192"/>
      <c r="K296" s="192"/>
      <c r="L296" s="192"/>
      <c r="M296" s="192"/>
      <c r="O296" s="192"/>
      <c r="P296" s="192"/>
      <c r="Q296" s="204"/>
    </row>
    <row r="297" spans="6:17" s="203" customFormat="1">
      <c r="F297" s="192"/>
      <c r="G297" s="192"/>
      <c r="H297" s="192"/>
      <c r="I297" s="192"/>
      <c r="J297" s="192"/>
      <c r="K297" s="192"/>
      <c r="L297" s="192"/>
      <c r="M297" s="192"/>
      <c r="O297" s="192"/>
      <c r="P297" s="192"/>
      <c r="Q297" s="204"/>
    </row>
    <row r="298" spans="6:17" s="203" customFormat="1">
      <c r="F298" s="192"/>
      <c r="G298" s="192"/>
      <c r="H298" s="192"/>
      <c r="I298" s="192"/>
      <c r="J298" s="192"/>
      <c r="K298" s="192"/>
      <c r="L298" s="192"/>
      <c r="M298" s="192"/>
      <c r="O298" s="192"/>
      <c r="P298" s="192"/>
      <c r="Q298" s="204"/>
    </row>
    <row r="299" spans="6:17" s="203" customFormat="1">
      <c r="F299" s="192"/>
      <c r="G299" s="192"/>
      <c r="H299" s="192"/>
      <c r="I299" s="192"/>
      <c r="J299" s="192"/>
      <c r="K299" s="192"/>
      <c r="L299" s="192"/>
      <c r="M299" s="192"/>
      <c r="O299" s="192"/>
      <c r="P299" s="192"/>
      <c r="Q299" s="204"/>
    </row>
    <row r="300" spans="6:17" s="203" customFormat="1">
      <c r="F300" s="192"/>
      <c r="G300" s="192"/>
      <c r="H300" s="192"/>
      <c r="I300" s="192"/>
      <c r="J300" s="192"/>
      <c r="K300" s="192"/>
      <c r="L300" s="192"/>
      <c r="M300" s="192"/>
      <c r="O300" s="192"/>
      <c r="P300" s="192"/>
      <c r="Q300" s="204"/>
    </row>
    <row r="301" spans="6:17" s="203" customFormat="1">
      <c r="F301" s="192"/>
      <c r="G301" s="192"/>
      <c r="H301" s="192"/>
      <c r="I301" s="192"/>
      <c r="J301" s="192"/>
      <c r="K301" s="192"/>
      <c r="L301" s="192"/>
      <c r="M301" s="192"/>
      <c r="O301" s="192"/>
      <c r="P301" s="192"/>
      <c r="Q301" s="204"/>
    </row>
    <row r="302" spans="6:17" s="203" customFormat="1">
      <c r="F302" s="192"/>
      <c r="G302" s="192"/>
      <c r="H302" s="192"/>
      <c r="I302" s="192"/>
      <c r="J302" s="192"/>
      <c r="K302" s="192"/>
      <c r="L302" s="192"/>
      <c r="M302" s="192"/>
      <c r="O302" s="192"/>
      <c r="P302" s="192"/>
      <c r="Q302" s="204"/>
    </row>
    <row r="303" spans="6:17" s="203" customFormat="1">
      <c r="F303" s="192"/>
      <c r="G303" s="192"/>
      <c r="H303" s="192"/>
      <c r="I303" s="192"/>
      <c r="J303" s="192"/>
      <c r="K303" s="192"/>
      <c r="L303" s="192"/>
      <c r="M303" s="192"/>
      <c r="O303" s="192"/>
      <c r="P303" s="192"/>
      <c r="Q303" s="204"/>
    </row>
    <row r="304" spans="6:17" s="203" customFormat="1">
      <c r="F304" s="192"/>
      <c r="G304" s="192"/>
      <c r="H304" s="192"/>
      <c r="I304" s="192"/>
      <c r="J304" s="192"/>
      <c r="K304" s="192"/>
      <c r="L304" s="192"/>
      <c r="M304" s="192"/>
      <c r="O304" s="192"/>
      <c r="P304" s="192"/>
      <c r="Q304" s="204"/>
    </row>
    <row r="305" spans="6:17" s="203" customFormat="1">
      <c r="F305" s="192"/>
      <c r="G305" s="192"/>
      <c r="H305" s="192"/>
      <c r="I305" s="192"/>
      <c r="J305" s="192"/>
      <c r="K305" s="192"/>
      <c r="L305" s="192"/>
      <c r="M305" s="192"/>
      <c r="O305" s="192"/>
      <c r="P305" s="192"/>
      <c r="Q305" s="204"/>
    </row>
    <row r="306" spans="6:17" s="203" customFormat="1">
      <c r="F306" s="192"/>
      <c r="G306" s="192"/>
      <c r="H306" s="192"/>
      <c r="I306" s="192"/>
      <c r="J306" s="192"/>
      <c r="K306" s="192"/>
      <c r="L306" s="192"/>
      <c r="M306" s="192"/>
      <c r="O306" s="192"/>
      <c r="P306" s="192"/>
      <c r="Q306" s="204"/>
    </row>
    <row r="307" spans="6:17" s="203" customFormat="1">
      <c r="F307" s="192"/>
      <c r="G307" s="192"/>
      <c r="H307" s="192"/>
      <c r="I307" s="192"/>
      <c r="J307" s="192"/>
      <c r="K307" s="192"/>
      <c r="L307" s="192"/>
      <c r="M307" s="192"/>
      <c r="O307" s="192"/>
      <c r="P307" s="192"/>
      <c r="Q307" s="204"/>
    </row>
    <row r="308" spans="6:17" s="203" customFormat="1">
      <c r="F308" s="192"/>
      <c r="G308" s="192"/>
      <c r="H308" s="192"/>
      <c r="I308" s="192"/>
      <c r="J308" s="192"/>
      <c r="K308" s="192"/>
      <c r="L308" s="192"/>
      <c r="M308" s="192"/>
      <c r="O308" s="192"/>
      <c r="P308" s="192"/>
      <c r="Q308" s="204"/>
    </row>
    <row r="309" spans="6:17" s="203" customFormat="1">
      <c r="F309" s="192"/>
      <c r="G309" s="192"/>
      <c r="H309" s="192"/>
      <c r="I309" s="192"/>
      <c r="J309" s="192"/>
      <c r="K309" s="192"/>
      <c r="L309" s="192"/>
      <c r="M309" s="192"/>
      <c r="O309" s="192"/>
      <c r="P309" s="192"/>
      <c r="Q309" s="204"/>
    </row>
    <row r="310" spans="6:17" s="203" customFormat="1">
      <c r="F310" s="192"/>
      <c r="G310" s="192"/>
      <c r="H310" s="192"/>
      <c r="I310" s="192"/>
      <c r="J310" s="192"/>
      <c r="K310" s="192"/>
      <c r="L310" s="192"/>
      <c r="M310" s="192"/>
      <c r="O310" s="192"/>
      <c r="P310" s="192"/>
      <c r="Q310" s="204"/>
    </row>
    <row r="311" spans="6:17" s="203" customFormat="1">
      <c r="F311" s="192"/>
      <c r="G311" s="192"/>
      <c r="H311" s="192"/>
      <c r="I311" s="192"/>
      <c r="J311" s="192"/>
      <c r="K311" s="192"/>
      <c r="L311" s="192"/>
      <c r="M311" s="192"/>
      <c r="O311" s="192"/>
      <c r="P311" s="192"/>
      <c r="Q311" s="204"/>
    </row>
    <row r="312" spans="6:17" s="203" customFormat="1">
      <c r="F312" s="192"/>
      <c r="G312" s="192"/>
      <c r="H312" s="192"/>
      <c r="I312" s="192"/>
      <c r="J312" s="192"/>
      <c r="K312" s="192"/>
      <c r="L312" s="192"/>
      <c r="M312" s="192"/>
      <c r="O312" s="192"/>
      <c r="P312" s="192"/>
      <c r="Q312" s="204"/>
    </row>
    <row r="313" spans="6:17" s="203" customFormat="1">
      <c r="F313" s="192"/>
      <c r="G313" s="192"/>
      <c r="H313" s="192"/>
      <c r="I313" s="192"/>
      <c r="J313" s="192"/>
      <c r="K313" s="192"/>
      <c r="L313" s="192"/>
      <c r="M313" s="192"/>
      <c r="O313" s="192"/>
      <c r="P313" s="192"/>
      <c r="Q313" s="204"/>
    </row>
    <row r="314" spans="6:17" s="203" customFormat="1">
      <c r="F314" s="192"/>
      <c r="G314" s="192"/>
      <c r="H314" s="192"/>
      <c r="I314" s="192"/>
      <c r="J314" s="192"/>
      <c r="K314" s="192"/>
      <c r="L314" s="192"/>
      <c r="M314" s="192"/>
      <c r="O314" s="192"/>
      <c r="P314" s="192"/>
      <c r="Q314" s="204"/>
    </row>
    <row r="315" spans="6:17" s="203" customFormat="1">
      <c r="F315" s="192"/>
      <c r="G315" s="192"/>
      <c r="H315" s="192"/>
      <c r="I315" s="192"/>
      <c r="J315" s="192"/>
      <c r="K315" s="192"/>
      <c r="L315" s="192"/>
      <c r="M315" s="192"/>
      <c r="O315" s="192"/>
      <c r="P315" s="192"/>
      <c r="Q315" s="204"/>
    </row>
    <row r="316" spans="6:17" s="203" customFormat="1">
      <c r="F316" s="192"/>
      <c r="G316" s="192"/>
      <c r="H316" s="192"/>
      <c r="I316" s="192"/>
      <c r="J316" s="192"/>
      <c r="K316" s="192"/>
      <c r="L316" s="192"/>
      <c r="M316" s="192"/>
      <c r="O316" s="192"/>
      <c r="P316" s="192"/>
      <c r="Q316" s="204"/>
    </row>
    <row r="317" spans="6:17" s="203" customFormat="1">
      <c r="F317" s="192"/>
      <c r="G317" s="192"/>
      <c r="H317" s="192"/>
      <c r="I317" s="192"/>
      <c r="J317" s="192"/>
      <c r="K317" s="192"/>
      <c r="L317" s="192"/>
      <c r="M317" s="192"/>
      <c r="O317" s="192"/>
      <c r="P317" s="192"/>
      <c r="Q317" s="204"/>
    </row>
    <row r="318" spans="6:17" s="203" customFormat="1">
      <c r="F318" s="192"/>
      <c r="G318" s="192"/>
      <c r="H318" s="192"/>
      <c r="I318" s="192"/>
      <c r="J318" s="192"/>
      <c r="K318" s="192"/>
      <c r="L318" s="192"/>
      <c r="M318" s="192"/>
      <c r="O318" s="192"/>
      <c r="P318" s="192"/>
      <c r="Q318" s="204"/>
    </row>
    <row r="319" spans="6:17" s="203" customFormat="1">
      <c r="F319" s="192"/>
      <c r="G319" s="192"/>
      <c r="H319" s="192"/>
      <c r="I319" s="192"/>
      <c r="J319" s="192"/>
      <c r="K319" s="192"/>
      <c r="L319" s="192"/>
      <c r="M319" s="192"/>
      <c r="O319" s="192"/>
      <c r="P319" s="192"/>
      <c r="Q319" s="204"/>
    </row>
    <row r="320" spans="6:17" s="203" customFormat="1">
      <c r="F320" s="192"/>
      <c r="G320" s="192"/>
      <c r="H320" s="192"/>
      <c r="I320" s="192"/>
      <c r="J320" s="192"/>
      <c r="K320" s="192"/>
      <c r="L320" s="192"/>
      <c r="M320" s="192"/>
      <c r="O320" s="192"/>
      <c r="P320" s="192"/>
      <c r="Q320" s="204"/>
    </row>
    <row r="321" spans="6:17" s="203" customFormat="1">
      <c r="F321" s="192"/>
      <c r="G321" s="192"/>
      <c r="H321" s="192"/>
      <c r="I321" s="192"/>
      <c r="J321" s="192"/>
      <c r="K321" s="192"/>
      <c r="L321" s="192"/>
      <c r="M321" s="192"/>
      <c r="O321" s="192"/>
      <c r="P321" s="192"/>
      <c r="Q321" s="204"/>
    </row>
    <row r="322" spans="6:17" s="203" customFormat="1">
      <c r="F322" s="192"/>
      <c r="G322" s="192"/>
      <c r="H322" s="192"/>
      <c r="I322" s="192"/>
      <c r="J322" s="192"/>
      <c r="K322" s="192"/>
      <c r="L322" s="192"/>
      <c r="M322" s="192"/>
      <c r="O322" s="192"/>
      <c r="P322" s="192"/>
      <c r="Q322" s="204"/>
    </row>
    <row r="323" spans="6:17" s="203" customFormat="1">
      <c r="F323" s="192"/>
      <c r="G323" s="192"/>
      <c r="H323" s="192"/>
      <c r="I323" s="192"/>
      <c r="J323" s="192"/>
      <c r="K323" s="192"/>
      <c r="L323" s="192"/>
      <c r="M323" s="192"/>
      <c r="O323" s="192"/>
      <c r="P323" s="192"/>
      <c r="Q323" s="204"/>
    </row>
    <row r="324" spans="6:17" s="203" customFormat="1">
      <c r="F324" s="192"/>
      <c r="G324" s="192"/>
      <c r="H324" s="192"/>
      <c r="I324" s="192"/>
      <c r="J324" s="192"/>
      <c r="K324" s="192"/>
      <c r="L324" s="192"/>
      <c r="M324" s="192"/>
      <c r="O324" s="192"/>
      <c r="P324" s="192"/>
      <c r="Q324" s="204"/>
    </row>
    <row r="325" spans="6:17" s="203" customFormat="1">
      <c r="F325" s="192"/>
      <c r="G325" s="192"/>
      <c r="H325" s="192"/>
      <c r="I325" s="192"/>
      <c r="J325" s="192"/>
      <c r="K325" s="192"/>
      <c r="L325" s="192"/>
      <c r="M325" s="192"/>
      <c r="O325" s="192"/>
      <c r="P325" s="192"/>
      <c r="Q325" s="204"/>
    </row>
    <row r="326" spans="6:17" s="203" customFormat="1">
      <c r="F326" s="192"/>
      <c r="G326" s="192"/>
      <c r="H326" s="192"/>
      <c r="I326" s="192"/>
      <c r="J326" s="192"/>
      <c r="K326" s="192"/>
      <c r="L326" s="192"/>
      <c r="M326" s="192"/>
      <c r="O326" s="192"/>
      <c r="P326" s="192"/>
      <c r="Q326" s="204"/>
    </row>
    <row r="327" spans="6:17" s="203" customFormat="1">
      <c r="F327" s="192"/>
      <c r="G327" s="192"/>
      <c r="H327" s="192"/>
      <c r="I327" s="192"/>
      <c r="J327" s="192"/>
      <c r="K327" s="192"/>
      <c r="L327" s="192"/>
      <c r="M327" s="192"/>
      <c r="O327" s="192"/>
      <c r="P327" s="192"/>
      <c r="Q327" s="204"/>
    </row>
    <row r="328" spans="6:17" s="203" customFormat="1">
      <c r="F328" s="192"/>
      <c r="G328" s="192"/>
      <c r="H328" s="192"/>
      <c r="I328" s="192"/>
      <c r="J328" s="192"/>
      <c r="K328" s="192"/>
      <c r="L328" s="192"/>
      <c r="M328" s="192"/>
      <c r="O328" s="192"/>
      <c r="P328" s="192"/>
      <c r="Q328" s="204"/>
    </row>
    <row r="329" spans="6:17" s="203" customFormat="1">
      <c r="F329" s="192"/>
      <c r="G329" s="192"/>
      <c r="H329" s="192"/>
      <c r="I329" s="192"/>
      <c r="J329" s="192"/>
      <c r="K329" s="192"/>
      <c r="L329" s="192"/>
      <c r="M329" s="192"/>
      <c r="O329" s="192"/>
      <c r="P329" s="192"/>
      <c r="Q329" s="204"/>
    </row>
    <row r="330" spans="6:17" s="203" customFormat="1">
      <c r="F330" s="192"/>
      <c r="G330" s="192"/>
      <c r="H330" s="192"/>
      <c r="I330" s="192"/>
      <c r="J330" s="192"/>
      <c r="K330" s="192"/>
      <c r="L330" s="192"/>
      <c r="M330" s="192"/>
      <c r="O330" s="192"/>
      <c r="P330" s="192"/>
      <c r="Q330" s="204"/>
    </row>
    <row r="331" spans="6:17" s="203" customFormat="1">
      <c r="F331" s="192"/>
      <c r="G331" s="192"/>
      <c r="H331" s="192"/>
      <c r="I331" s="192"/>
      <c r="J331" s="192"/>
      <c r="K331" s="192"/>
      <c r="L331" s="192"/>
      <c r="M331" s="192"/>
      <c r="O331" s="192"/>
      <c r="P331" s="192"/>
      <c r="Q331" s="204"/>
    </row>
    <row r="332" spans="6:17" s="203" customFormat="1">
      <c r="F332" s="192"/>
      <c r="G332" s="192"/>
      <c r="H332" s="192"/>
      <c r="I332" s="192"/>
      <c r="J332" s="192"/>
      <c r="K332" s="192"/>
      <c r="L332" s="192"/>
      <c r="M332" s="192"/>
      <c r="O332" s="192"/>
      <c r="P332" s="192"/>
      <c r="Q332" s="204"/>
    </row>
    <row r="333" spans="6:17" s="203" customFormat="1">
      <c r="F333" s="192"/>
      <c r="G333" s="192"/>
      <c r="H333" s="192"/>
      <c r="I333" s="192"/>
      <c r="J333" s="192"/>
      <c r="K333" s="192"/>
      <c r="L333" s="192"/>
      <c r="M333" s="192"/>
      <c r="O333" s="192"/>
      <c r="P333" s="192"/>
      <c r="Q333" s="204"/>
    </row>
    <row r="334" spans="6:17" s="203" customFormat="1">
      <c r="F334" s="192"/>
      <c r="G334" s="192"/>
      <c r="H334" s="192"/>
      <c r="I334" s="192"/>
      <c r="J334" s="192"/>
      <c r="K334" s="192"/>
      <c r="L334" s="192"/>
      <c r="M334" s="192"/>
      <c r="O334" s="192"/>
      <c r="P334" s="192"/>
      <c r="Q334" s="204"/>
    </row>
    <row r="335" spans="6:17" s="203" customFormat="1">
      <c r="F335" s="192"/>
      <c r="G335" s="192"/>
      <c r="H335" s="192"/>
      <c r="I335" s="192"/>
      <c r="J335" s="192"/>
      <c r="K335" s="192"/>
      <c r="L335" s="192"/>
      <c r="M335" s="192"/>
      <c r="O335" s="192"/>
      <c r="P335" s="192"/>
      <c r="Q335" s="204"/>
    </row>
    <row r="336" spans="6:17" s="203" customFormat="1">
      <c r="F336" s="192"/>
      <c r="G336" s="192"/>
      <c r="H336" s="192"/>
      <c r="I336" s="192"/>
      <c r="J336" s="192"/>
      <c r="K336" s="192"/>
      <c r="L336" s="192"/>
      <c r="M336" s="192"/>
      <c r="O336" s="192"/>
      <c r="P336" s="192"/>
      <c r="Q336" s="204"/>
    </row>
    <row r="337" spans="6:17" s="203" customFormat="1">
      <c r="F337" s="192"/>
      <c r="G337" s="192"/>
      <c r="H337" s="192"/>
      <c r="I337" s="192"/>
      <c r="J337" s="192"/>
      <c r="K337" s="192"/>
      <c r="L337" s="192"/>
      <c r="M337" s="192"/>
      <c r="O337" s="192"/>
      <c r="P337" s="192"/>
      <c r="Q337" s="204"/>
    </row>
    <row r="338" spans="6:17" s="203" customFormat="1">
      <c r="F338" s="192"/>
      <c r="G338" s="192"/>
      <c r="H338" s="192"/>
      <c r="I338" s="192"/>
      <c r="J338" s="192"/>
      <c r="K338" s="192"/>
      <c r="L338" s="192"/>
      <c r="M338" s="192"/>
      <c r="O338" s="192"/>
      <c r="P338" s="192"/>
      <c r="Q338" s="204"/>
    </row>
    <row r="339" spans="6:17" s="203" customFormat="1">
      <c r="F339" s="192"/>
      <c r="G339" s="192"/>
      <c r="H339" s="192"/>
      <c r="I339" s="192"/>
      <c r="J339" s="192"/>
      <c r="K339" s="192"/>
      <c r="L339" s="192"/>
      <c r="M339" s="192"/>
      <c r="O339" s="192"/>
      <c r="P339" s="192"/>
      <c r="Q339" s="204"/>
    </row>
    <row r="340" spans="6:17" s="203" customFormat="1">
      <c r="F340" s="192"/>
      <c r="G340" s="192"/>
      <c r="H340" s="192"/>
      <c r="I340" s="192"/>
      <c r="J340" s="192"/>
      <c r="K340" s="192"/>
      <c r="L340" s="192"/>
      <c r="M340" s="192"/>
      <c r="O340" s="192"/>
      <c r="P340" s="192"/>
      <c r="Q340" s="204"/>
    </row>
    <row r="341" spans="6:17" s="203" customFormat="1">
      <c r="F341" s="192"/>
      <c r="G341" s="192"/>
      <c r="H341" s="192"/>
      <c r="I341" s="192"/>
      <c r="J341" s="192"/>
      <c r="K341" s="192"/>
      <c r="L341" s="192"/>
      <c r="M341" s="192"/>
      <c r="O341" s="192"/>
      <c r="P341" s="192"/>
      <c r="Q341" s="204"/>
    </row>
    <row r="342" spans="6:17" s="203" customFormat="1">
      <c r="F342" s="192"/>
      <c r="G342" s="192"/>
      <c r="H342" s="192"/>
      <c r="I342" s="192"/>
      <c r="J342" s="192"/>
      <c r="K342" s="192"/>
      <c r="L342" s="192"/>
      <c r="M342" s="192"/>
      <c r="O342" s="192"/>
      <c r="P342" s="192"/>
      <c r="Q342" s="204"/>
    </row>
    <row r="343" spans="6:17" s="203" customFormat="1">
      <c r="F343" s="192"/>
      <c r="G343" s="192"/>
      <c r="H343" s="192"/>
      <c r="I343" s="192"/>
      <c r="J343" s="192"/>
      <c r="K343" s="192"/>
      <c r="L343" s="192"/>
      <c r="M343" s="192"/>
      <c r="O343" s="192"/>
      <c r="P343" s="192"/>
      <c r="Q343" s="204"/>
    </row>
    <row r="344" spans="6:17" s="203" customFormat="1">
      <c r="F344" s="192"/>
      <c r="G344" s="192"/>
      <c r="H344" s="192"/>
      <c r="I344" s="192"/>
      <c r="J344" s="192"/>
      <c r="K344" s="192"/>
      <c r="L344" s="192"/>
      <c r="M344" s="192"/>
      <c r="O344" s="192"/>
      <c r="P344" s="192"/>
      <c r="Q344" s="204"/>
    </row>
    <row r="345" spans="6:17" s="203" customFormat="1">
      <c r="F345" s="192"/>
      <c r="G345" s="192"/>
      <c r="H345" s="192"/>
      <c r="I345" s="192"/>
      <c r="J345" s="192"/>
      <c r="K345" s="192"/>
      <c r="L345" s="192"/>
      <c r="M345" s="192"/>
      <c r="O345" s="192"/>
      <c r="P345" s="192"/>
      <c r="Q345" s="204"/>
    </row>
    <row r="346" spans="6:17" s="203" customFormat="1">
      <c r="F346" s="192"/>
      <c r="G346" s="192"/>
      <c r="H346" s="192"/>
      <c r="I346" s="192"/>
      <c r="J346" s="192"/>
      <c r="K346" s="192"/>
      <c r="L346" s="192"/>
      <c r="M346" s="192"/>
      <c r="O346" s="192"/>
      <c r="P346" s="192"/>
      <c r="Q346" s="204"/>
    </row>
    <row r="347" spans="6:17" s="203" customFormat="1">
      <c r="F347" s="192"/>
      <c r="G347" s="192"/>
      <c r="H347" s="192"/>
      <c r="I347" s="192"/>
      <c r="J347" s="192"/>
      <c r="K347" s="192"/>
      <c r="L347" s="192"/>
      <c r="M347" s="192"/>
      <c r="O347" s="192"/>
      <c r="P347" s="192"/>
      <c r="Q347" s="204"/>
    </row>
    <row r="348" spans="6:17" s="203" customFormat="1">
      <c r="F348" s="192"/>
      <c r="G348" s="192"/>
      <c r="H348" s="192"/>
      <c r="I348" s="192"/>
      <c r="J348" s="192"/>
      <c r="K348" s="192"/>
      <c r="L348" s="192"/>
      <c r="M348" s="192"/>
      <c r="O348" s="192"/>
      <c r="P348" s="192"/>
      <c r="Q348" s="204"/>
    </row>
    <row r="349" spans="6:17" s="203" customFormat="1">
      <c r="F349" s="192"/>
      <c r="G349" s="192"/>
      <c r="H349" s="192"/>
      <c r="I349" s="192"/>
      <c r="J349" s="192"/>
      <c r="K349" s="192"/>
      <c r="L349" s="192"/>
      <c r="M349" s="192"/>
      <c r="O349" s="192"/>
      <c r="P349" s="192"/>
      <c r="Q349" s="204"/>
    </row>
    <row r="350" spans="6:17" s="203" customFormat="1">
      <c r="F350" s="192"/>
      <c r="G350" s="192"/>
      <c r="H350" s="192"/>
      <c r="I350" s="192"/>
      <c r="J350" s="192"/>
      <c r="K350" s="192"/>
      <c r="L350" s="192"/>
      <c r="M350" s="192"/>
      <c r="O350" s="192"/>
      <c r="P350" s="192"/>
      <c r="Q350" s="204"/>
    </row>
    <row r="351" spans="6:17" s="203" customFormat="1">
      <c r="F351" s="192"/>
      <c r="G351" s="192"/>
      <c r="H351" s="192"/>
      <c r="I351" s="192"/>
      <c r="J351" s="192"/>
      <c r="K351" s="192"/>
      <c r="L351" s="192"/>
      <c r="M351" s="192"/>
      <c r="O351" s="192"/>
      <c r="P351" s="192"/>
      <c r="Q351" s="204"/>
    </row>
    <row r="352" spans="6:17" s="203" customFormat="1">
      <c r="F352" s="192"/>
      <c r="G352" s="192"/>
      <c r="H352" s="192"/>
      <c r="I352" s="192"/>
      <c r="J352" s="192"/>
      <c r="K352" s="192"/>
      <c r="L352" s="192"/>
      <c r="M352" s="192"/>
      <c r="O352" s="192"/>
      <c r="P352" s="192"/>
      <c r="Q352" s="204"/>
    </row>
    <row r="353" spans="6:17" s="203" customFormat="1">
      <c r="F353" s="192"/>
      <c r="G353" s="192"/>
      <c r="H353" s="192"/>
      <c r="I353" s="192"/>
      <c r="J353" s="192"/>
      <c r="K353" s="192"/>
      <c r="L353" s="192"/>
      <c r="M353" s="192"/>
      <c r="O353" s="192"/>
      <c r="P353" s="192"/>
      <c r="Q353" s="204"/>
    </row>
    <row r="354" spans="6:17" s="203" customFormat="1">
      <c r="F354" s="192"/>
      <c r="G354" s="192"/>
      <c r="H354" s="192"/>
      <c r="I354" s="192"/>
      <c r="J354" s="192"/>
      <c r="K354" s="192"/>
      <c r="L354" s="192"/>
      <c r="M354" s="192"/>
      <c r="O354" s="192"/>
      <c r="P354" s="192"/>
      <c r="Q354" s="204"/>
    </row>
    <row r="355" spans="6:17" s="203" customFormat="1">
      <c r="F355" s="192"/>
      <c r="G355" s="192"/>
      <c r="H355" s="192"/>
      <c r="I355" s="192"/>
      <c r="J355" s="192"/>
      <c r="K355" s="192"/>
      <c r="L355" s="192"/>
      <c r="M355" s="192"/>
      <c r="O355" s="192"/>
      <c r="P355" s="192"/>
      <c r="Q355" s="204"/>
    </row>
    <row r="356" spans="6:17" s="203" customFormat="1">
      <c r="F356" s="192"/>
      <c r="G356" s="192"/>
      <c r="H356" s="192"/>
      <c r="I356" s="192"/>
      <c r="J356" s="192"/>
      <c r="K356" s="192"/>
      <c r="L356" s="192"/>
      <c r="M356" s="192"/>
      <c r="O356" s="192"/>
      <c r="P356" s="192"/>
      <c r="Q356" s="204"/>
    </row>
    <row r="357" spans="6:17" s="203" customFormat="1">
      <c r="F357" s="192"/>
      <c r="G357" s="192"/>
      <c r="H357" s="192"/>
      <c r="I357" s="192"/>
      <c r="J357" s="192"/>
      <c r="K357" s="192"/>
      <c r="L357" s="192"/>
      <c r="M357" s="192"/>
      <c r="O357" s="192"/>
      <c r="P357" s="192"/>
      <c r="Q357" s="204"/>
    </row>
    <row r="358" spans="6:17" s="203" customFormat="1">
      <c r="F358" s="192"/>
      <c r="G358" s="192"/>
      <c r="H358" s="192"/>
      <c r="I358" s="192"/>
      <c r="J358" s="192"/>
      <c r="K358" s="192"/>
      <c r="L358" s="192"/>
      <c r="M358" s="192"/>
      <c r="O358" s="192"/>
      <c r="P358" s="192"/>
      <c r="Q358" s="204"/>
    </row>
    <row r="359" spans="6:17" s="203" customFormat="1">
      <c r="F359" s="192"/>
      <c r="G359" s="192"/>
      <c r="H359" s="192"/>
      <c r="I359" s="192"/>
      <c r="J359" s="192"/>
      <c r="K359" s="192"/>
      <c r="L359" s="192"/>
      <c r="M359" s="192"/>
      <c r="O359" s="192"/>
      <c r="P359" s="192"/>
      <c r="Q359" s="204"/>
    </row>
    <row r="360" spans="6:17" s="203" customFormat="1">
      <c r="F360" s="192"/>
      <c r="G360" s="192"/>
      <c r="H360" s="192"/>
      <c r="I360" s="192"/>
      <c r="J360" s="192"/>
      <c r="K360" s="192"/>
      <c r="L360" s="192"/>
      <c r="M360" s="192"/>
      <c r="O360" s="192"/>
      <c r="P360" s="192"/>
      <c r="Q360" s="204"/>
    </row>
    <row r="361" spans="6:17" s="203" customFormat="1">
      <c r="F361" s="192"/>
      <c r="G361" s="192"/>
      <c r="H361" s="192"/>
      <c r="I361" s="192"/>
      <c r="J361" s="192"/>
      <c r="K361" s="192"/>
      <c r="L361" s="192"/>
      <c r="M361" s="192"/>
      <c r="O361" s="192"/>
      <c r="P361" s="192"/>
      <c r="Q361" s="204"/>
    </row>
    <row r="362" spans="6:17" s="203" customFormat="1">
      <c r="F362" s="192"/>
      <c r="G362" s="192"/>
      <c r="H362" s="192"/>
      <c r="I362" s="192"/>
      <c r="J362" s="192"/>
      <c r="K362" s="192"/>
      <c r="L362" s="192"/>
      <c r="M362" s="192"/>
      <c r="O362" s="192"/>
      <c r="P362" s="192"/>
      <c r="Q362" s="204"/>
    </row>
    <row r="363" spans="6:17" s="203" customFormat="1">
      <c r="F363" s="192"/>
      <c r="G363" s="192"/>
      <c r="H363" s="192"/>
      <c r="I363" s="192"/>
      <c r="J363" s="192"/>
      <c r="K363" s="192"/>
      <c r="L363" s="192"/>
      <c r="M363" s="192"/>
      <c r="O363" s="192"/>
      <c r="P363" s="192"/>
      <c r="Q363" s="204"/>
    </row>
    <row r="364" spans="6:17" s="203" customFormat="1">
      <c r="F364" s="192"/>
      <c r="G364" s="192"/>
      <c r="H364" s="192"/>
      <c r="I364" s="192"/>
      <c r="J364" s="192"/>
      <c r="K364" s="192"/>
      <c r="L364" s="192"/>
      <c r="M364" s="192"/>
      <c r="O364" s="192"/>
      <c r="P364" s="192"/>
      <c r="Q364" s="204"/>
    </row>
    <row r="365" spans="6:17" s="203" customFormat="1">
      <c r="F365" s="192"/>
      <c r="G365" s="192"/>
      <c r="H365" s="192"/>
      <c r="I365" s="192"/>
      <c r="J365" s="192"/>
      <c r="K365" s="192"/>
      <c r="L365" s="192"/>
      <c r="M365" s="192"/>
      <c r="O365" s="192"/>
      <c r="P365" s="192"/>
      <c r="Q365" s="204"/>
    </row>
    <row r="366" spans="6:17" s="203" customFormat="1">
      <c r="F366" s="192"/>
      <c r="G366" s="192"/>
      <c r="H366" s="192"/>
      <c r="I366" s="192"/>
      <c r="J366" s="192"/>
      <c r="K366" s="192"/>
      <c r="L366" s="192"/>
      <c r="M366" s="192"/>
      <c r="O366" s="192"/>
      <c r="P366" s="192"/>
      <c r="Q366" s="204"/>
    </row>
    <row r="367" spans="6:17" s="203" customFormat="1">
      <c r="F367" s="192"/>
      <c r="G367" s="192"/>
      <c r="H367" s="192"/>
      <c r="I367" s="192"/>
      <c r="J367" s="192"/>
      <c r="K367" s="192"/>
      <c r="L367" s="192"/>
      <c r="M367" s="192"/>
      <c r="O367" s="192"/>
      <c r="P367" s="192"/>
      <c r="Q367" s="204"/>
    </row>
    <row r="368" spans="6:17" s="203" customFormat="1">
      <c r="F368" s="192"/>
      <c r="G368" s="192"/>
      <c r="H368" s="192"/>
      <c r="I368" s="192"/>
      <c r="J368" s="192"/>
      <c r="K368" s="192"/>
      <c r="L368" s="192"/>
      <c r="M368" s="192"/>
      <c r="O368" s="192"/>
      <c r="P368" s="192"/>
      <c r="Q368" s="204"/>
    </row>
    <row r="369" spans="6:17" s="203" customFormat="1">
      <c r="F369" s="192"/>
      <c r="G369" s="192"/>
      <c r="H369" s="192"/>
      <c r="I369" s="192"/>
      <c r="J369" s="192"/>
      <c r="K369" s="192"/>
      <c r="L369" s="192"/>
      <c r="M369" s="192"/>
      <c r="O369" s="192"/>
      <c r="P369" s="192"/>
      <c r="Q369" s="204"/>
    </row>
    <row r="370" spans="6:17" s="203" customFormat="1">
      <c r="F370" s="192"/>
      <c r="G370" s="192"/>
      <c r="H370" s="192"/>
      <c r="I370" s="192"/>
      <c r="J370" s="192"/>
      <c r="K370" s="192"/>
      <c r="L370" s="192"/>
      <c r="M370" s="192"/>
      <c r="O370" s="192"/>
      <c r="P370" s="192"/>
      <c r="Q370" s="204"/>
    </row>
    <row r="371" spans="6:17" s="203" customFormat="1">
      <c r="F371" s="192"/>
      <c r="G371" s="192"/>
      <c r="H371" s="192"/>
      <c r="I371" s="192"/>
      <c r="J371" s="192"/>
      <c r="K371" s="192"/>
      <c r="L371" s="192"/>
      <c r="M371" s="192"/>
      <c r="O371" s="192"/>
      <c r="P371" s="192"/>
      <c r="Q371" s="204"/>
    </row>
    <row r="372" spans="6:17" s="203" customFormat="1">
      <c r="F372" s="192"/>
      <c r="G372" s="192"/>
      <c r="H372" s="192"/>
      <c r="I372" s="192"/>
      <c r="J372" s="192"/>
      <c r="K372" s="192"/>
      <c r="L372" s="192"/>
      <c r="M372" s="192"/>
      <c r="O372" s="192"/>
      <c r="P372" s="192"/>
      <c r="Q372" s="204"/>
    </row>
    <row r="373" spans="6:17" s="203" customFormat="1">
      <c r="F373" s="192"/>
      <c r="G373" s="192"/>
      <c r="H373" s="192"/>
      <c r="I373" s="192"/>
      <c r="J373" s="192"/>
      <c r="K373" s="192"/>
      <c r="L373" s="192"/>
      <c r="M373" s="192"/>
      <c r="O373" s="192"/>
      <c r="P373" s="192"/>
      <c r="Q373" s="204"/>
    </row>
    <row r="374" spans="6:17" s="203" customFormat="1">
      <c r="F374" s="192"/>
      <c r="G374" s="192"/>
      <c r="H374" s="192"/>
      <c r="I374" s="192"/>
      <c r="J374" s="192"/>
      <c r="K374" s="192"/>
      <c r="L374" s="192"/>
      <c r="M374" s="192"/>
      <c r="O374" s="192"/>
      <c r="P374" s="192"/>
      <c r="Q374" s="204"/>
    </row>
    <row r="375" spans="6:17" s="203" customFormat="1">
      <c r="F375" s="192"/>
      <c r="G375" s="192"/>
      <c r="H375" s="192"/>
      <c r="I375" s="192"/>
      <c r="J375" s="192"/>
      <c r="K375" s="192"/>
      <c r="L375" s="192"/>
      <c r="M375" s="192"/>
      <c r="O375" s="192"/>
      <c r="P375" s="192"/>
      <c r="Q375" s="204"/>
    </row>
    <row r="376" spans="6:17" s="203" customFormat="1">
      <c r="F376" s="192"/>
      <c r="G376" s="192"/>
      <c r="H376" s="192"/>
      <c r="I376" s="192"/>
      <c r="J376" s="192"/>
      <c r="K376" s="192"/>
      <c r="L376" s="192"/>
      <c r="M376" s="192"/>
      <c r="O376" s="192"/>
      <c r="P376" s="192"/>
      <c r="Q376" s="204"/>
    </row>
    <row r="377" spans="6:17" s="203" customFormat="1">
      <c r="F377" s="192"/>
      <c r="G377" s="192"/>
      <c r="H377" s="192"/>
      <c r="I377" s="192"/>
      <c r="J377" s="192"/>
      <c r="K377" s="192"/>
      <c r="L377" s="192"/>
      <c r="M377" s="192"/>
      <c r="O377" s="192"/>
      <c r="P377" s="192"/>
      <c r="Q377" s="204"/>
    </row>
    <row r="378" spans="6:17" s="203" customFormat="1">
      <c r="F378" s="192"/>
      <c r="G378" s="192"/>
      <c r="H378" s="192"/>
      <c r="I378" s="192"/>
      <c r="J378" s="192"/>
      <c r="K378" s="192"/>
      <c r="L378" s="192"/>
      <c r="M378" s="192"/>
      <c r="O378" s="192"/>
      <c r="P378" s="192"/>
      <c r="Q378" s="204"/>
    </row>
    <row r="379" spans="6:17" s="203" customFormat="1">
      <c r="F379" s="192"/>
      <c r="G379" s="192"/>
      <c r="H379" s="192"/>
      <c r="I379" s="192"/>
      <c r="J379" s="192"/>
      <c r="K379" s="192"/>
      <c r="L379" s="192"/>
      <c r="M379" s="192"/>
      <c r="O379" s="192"/>
      <c r="P379" s="192"/>
      <c r="Q379" s="204"/>
    </row>
    <row r="380" spans="6:17" s="203" customFormat="1">
      <c r="F380" s="192"/>
      <c r="G380" s="192"/>
      <c r="H380" s="192"/>
      <c r="I380" s="192"/>
      <c r="J380" s="192"/>
      <c r="K380" s="192"/>
      <c r="L380" s="192"/>
      <c r="M380" s="192"/>
      <c r="O380" s="192"/>
      <c r="P380" s="192"/>
      <c r="Q380" s="204"/>
    </row>
    <row r="381" spans="6:17" s="203" customFormat="1">
      <c r="F381" s="192"/>
      <c r="G381" s="192"/>
      <c r="H381" s="192"/>
      <c r="I381" s="192"/>
      <c r="J381" s="192"/>
      <c r="K381" s="192"/>
      <c r="L381" s="192"/>
      <c r="M381" s="192"/>
      <c r="O381" s="192"/>
      <c r="P381" s="192"/>
      <c r="Q381" s="204"/>
    </row>
    <row r="382" spans="6:17" s="203" customFormat="1">
      <c r="F382" s="192"/>
      <c r="G382" s="192"/>
      <c r="H382" s="192"/>
      <c r="I382" s="192"/>
      <c r="J382" s="192"/>
      <c r="K382" s="192"/>
      <c r="L382" s="192"/>
      <c r="M382" s="192"/>
      <c r="O382" s="192"/>
      <c r="P382" s="192"/>
      <c r="Q382" s="204"/>
    </row>
    <row r="383" spans="6:17" s="203" customFormat="1">
      <c r="F383" s="192"/>
      <c r="G383" s="192"/>
      <c r="H383" s="192"/>
      <c r="I383" s="192"/>
      <c r="J383" s="192"/>
      <c r="K383" s="192"/>
      <c r="L383" s="192"/>
      <c r="M383" s="192"/>
      <c r="O383" s="192"/>
      <c r="P383" s="192"/>
      <c r="Q383" s="204"/>
    </row>
    <row r="384" spans="6:17" s="203" customFormat="1">
      <c r="F384" s="192"/>
      <c r="G384" s="192"/>
      <c r="H384" s="192"/>
      <c r="I384" s="192"/>
      <c r="J384" s="192"/>
      <c r="K384" s="192"/>
      <c r="L384" s="192"/>
      <c r="M384" s="192"/>
      <c r="O384" s="192"/>
      <c r="P384" s="192"/>
      <c r="Q384" s="204"/>
    </row>
    <row r="385" spans="6:17" s="203" customFormat="1">
      <c r="F385" s="192"/>
      <c r="G385" s="192"/>
      <c r="H385" s="192"/>
      <c r="I385" s="192"/>
      <c r="J385" s="192"/>
      <c r="K385" s="192"/>
      <c r="L385" s="192"/>
      <c r="M385" s="192"/>
      <c r="O385" s="192"/>
      <c r="P385" s="192"/>
      <c r="Q385" s="204"/>
    </row>
    <row r="386" spans="6:17" s="203" customFormat="1">
      <c r="F386" s="192"/>
      <c r="G386" s="192"/>
      <c r="H386" s="192"/>
      <c r="I386" s="192"/>
      <c r="J386" s="192"/>
      <c r="K386" s="192"/>
      <c r="L386" s="192"/>
      <c r="M386" s="192"/>
      <c r="O386" s="192"/>
      <c r="P386" s="192"/>
      <c r="Q386" s="204"/>
    </row>
    <row r="387" spans="6:17" s="203" customFormat="1">
      <c r="F387" s="192"/>
      <c r="G387" s="192"/>
      <c r="H387" s="192"/>
      <c r="I387" s="192"/>
      <c r="J387" s="192"/>
      <c r="K387" s="192"/>
      <c r="L387" s="192"/>
      <c r="M387" s="192"/>
      <c r="O387" s="192"/>
      <c r="P387" s="192"/>
      <c r="Q387" s="204"/>
    </row>
    <row r="388" spans="6:17" s="203" customFormat="1">
      <c r="F388" s="192"/>
      <c r="G388" s="192"/>
      <c r="H388" s="192"/>
      <c r="I388" s="192"/>
      <c r="J388" s="192"/>
      <c r="K388" s="192"/>
      <c r="L388" s="192"/>
      <c r="M388" s="192"/>
      <c r="O388" s="192"/>
      <c r="P388" s="192"/>
      <c r="Q388" s="204"/>
    </row>
    <row r="389" spans="6:17" s="203" customFormat="1">
      <c r="F389" s="192"/>
      <c r="G389" s="192"/>
      <c r="H389" s="192"/>
      <c r="I389" s="192"/>
      <c r="J389" s="192"/>
      <c r="K389" s="192"/>
      <c r="L389" s="192"/>
      <c r="M389" s="192"/>
      <c r="O389" s="192"/>
      <c r="P389" s="192"/>
      <c r="Q389" s="204"/>
    </row>
    <row r="390" spans="6:17" s="203" customFormat="1">
      <c r="F390" s="192"/>
      <c r="G390" s="192"/>
      <c r="H390" s="192"/>
      <c r="I390" s="192"/>
      <c r="J390" s="192"/>
      <c r="K390" s="192"/>
      <c r="L390" s="192"/>
      <c r="M390" s="192"/>
      <c r="O390" s="192"/>
      <c r="P390" s="192"/>
      <c r="Q390" s="204"/>
    </row>
    <row r="391" spans="6:17" s="203" customFormat="1">
      <c r="F391" s="192"/>
      <c r="G391" s="192"/>
      <c r="H391" s="192"/>
      <c r="I391" s="192"/>
      <c r="J391" s="192"/>
      <c r="K391" s="192"/>
      <c r="L391" s="192"/>
      <c r="M391" s="192"/>
      <c r="O391" s="192"/>
      <c r="P391" s="192"/>
      <c r="Q391" s="204"/>
    </row>
    <row r="392" spans="6:17" s="203" customFormat="1">
      <c r="F392" s="192"/>
      <c r="G392" s="192"/>
      <c r="H392" s="192"/>
      <c r="I392" s="192"/>
      <c r="J392" s="192"/>
      <c r="K392" s="192"/>
      <c r="L392" s="192"/>
      <c r="M392" s="192"/>
      <c r="O392" s="192"/>
      <c r="P392" s="192"/>
      <c r="Q392" s="204"/>
    </row>
    <row r="393" spans="6:17" s="203" customFormat="1">
      <c r="F393" s="192"/>
      <c r="G393" s="192"/>
      <c r="H393" s="192"/>
      <c r="I393" s="192"/>
      <c r="J393" s="192"/>
      <c r="K393" s="192"/>
      <c r="L393" s="192"/>
      <c r="M393" s="192"/>
      <c r="O393" s="192"/>
      <c r="P393" s="192"/>
      <c r="Q393" s="204"/>
    </row>
    <row r="394" spans="6:17" s="203" customFormat="1">
      <c r="F394" s="192"/>
      <c r="G394" s="192"/>
      <c r="H394" s="192"/>
      <c r="I394" s="192"/>
      <c r="J394" s="192"/>
      <c r="K394" s="192"/>
      <c r="L394" s="192"/>
      <c r="M394" s="192"/>
      <c r="O394" s="192"/>
      <c r="P394" s="192"/>
      <c r="Q394" s="204"/>
    </row>
    <row r="395" spans="6:17" s="203" customFormat="1">
      <c r="F395" s="192"/>
      <c r="G395" s="192"/>
      <c r="H395" s="192"/>
      <c r="I395" s="192"/>
      <c r="J395" s="192"/>
      <c r="K395" s="192"/>
      <c r="L395" s="192"/>
      <c r="M395" s="192"/>
      <c r="O395" s="192"/>
      <c r="P395" s="192"/>
      <c r="Q395" s="204"/>
    </row>
    <row r="396" spans="6:17" s="203" customFormat="1">
      <c r="F396" s="192"/>
      <c r="G396" s="192"/>
      <c r="H396" s="192"/>
      <c r="I396" s="192"/>
      <c r="J396" s="192"/>
      <c r="K396" s="192"/>
      <c r="L396" s="192"/>
      <c r="M396" s="192"/>
      <c r="O396" s="192"/>
      <c r="P396" s="192"/>
      <c r="Q396" s="204"/>
    </row>
    <row r="397" spans="6:17" s="203" customFormat="1">
      <c r="F397" s="192"/>
      <c r="G397" s="192"/>
      <c r="H397" s="192"/>
      <c r="I397" s="192"/>
      <c r="J397" s="192"/>
      <c r="K397" s="192"/>
      <c r="L397" s="192"/>
      <c r="M397" s="192"/>
      <c r="O397" s="192"/>
      <c r="P397" s="192"/>
      <c r="Q397" s="204"/>
    </row>
    <row r="398" spans="6:17" s="203" customFormat="1">
      <c r="F398" s="192"/>
      <c r="G398" s="192"/>
      <c r="H398" s="192"/>
      <c r="I398" s="192"/>
      <c r="J398" s="192"/>
      <c r="K398" s="192"/>
      <c r="L398" s="192"/>
      <c r="M398" s="192"/>
      <c r="O398" s="192"/>
      <c r="P398" s="192"/>
      <c r="Q398" s="204"/>
    </row>
    <row r="399" spans="6:17" s="203" customFormat="1">
      <c r="F399" s="192"/>
      <c r="G399" s="192"/>
      <c r="H399" s="192"/>
      <c r="I399" s="192"/>
      <c r="J399" s="192"/>
      <c r="K399" s="192"/>
      <c r="L399" s="192"/>
      <c r="M399" s="192"/>
      <c r="O399" s="192"/>
      <c r="P399" s="192"/>
      <c r="Q399" s="204"/>
    </row>
    <row r="400" spans="6:17" s="203" customFormat="1">
      <c r="F400" s="192"/>
      <c r="G400" s="192"/>
      <c r="H400" s="192"/>
      <c r="I400" s="192"/>
      <c r="J400" s="192"/>
      <c r="K400" s="192"/>
      <c r="L400" s="192"/>
      <c r="M400" s="192"/>
      <c r="O400" s="192"/>
      <c r="P400" s="192"/>
      <c r="Q400" s="204"/>
    </row>
    <row r="401" spans="6:17" s="203" customFormat="1">
      <c r="F401" s="192"/>
      <c r="G401" s="192"/>
      <c r="H401" s="192"/>
      <c r="I401" s="192"/>
      <c r="J401" s="192"/>
      <c r="K401" s="192"/>
      <c r="L401" s="192"/>
      <c r="M401" s="192"/>
      <c r="O401" s="192"/>
      <c r="P401" s="192"/>
      <c r="Q401" s="204"/>
    </row>
    <row r="402" spans="6:17" s="203" customFormat="1">
      <c r="F402" s="192"/>
      <c r="G402" s="192"/>
      <c r="H402" s="192"/>
      <c r="I402" s="192"/>
      <c r="J402" s="192"/>
      <c r="K402" s="192"/>
      <c r="L402" s="192"/>
      <c r="M402" s="192"/>
      <c r="O402" s="192"/>
      <c r="P402" s="192"/>
      <c r="Q402" s="204"/>
    </row>
    <row r="403" spans="6:17" s="203" customFormat="1">
      <c r="F403" s="192"/>
      <c r="G403" s="192"/>
      <c r="H403" s="192"/>
      <c r="I403" s="192"/>
      <c r="J403" s="192"/>
      <c r="K403" s="192"/>
      <c r="L403" s="192"/>
      <c r="M403" s="192"/>
      <c r="O403" s="192"/>
      <c r="P403" s="192"/>
      <c r="Q403" s="204"/>
    </row>
    <row r="404" spans="6:17" s="203" customFormat="1">
      <c r="F404" s="192"/>
      <c r="G404" s="192"/>
      <c r="H404" s="192"/>
      <c r="I404" s="192"/>
      <c r="J404" s="192"/>
      <c r="K404" s="192"/>
      <c r="L404" s="192"/>
      <c r="M404" s="192"/>
      <c r="O404" s="192"/>
      <c r="P404" s="192"/>
      <c r="Q404" s="204"/>
    </row>
    <row r="405" spans="6:17" s="203" customFormat="1">
      <c r="F405" s="192"/>
      <c r="G405" s="192"/>
      <c r="H405" s="192"/>
      <c r="I405" s="192"/>
      <c r="J405" s="192"/>
      <c r="K405" s="192"/>
      <c r="L405" s="192"/>
      <c r="M405" s="192"/>
      <c r="O405" s="192"/>
      <c r="P405" s="192"/>
      <c r="Q405" s="204"/>
    </row>
    <row r="406" spans="6:17" s="203" customFormat="1">
      <c r="F406" s="192"/>
      <c r="G406" s="192"/>
      <c r="H406" s="192"/>
      <c r="I406" s="192"/>
      <c r="J406" s="192"/>
      <c r="K406" s="192"/>
      <c r="L406" s="192"/>
      <c r="M406" s="192"/>
      <c r="O406" s="192"/>
      <c r="P406" s="192"/>
      <c r="Q406" s="204"/>
    </row>
    <row r="407" spans="6:17" s="203" customFormat="1">
      <c r="F407" s="192"/>
      <c r="G407" s="192"/>
      <c r="H407" s="192"/>
      <c r="I407" s="192"/>
      <c r="J407" s="192"/>
      <c r="K407" s="192"/>
      <c r="L407" s="192"/>
      <c r="M407" s="192"/>
      <c r="O407" s="192"/>
      <c r="P407" s="192"/>
      <c r="Q407" s="204"/>
    </row>
    <row r="408" spans="6:17" s="203" customFormat="1">
      <c r="F408" s="192"/>
      <c r="G408" s="192"/>
      <c r="H408" s="192"/>
      <c r="I408" s="192"/>
      <c r="J408" s="192"/>
      <c r="K408" s="192"/>
      <c r="L408" s="192"/>
      <c r="M408" s="192"/>
      <c r="O408" s="192"/>
      <c r="P408" s="192"/>
      <c r="Q408" s="204"/>
    </row>
    <row r="409" spans="6:17" s="203" customFormat="1">
      <c r="F409" s="192"/>
      <c r="G409" s="192"/>
      <c r="H409" s="192"/>
      <c r="I409" s="192"/>
      <c r="J409" s="192"/>
      <c r="K409" s="192"/>
      <c r="L409" s="192"/>
      <c r="M409" s="192"/>
      <c r="O409" s="192"/>
      <c r="P409" s="192"/>
      <c r="Q409" s="204"/>
    </row>
    <row r="410" spans="6:17" s="203" customFormat="1">
      <c r="F410" s="192"/>
      <c r="G410" s="192"/>
      <c r="H410" s="192"/>
      <c r="I410" s="192"/>
      <c r="J410" s="192"/>
      <c r="K410" s="192"/>
      <c r="L410" s="192"/>
      <c r="M410" s="192"/>
      <c r="O410" s="192"/>
      <c r="P410" s="192"/>
      <c r="Q410" s="204"/>
    </row>
    <row r="411" spans="6:17" s="203" customFormat="1">
      <c r="F411" s="192"/>
      <c r="G411" s="192"/>
      <c r="H411" s="192"/>
      <c r="I411" s="192"/>
      <c r="J411" s="192"/>
      <c r="K411" s="192"/>
      <c r="L411" s="192"/>
      <c r="M411" s="192"/>
      <c r="O411" s="192"/>
      <c r="P411" s="192"/>
      <c r="Q411" s="204"/>
    </row>
    <row r="412" spans="6:17" s="203" customFormat="1">
      <c r="F412" s="192"/>
      <c r="G412" s="192"/>
      <c r="H412" s="192"/>
      <c r="I412" s="192"/>
      <c r="J412" s="192"/>
      <c r="K412" s="192"/>
      <c r="L412" s="192"/>
      <c r="M412" s="192"/>
      <c r="O412" s="192"/>
      <c r="P412" s="192"/>
      <c r="Q412" s="204"/>
    </row>
    <row r="413" spans="6:17" s="203" customFormat="1">
      <c r="F413" s="192"/>
      <c r="G413" s="192"/>
      <c r="H413" s="192"/>
      <c r="I413" s="192"/>
      <c r="J413" s="192"/>
      <c r="K413" s="192"/>
      <c r="L413" s="192"/>
      <c r="M413" s="192"/>
      <c r="O413" s="192"/>
      <c r="P413" s="192"/>
      <c r="Q413" s="204"/>
    </row>
    <row r="414" spans="6:17" s="203" customFormat="1">
      <c r="F414" s="192"/>
      <c r="G414" s="192"/>
      <c r="H414" s="192"/>
      <c r="I414" s="192"/>
      <c r="J414" s="192"/>
      <c r="K414" s="192"/>
      <c r="L414" s="192"/>
      <c r="M414" s="192"/>
      <c r="O414" s="192"/>
      <c r="P414" s="192"/>
      <c r="Q414" s="204"/>
    </row>
    <row r="415" spans="6:17" s="203" customFormat="1">
      <c r="F415" s="192"/>
      <c r="G415" s="192"/>
      <c r="H415" s="192"/>
      <c r="I415" s="192"/>
      <c r="J415" s="192"/>
      <c r="K415" s="192"/>
      <c r="L415" s="192"/>
      <c r="M415" s="192"/>
      <c r="O415" s="192"/>
      <c r="P415" s="192"/>
      <c r="Q415" s="204"/>
    </row>
    <row r="416" spans="6:17" s="203" customFormat="1">
      <c r="F416" s="192"/>
      <c r="G416" s="192"/>
      <c r="H416" s="192"/>
      <c r="I416" s="192"/>
      <c r="J416" s="192"/>
      <c r="K416" s="192"/>
      <c r="L416" s="192"/>
      <c r="M416" s="192"/>
      <c r="O416" s="192"/>
      <c r="P416" s="192"/>
      <c r="Q416" s="204"/>
    </row>
    <row r="417" spans="6:17" s="203" customFormat="1">
      <c r="F417" s="192"/>
      <c r="G417" s="192"/>
      <c r="H417" s="192"/>
      <c r="I417" s="192"/>
      <c r="J417" s="192"/>
      <c r="K417" s="192"/>
      <c r="L417" s="192"/>
      <c r="M417" s="192"/>
      <c r="O417" s="192"/>
      <c r="P417" s="192"/>
      <c r="Q417" s="204"/>
    </row>
    <row r="418" spans="6:17" s="203" customFormat="1">
      <c r="F418" s="192"/>
      <c r="G418" s="192"/>
      <c r="H418" s="192"/>
      <c r="I418" s="192"/>
      <c r="J418" s="192"/>
      <c r="K418" s="192"/>
      <c r="L418" s="192"/>
      <c r="M418" s="192"/>
      <c r="O418" s="192"/>
      <c r="P418" s="192"/>
      <c r="Q418" s="204"/>
    </row>
    <row r="419" spans="6:17" s="203" customFormat="1">
      <c r="F419" s="192"/>
      <c r="G419" s="192"/>
      <c r="H419" s="192"/>
      <c r="I419" s="192"/>
      <c r="J419" s="192"/>
      <c r="K419" s="192"/>
      <c r="L419" s="192"/>
      <c r="M419" s="192"/>
      <c r="O419" s="192"/>
      <c r="P419" s="192"/>
      <c r="Q419" s="204"/>
    </row>
    <row r="420" spans="6:17" s="203" customFormat="1">
      <c r="F420" s="192"/>
      <c r="G420" s="192"/>
      <c r="H420" s="192"/>
      <c r="I420" s="192"/>
      <c r="J420" s="192"/>
      <c r="K420" s="192"/>
      <c r="L420" s="192"/>
      <c r="M420" s="192"/>
      <c r="O420" s="192"/>
      <c r="P420" s="192"/>
      <c r="Q420" s="204"/>
    </row>
    <row r="421" spans="6:17" s="203" customFormat="1">
      <c r="F421" s="192"/>
      <c r="G421" s="192"/>
      <c r="H421" s="192"/>
      <c r="I421" s="192"/>
      <c r="J421" s="192"/>
      <c r="K421" s="192"/>
      <c r="L421" s="192"/>
      <c r="M421" s="192"/>
      <c r="O421" s="192"/>
      <c r="P421" s="192"/>
      <c r="Q421" s="204"/>
    </row>
    <row r="422" spans="6:17" s="203" customFormat="1">
      <c r="F422" s="192"/>
      <c r="G422" s="192"/>
      <c r="H422" s="192"/>
      <c r="I422" s="192"/>
      <c r="J422" s="192"/>
      <c r="K422" s="192"/>
      <c r="L422" s="192"/>
      <c r="M422" s="192"/>
      <c r="O422" s="192"/>
      <c r="P422" s="192"/>
      <c r="Q422" s="204"/>
    </row>
    <row r="423" spans="6:17" s="203" customFormat="1">
      <c r="F423" s="192"/>
      <c r="G423" s="192"/>
      <c r="H423" s="192"/>
      <c r="I423" s="192"/>
      <c r="J423" s="192"/>
      <c r="K423" s="192"/>
      <c r="L423" s="192"/>
      <c r="M423" s="192"/>
      <c r="O423" s="192"/>
      <c r="P423" s="192"/>
      <c r="Q423" s="204"/>
    </row>
    <row r="424" spans="6:17" s="203" customFormat="1">
      <c r="F424" s="192"/>
      <c r="G424" s="192"/>
      <c r="H424" s="192"/>
      <c r="I424" s="192"/>
      <c r="J424" s="192"/>
      <c r="K424" s="192"/>
      <c r="L424" s="192"/>
      <c r="M424" s="192"/>
      <c r="O424" s="192"/>
      <c r="P424" s="192"/>
      <c r="Q424" s="204"/>
    </row>
    <row r="425" spans="6:17" s="203" customFormat="1">
      <c r="F425" s="192"/>
      <c r="G425" s="192"/>
      <c r="H425" s="192"/>
      <c r="I425" s="192"/>
      <c r="J425" s="192"/>
      <c r="K425" s="192"/>
      <c r="L425" s="192"/>
      <c r="M425" s="192"/>
      <c r="O425" s="192"/>
      <c r="P425" s="192"/>
      <c r="Q425" s="204"/>
    </row>
    <row r="426" spans="6:17" s="203" customFormat="1">
      <c r="F426" s="192"/>
      <c r="G426" s="192"/>
      <c r="H426" s="192"/>
      <c r="I426" s="192"/>
      <c r="J426" s="192"/>
      <c r="K426" s="192"/>
      <c r="L426" s="192"/>
      <c r="M426" s="192"/>
      <c r="O426" s="192"/>
      <c r="P426" s="192"/>
      <c r="Q426" s="204"/>
    </row>
    <row r="427" spans="6:17" s="203" customFormat="1">
      <c r="F427" s="192"/>
      <c r="G427" s="192"/>
      <c r="H427" s="192"/>
      <c r="I427" s="192"/>
      <c r="J427" s="192"/>
      <c r="K427" s="192"/>
      <c r="L427" s="192"/>
      <c r="M427" s="192"/>
      <c r="O427" s="192"/>
      <c r="P427" s="192"/>
      <c r="Q427" s="204"/>
    </row>
    <row r="428" spans="6:17" s="203" customFormat="1">
      <c r="F428" s="192"/>
      <c r="G428" s="192"/>
      <c r="H428" s="192"/>
      <c r="I428" s="192"/>
      <c r="J428" s="192"/>
      <c r="K428" s="192"/>
      <c r="L428" s="192"/>
      <c r="M428" s="192"/>
      <c r="O428" s="192"/>
      <c r="P428" s="192"/>
      <c r="Q428" s="204"/>
    </row>
    <row r="429" spans="6:17" s="203" customFormat="1">
      <c r="F429" s="192"/>
      <c r="G429" s="192"/>
      <c r="H429" s="192"/>
      <c r="I429" s="192"/>
      <c r="J429" s="192"/>
      <c r="K429" s="192"/>
      <c r="L429" s="192"/>
      <c r="M429" s="192"/>
      <c r="O429" s="192"/>
      <c r="P429" s="192"/>
      <c r="Q429" s="204"/>
    </row>
    <row r="430" spans="6:17" s="203" customFormat="1">
      <c r="F430" s="192"/>
      <c r="G430" s="192"/>
      <c r="H430" s="192"/>
      <c r="I430" s="192"/>
      <c r="J430" s="192"/>
      <c r="K430" s="192"/>
      <c r="L430" s="192"/>
      <c r="M430" s="192"/>
      <c r="O430" s="192"/>
      <c r="P430" s="192"/>
      <c r="Q430" s="204"/>
    </row>
    <row r="431" spans="6:17" s="203" customFormat="1">
      <c r="F431" s="192"/>
      <c r="G431" s="192"/>
      <c r="H431" s="192"/>
      <c r="I431" s="192"/>
      <c r="J431" s="192"/>
      <c r="K431" s="192"/>
      <c r="L431" s="192"/>
      <c r="M431" s="192"/>
      <c r="O431" s="192"/>
      <c r="P431" s="192"/>
      <c r="Q431" s="204"/>
    </row>
    <row r="432" spans="6:17" s="203" customFormat="1">
      <c r="F432" s="192"/>
      <c r="G432" s="192"/>
      <c r="H432" s="192"/>
      <c r="I432" s="192"/>
      <c r="J432" s="192"/>
      <c r="K432" s="192"/>
      <c r="L432" s="192"/>
      <c r="M432" s="192"/>
      <c r="O432" s="192"/>
      <c r="P432" s="192"/>
      <c r="Q432" s="204"/>
    </row>
    <row r="433" spans="6:17" s="203" customFormat="1">
      <c r="F433" s="192"/>
      <c r="G433" s="192"/>
      <c r="H433" s="192"/>
      <c r="I433" s="192"/>
      <c r="J433" s="192"/>
      <c r="K433" s="192"/>
      <c r="L433" s="192"/>
      <c r="M433" s="192"/>
      <c r="O433" s="192"/>
      <c r="P433" s="192"/>
      <c r="Q433" s="204"/>
    </row>
    <row r="434" spans="6:17" s="203" customFormat="1">
      <c r="F434" s="192"/>
      <c r="G434" s="192"/>
      <c r="H434" s="192"/>
      <c r="I434" s="192"/>
      <c r="J434" s="192"/>
      <c r="K434" s="192"/>
      <c r="L434" s="192"/>
      <c r="M434" s="192"/>
      <c r="O434" s="192"/>
      <c r="P434" s="192"/>
      <c r="Q434" s="204"/>
    </row>
    <row r="435" spans="6:17" s="203" customFormat="1">
      <c r="F435" s="192"/>
      <c r="G435" s="192"/>
      <c r="H435" s="192"/>
      <c r="I435" s="192"/>
      <c r="J435" s="192"/>
      <c r="K435" s="192"/>
      <c r="L435" s="192"/>
      <c r="M435" s="192"/>
      <c r="O435" s="192"/>
      <c r="P435" s="192"/>
      <c r="Q435" s="204"/>
    </row>
    <row r="436" spans="6:17" s="203" customFormat="1">
      <c r="F436" s="192"/>
      <c r="G436" s="192"/>
      <c r="H436" s="192"/>
      <c r="I436" s="192"/>
      <c r="J436" s="192"/>
      <c r="K436" s="192"/>
      <c r="L436" s="192"/>
      <c r="M436" s="192"/>
      <c r="O436" s="192"/>
      <c r="P436" s="192"/>
      <c r="Q436" s="204"/>
    </row>
    <row r="437" spans="6:17" s="203" customFormat="1">
      <c r="F437" s="192"/>
      <c r="G437" s="192"/>
      <c r="H437" s="192"/>
      <c r="I437" s="192"/>
      <c r="J437" s="192"/>
      <c r="K437" s="192"/>
      <c r="L437" s="192"/>
      <c r="M437" s="192"/>
      <c r="O437" s="192"/>
      <c r="P437" s="192"/>
      <c r="Q437" s="204"/>
    </row>
    <row r="438" spans="6:17" s="203" customFormat="1">
      <c r="F438" s="192"/>
      <c r="G438" s="192"/>
      <c r="H438" s="192"/>
      <c r="I438" s="192"/>
      <c r="J438" s="192"/>
      <c r="K438" s="192"/>
      <c r="L438" s="192"/>
      <c r="M438" s="192"/>
      <c r="O438" s="192"/>
      <c r="P438" s="192"/>
      <c r="Q438" s="204"/>
    </row>
    <row r="439" spans="6:17" s="203" customFormat="1">
      <c r="F439" s="192"/>
      <c r="G439" s="192"/>
      <c r="H439" s="192"/>
      <c r="I439" s="192"/>
      <c r="J439" s="192"/>
      <c r="K439" s="192"/>
      <c r="L439" s="192"/>
      <c r="M439" s="192"/>
      <c r="O439" s="192"/>
      <c r="P439" s="192"/>
      <c r="Q439" s="204"/>
    </row>
    <row r="440" spans="6:17" s="203" customFormat="1">
      <c r="F440" s="192"/>
      <c r="G440" s="192"/>
      <c r="H440" s="192"/>
      <c r="I440" s="192"/>
      <c r="J440" s="192"/>
      <c r="K440" s="192"/>
      <c r="L440" s="192"/>
      <c r="M440" s="192"/>
      <c r="O440" s="192"/>
      <c r="P440" s="192"/>
      <c r="Q440" s="204"/>
    </row>
    <row r="441" spans="6:17" s="203" customFormat="1">
      <c r="F441" s="192"/>
      <c r="G441" s="192"/>
      <c r="H441" s="192"/>
      <c r="I441" s="192"/>
      <c r="J441" s="192"/>
      <c r="K441" s="192"/>
      <c r="L441" s="192"/>
      <c r="M441" s="192"/>
      <c r="O441" s="192"/>
      <c r="P441" s="192"/>
      <c r="Q441" s="204"/>
    </row>
    <row r="442" spans="6:17" s="203" customFormat="1">
      <c r="F442" s="192"/>
      <c r="G442" s="192"/>
      <c r="H442" s="192"/>
      <c r="I442" s="192"/>
      <c r="J442" s="192"/>
      <c r="K442" s="192"/>
      <c r="L442" s="192"/>
      <c r="M442" s="192"/>
      <c r="O442" s="192"/>
      <c r="P442" s="192"/>
      <c r="Q442" s="204"/>
    </row>
    <row r="443" spans="6:17" s="203" customFormat="1">
      <c r="F443" s="192"/>
      <c r="G443" s="192"/>
      <c r="H443" s="192"/>
      <c r="I443" s="192"/>
      <c r="J443" s="192"/>
      <c r="K443" s="192"/>
      <c r="L443" s="192"/>
      <c r="M443" s="192"/>
      <c r="O443" s="192"/>
      <c r="P443" s="192"/>
      <c r="Q443" s="204"/>
    </row>
    <row r="444" spans="6:17" s="203" customFormat="1">
      <c r="F444" s="192"/>
      <c r="G444" s="192"/>
      <c r="H444" s="192"/>
      <c r="I444" s="192"/>
      <c r="J444" s="192"/>
      <c r="K444" s="192"/>
      <c r="L444" s="192"/>
      <c r="M444" s="192"/>
      <c r="O444" s="192"/>
      <c r="P444" s="192"/>
      <c r="Q444" s="204"/>
    </row>
    <row r="445" spans="6:17" s="203" customFormat="1">
      <c r="F445" s="192"/>
      <c r="G445" s="192"/>
      <c r="H445" s="192"/>
      <c r="I445" s="192"/>
      <c r="J445" s="192"/>
      <c r="K445" s="192"/>
      <c r="L445" s="192"/>
      <c r="M445" s="192"/>
      <c r="O445" s="192"/>
      <c r="P445" s="192"/>
      <c r="Q445" s="204"/>
    </row>
    <row r="446" spans="6:17" s="203" customFormat="1">
      <c r="F446" s="192"/>
      <c r="G446" s="192"/>
      <c r="H446" s="192"/>
      <c r="I446" s="192"/>
      <c r="J446" s="192"/>
      <c r="K446" s="192"/>
      <c r="L446" s="192"/>
      <c r="M446" s="192"/>
      <c r="O446" s="192"/>
      <c r="P446" s="192"/>
      <c r="Q446" s="204"/>
    </row>
    <row r="447" spans="6:17" s="203" customFormat="1">
      <c r="F447" s="192"/>
      <c r="G447" s="192"/>
      <c r="H447" s="192"/>
      <c r="I447" s="192"/>
      <c r="J447" s="192"/>
      <c r="K447" s="192"/>
      <c r="L447" s="192"/>
      <c r="M447" s="192"/>
      <c r="O447" s="192"/>
      <c r="P447" s="192"/>
      <c r="Q447" s="204"/>
    </row>
    <row r="448" spans="6:17" s="203" customFormat="1">
      <c r="F448" s="192"/>
      <c r="G448" s="192"/>
      <c r="H448" s="192"/>
      <c r="I448" s="192"/>
      <c r="J448" s="192"/>
      <c r="K448" s="192"/>
      <c r="L448" s="192"/>
      <c r="M448" s="192"/>
      <c r="O448" s="192"/>
      <c r="P448" s="192"/>
      <c r="Q448" s="204"/>
    </row>
    <row r="449" spans="6:17" s="203" customFormat="1">
      <c r="F449" s="192"/>
      <c r="G449" s="192"/>
      <c r="H449" s="192"/>
      <c r="I449" s="192"/>
      <c r="J449" s="192"/>
      <c r="K449" s="192"/>
      <c r="L449" s="192"/>
      <c r="M449" s="192"/>
      <c r="O449" s="192"/>
      <c r="P449" s="192"/>
      <c r="Q449" s="204"/>
    </row>
    <row r="450" spans="6:17" s="203" customFormat="1">
      <c r="F450" s="192"/>
      <c r="G450" s="192"/>
      <c r="H450" s="192"/>
      <c r="I450" s="192"/>
      <c r="J450" s="192"/>
      <c r="K450" s="192"/>
      <c r="L450" s="192"/>
      <c r="M450" s="192"/>
      <c r="O450" s="192"/>
      <c r="P450" s="192"/>
      <c r="Q450" s="204"/>
    </row>
    <row r="451" spans="6:17" s="203" customFormat="1">
      <c r="F451" s="192"/>
      <c r="G451" s="192"/>
      <c r="H451" s="192"/>
      <c r="I451" s="192"/>
      <c r="J451" s="192"/>
      <c r="K451" s="192"/>
      <c r="L451" s="192"/>
      <c r="M451" s="192"/>
      <c r="O451" s="192"/>
      <c r="P451" s="192"/>
      <c r="Q451" s="204"/>
    </row>
    <row r="452" spans="6:17" s="203" customFormat="1">
      <c r="F452" s="192"/>
      <c r="G452" s="192"/>
      <c r="H452" s="192"/>
      <c r="I452" s="192"/>
      <c r="J452" s="192"/>
      <c r="K452" s="192"/>
      <c r="L452" s="192"/>
      <c r="M452" s="192"/>
      <c r="O452" s="192"/>
      <c r="P452" s="192"/>
      <c r="Q452" s="204"/>
    </row>
    <row r="453" spans="6:17" s="203" customFormat="1">
      <c r="F453" s="192"/>
      <c r="G453" s="192"/>
      <c r="H453" s="192"/>
      <c r="I453" s="192"/>
      <c r="J453" s="192"/>
      <c r="K453" s="192"/>
      <c r="L453" s="192"/>
      <c r="M453" s="192"/>
      <c r="O453" s="192"/>
      <c r="P453" s="192"/>
      <c r="Q453" s="204"/>
    </row>
    <row r="454" spans="6:17" s="203" customFormat="1">
      <c r="F454" s="192"/>
      <c r="G454" s="192"/>
      <c r="H454" s="192"/>
      <c r="I454" s="192"/>
      <c r="J454" s="192"/>
      <c r="K454" s="192"/>
      <c r="L454" s="192"/>
      <c r="M454" s="192"/>
      <c r="O454" s="192"/>
      <c r="P454" s="192"/>
      <c r="Q454" s="204"/>
    </row>
    <row r="455" spans="6:17" s="203" customFormat="1">
      <c r="F455" s="192"/>
      <c r="G455" s="192"/>
      <c r="H455" s="192"/>
      <c r="I455" s="192"/>
      <c r="J455" s="192"/>
      <c r="K455" s="192"/>
      <c r="L455" s="192"/>
      <c r="M455" s="192"/>
      <c r="O455" s="192"/>
      <c r="P455" s="192"/>
      <c r="Q455" s="204"/>
    </row>
    <row r="456" spans="6:17" s="203" customFormat="1">
      <c r="F456" s="192"/>
      <c r="G456" s="192"/>
      <c r="H456" s="192"/>
      <c r="I456" s="192"/>
      <c r="J456" s="192"/>
      <c r="K456" s="192"/>
      <c r="L456" s="192"/>
      <c r="M456" s="192"/>
      <c r="O456" s="192"/>
      <c r="P456" s="192"/>
      <c r="Q456" s="204"/>
    </row>
    <row r="457" spans="6:17" s="203" customFormat="1">
      <c r="F457" s="192"/>
      <c r="G457" s="192"/>
      <c r="H457" s="192"/>
      <c r="I457" s="192"/>
      <c r="J457" s="192"/>
      <c r="K457" s="192"/>
      <c r="L457" s="192"/>
      <c r="M457" s="192"/>
      <c r="O457" s="192"/>
      <c r="P457" s="192"/>
      <c r="Q457" s="204"/>
    </row>
    <row r="458" spans="6:17" s="203" customFormat="1">
      <c r="F458" s="192"/>
      <c r="G458" s="192"/>
      <c r="H458" s="192"/>
      <c r="I458" s="192"/>
      <c r="J458" s="192"/>
      <c r="K458" s="192"/>
      <c r="L458" s="192"/>
      <c r="M458" s="192"/>
      <c r="O458" s="192"/>
      <c r="P458" s="192"/>
      <c r="Q458" s="204"/>
    </row>
    <row r="459" spans="6:17" s="203" customFormat="1">
      <c r="F459" s="192"/>
      <c r="G459" s="192"/>
      <c r="H459" s="192"/>
      <c r="I459" s="192"/>
      <c r="J459" s="192"/>
      <c r="K459" s="192"/>
      <c r="L459" s="192"/>
      <c r="M459" s="192"/>
      <c r="O459" s="192"/>
      <c r="P459" s="192"/>
      <c r="Q459" s="204"/>
    </row>
    <row r="460" spans="6:17" s="203" customFormat="1">
      <c r="F460" s="192"/>
      <c r="G460" s="192"/>
      <c r="H460" s="192"/>
      <c r="I460" s="192"/>
      <c r="J460" s="192"/>
      <c r="K460" s="192"/>
      <c r="L460" s="192"/>
      <c r="M460" s="192"/>
      <c r="O460" s="192"/>
      <c r="P460" s="192"/>
      <c r="Q460" s="204"/>
    </row>
    <row r="461" spans="6:17" s="203" customFormat="1">
      <c r="F461" s="192"/>
      <c r="G461" s="192"/>
      <c r="H461" s="192"/>
      <c r="I461" s="192"/>
      <c r="J461" s="192"/>
      <c r="K461" s="192"/>
      <c r="L461" s="192"/>
      <c r="M461" s="192"/>
      <c r="O461" s="192"/>
      <c r="P461" s="192"/>
      <c r="Q461" s="204"/>
    </row>
    <row r="462" spans="6:17" s="203" customFormat="1">
      <c r="F462" s="192"/>
      <c r="G462" s="192"/>
      <c r="H462" s="192"/>
      <c r="I462" s="192"/>
      <c r="J462" s="192"/>
      <c r="K462" s="192"/>
      <c r="L462" s="192"/>
      <c r="M462" s="192"/>
      <c r="O462" s="192"/>
      <c r="P462" s="192"/>
      <c r="Q462" s="204"/>
    </row>
    <row r="463" spans="6:17" s="203" customFormat="1">
      <c r="F463" s="192"/>
      <c r="G463" s="192"/>
      <c r="H463" s="192"/>
      <c r="I463" s="192"/>
      <c r="J463" s="192"/>
      <c r="K463" s="192"/>
      <c r="L463" s="192"/>
      <c r="M463" s="192"/>
      <c r="O463" s="192"/>
      <c r="P463" s="192"/>
      <c r="Q463" s="204"/>
    </row>
    <row r="464" spans="6:17" s="203" customFormat="1">
      <c r="F464" s="192"/>
      <c r="G464" s="192"/>
      <c r="H464" s="192"/>
      <c r="I464" s="192"/>
      <c r="J464" s="192"/>
      <c r="K464" s="192"/>
      <c r="L464" s="192"/>
      <c r="M464" s="192"/>
      <c r="O464" s="192"/>
      <c r="P464" s="192"/>
      <c r="Q464" s="204"/>
    </row>
    <row r="465" spans="6:17" s="203" customFormat="1">
      <c r="F465" s="192"/>
      <c r="G465" s="192"/>
      <c r="H465" s="192"/>
      <c r="I465" s="192"/>
      <c r="J465" s="192"/>
      <c r="K465" s="192"/>
      <c r="L465" s="192"/>
      <c r="M465" s="192"/>
      <c r="O465" s="192"/>
      <c r="P465" s="192"/>
      <c r="Q465" s="204"/>
    </row>
    <row r="466" spans="6:17" s="203" customFormat="1">
      <c r="F466" s="192"/>
      <c r="G466" s="192"/>
      <c r="H466" s="192"/>
      <c r="I466" s="192"/>
      <c r="J466" s="192"/>
      <c r="K466" s="192"/>
      <c r="L466" s="192"/>
      <c r="M466" s="192"/>
      <c r="O466" s="192"/>
      <c r="P466" s="192"/>
      <c r="Q466" s="204"/>
    </row>
    <row r="467" spans="6:17" s="203" customFormat="1">
      <c r="F467" s="192"/>
      <c r="G467" s="192"/>
      <c r="H467" s="192"/>
      <c r="I467" s="192"/>
      <c r="J467" s="192"/>
      <c r="K467" s="192"/>
      <c r="L467" s="192"/>
      <c r="M467" s="192"/>
      <c r="O467" s="192"/>
      <c r="P467" s="192"/>
      <c r="Q467" s="204"/>
    </row>
    <row r="468" spans="6:17" s="203" customFormat="1">
      <c r="F468" s="192"/>
      <c r="G468" s="192"/>
      <c r="H468" s="192"/>
      <c r="I468" s="192"/>
      <c r="J468" s="192"/>
      <c r="K468" s="192"/>
      <c r="L468" s="192"/>
      <c r="M468" s="192"/>
      <c r="O468" s="192"/>
      <c r="P468" s="192"/>
      <c r="Q468" s="204"/>
    </row>
    <row r="469" spans="6:17" s="203" customFormat="1">
      <c r="F469" s="192"/>
      <c r="G469" s="192"/>
      <c r="H469" s="192"/>
      <c r="I469" s="192"/>
      <c r="J469" s="192"/>
      <c r="K469" s="192"/>
      <c r="L469" s="192"/>
      <c r="M469" s="192"/>
      <c r="O469" s="192"/>
      <c r="P469" s="192"/>
      <c r="Q469" s="204"/>
    </row>
    <row r="470" spans="6:17" s="203" customFormat="1">
      <c r="F470" s="192"/>
      <c r="G470" s="192"/>
      <c r="H470" s="192"/>
      <c r="I470" s="192"/>
      <c r="J470" s="192"/>
      <c r="K470" s="192"/>
      <c r="L470" s="192"/>
      <c r="M470" s="192"/>
      <c r="O470" s="192"/>
      <c r="P470" s="192"/>
      <c r="Q470" s="204"/>
    </row>
    <row r="471" spans="6:17" s="203" customFormat="1">
      <c r="F471" s="192"/>
      <c r="G471" s="192"/>
      <c r="H471" s="192"/>
      <c r="I471" s="192"/>
      <c r="J471" s="192"/>
      <c r="K471" s="192"/>
      <c r="L471" s="192"/>
      <c r="M471" s="192"/>
      <c r="O471" s="192"/>
      <c r="P471" s="192"/>
      <c r="Q471" s="204"/>
    </row>
    <row r="472" spans="6:17" s="203" customFormat="1">
      <c r="F472" s="192"/>
      <c r="G472" s="192"/>
      <c r="H472" s="192"/>
      <c r="I472" s="192"/>
      <c r="J472" s="192"/>
      <c r="K472" s="192"/>
      <c r="L472" s="192"/>
      <c r="M472" s="192"/>
      <c r="O472" s="192"/>
      <c r="P472" s="192"/>
      <c r="Q472" s="204"/>
    </row>
    <row r="473" spans="6:17" s="203" customFormat="1">
      <c r="F473" s="192"/>
      <c r="G473" s="192"/>
      <c r="H473" s="192"/>
      <c r="I473" s="192"/>
      <c r="J473" s="192"/>
      <c r="K473" s="192"/>
      <c r="L473" s="192"/>
      <c r="M473" s="192"/>
      <c r="O473" s="192"/>
      <c r="P473" s="192"/>
      <c r="Q473" s="204"/>
    </row>
    <row r="474" spans="6:17" s="203" customFormat="1">
      <c r="F474" s="192"/>
      <c r="G474" s="192"/>
      <c r="H474" s="192"/>
      <c r="I474" s="192"/>
      <c r="J474" s="192"/>
      <c r="K474" s="192"/>
      <c r="L474" s="192"/>
      <c r="M474" s="192"/>
      <c r="O474" s="192"/>
      <c r="P474" s="192"/>
      <c r="Q474" s="204"/>
    </row>
    <row r="475" spans="6:17" s="203" customFormat="1">
      <c r="F475" s="192"/>
      <c r="G475" s="192"/>
      <c r="H475" s="192"/>
      <c r="I475" s="192"/>
      <c r="J475" s="192"/>
      <c r="K475" s="192"/>
      <c r="L475" s="192"/>
      <c r="M475" s="192"/>
      <c r="O475" s="192"/>
      <c r="P475" s="192"/>
      <c r="Q475" s="204"/>
    </row>
    <row r="476" spans="6:17" s="203" customFormat="1">
      <c r="F476" s="192"/>
      <c r="G476" s="192"/>
      <c r="H476" s="192"/>
      <c r="I476" s="192"/>
      <c r="J476" s="192"/>
      <c r="K476" s="192"/>
      <c r="L476" s="192"/>
      <c r="M476" s="192"/>
      <c r="O476" s="192"/>
      <c r="P476" s="192"/>
      <c r="Q476" s="204"/>
    </row>
    <row r="477" spans="6:17" s="203" customFormat="1">
      <c r="F477" s="192"/>
      <c r="G477" s="192"/>
      <c r="H477" s="192"/>
      <c r="I477" s="192"/>
      <c r="J477" s="192"/>
      <c r="K477" s="192"/>
      <c r="L477" s="192"/>
      <c r="M477" s="192"/>
      <c r="O477" s="192"/>
      <c r="P477" s="192"/>
      <c r="Q477" s="204"/>
    </row>
    <row r="478" spans="6:17" s="203" customFormat="1">
      <c r="F478" s="192"/>
      <c r="G478" s="192"/>
      <c r="H478" s="192"/>
      <c r="I478" s="192"/>
      <c r="J478" s="192"/>
      <c r="K478" s="192"/>
      <c r="L478" s="192"/>
      <c r="M478" s="192"/>
      <c r="O478" s="192"/>
      <c r="P478" s="192"/>
      <c r="Q478" s="204"/>
    </row>
    <row r="479" spans="6:17" s="203" customFormat="1">
      <c r="F479" s="192"/>
      <c r="G479" s="192"/>
      <c r="H479" s="192"/>
      <c r="I479" s="192"/>
      <c r="J479" s="192"/>
      <c r="K479" s="192"/>
      <c r="L479" s="192"/>
      <c r="M479" s="192"/>
      <c r="O479" s="192"/>
      <c r="P479" s="192"/>
      <c r="Q479" s="204"/>
    </row>
    <row r="480" spans="6:17" s="203" customFormat="1">
      <c r="F480" s="192"/>
      <c r="G480" s="192"/>
      <c r="H480" s="192"/>
      <c r="I480" s="192"/>
      <c r="J480" s="192"/>
      <c r="K480" s="192"/>
      <c r="L480" s="192"/>
      <c r="M480" s="192"/>
      <c r="O480" s="192"/>
      <c r="P480" s="192"/>
      <c r="Q480" s="204"/>
    </row>
    <row r="481" spans="6:17" s="203" customFormat="1">
      <c r="F481" s="192"/>
      <c r="G481" s="192"/>
      <c r="H481" s="192"/>
      <c r="I481" s="192"/>
      <c r="J481" s="192"/>
      <c r="K481" s="192"/>
      <c r="L481" s="192"/>
      <c r="M481" s="192"/>
      <c r="O481" s="192"/>
      <c r="P481" s="192"/>
      <c r="Q481" s="204"/>
    </row>
    <row r="482" spans="6:17" s="203" customFormat="1">
      <c r="F482" s="192"/>
      <c r="G482" s="192"/>
      <c r="H482" s="192"/>
      <c r="I482" s="192"/>
      <c r="J482" s="192"/>
      <c r="K482" s="192"/>
      <c r="L482" s="192"/>
      <c r="M482" s="192"/>
      <c r="O482" s="192"/>
      <c r="P482" s="192"/>
      <c r="Q482" s="204"/>
    </row>
    <row r="483" spans="6:17" s="203" customFormat="1">
      <c r="F483" s="192"/>
      <c r="G483" s="192"/>
      <c r="H483" s="192"/>
      <c r="I483" s="192"/>
      <c r="J483" s="192"/>
      <c r="K483" s="192"/>
      <c r="L483" s="192"/>
      <c r="M483" s="192"/>
      <c r="O483" s="192"/>
      <c r="P483" s="192"/>
      <c r="Q483" s="204"/>
    </row>
    <row r="484" spans="6:17" s="203" customFormat="1">
      <c r="F484" s="192"/>
      <c r="G484" s="192"/>
      <c r="H484" s="192"/>
      <c r="I484" s="192"/>
      <c r="J484" s="192"/>
      <c r="K484" s="192"/>
      <c r="L484" s="192"/>
      <c r="M484" s="192"/>
      <c r="O484" s="192"/>
      <c r="P484" s="192"/>
      <c r="Q484" s="204"/>
    </row>
    <row r="485" spans="6:17" s="203" customFormat="1">
      <c r="F485" s="192"/>
      <c r="G485" s="192"/>
      <c r="H485" s="192"/>
      <c r="I485" s="192"/>
      <c r="J485" s="192"/>
      <c r="K485" s="192"/>
      <c r="L485" s="192"/>
      <c r="M485" s="192"/>
      <c r="O485" s="192"/>
      <c r="P485" s="192"/>
      <c r="Q485" s="204"/>
    </row>
    <row r="486" spans="6:17" s="203" customFormat="1">
      <c r="F486" s="192"/>
      <c r="G486" s="192"/>
      <c r="H486" s="192"/>
      <c r="I486" s="192"/>
      <c r="J486" s="192"/>
      <c r="K486" s="192"/>
      <c r="L486" s="192"/>
      <c r="M486" s="192"/>
      <c r="O486" s="192"/>
      <c r="P486" s="192"/>
      <c r="Q486" s="204"/>
    </row>
    <row r="487" spans="6:17" s="203" customFormat="1">
      <c r="F487" s="192"/>
      <c r="G487" s="192"/>
      <c r="H487" s="192"/>
      <c r="I487" s="192"/>
      <c r="J487" s="192"/>
      <c r="K487" s="192"/>
      <c r="L487" s="192"/>
      <c r="M487" s="192"/>
      <c r="O487" s="192"/>
      <c r="P487" s="192"/>
      <c r="Q487" s="204"/>
    </row>
    <row r="488" spans="6:17" s="203" customFormat="1">
      <c r="F488" s="192"/>
      <c r="G488" s="192"/>
      <c r="H488" s="192"/>
      <c r="I488" s="192"/>
      <c r="J488" s="192"/>
      <c r="K488" s="192"/>
      <c r="L488" s="192"/>
      <c r="M488" s="192"/>
      <c r="O488" s="192"/>
      <c r="P488" s="192"/>
      <c r="Q488" s="204"/>
    </row>
    <row r="489" spans="6:17" s="203" customFormat="1">
      <c r="F489" s="192"/>
      <c r="G489" s="192"/>
      <c r="H489" s="192"/>
      <c r="I489" s="192"/>
      <c r="J489" s="192"/>
      <c r="K489" s="192"/>
      <c r="L489" s="192"/>
      <c r="M489" s="192"/>
      <c r="O489" s="192"/>
      <c r="P489" s="192"/>
      <c r="Q489" s="204"/>
    </row>
    <row r="490" spans="6:17" s="203" customFormat="1">
      <c r="F490" s="192"/>
      <c r="G490" s="192"/>
      <c r="H490" s="192"/>
      <c r="I490" s="192"/>
      <c r="J490" s="192"/>
      <c r="K490" s="192"/>
      <c r="L490" s="192"/>
      <c r="M490" s="192"/>
      <c r="O490" s="192"/>
      <c r="P490" s="192"/>
      <c r="Q490" s="204"/>
    </row>
    <row r="491" spans="6:17" s="203" customFormat="1">
      <c r="F491" s="192"/>
      <c r="G491" s="192"/>
      <c r="H491" s="192"/>
      <c r="I491" s="192"/>
      <c r="J491" s="192"/>
      <c r="K491" s="192"/>
      <c r="L491" s="192"/>
      <c r="M491" s="192"/>
      <c r="O491" s="192"/>
      <c r="P491" s="192"/>
      <c r="Q491" s="204"/>
    </row>
    <row r="492" spans="6:17" s="203" customFormat="1">
      <c r="F492" s="192"/>
      <c r="G492" s="192"/>
      <c r="H492" s="192"/>
      <c r="I492" s="192"/>
      <c r="J492" s="192"/>
      <c r="K492" s="192"/>
      <c r="L492" s="192"/>
      <c r="M492" s="192"/>
      <c r="O492" s="192"/>
      <c r="P492" s="192"/>
      <c r="Q492" s="204"/>
    </row>
    <row r="493" spans="6:17" s="203" customFormat="1">
      <c r="F493" s="192"/>
      <c r="G493" s="192"/>
      <c r="H493" s="192"/>
      <c r="I493" s="192"/>
      <c r="J493" s="192"/>
      <c r="K493" s="192"/>
      <c r="L493" s="192"/>
      <c r="M493" s="192"/>
      <c r="O493" s="192"/>
      <c r="P493" s="192"/>
      <c r="Q493" s="204"/>
    </row>
    <row r="494" spans="6:17" s="203" customFormat="1">
      <c r="F494" s="192"/>
      <c r="G494" s="192"/>
      <c r="H494" s="192"/>
      <c r="I494" s="192"/>
      <c r="J494" s="192"/>
      <c r="K494" s="192"/>
      <c r="L494" s="192"/>
      <c r="M494" s="192"/>
      <c r="O494" s="192"/>
      <c r="P494" s="192"/>
      <c r="Q494" s="204"/>
    </row>
    <row r="495" spans="6:17" s="203" customFormat="1">
      <c r="F495" s="192"/>
      <c r="G495" s="192"/>
      <c r="H495" s="192"/>
      <c r="I495" s="192"/>
      <c r="J495" s="192"/>
      <c r="K495" s="192"/>
      <c r="L495" s="192"/>
      <c r="M495" s="192"/>
      <c r="O495" s="192"/>
      <c r="P495" s="192"/>
      <c r="Q495" s="204"/>
    </row>
    <row r="496" spans="6:17" s="203" customFormat="1">
      <c r="F496" s="192"/>
      <c r="G496" s="192"/>
      <c r="H496" s="192"/>
      <c r="I496" s="192"/>
      <c r="J496" s="192"/>
      <c r="K496" s="192"/>
      <c r="L496" s="192"/>
      <c r="M496" s="192"/>
      <c r="O496" s="192"/>
      <c r="P496" s="192"/>
      <c r="Q496" s="204"/>
    </row>
    <row r="497" spans="6:17" s="203" customFormat="1">
      <c r="F497" s="192"/>
      <c r="G497" s="192"/>
      <c r="H497" s="192"/>
      <c r="I497" s="192"/>
      <c r="J497" s="192"/>
      <c r="K497" s="192"/>
      <c r="L497" s="192"/>
      <c r="M497" s="192"/>
      <c r="O497" s="192"/>
      <c r="P497" s="192"/>
      <c r="Q497" s="204"/>
    </row>
    <row r="498" spans="6:17" s="203" customFormat="1">
      <c r="F498" s="192"/>
      <c r="G498" s="192"/>
      <c r="H498" s="192"/>
      <c r="I498" s="192"/>
      <c r="J498" s="192"/>
      <c r="K498" s="192"/>
      <c r="L498" s="192"/>
      <c r="M498" s="192"/>
      <c r="O498" s="192"/>
      <c r="P498" s="192"/>
      <c r="Q498" s="204"/>
    </row>
    <row r="499" spans="6:17" s="203" customFormat="1">
      <c r="F499" s="192"/>
      <c r="G499" s="192"/>
      <c r="H499" s="192"/>
      <c r="I499" s="192"/>
      <c r="J499" s="192"/>
      <c r="K499" s="192"/>
      <c r="L499" s="192"/>
      <c r="M499" s="192"/>
      <c r="O499" s="192"/>
      <c r="P499" s="192"/>
      <c r="Q499" s="204"/>
    </row>
    <row r="500" spans="6:17" s="203" customFormat="1">
      <c r="F500" s="192"/>
      <c r="G500" s="192"/>
      <c r="H500" s="192"/>
      <c r="I500" s="192"/>
      <c r="J500" s="192"/>
      <c r="K500" s="192"/>
      <c r="L500" s="192"/>
      <c r="M500" s="192"/>
      <c r="O500" s="192"/>
      <c r="P500" s="192"/>
      <c r="Q500" s="204"/>
    </row>
    <row r="501" spans="6:17" s="203" customFormat="1">
      <c r="F501" s="192"/>
      <c r="G501" s="192"/>
      <c r="H501" s="192"/>
      <c r="I501" s="192"/>
      <c r="J501" s="192"/>
      <c r="K501" s="192"/>
      <c r="L501" s="192"/>
      <c r="M501" s="192"/>
      <c r="O501" s="192"/>
      <c r="P501" s="192"/>
      <c r="Q501" s="204"/>
    </row>
    <row r="502" spans="6:17" s="203" customFormat="1">
      <c r="F502" s="192"/>
      <c r="G502" s="192"/>
      <c r="H502" s="192"/>
      <c r="I502" s="192"/>
      <c r="J502" s="192"/>
      <c r="K502" s="192"/>
      <c r="L502" s="192"/>
      <c r="M502" s="192"/>
      <c r="O502" s="192"/>
      <c r="P502" s="192"/>
      <c r="Q502" s="204"/>
    </row>
    <row r="503" spans="6:17" s="203" customFormat="1">
      <c r="F503" s="192"/>
      <c r="G503" s="192"/>
      <c r="H503" s="192"/>
      <c r="I503" s="192"/>
      <c r="J503" s="192"/>
      <c r="K503" s="192"/>
      <c r="L503" s="192"/>
      <c r="M503" s="192"/>
      <c r="O503" s="192"/>
      <c r="P503" s="192"/>
      <c r="Q503" s="204"/>
    </row>
    <row r="504" spans="6:17" s="203" customFormat="1">
      <c r="F504" s="192"/>
      <c r="G504" s="192"/>
      <c r="H504" s="192"/>
      <c r="I504" s="192"/>
      <c r="J504" s="192"/>
      <c r="K504" s="192"/>
      <c r="L504" s="192"/>
      <c r="M504" s="192"/>
      <c r="O504" s="192"/>
      <c r="P504" s="192"/>
      <c r="Q504" s="204"/>
    </row>
    <row r="505" spans="6:17" s="203" customFormat="1">
      <c r="F505" s="192"/>
      <c r="G505" s="192"/>
      <c r="H505" s="192"/>
      <c r="I505" s="192"/>
      <c r="J505" s="192"/>
      <c r="K505" s="192"/>
      <c r="L505" s="192"/>
      <c r="M505" s="192"/>
      <c r="O505" s="192"/>
      <c r="P505" s="192"/>
      <c r="Q505" s="204"/>
    </row>
    <row r="506" spans="6:17" s="203" customFormat="1">
      <c r="F506" s="192"/>
      <c r="G506" s="192"/>
      <c r="H506" s="192"/>
      <c r="I506" s="192"/>
      <c r="J506" s="192"/>
      <c r="K506" s="192"/>
      <c r="L506" s="192"/>
      <c r="M506" s="192"/>
      <c r="O506" s="192"/>
      <c r="P506" s="192"/>
      <c r="Q506" s="204"/>
    </row>
    <row r="507" spans="6:17" s="203" customFormat="1">
      <c r="F507" s="192"/>
      <c r="G507" s="192"/>
      <c r="H507" s="192"/>
      <c r="I507" s="192"/>
      <c r="J507" s="192"/>
      <c r="K507" s="192"/>
      <c r="L507" s="192"/>
      <c r="M507" s="192"/>
      <c r="O507" s="192"/>
      <c r="P507" s="192"/>
      <c r="Q507" s="204"/>
    </row>
    <row r="508" spans="6:17" s="203" customFormat="1">
      <c r="F508" s="192"/>
      <c r="G508" s="192"/>
      <c r="H508" s="192"/>
      <c r="I508" s="192"/>
      <c r="J508" s="192"/>
      <c r="K508" s="192"/>
      <c r="L508" s="192"/>
      <c r="M508" s="192"/>
      <c r="O508" s="192"/>
      <c r="P508" s="192"/>
      <c r="Q508" s="204"/>
    </row>
    <row r="509" spans="6:17" s="203" customFormat="1">
      <c r="F509" s="192"/>
      <c r="G509" s="192"/>
      <c r="H509" s="192"/>
      <c r="I509" s="192"/>
      <c r="J509" s="192"/>
      <c r="K509" s="192"/>
      <c r="L509" s="192"/>
      <c r="M509" s="192"/>
      <c r="O509" s="192"/>
      <c r="P509" s="192"/>
      <c r="Q509" s="204"/>
    </row>
    <row r="510" spans="6:17" s="203" customFormat="1">
      <c r="F510" s="192"/>
      <c r="G510" s="192"/>
      <c r="H510" s="192"/>
      <c r="I510" s="192"/>
      <c r="J510" s="192"/>
      <c r="K510" s="192"/>
      <c r="L510" s="192"/>
      <c r="M510" s="192"/>
      <c r="O510" s="192"/>
      <c r="P510" s="192"/>
      <c r="Q510" s="204"/>
    </row>
    <row r="511" spans="6:17" s="203" customFormat="1">
      <c r="F511" s="192"/>
      <c r="G511" s="192"/>
      <c r="H511" s="192"/>
      <c r="I511" s="192"/>
      <c r="J511" s="192"/>
      <c r="K511" s="192"/>
      <c r="L511" s="192"/>
      <c r="M511" s="192"/>
      <c r="O511" s="192"/>
      <c r="P511" s="192"/>
      <c r="Q511" s="204"/>
    </row>
    <row r="512" spans="6:17" s="203" customFormat="1">
      <c r="F512" s="192"/>
      <c r="G512" s="192"/>
      <c r="H512" s="192"/>
      <c r="I512" s="192"/>
      <c r="J512" s="192"/>
      <c r="K512" s="192"/>
      <c r="L512" s="192"/>
      <c r="M512" s="192"/>
      <c r="O512" s="192"/>
      <c r="P512" s="192"/>
      <c r="Q512" s="204"/>
    </row>
    <row r="513" spans="6:17" s="203" customFormat="1">
      <c r="F513" s="192"/>
      <c r="G513" s="192"/>
      <c r="H513" s="192"/>
      <c r="I513" s="192"/>
      <c r="J513" s="192"/>
      <c r="K513" s="192"/>
      <c r="L513" s="192"/>
      <c r="M513" s="192"/>
      <c r="O513" s="192"/>
      <c r="P513" s="192"/>
      <c r="Q513" s="204"/>
    </row>
    <row r="514" spans="6:17" s="203" customFormat="1">
      <c r="F514" s="192"/>
      <c r="G514" s="192"/>
      <c r="H514" s="192"/>
      <c r="I514" s="192"/>
      <c r="J514" s="192"/>
      <c r="K514" s="192"/>
      <c r="L514" s="192"/>
      <c r="M514" s="192"/>
      <c r="O514" s="192"/>
      <c r="P514" s="192"/>
      <c r="Q514" s="204"/>
    </row>
    <row r="515" spans="6:17" s="203" customFormat="1">
      <c r="F515" s="192"/>
      <c r="G515" s="192"/>
      <c r="H515" s="192"/>
      <c r="I515" s="192"/>
      <c r="J515" s="192"/>
      <c r="K515" s="192"/>
      <c r="L515" s="192"/>
      <c r="M515" s="192"/>
      <c r="O515" s="192"/>
      <c r="P515" s="192"/>
      <c r="Q515" s="204"/>
    </row>
    <row r="516" spans="6:17" s="203" customFormat="1">
      <c r="F516" s="192"/>
      <c r="G516" s="192"/>
      <c r="H516" s="192"/>
      <c r="I516" s="192"/>
      <c r="J516" s="192"/>
      <c r="K516" s="192"/>
      <c r="L516" s="192"/>
      <c r="M516" s="192"/>
      <c r="O516" s="192"/>
      <c r="P516" s="192"/>
      <c r="Q516" s="204"/>
    </row>
    <row r="517" spans="6:17" s="203" customFormat="1">
      <c r="F517" s="192"/>
      <c r="G517" s="192"/>
      <c r="H517" s="192"/>
      <c r="I517" s="192"/>
      <c r="J517" s="192"/>
      <c r="K517" s="192"/>
      <c r="L517" s="192"/>
      <c r="M517" s="192"/>
      <c r="O517" s="192"/>
      <c r="P517" s="192"/>
      <c r="Q517" s="204"/>
    </row>
    <row r="518" spans="6:17" s="203" customFormat="1">
      <c r="F518" s="192"/>
      <c r="G518" s="192"/>
      <c r="H518" s="192"/>
      <c r="I518" s="192"/>
      <c r="J518" s="192"/>
      <c r="K518" s="192"/>
      <c r="L518" s="192"/>
      <c r="M518" s="192"/>
      <c r="O518" s="192"/>
      <c r="P518" s="192"/>
      <c r="Q518" s="204"/>
    </row>
    <row r="519" spans="6:17" s="203" customFormat="1">
      <c r="F519" s="192"/>
      <c r="G519" s="192"/>
      <c r="H519" s="192"/>
      <c r="I519" s="192"/>
      <c r="J519" s="192"/>
      <c r="K519" s="192"/>
      <c r="L519" s="192"/>
      <c r="M519" s="192"/>
      <c r="O519" s="192"/>
      <c r="P519" s="192"/>
      <c r="Q519" s="204"/>
    </row>
    <row r="520" spans="6:17" s="203" customFormat="1">
      <c r="F520" s="192"/>
      <c r="G520" s="192"/>
      <c r="H520" s="192"/>
      <c r="I520" s="192"/>
      <c r="J520" s="192"/>
      <c r="K520" s="192"/>
      <c r="L520" s="192"/>
      <c r="M520" s="192"/>
      <c r="O520" s="192"/>
      <c r="P520" s="192"/>
      <c r="Q520" s="204"/>
    </row>
    <row r="521" spans="6:17" s="203" customFormat="1">
      <c r="F521" s="192"/>
      <c r="G521" s="192"/>
      <c r="H521" s="192"/>
      <c r="I521" s="192"/>
      <c r="J521" s="192"/>
      <c r="K521" s="192"/>
      <c r="L521" s="192"/>
      <c r="M521" s="192"/>
      <c r="O521" s="192"/>
      <c r="P521" s="192"/>
      <c r="Q521" s="204"/>
    </row>
    <row r="522" spans="6:17" s="203" customFormat="1">
      <c r="F522" s="192"/>
      <c r="G522" s="192"/>
      <c r="H522" s="192"/>
      <c r="I522" s="192"/>
      <c r="J522" s="192"/>
      <c r="K522" s="192"/>
      <c r="L522" s="192"/>
      <c r="M522" s="192"/>
      <c r="O522" s="192"/>
      <c r="P522" s="192"/>
      <c r="Q522" s="204"/>
    </row>
    <row r="523" spans="6:17" s="203" customFormat="1">
      <c r="F523" s="192"/>
      <c r="G523" s="192"/>
      <c r="H523" s="192"/>
      <c r="I523" s="192"/>
      <c r="J523" s="192"/>
      <c r="K523" s="192"/>
      <c r="L523" s="192"/>
      <c r="M523" s="192"/>
      <c r="O523" s="192"/>
      <c r="P523" s="192"/>
      <c r="Q523" s="204"/>
    </row>
    <row r="524" spans="6:17" s="203" customFormat="1">
      <c r="F524" s="192"/>
      <c r="G524" s="192"/>
      <c r="H524" s="192"/>
      <c r="I524" s="192"/>
      <c r="J524" s="192"/>
      <c r="K524" s="192"/>
      <c r="L524" s="192"/>
      <c r="M524" s="192"/>
      <c r="O524" s="192"/>
      <c r="P524" s="192"/>
      <c r="Q524" s="204"/>
    </row>
    <row r="525" spans="6:17" s="203" customFormat="1">
      <c r="F525" s="192"/>
      <c r="G525" s="192"/>
      <c r="H525" s="192"/>
      <c r="I525" s="192"/>
      <c r="J525" s="192"/>
      <c r="K525" s="192"/>
      <c r="L525" s="192"/>
      <c r="M525" s="192"/>
      <c r="O525" s="192"/>
      <c r="P525" s="192"/>
      <c r="Q525" s="204"/>
    </row>
    <row r="526" spans="6:17" s="203" customFormat="1">
      <c r="F526" s="192"/>
      <c r="G526" s="192"/>
      <c r="H526" s="192"/>
      <c r="I526" s="192"/>
      <c r="J526" s="192"/>
      <c r="K526" s="192"/>
      <c r="L526" s="192"/>
      <c r="M526" s="192"/>
      <c r="O526" s="192"/>
      <c r="P526" s="192"/>
      <c r="Q526" s="204"/>
    </row>
    <row r="527" spans="6:17" s="203" customFormat="1">
      <c r="F527" s="192"/>
      <c r="G527" s="192"/>
      <c r="H527" s="192"/>
      <c r="I527" s="192"/>
      <c r="J527" s="192"/>
      <c r="K527" s="192"/>
      <c r="L527" s="192"/>
      <c r="M527" s="192"/>
      <c r="O527" s="192"/>
      <c r="P527" s="192"/>
      <c r="Q527" s="204"/>
    </row>
    <row r="528" spans="6:17" s="203" customFormat="1">
      <c r="F528" s="192"/>
      <c r="G528" s="192"/>
      <c r="H528" s="192"/>
      <c r="I528" s="192"/>
      <c r="J528" s="192"/>
      <c r="K528" s="192"/>
      <c r="L528" s="192"/>
      <c r="M528" s="192"/>
      <c r="O528" s="192"/>
      <c r="P528" s="192"/>
      <c r="Q528" s="204"/>
    </row>
    <row r="529" spans="6:17" s="203" customFormat="1">
      <c r="F529" s="192"/>
      <c r="G529" s="192"/>
      <c r="H529" s="192"/>
      <c r="I529" s="192"/>
      <c r="J529" s="192"/>
      <c r="K529" s="192"/>
      <c r="L529" s="192"/>
      <c r="M529" s="192"/>
      <c r="O529" s="192"/>
      <c r="P529" s="192"/>
      <c r="Q529" s="204"/>
    </row>
    <row r="530" spans="6:17" s="203" customFormat="1">
      <c r="F530" s="192"/>
      <c r="G530" s="192"/>
      <c r="H530" s="192"/>
      <c r="I530" s="192"/>
      <c r="J530" s="192"/>
      <c r="K530" s="192"/>
      <c r="L530" s="192"/>
      <c r="M530" s="192"/>
      <c r="O530" s="192"/>
      <c r="P530" s="192"/>
      <c r="Q530" s="204"/>
    </row>
    <row r="531" spans="6:17" s="203" customFormat="1">
      <c r="F531" s="192"/>
      <c r="G531" s="192"/>
      <c r="H531" s="192"/>
      <c r="I531" s="192"/>
      <c r="J531" s="192"/>
      <c r="K531" s="192"/>
      <c r="L531" s="192"/>
      <c r="M531" s="192"/>
      <c r="O531" s="192"/>
      <c r="P531" s="192"/>
      <c r="Q531" s="204"/>
    </row>
    <row r="532" spans="6:17" s="203" customFormat="1">
      <c r="F532" s="192"/>
      <c r="G532" s="192"/>
      <c r="H532" s="192"/>
      <c r="I532" s="192"/>
      <c r="J532" s="192"/>
      <c r="K532" s="192"/>
      <c r="L532" s="192"/>
      <c r="M532" s="192"/>
      <c r="O532" s="192"/>
      <c r="P532" s="192"/>
      <c r="Q532" s="204"/>
    </row>
    <row r="533" spans="6:17" s="203" customFormat="1">
      <c r="F533" s="192"/>
      <c r="G533" s="192"/>
      <c r="H533" s="192"/>
      <c r="I533" s="192"/>
      <c r="J533" s="192"/>
      <c r="K533" s="192"/>
      <c r="L533" s="192"/>
      <c r="M533" s="192"/>
      <c r="O533" s="192"/>
      <c r="P533" s="192"/>
      <c r="Q533" s="204"/>
    </row>
    <row r="534" spans="6:17" s="203" customFormat="1">
      <c r="F534" s="192"/>
      <c r="G534" s="192"/>
      <c r="H534" s="192"/>
      <c r="I534" s="192"/>
      <c r="J534" s="192"/>
      <c r="K534" s="192"/>
      <c r="L534" s="192"/>
      <c r="M534" s="192"/>
      <c r="O534" s="192"/>
      <c r="P534" s="192"/>
      <c r="Q534" s="204"/>
    </row>
    <row r="535" spans="6:17" s="203" customFormat="1">
      <c r="F535" s="192"/>
      <c r="G535" s="192"/>
      <c r="H535" s="192"/>
      <c r="I535" s="192"/>
      <c r="J535" s="192"/>
      <c r="K535" s="192"/>
      <c r="L535" s="192"/>
      <c r="M535" s="192"/>
      <c r="O535" s="192"/>
      <c r="P535" s="192"/>
      <c r="Q535" s="204"/>
    </row>
    <row r="536" spans="6:17" s="203" customFormat="1">
      <c r="F536" s="192"/>
      <c r="G536" s="192"/>
      <c r="H536" s="192"/>
      <c r="I536" s="192"/>
      <c r="J536" s="192"/>
      <c r="K536" s="192"/>
      <c r="L536" s="192"/>
      <c r="M536" s="192"/>
      <c r="O536" s="192"/>
      <c r="P536" s="192"/>
      <c r="Q536" s="204"/>
    </row>
    <row r="537" spans="6:17" s="203" customFormat="1">
      <c r="F537" s="192"/>
      <c r="G537" s="192"/>
      <c r="H537" s="192"/>
      <c r="I537" s="192"/>
      <c r="J537" s="192"/>
      <c r="K537" s="192"/>
      <c r="L537" s="192"/>
      <c r="M537" s="192"/>
      <c r="O537" s="192"/>
      <c r="P537" s="192"/>
      <c r="Q537" s="204"/>
    </row>
    <row r="538" spans="6:17" s="203" customFormat="1">
      <c r="F538" s="192"/>
      <c r="G538" s="192"/>
      <c r="H538" s="192"/>
      <c r="I538" s="192"/>
      <c r="J538" s="192"/>
      <c r="K538" s="192"/>
      <c r="L538" s="192"/>
      <c r="M538" s="192"/>
      <c r="O538" s="192"/>
      <c r="P538" s="192"/>
      <c r="Q538" s="204"/>
    </row>
    <row r="539" spans="6:17" s="203" customFormat="1">
      <c r="F539" s="192"/>
      <c r="G539" s="192"/>
      <c r="H539" s="192"/>
      <c r="I539" s="192"/>
      <c r="J539" s="192"/>
      <c r="K539" s="192"/>
      <c r="L539" s="192"/>
      <c r="M539" s="192"/>
      <c r="O539" s="192"/>
      <c r="P539" s="192"/>
      <c r="Q539" s="204"/>
    </row>
    <row r="540" spans="6:17" s="203" customFormat="1">
      <c r="F540" s="192"/>
      <c r="G540" s="192"/>
      <c r="H540" s="192"/>
      <c r="I540" s="192"/>
      <c r="J540" s="192"/>
      <c r="K540" s="192"/>
      <c r="L540" s="192"/>
      <c r="M540" s="192"/>
      <c r="O540" s="192"/>
      <c r="P540" s="192"/>
      <c r="Q540" s="204"/>
    </row>
    <row r="541" spans="6:17" s="203" customFormat="1">
      <c r="F541" s="192"/>
      <c r="G541" s="192"/>
      <c r="H541" s="192"/>
      <c r="I541" s="192"/>
      <c r="J541" s="192"/>
      <c r="K541" s="192"/>
      <c r="L541" s="192"/>
      <c r="M541" s="192"/>
      <c r="O541" s="192"/>
      <c r="P541" s="192"/>
      <c r="Q541" s="204"/>
    </row>
    <row r="542" spans="6:17" s="203" customFormat="1">
      <c r="F542" s="192"/>
      <c r="G542" s="192"/>
      <c r="H542" s="192"/>
      <c r="I542" s="192"/>
      <c r="J542" s="192"/>
      <c r="K542" s="192"/>
      <c r="L542" s="192"/>
      <c r="M542" s="192"/>
      <c r="O542" s="192"/>
      <c r="P542" s="192"/>
      <c r="Q542" s="204"/>
    </row>
    <row r="543" spans="6:17" s="203" customFormat="1">
      <c r="F543" s="192"/>
      <c r="G543" s="192"/>
      <c r="H543" s="192"/>
      <c r="I543" s="192"/>
      <c r="J543" s="192"/>
      <c r="K543" s="192"/>
      <c r="L543" s="192"/>
      <c r="M543" s="192"/>
      <c r="O543" s="192"/>
      <c r="P543" s="192"/>
      <c r="Q543" s="204"/>
    </row>
    <row r="544" spans="6:17" s="203" customFormat="1">
      <c r="F544" s="192"/>
      <c r="G544" s="192"/>
      <c r="H544" s="192"/>
      <c r="I544" s="192"/>
      <c r="J544" s="192"/>
      <c r="K544" s="192"/>
      <c r="L544" s="192"/>
      <c r="M544" s="192"/>
      <c r="O544" s="192"/>
      <c r="P544" s="192"/>
      <c r="Q544" s="204"/>
    </row>
    <row r="545" spans="6:17" s="203" customFormat="1">
      <c r="F545" s="192"/>
      <c r="G545" s="192"/>
      <c r="H545" s="192"/>
      <c r="I545" s="192"/>
      <c r="J545" s="192"/>
      <c r="K545" s="192"/>
      <c r="L545" s="192"/>
      <c r="M545" s="192"/>
      <c r="O545" s="192"/>
      <c r="P545" s="192"/>
      <c r="Q545" s="204"/>
    </row>
    <row r="546" spans="6:17" s="203" customFormat="1">
      <c r="F546" s="192"/>
      <c r="G546" s="192"/>
      <c r="H546" s="192"/>
      <c r="I546" s="192"/>
      <c r="J546" s="192"/>
      <c r="K546" s="192"/>
      <c r="L546" s="192"/>
      <c r="M546" s="192"/>
      <c r="O546" s="192"/>
      <c r="P546" s="192"/>
      <c r="Q546" s="204"/>
    </row>
    <row r="547" spans="6:17" s="203" customFormat="1">
      <c r="F547" s="192"/>
      <c r="G547" s="192"/>
      <c r="H547" s="192"/>
      <c r="I547" s="192"/>
      <c r="J547" s="192"/>
      <c r="K547" s="192"/>
      <c r="L547" s="192"/>
      <c r="M547" s="192"/>
      <c r="O547" s="192"/>
      <c r="P547" s="192"/>
      <c r="Q547" s="204"/>
    </row>
    <row r="548" spans="6:17" s="203" customFormat="1">
      <c r="F548" s="192"/>
      <c r="G548" s="192"/>
      <c r="H548" s="192"/>
      <c r="I548" s="192"/>
      <c r="J548" s="192"/>
      <c r="K548" s="192"/>
      <c r="L548" s="192"/>
      <c r="M548" s="192"/>
      <c r="O548" s="192"/>
      <c r="P548" s="192"/>
      <c r="Q548" s="204"/>
    </row>
    <row r="549" spans="6:17" s="203" customFormat="1">
      <c r="F549" s="192"/>
      <c r="G549" s="192"/>
      <c r="H549" s="192"/>
      <c r="I549" s="192"/>
      <c r="J549" s="192"/>
      <c r="K549" s="192"/>
      <c r="L549" s="192"/>
      <c r="M549" s="192"/>
      <c r="O549" s="192"/>
      <c r="P549" s="192"/>
      <c r="Q549" s="204"/>
    </row>
    <row r="550" spans="6:17" s="203" customFormat="1">
      <c r="F550" s="192"/>
      <c r="G550" s="192"/>
      <c r="H550" s="192"/>
      <c r="I550" s="192"/>
      <c r="J550" s="192"/>
      <c r="K550" s="192"/>
      <c r="L550" s="192"/>
      <c r="M550" s="192"/>
      <c r="O550" s="192"/>
      <c r="P550" s="192"/>
      <c r="Q550" s="204"/>
    </row>
    <row r="551" spans="6:17" s="203" customFormat="1">
      <c r="F551" s="192"/>
      <c r="G551" s="192"/>
      <c r="H551" s="192"/>
      <c r="I551" s="192"/>
      <c r="J551" s="192"/>
      <c r="K551" s="192"/>
      <c r="L551" s="192"/>
      <c r="M551" s="192"/>
      <c r="O551" s="192"/>
      <c r="P551" s="192"/>
      <c r="Q551" s="204"/>
    </row>
    <row r="552" spans="6:17" s="203" customFormat="1">
      <c r="F552" s="192"/>
      <c r="G552" s="192"/>
      <c r="H552" s="192"/>
      <c r="I552" s="192"/>
      <c r="J552" s="192"/>
      <c r="K552" s="192"/>
      <c r="L552" s="192"/>
      <c r="M552" s="192"/>
      <c r="O552" s="192"/>
      <c r="P552" s="192"/>
      <c r="Q552" s="204"/>
    </row>
    <row r="553" spans="6:17" s="203" customFormat="1">
      <c r="F553" s="192"/>
      <c r="G553" s="192"/>
      <c r="H553" s="192"/>
      <c r="I553" s="192"/>
      <c r="J553" s="192"/>
      <c r="K553" s="192"/>
      <c r="L553" s="192"/>
      <c r="M553" s="192"/>
      <c r="O553" s="192"/>
      <c r="P553" s="192"/>
      <c r="Q553" s="204"/>
    </row>
    <row r="554" spans="6:17" s="203" customFormat="1">
      <c r="F554" s="192"/>
      <c r="G554" s="192"/>
      <c r="H554" s="192"/>
      <c r="I554" s="192"/>
      <c r="J554" s="192"/>
      <c r="K554" s="192"/>
      <c r="L554" s="192"/>
      <c r="M554" s="192"/>
      <c r="O554" s="192"/>
      <c r="P554" s="192"/>
      <c r="Q554" s="204"/>
    </row>
    <row r="555" spans="6:17" s="203" customFormat="1">
      <c r="F555" s="192"/>
      <c r="G555" s="192"/>
      <c r="H555" s="192"/>
      <c r="I555" s="192"/>
      <c r="J555" s="192"/>
      <c r="K555" s="192"/>
      <c r="L555" s="192"/>
      <c r="M555" s="192"/>
      <c r="O555" s="192"/>
      <c r="P555" s="192"/>
      <c r="Q555" s="204"/>
    </row>
    <row r="556" spans="6:17" s="203" customFormat="1">
      <c r="F556" s="192"/>
      <c r="G556" s="192"/>
      <c r="H556" s="192"/>
      <c r="I556" s="192"/>
      <c r="J556" s="192"/>
      <c r="K556" s="192"/>
      <c r="L556" s="192"/>
      <c r="M556" s="192"/>
      <c r="O556" s="192"/>
      <c r="P556" s="192"/>
      <c r="Q556" s="204"/>
    </row>
    <row r="557" spans="6:17" s="203" customFormat="1">
      <c r="F557" s="192"/>
      <c r="G557" s="192"/>
      <c r="H557" s="192"/>
      <c r="I557" s="192"/>
      <c r="J557" s="192"/>
      <c r="K557" s="192"/>
      <c r="L557" s="192"/>
      <c r="M557" s="192"/>
      <c r="O557" s="192"/>
      <c r="P557" s="192"/>
      <c r="Q557" s="204"/>
    </row>
    <row r="558" spans="6:17" s="203" customFormat="1">
      <c r="F558" s="192"/>
      <c r="G558" s="192"/>
      <c r="H558" s="192"/>
      <c r="I558" s="192"/>
      <c r="J558" s="192"/>
      <c r="K558" s="192"/>
      <c r="L558" s="192"/>
      <c r="M558" s="192"/>
      <c r="O558" s="192"/>
      <c r="P558" s="192"/>
      <c r="Q558" s="204"/>
    </row>
    <row r="559" spans="6:17" s="203" customFormat="1">
      <c r="F559" s="192"/>
      <c r="G559" s="192"/>
      <c r="H559" s="192"/>
      <c r="I559" s="192"/>
      <c r="J559" s="192"/>
      <c r="K559" s="192"/>
      <c r="L559" s="192"/>
      <c r="M559" s="192"/>
      <c r="O559" s="192"/>
      <c r="P559" s="192"/>
      <c r="Q559" s="204"/>
    </row>
    <row r="560" spans="6:17" s="203" customFormat="1">
      <c r="F560" s="192"/>
      <c r="G560" s="192"/>
      <c r="H560" s="192"/>
      <c r="I560" s="192"/>
      <c r="J560" s="192"/>
      <c r="K560" s="192"/>
      <c r="L560" s="192"/>
      <c r="M560" s="192"/>
      <c r="O560" s="192"/>
      <c r="P560" s="192"/>
      <c r="Q560" s="204"/>
    </row>
    <row r="561" spans="6:17" s="203" customFormat="1">
      <c r="F561" s="192"/>
      <c r="G561" s="192"/>
      <c r="H561" s="192"/>
      <c r="I561" s="192"/>
      <c r="J561" s="192"/>
      <c r="K561" s="192"/>
      <c r="L561" s="192"/>
      <c r="M561" s="192"/>
      <c r="O561" s="192"/>
      <c r="P561" s="192"/>
      <c r="Q561" s="204"/>
    </row>
    <row r="562" spans="6:17" s="203" customFormat="1">
      <c r="F562" s="192"/>
      <c r="G562" s="192"/>
      <c r="H562" s="192"/>
      <c r="I562" s="192"/>
      <c r="J562" s="192"/>
      <c r="K562" s="192"/>
      <c r="L562" s="192"/>
      <c r="M562" s="192"/>
      <c r="O562" s="192"/>
      <c r="P562" s="192"/>
      <c r="Q562" s="204"/>
    </row>
    <row r="563" spans="6:17" s="203" customFormat="1">
      <c r="F563" s="192"/>
      <c r="G563" s="192"/>
      <c r="H563" s="192"/>
      <c r="I563" s="192"/>
      <c r="J563" s="192"/>
      <c r="K563" s="192"/>
      <c r="L563" s="192"/>
      <c r="M563" s="192"/>
      <c r="O563" s="192"/>
      <c r="P563" s="192"/>
      <c r="Q563" s="204"/>
    </row>
    <row r="564" spans="6:17" s="203" customFormat="1">
      <c r="F564" s="192"/>
      <c r="G564" s="192"/>
      <c r="H564" s="192"/>
      <c r="I564" s="192"/>
      <c r="J564" s="192"/>
      <c r="K564" s="192"/>
      <c r="L564" s="192"/>
      <c r="M564" s="192"/>
      <c r="O564" s="192"/>
      <c r="P564" s="192"/>
      <c r="Q564" s="204"/>
    </row>
    <row r="565" spans="6:17" s="203" customFormat="1">
      <c r="F565" s="192"/>
      <c r="G565" s="192"/>
      <c r="H565" s="192"/>
      <c r="I565" s="192"/>
      <c r="J565" s="192"/>
      <c r="K565" s="192"/>
      <c r="L565" s="192"/>
      <c r="M565" s="192"/>
      <c r="O565" s="192"/>
      <c r="P565" s="192"/>
      <c r="Q565" s="204"/>
    </row>
    <row r="566" spans="6:17" s="203" customFormat="1">
      <c r="F566" s="192"/>
      <c r="G566" s="192"/>
      <c r="H566" s="192"/>
      <c r="I566" s="192"/>
      <c r="J566" s="192"/>
      <c r="K566" s="192"/>
      <c r="L566" s="192"/>
      <c r="M566" s="192"/>
      <c r="O566" s="192"/>
      <c r="P566" s="192"/>
      <c r="Q566" s="204"/>
    </row>
    <row r="567" spans="6:17" s="203" customFormat="1">
      <c r="F567" s="192"/>
      <c r="G567" s="192"/>
      <c r="H567" s="192"/>
      <c r="I567" s="192"/>
      <c r="J567" s="192"/>
      <c r="K567" s="192"/>
      <c r="L567" s="192"/>
      <c r="M567" s="192"/>
      <c r="O567" s="192"/>
      <c r="P567" s="192"/>
      <c r="Q567" s="204"/>
    </row>
    <row r="568" spans="6:17" s="203" customFormat="1">
      <c r="F568" s="192"/>
      <c r="G568" s="192"/>
      <c r="H568" s="192"/>
      <c r="I568" s="192"/>
      <c r="J568" s="192"/>
      <c r="K568" s="192"/>
      <c r="L568" s="192"/>
      <c r="M568" s="192"/>
      <c r="O568" s="192"/>
      <c r="P568" s="192"/>
      <c r="Q568" s="204"/>
    </row>
    <row r="569" spans="6:17" s="203" customFormat="1">
      <c r="F569" s="192"/>
      <c r="G569" s="192"/>
      <c r="H569" s="192"/>
      <c r="I569" s="192"/>
      <c r="J569" s="192"/>
      <c r="K569" s="192"/>
      <c r="L569" s="192"/>
      <c r="M569" s="192"/>
      <c r="O569" s="192"/>
      <c r="P569" s="192"/>
      <c r="Q569" s="204"/>
    </row>
    <row r="570" spans="6:17" s="203" customFormat="1">
      <c r="F570" s="192"/>
      <c r="G570" s="192"/>
      <c r="H570" s="192"/>
      <c r="I570" s="192"/>
      <c r="J570" s="192"/>
      <c r="K570" s="192"/>
      <c r="L570" s="192"/>
      <c r="M570" s="192"/>
      <c r="O570" s="192"/>
      <c r="P570" s="192"/>
      <c r="Q570" s="204"/>
    </row>
    <row r="571" spans="6:17" s="203" customFormat="1">
      <c r="F571" s="192"/>
      <c r="G571" s="192"/>
      <c r="H571" s="192"/>
      <c r="I571" s="192"/>
      <c r="J571" s="192"/>
      <c r="K571" s="192"/>
      <c r="L571" s="192"/>
      <c r="M571" s="192"/>
      <c r="O571" s="192"/>
      <c r="P571" s="192"/>
      <c r="Q571" s="204"/>
    </row>
    <row r="572" spans="6:17" s="203" customFormat="1">
      <c r="F572" s="192"/>
      <c r="G572" s="192"/>
      <c r="H572" s="192"/>
      <c r="I572" s="192"/>
      <c r="J572" s="192"/>
      <c r="K572" s="192"/>
      <c r="L572" s="192"/>
      <c r="M572" s="192"/>
      <c r="O572" s="192"/>
      <c r="P572" s="192"/>
      <c r="Q572" s="204"/>
    </row>
    <row r="573" spans="6:17" s="203" customFormat="1">
      <c r="F573" s="192"/>
      <c r="G573" s="192"/>
      <c r="H573" s="192"/>
      <c r="I573" s="192"/>
      <c r="J573" s="192"/>
      <c r="K573" s="192"/>
      <c r="L573" s="192"/>
      <c r="M573" s="192"/>
      <c r="O573" s="192"/>
      <c r="P573" s="192"/>
      <c r="Q573" s="204"/>
    </row>
    <row r="574" spans="6:17" s="203" customFormat="1">
      <c r="F574" s="192"/>
      <c r="G574" s="192"/>
      <c r="H574" s="192"/>
      <c r="I574" s="192"/>
      <c r="J574" s="192"/>
      <c r="K574" s="192"/>
      <c r="L574" s="192"/>
      <c r="M574" s="192"/>
      <c r="O574" s="192"/>
      <c r="P574" s="192"/>
      <c r="Q574" s="204"/>
    </row>
    <row r="575" spans="6:17" s="203" customFormat="1">
      <c r="F575" s="192"/>
      <c r="G575" s="192"/>
      <c r="H575" s="192"/>
      <c r="I575" s="192"/>
      <c r="J575" s="192"/>
      <c r="K575" s="192"/>
      <c r="L575" s="192"/>
      <c r="M575" s="192"/>
      <c r="O575" s="192"/>
      <c r="P575" s="192"/>
      <c r="Q575" s="204"/>
    </row>
    <row r="576" spans="6:17" s="203" customFormat="1">
      <c r="F576" s="192"/>
      <c r="G576" s="192"/>
      <c r="H576" s="192"/>
      <c r="I576" s="192"/>
      <c r="J576" s="192"/>
      <c r="K576" s="192"/>
      <c r="L576" s="192"/>
      <c r="M576" s="192"/>
      <c r="O576" s="192"/>
      <c r="P576" s="192"/>
      <c r="Q576" s="204"/>
    </row>
    <row r="577" spans="6:17" s="203" customFormat="1">
      <c r="F577" s="192"/>
      <c r="G577" s="192"/>
      <c r="H577" s="192"/>
      <c r="I577" s="192"/>
      <c r="J577" s="192"/>
      <c r="K577" s="192"/>
      <c r="L577" s="192"/>
      <c r="M577" s="192"/>
      <c r="O577" s="192"/>
      <c r="P577" s="192"/>
      <c r="Q577" s="204"/>
    </row>
    <row r="578" spans="6:17" s="203" customFormat="1">
      <c r="F578" s="192"/>
      <c r="G578" s="192"/>
      <c r="H578" s="192"/>
      <c r="I578" s="192"/>
      <c r="J578" s="192"/>
      <c r="K578" s="192"/>
      <c r="L578" s="192"/>
      <c r="M578" s="192"/>
      <c r="O578" s="192"/>
      <c r="P578" s="192"/>
      <c r="Q578" s="204"/>
    </row>
    <row r="579" spans="6:17" s="203" customFormat="1">
      <c r="F579" s="192"/>
      <c r="G579" s="192"/>
      <c r="H579" s="192"/>
      <c r="I579" s="192"/>
      <c r="J579" s="192"/>
      <c r="K579" s="192"/>
      <c r="L579" s="192"/>
      <c r="M579" s="192"/>
      <c r="O579" s="192"/>
      <c r="P579" s="192"/>
      <c r="Q579" s="204"/>
    </row>
    <row r="580" spans="6:17" s="203" customFormat="1">
      <c r="F580" s="192"/>
      <c r="G580" s="192"/>
      <c r="H580" s="192"/>
      <c r="I580" s="192"/>
      <c r="J580" s="192"/>
      <c r="K580" s="192"/>
      <c r="L580" s="192"/>
      <c r="M580" s="192"/>
      <c r="O580" s="192"/>
      <c r="P580" s="192"/>
      <c r="Q580" s="204"/>
    </row>
    <row r="581" spans="6:17" s="203" customFormat="1">
      <c r="F581" s="192"/>
      <c r="G581" s="192"/>
      <c r="H581" s="192"/>
      <c r="I581" s="192"/>
      <c r="J581" s="192"/>
      <c r="K581" s="192"/>
      <c r="L581" s="192"/>
      <c r="M581" s="192"/>
      <c r="O581" s="192"/>
      <c r="P581" s="192"/>
      <c r="Q581" s="204"/>
    </row>
    <row r="582" spans="6:17" s="203" customFormat="1">
      <c r="F582" s="192"/>
      <c r="G582" s="192"/>
      <c r="H582" s="192"/>
      <c r="I582" s="192"/>
      <c r="J582" s="192"/>
      <c r="K582" s="192"/>
      <c r="L582" s="192"/>
      <c r="M582" s="192"/>
      <c r="O582" s="192"/>
      <c r="P582" s="192"/>
      <c r="Q582" s="204"/>
    </row>
    <row r="583" spans="6:17" s="203" customFormat="1">
      <c r="F583" s="192"/>
      <c r="G583" s="192"/>
      <c r="H583" s="192"/>
      <c r="I583" s="192"/>
      <c r="J583" s="192"/>
      <c r="K583" s="192"/>
      <c r="L583" s="192"/>
      <c r="M583" s="192"/>
      <c r="O583" s="192"/>
      <c r="P583" s="192"/>
      <c r="Q583" s="204"/>
    </row>
    <row r="584" spans="6:17" s="203" customFormat="1">
      <c r="F584" s="192"/>
      <c r="G584" s="192"/>
      <c r="H584" s="192"/>
      <c r="I584" s="192"/>
      <c r="J584" s="192"/>
      <c r="K584" s="192"/>
      <c r="L584" s="192"/>
      <c r="M584" s="192"/>
      <c r="O584" s="192"/>
      <c r="P584" s="192"/>
      <c r="Q584" s="204"/>
    </row>
    <row r="585" spans="6:17" s="203" customFormat="1">
      <c r="F585" s="192"/>
      <c r="G585" s="192"/>
      <c r="H585" s="192"/>
      <c r="I585" s="192"/>
      <c r="J585" s="192"/>
      <c r="K585" s="192"/>
      <c r="L585" s="192"/>
      <c r="M585" s="192"/>
      <c r="O585" s="192"/>
      <c r="P585" s="192"/>
      <c r="Q585" s="204"/>
    </row>
    <row r="586" spans="6:17" s="203" customFormat="1">
      <c r="F586" s="192"/>
      <c r="G586" s="192"/>
      <c r="H586" s="192"/>
      <c r="I586" s="192"/>
      <c r="J586" s="192"/>
      <c r="K586" s="192"/>
      <c r="L586" s="192"/>
      <c r="M586" s="192"/>
      <c r="O586" s="192"/>
      <c r="P586" s="192"/>
      <c r="Q586" s="204"/>
    </row>
    <row r="587" spans="6:17" s="203" customFormat="1">
      <c r="F587" s="192"/>
      <c r="G587" s="192"/>
      <c r="H587" s="192"/>
      <c r="I587" s="192"/>
      <c r="J587" s="192"/>
      <c r="K587" s="192"/>
      <c r="L587" s="192"/>
      <c r="M587" s="192"/>
      <c r="O587" s="192"/>
      <c r="P587" s="192"/>
      <c r="Q587" s="204"/>
    </row>
    <row r="588" spans="6:17" s="203" customFormat="1">
      <c r="F588" s="192"/>
      <c r="G588" s="192"/>
      <c r="H588" s="192"/>
      <c r="I588" s="192"/>
      <c r="J588" s="192"/>
      <c r="K588" s="192"/>
      <c r="L588" s="192"/>
      <c r="M588" s="192"/>
      <c r="O588" s="192"/>
      <c r="P588" s="192"/>
      <c r="Q588" s="204"/>
    </row>
    <row r="589" spans="6:17" s="203" customFormat="1">
      <c r="F589" s="192"/>
      <c r="G589" s="192"/>
      <c r="H589" s="192"/>
      <c r="I589" s="192"/>
      <c r="J589" s="192"/>
      <c r="K589" s="192"/>
      <c r="L589" s="192"/>
      <c r="M589" s="192"/>
      <c r="O589" s="192"/>
      <c r="P589" s="192"/>
      <c r="Q589" s="204"/>
    </row>
    <row r="590" spans="6:17" s="203" customFormat="1">
      <c r="F590" s="192"/>
      <c r="G590" s="192"/>
      <c r="H590" s="192"/>
      <c r="I590" s="192"/>
      <c r="J590" s="192"/>
      <c r="K590" s="192"/>
      <c r="L590" s="192"/>
      <c r="M590" s="192"/>
      <c r="O590" s="192"/>
      <c r="P590" s="192"/>
      <c r="Q590" s="204"/>
    </row>
    <row r="591" spans="6:17" s="203" customFormat="1">
      <c r="F591" s="192"/>
      <c r="G591" s="192"/>
      <c r="H591" s="192"/>
      <c r="I591" s="192"/>
      <c r="J591" s="192"/>
      <c r="K591" s="192"/>
      <c r="L591" s="192"/>
      <c r="M591" s="192"/>
      <c r="O591" s="192"/>
      <c r="P591" s="192"/>
      <c r="Q591" s="204"/>
    </row>
    <row r="592" spans="6:17" s="203" customFormat="1">
      <c r="F592" s="192"/>
      <c r="G592" s="192"/>
      <c r="H592" s="192"/>
      <c r="I592" s="192"/>
      <c r="J592" s="192"/>
      <c r="K592" s="192"/>
      <c r="L592" s="192"/>
      <c r="M592" s="192"/>
      <c r="O592" s="192"/>
      <c r="P592" s="192"/>
      <c r="Q592" s="204"/>
    </row>
    <row r="593" spans="6:17" s="203" customFormat="1">
      <c r="F593" s="192"/>
      <c r="G593" s="192"/>
      <c r="H593" s="192"/>
      <c r="I593" s="192"/>
      <c r="J593" s="192"/>
      <c r="K593" s="192"/>
      <c r="L593" s="192"/>
      <c r="M593" s="192"/>
      <c r="O593" s="192"/>
      <c r="P593" s="192"/>
      <c r="Q593" s="204"/>
    </row>
    <row r="594" spans="6:17" s="203" customFormat="1">
      <c r="F594" s="192"/>
      <c r="G594" s="192"/>
      <c r="H594" s="192"/>
      <c r="I594" s="192"/>
      <c r="J594" s="192"/>
      <c r="K594" s="192"/>
      <c r="L594" s="192"/>
      <c r="M594" s="192"/>
      <c r="O594" s="192"/>
      <c r="P594" s="192"/>
      <c r="Q594" s="204"/>
    </row>
    <row r="595" spans="6:17" s="203" customFormat="1">
      <c r="F595" s="192"/>
      <c r="G595" s="192"/>
      <c r="H595" s="192"/>
      <c r="I595" s="192"/>
      <c r="J595" s="192"/>
      <c r="K595" s="192"/>
      <c r="L595" s="192"/>
      <c r="M595" s="192"/>
      <c r="O595" s="192"/>
      <c r="P595" s="192"/>
      <c r="Q595" s="204"/>
    </row>
    <row r="596" spans="6:17" s="203" customFormat="1">
      <c r="F596" s="192"/>
      <c r="G596" s="192"/>
      <c r="H596" s="192"/>
      <c r="I596" s="192"/>
      <c r="J596" s="192"/>
      <c r="K596" s="192"/>
      <c r="L596" s="192"/>
      <c r="M596" s="192"/>
      <c r="O596" s="192"/>
      <c r="P596" s="192"/>
      <c r="Q596" s="204"/>
    </row>
    <row r="597" spans="6:17" s="203" customFormat="1">
      <c r="F597" s="192"/>
      <c r="G597" s="192"/>
      <c r="H597" s="192"/>
      <c r="I597" s="192"/>
      <c r="J597" s="192"/>
      <c r="K597" s="192"/>
      <c r="L597" s="192"/>
      <c r="M597" s="192"/>
      <c r="O597" s="192"/>
      <c r="P597" s="192"/>
      <c r="Q597" s="204"/>
    </row>
    <row r="598" spans="6:17" s="203" customFormat="1">
      <c r="F598" s="192"/>
      <c r="G598" s="192"/>
      <c r="H598" s="192"/>
      <c r="I598" s="192"/>
      <c r="J598" s="192"/>
      <c r="K598" s="192"/>
      <c r="L598" s="192"/>
      <c r="M598" s="192"/>
      <c r="O598" s="192"/>
      <c r="P598" s="192"/>
      <c r="Q598" s="204"/>
    </row>
    <row r="599" spans="6:17" s="203" customFormat="1">
      <c r="F599" s="192"/>
      <c r="G599" s="192"/>
      <c r="H599" s="192"/>
      <c r="I599" s="192"/>
      <c r="J599" s="192"/>
      <c r="K599" s="192"/>
      <c r="L599" s="192"/>
      <c r="M599" s="192"/>
      <c r="O599" s="192"/>
      <c r="P599" s="192"/>
      <c r="Q599" s="204"/>
    </row>
    <row r="600" spans="6:17" s="203" customFormat="1">
      <c r="F600" s="192"/>
      <c r="G600" s="192"/>
      <c r="H600" s="192"/>
      <c r="I600" s="192"/>
      <c r="J600" s="192"/>
      <c r="K600" s="192"/>
      <c r="L600" s="192"/>
      <c r="M600" s="192"/>
      <c r="O600" s="192"/>
      <c r="P600" s="192"/>
      <c r="Q600" s="204"/>
    </row>
    <row r="601" spans="6:17" s="203" customFormat="1">
      <c r="F601" s="192"/>
      <c r="G601" s="192"/>
      <c r="H601" s="192"/>
      <c r="I601" s="192"/>
      <c r="J601" s="192"/>
      <c r="K601" s="192"/>
      <c r="L601" s="192"/>
      <c r="M601" s="192"/>
      <c r="O601" s="192"/>
      <c r="P601" s="192"/>
      <c r="Q601" s="204"/>
    </row>
    <row r="602" spans="6:17" s="203" customFormat="1">
      <c r="F602" s="192"/>
      <c r="G602" s="192"/>
      <c r="H602" s="192"/>
      <c r="I602" s="192"/>
      <c r="J602" s="192"/>
      <c r="K602" s="192"/>
      <c r="L602" s="192"/>
      <c r="M602" s="192"/>
      <c r="O602" s="192"/>
      <c r="P602" s="192"/>
      <c r="Q602" s="204"/>
    </row>
    <row r="603" spans="6:17" s="203" customFormat="1">
      <c r="F603" s="192"/>
      <c r="G603" s="192"/>
      <c r="H603" s="192"/>
      <c r="I603" s="192"/>
      <c r="J603" s="192"/>
      <c r="K603" s="192"/>
      <c r="L603" s="192"/>
      <c r="M603" s="192"/>
      <c r="O603" s="192"/>
      <c r="P603" s="192"/>
      <c r="Q603" s="204"/>
    </row>
    <row r="604" spans="6:17" s="203" customFormat="1">
      <c r="F604" s="192"/>
      <c r="G604" s="192"/>
      <c r="H604" s="192"/>
      <c r="I604" s="192"/>
      <c r="J604" s="192"/>
      <c r="K604" s="192"/>
      <c r="L604" s="192"/>
      <c r="M604" s="192"/>
      <c r="O604" s="192"/>
      <c r="P604" s="192"/>
      <c r="Q604" s="204"/>
    </row>
    <row r="605" spans="6:17" s="203" customFormat="1">
      <c r="F605" s="192"/>
      <c r="G605" s="192"/>
      <c r="H605" s="192"/>
      <c r="I605" s="192"/>
      <c r="J605" s="192"/>
      <c r="K605" s="192"/>
      <c r="L605" s="192"/>
      <c r="M605" s="192"/>
      <c r="O605" s="192"/>
      <c r="P605" s="192"/>
      <c r="Q605" s="204"/>
    </row>
    <row r="606" spans="6:17" s="203" customFormat="1">
      <c r="F606" s="192"/>
      <c r="G606" s="192"/>
      <c r="H606" s="192"/>
      <c r="I606" s="192"/>
      <c r="J606" s="192"/>
      <c r="K606" s="192"/>
      <c r="L606" s="192"/>
      <c r="M606" s="192"/>
      <c r="O606" s="192"/>
      <c r="P606" s="192"/>
      <c r="Q606" s="204"/>
    </row>
    <row r="607" spans="6:17" s="203" customFormat="1">
      <c r="F607" s="192"/>
      <c r="G607" s="192"/>
      <c r="H607" s="192"/>
      <c r="I607" s="192"/>
      <c r="J607" s="192"/>
      <c r="K607" s="192"/>
      <c r="L607" s="192"/>
      <c r="M607" s="192"/>
      <c r="O607" s="192"/>
      <c r="P607" s="192"/>
      <c r="Q607" s="204"/>
    </row>
    <row r="608" spans="6:17" s="203" customFormat="1">
      <c r="F608" s="192"/>
      <c r="G608" s="192"/>
      <c r="H608" s="192"/>
      <c r="I608" s="192"/>
      <c r="J608" s="192"/>
      <c r="K608" s="192"/>
      <c r="L608" s="192"/>
      <c r="M608" s="192"/>
      <c r="O608" s="192"/>
      <c r="P608" s="192"/>
      <c r="Q608" s="204"/>
    </row>
    <row r="609" spans="6:17" s="203" customFormat="1">
      <c r="F609" s="192"/>
      <c r="G609" s="192"/>
      <c r="H609" s="192"/>
      <c r="I609" s="192"/>
      <c r="J609" s="192"/>
      <c r="K609" s="192"/>
      <c r="L609" s="192"/>
      <c r="M609" s="192"/>
      <c r="O609" s="192"/>
      <c r="P609" s="192"/>
      <c r="Q609" s="204"/>
    </row>
    <row r="610" spans="6:17" s="203" customFormat="1">
      <c r="F610" s="192"/>
      <c r="G610" s="192"/>
      <c r="H610" s="192"/>
      <c r="I610" s="192"/>
      <c r="J610" s="192"/>
      <c r="K610" s="192"/>
      <c r="L610" s="192"/>
      <c r="M610" s="192"/>
      <c r="O610" s="192"/>
      <c r="P610" s="192"/>
      <c r="Q610" s="204"/>
    </row>
    <row r="611" spans="6:17" s="203" customFormat="1">
      <c r="F611" s="192"/>
      <c r="G611" s="192"/>
      <c r="H611" s="192"/>
      <c r="I611" s="192"/>
      <c r="J611" s="192"/>
      <c r="K611" s="192"/>
      <c r="L611" s="192"/>
      <c r="M611" s="192"/>
      <c r="O611" s="192"/>
      <c r="P611" s="192"/>
      <c r="Q611" s="204"/>
    </row>
    <row r="612" spans="6:17" s="203" customFormat="1">
      <c r="F612" s="192"/>
      <c r="G612" s="192"/>
      <c r="H612" s="192"/>
      <c r="I612" s="192"/>
      <c r="J612" s="192"/>
      <c r="K612" s="192"/>
      <c r="L612" s="192"/>
      <c r="M612" s="192"/>
      <c r="O612" s="192"/>
      <c r="P612" s="192"/>
      <c r="Q612" s="204"/>
    </row>
    <row r="613" spans="6:17" s="203" customFormat="1">
      <c r="F613" s="192"/>
      <c r="G613" s="192"/>
      <c r="H613" s="192"/>
      <c r="I613" s="192"/>
      <c r="J613" s="192"/>
      <c r="K613" s="192"/>
      <c r="L613" s="192"/>
      <c r="M613" s="192"/>
      <c r="O613" s="192"/>
      <c r="P613" s="192"/>
      <c r="Q613" s="204"/>
    </row>
    <row r="614" spans="6:17" s="203" customFormat="1">
      <c r="F614" s="192"/>
      <c r="G614" s="192"/>
      <c r="H614" s="192"/>
      <c r="I614" s="192"/>
      <c r="J614" s="192"/>
      <c r="K614" s="192"/>
      <c r="L614" s="192"/>
      <c r="M614" s="192"/>
      <c r="O614" s="192"/>
      <c r="P614" s="192"/>
      <c r="Q614" s="204"/>
    </row>
    <row r="615" spans="6:17" s="203" customFormat="1">
      <c r="F615" s="192"/>
      <c r="G615" s="192"/>
      <c r="H615" s="192"/>
      <c r="I615" s="192"/>
      <c r="J615" s="192"/>
      <c r="K615" s="192"/>
      <c r="L615" s="192"/>
      <c r="M615" s="192"/>
      <c r="O615" s="192"/>
      <c r="P615" s="192"/>
      <c r="Q615" s="204"/>
    </row>
  </sheetData>
  <mergeCells count="6">
    <mergeCell ref="P1:W1"/>
    <mergeCell ref="A1:C1"/>
    <mergeCell ref="D1:G1"/>
    <mergeCell ref="H1:I1"/>
    <mergeCell ref="J1:K1"/>
    <mergeCell ref="L1:O1"/>
  </mergeCells>
  <phoneticPr fontId="40" type="noConversion"/>
  <printOptions horizontalCentered="1" verticalCentered="1"/>
  <pageMargins left="0.32" right="0.28000000000000003"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indexed="10"/>
  </sheetPr>
  <dimension ref="A1:AK34"/>
  <sheetViews>
    <sheetView zoomScale="70" zoomScaleNormal="70" zoomScaleSheetLayoutView="80" workbookViewId="0">
      <pane xSplit="2" ySplit="2" topLeftCell="H3" activePane="bottomRight" state="frozen"/>
      <selection pane="topRight" activeCell="H28" sqref="H28"/>
      <selection pane="bottomLeft" activeCell="H28" sqref="H28"/>
      <selection pane="bottomRight" activeCell="L48" sqref="L48"/>
    </sheetView>
  </sheetViews>
  <sheetFormatPr defaultColWidth="7.33203125" defaultRowHeight="15.75" customHeight="1"/>
  <cols>
    <col min="1" max="1" width="11.88671875" style="6" bestFit="1" customWidth="1"/>
    <col min="2" max="2" width="24.33203125" style="6" customWidth="1"/>
    <col min="3" max="3" width="5" style="209" customWidth="1"/>
    <col min="4" max="4" width="6.5546875" style="6" customWidth="1"/>
    <col min="5" max="5" width="16.109375" style="6" customWidth="1"/>
    <col min="6" max="6" width="12.88671875" style="6" customWidth="1"/>
    <col min="7" max="7" width="30.5546875" style="207" bestFit="1" customWidth="1"/>
    <col min="8" max="8" width="31.5546875" style="6" customWidth="1"/>
    <col min="9" max="9" width="14.5546875" style="207" bestFit="1" customWidth="1"/>
    <col min="10" max="10" width="11.88671875" style="210" customWidth="1"/>
    <col min="11" max="11" width="11.109375" style="6" customWidth="1"/>
    <col min="12" max="12" width="12.5546875" style="6" customWidth="1"/>
    <col min="13" max="13" width="23.33203125" style="6" bestFit="1" customWidth="1"/>
    <col min="14" max="14" width="13.5546875" style="6" customWidth="1"/>
    <col min="15" max="15" width="8.33203125" style="6" customWidth="1"/>
    <col min="16" max="16" width="10.109375" style="6" customWidth="1"/>
    <col min="17" max="17" width="9.44140625" style="6" customWidth="1"/>
    <col min="18" max="19" width="10.5546875" style="6" customWidth="1"/>
    <col min="20" max="20" width="9.5546875" style="6" customWidth="1"/>
    <col min="21" max="21" width="13.33203125" style="6" customWidth="1"/>
    <col min="22" max="22" width="7.44140625" style="6" customWidth="1"/>
    <col min="23" max="23" width="7.33203125" style="6" customWidth="1"/>
    <col min="24" max="24" width="10.5546875" style="6" customWidth="1"/>
    <col min="25" max="25" width="11.5546875" style="6" customWidth="1"/>
    <col min="26" max="26" width="9.5546875" style="6" customWidth="1"/>
    <col min="27" max="27" width="7.33203125" style="6" customWidth="1"/>
    <col min="28" max="28" width="23.88671875" style="6" customWidth="1"/>
    <col min="29" max="16384" width="7.33203125" style="6"/>
  </cols>
  <sheetData>
    <row r="1" spans="1:37" s="207" customFormat="1" ht="15.75" customHeight="1">
      <c r="A1" s="459" t="s">
        <v>1052</v>
      </c>
      <c r="B1" s="460"/>
      <c r="C1" s="460"/>
      <c r="D1" s="460"/>
      <c r="E1" s="460"/>
      <c r="F1" s="460"/>
      <c r="G1" s="461"/>
      <c r="H1" s="462" t="s">
        <v>1053</v>
      </c>
      <c r="I1" s="463"/>
      <c r="J1" s="463"/>
      <c r="K1" s="464"/>
      <c r="L1" s="465" t="s">
        <v>1054</v>
      </c>
      <c r="M1" s="466"/>
      <c r="N1" s="466"/>
      <c r="O1" s="466"/>
      <c r="P1" s="466"/>
      <c r="Q1" s="466"/>
      <c r="R1" s="467" t="s">
        <v>1055</v>
      </c>
      <c r="S1" s="468"/>
      <c r="T1" s="468"/>
      <c r="U1" s="468"/>
      <c r="V1" s="468"/>
      <c r="W1" s="468"/>
      <c r="X1" s="468"/>
      <c r="Y1" s="468"/>
      <c r="Z1" s="468"/>
      <c r="AA1" s="468"/>
      <c r="AB1" s="469" t="s">
        <v>1056</v>
      </c>
      <c r="AC1" s="469"/>
      <c r="AD1" s="469"/>
      <c r="AE1" s="469"/>
      <c r="AF1" s="469"/>
      <c r="AG1" s="469"/>
      <c r="AH1" s="469"/>
      <c r="AI1" s="469"/>
      <c r="AJ1" s="469"/>
      <c r="AK1" s="469"/>
    </row>
    <row r="2" spans="1:37" s="230" customFormat="1" ht="54" customHeight="1">
      <c r="A2" s="225" t="s">
        <v>1057</v>
      </c>
      <c r="B2" s="225" t="s">
        <v>1058</v>
      </c>
      <c r="C2" s="225" t="s">
        <v>1059</v>
      </c>
      <c r="D2" s="225" t="s">
        <v>1060</v>
      </c>
      <c r="E2" s="225" t="s">
        <v>1061</v>
      </c>
      <c r="F2" s="225" t="s">
        <v>1062</v>
      </c>
      <c r="G2" s="225" t="s">
        <v>1063</v>
      </c>
      <c r="H2" s="226" t="s">
        <v>1064</v>
      </c>
      <c r="I2" s="226" t="s">
        <v>1065</v>
      </c>
      <c r="J2" s="226" t="s">
        <v>1066</v>
      </c>
      <c r="K2" s="226" t="s">
        <v>1067</v>
      </c>
      <c r="L2" s="227" t="s">
        <v>1068</v>
      </c>
      <c r="M2" s="227" t="s">
        <v>1069</v>
      </c>
      <c r="N2" s="227" t="s">
        <v>1070</v>
      </c>
      <c r="O2" s="227" t="s">
        <v>1071</v>
      </c>
      <c r="P2" s="227" t="s">
        <v>1072</v>
      </c>
      <c r="Q2" s="227" t="s">
        <v>1073</v>
      </c>
      <c r="R2" s="228" t="s">
        <v>1074</v>
      </c>
      <c r="S2" s="228" t="s">
        <v>1075</v>
      </c>
      <c r="T2" s="228" t="s">
        <v>1076</v>
      </c>
      <c r="U2" s="228" t="s">
        <v>1077</v>
      </c>
      <c r="V2" s="228" t="s">
        <v>1078</v>
      </c>
      <c r="W2" s="228" t="s">
        <v>1079</v>
      </c>
      <c r="X2" s="228" t="s">
        <v>1080</v>
      </c>
      <c r="Y2" s="228" t="s">
        <v>1081</v>
      </c>
      <c r="Z2" s="228" t="s">
        <v>1082</v>
      </c>
      <c r="AA2" s="228" t="s">
        <v>1083</v>
      </c>
      <c r="AB2" s="229" t="s">
        <v>1084</v>
      </c>
      <c r="AC2" s="229" t="s">
        <v>1085</v>
      </c>
      <c r="AD2" s="229" t="s">
        <v>1086</v>
      </c>
      <c r="AE2" s="229" t="s">
        <v>1087</v>
      </c>
      <c r="AF2" s="229" t="s">
        <v>1088</v>
      </c>
      <c r="AG2" s="229" t="s">
        <v>1089</v>
      </c>
      <c r="AH2" s="229" t="s">
        <v>1090</v>
      </c>
      <c r="AI2" s="229" t="s">
        <v>1091</v>
      </c>
      <c r="AJ2" s="229" t="s">
        <v>1092</v>
      </c>
      <c r="AK2" s="229" t="s">
        <v>1093</v>
      </c>
    </row>
    <row r="3" spans="1:37" s="231" customFormat="1" ht="15.75" customHeight="1">
      <c r="A3" s="231" t="s">
        <v>266</v>
      </c>
      <c r="B3" s="30" t="s">
        <v>937</v>
      </c>
      <c r="E3" s="231" t="s">
        <v>1133</v>
      </c>
      <c r="G3" s="231" t="str">
        <f>B3</f>
        <v>Name</v>
      </c>
      <c r="H3" s="15" t="s">
        <v>1095</v>
      </c>
      <c r="M3" s="231" t="s">
        <v>1096</v>
      </c>
    </row>
    <row r="4" spans="1:37" s="231" customFormat="1" ht="15.75" customHeight="1">
      <c r="A4" s="231" t="s">
        <v>266</v>
      </c>
      <c r="B4" s="30" t="s">
        <v>1097</v>
      </c>
      <c r="E4" s="231" t="s">
        <v>1133</v>
      </c>
      <c r="G4" s="30" t="s">
        <v>1098</v>
      </c>
      <c r="H4" s="15" t="s">
        <v>1099</v>
      </c>
      <c r="M4" s="231" t="str">
        <f>M3</f>
        <v>CategoryMap!B6</v>
      </c>
    </row>
    <row r="5" spans="1:37" s="231" customFormat="1" ht="15.75" customHeight="1">
      <c r="A5" s="231" t="s">
        <v>266</v>
      </c>
      <c r="B5" s="30" t="s">
        <v>938</v>
      </c>
      <c r="E5" s="231" t="s">
        <v>1133</v>
      </c>
      <c r="G5" s="30" t="s">
        <v>1100</v>
      </c>
      <c r="H5" s="15" t="s">
        <v>938</v>
      </c>
      <c r="M5" s="231" t="str">
        <f>M4</f>
        <v>CategoryMap!B6</v>
      </c>
    </row>
    <row r="6" spans="1:37" s="231" customFormat="1" ht="15.75" customHeight="1">
      <c r="A6" s="231" t="s">
        <v>266</v>
      </c>
      <c r="B6" s="30" t="s">
        <v>939</v>
      </c>
      <c r="E6" s="231" t="s">
        <v>1133</v>
      </c>
      <c r="G6" s="30" t="s">
        <v>1101</v>
      </c>
      <c r="H6" s="15" t="s">
        <v>939</v>
      </c>
      <c r="K6" s="232"/>
      <c r="M6" s="231" t="str">
        <f>M5</f>
        <v>CategoryMap!B6</v>
      </c>
    </row>
    <row r="7" spans="1:37" s="231" customFormat="1" ht="15.75" customHeight="1">
      <c r="A7" s="231" t="s">
        <v>266</v>
      </c>
      <c r="B7" s="30" t="s">
        <v>940</v>
      </c>
      <c r="E7" s="231" t="s">
        <v>1133</v>
      </c>
      <c r="G7" s="30" t="s">
        <v>1102</v>
      </c>
      <c r="H7" s="15" t="s">
        <v>1103</v>
      </c>
      <c r="K7" s="232"/>
      <c r="M7" s="231" t="str">
        <f>M6</f>
        <v>CategoryMap!B6</v>
      </c>
    </row>
    <row r="8" spans="1:37" s="231" customFormat="1" ht="15.75" customHeight="1">
      <c r="A8" s="231" t="s">
        <v>266</v>
      </c>
      <c r="B8" s="30" t="s">
        <v>853</v>
      </c>
      <c r="E8" s="231" t="s">
        <v>1133</v>
      </c>
      <c r="G8" s="30" t="s">
        <v>1104</v>
      </c>
      <c r="H8" s="15" t="s">
        <v>1105</v>
      </c>
      <c r="K8" s="232"/>
      <c r="M8" s="231" t="str">
        <f>M7</f>
        <v>CategoryMap!B6</v>
      </c>
    </row>
    <row r="9" spans="1:37" s="233" customFormat="1" ht="15.75" customHeight="1">
      <c r="A9" s="233" t="s">
        <v>265</v>
      </c>
      <c r="B9" s="234" t="str">
        <f>SUBSTITUTE(H9, " ", "_")</f>
        <v>Name</v>
      </c>
      <c r="E9" s="233" t="s">
        <v>1133</v>
      </c>
      <c r="H9" s="234" t="s">
        <v>1134</v>
      </c>
      <c r="M9" s="233" t="s">
        <v>1135</v>
      </c>
    </row>
    <row r="10" spans="1:37" s="231" customFormat="1" ht="15.75" customHeight="1">
      <c r="A10" s="231" t="str">
        <f>A9</f>
        <v>Terms</v>
      </c>
      <c r="B10" s="235" t="str">
        <f>SUBSTITUTE(H10, " ", "_")</f>
        <v>Artifact_Type</v>
      </c>
      <c r="E10" s="231" t="s">
        <v>1133</v>
      </c>
      <c r="H10" s="235" t="s">
        <v>1136</v>
      </c>
      <c r="M10" s="231" t="str">
        <f>M9</f>
        <v>Terms!B6</v>
      </c>
    </row>
    <row r="11" spans="1:37" s="231" customFormat="1" ht="15.75" customHeight="1">
      <c r="A11" s="231" t="str">
        <f t="shared" ref="A11:A23" si="0">A10</f>
        <v>Terms</v>
      </c>
      <c r="B11" s="235" t="str">
        <f t="shared" ref="B11:B22" si="1">SUBSTITUTE(H11, " ", "_")</f>
        <v>Category</v>
      </c>
      <c r="E11" s="231" t="s">
        <v>1133</v>
      </c>
      <c r="H11" s="235" t="s">
        <v>1108</v>
      </c>
      <c r="M11" s="231" t="str">
        <f t="shared" ref="M11:M23" si="2">M10</f>
        <v>Terms!B6</v>
      </c>
    </row>
    <row r="12" spans="1:37" s="231" customFormat="1" ht="15.75" customHeight="1">
      <c r="A12" s="231" t="str">
        <f t="shared" si="0"/>
        <v>Terms</v>
      </c>
      <c r="B12" s="235" t="str">
        <f t="shared" si="1"/>
        <v>Description</v>
      </c>
      <c r="E12" s="231" t="s">
        <v>1133</v>
      </c>
      <c r="H12" s="235" t="s">
        <v>244</v>
      </c>
      <c r="K12" s="232"/>
      <c r="M12" s="231" t="str">
        <f t="shared" si="2"/>
        <v>Terms!B6</v>
      </c>
    </row>
    <row r="13" spans="1:37" s="231" customFormat="1" ht="15.75" customHeight="1">
      <c r="A13" s="231" t="str">
        <f t="shared" si="0"/>
        <v>Terms</v>
      </c>
      <c r="B13" s="235" t="str">
        <f t="shared" si="1"/>
        <v>Tags</v>
      </c>
      <c r="E13" s="231" t="s">
        <v>1133</v>
      </c>
      <c r="H13" s="235" t="s">
        <v>940</v>
      </c>
      <c r="K13" s="232"/>
      <c r="M13" s="231" t="str">
        <f t="shared" si="2"/>
        <v>Terms!B6</v>
      </c>
    </row>
    <row r="14" spans="1:37" s="231" customFormat="1" ht="15.75" customHeight="1">
      <c r="A14" s="231" t="str">
        <f t="shared" si="0"/>
        <v>Terms</v>
      </c>
      <c r="B14" s="235" t="str">
        <f t="shared" si="1"/>
        <v>Classifications</v>
      </c>
      <c r="E14" s="231" t="s">
        <v>1133</v>
      </c>
      <c r="H14" s="235" t="s">
        <v>941</v>
      </c>
      <c r="K14" s="232"/>
      <c r="M14" s="231" t="str">
        <f t="shared" si="2"/>
        <v>Terms!B6</v>
      </c>
    </row>
    <row r="15" spans="1:37" ht="15.75" customHeight="1">
      <c r="A15" s="231" t="str">
        <f t="shared" si="0"/>
        <v>Terms</v>
      </c>
      <c r="B15" s="235" t="str">
        <f t="shared" si="1"/>
        <v>Stewards</v>
      </c>
      <c r="E15" s="231" t="s">
        <v>1133</v>
      </c>
      <c r="H15" s="235" t="s">
        <v>853</v>
      </c>
      <c r="I15" s="236"/>
      <c r="M15" s="231" t="str">
        <f t="shared" si="2"/>
        <v>Terms!B6</v>
      </c>
    </row>
    <row r="16" spans="1:37" ht="15.75" customHeight="1">
      <c r="A16" s="231" t="str">
        <f t="shared" si="0"/>
        <v>Terms</v>
      </c>
      <c r="B16" t="s">
        <v>1109</v>
      </c>
      <c r="E16" s="231" t="s">
        <v>1133</v>
      </c>
      <c r="H16" t="s">
        <v>1109</v>
      </c>
      <c r="I16" s="236"/>
      <c r="M16" s="231" t="str">
        <f t="shared" si="2"/>
        <v>Terms!B6</v>
      </c>
    </row>
    <row r="17" spans="1:13" ht="15.75" customHeight="1">
      <c r="A17" s="231" t="str">
        <f>A22</f>
        <v>Terms</v>
      </c>
      <c r="B17" s="130" t="s">
        <v>1110</v>
      </c>
      <c r="E17" s="231" t="s">
        <v>1133</v>
      </c>
      <c r="H17" s="130" t="s">
        <v>1110</v>
      </c>
      <c r="M17" s="231" t="str">
        <f>M22</f>
        <v>Terms!B6</v>
      </c>
    </row>
    <row r="18" spans="1:13" ht="15.75" customHeight="1">
      <c r="A18" s="231" t="str">
        <f>A21</f>
        <v>Terms</v>
      </c>
      <c r="B18" s="235" t="s">
        <v>1111</v>
      </c>
      <c r="E18" s="231" t="s">
        <v>1137</v>
      </c>
      <c r="H18" s="235" t="s">
        <v>1111</v>
      </c>
      <c r="M18" s="231" t="str">
        <f>M21</f>
        <v>Terms!B6</v>
      </c>
    </row>
    <row r="19" spans="1:13" ht="15.75" customHeight="1">
      <c r="A19" s="231" t="str">
        <f>A15</f>
        <v>Terms</v>
      </c>
      <c r="B19" s="235" t="str">
        <f t="shared" si="1"/>
        <v>custom_TermID</v>
      </c>
      <c r="E19" s="231" t="s">
        <v>1133</v>
      </c>
      <c r="H19" s="235" t="s">
        <v>944</v>
      </c>
      <c r="I19" s="30"/>
      <c r="M19" s="231" t="str">
        <f>M15</f>
        <v>Terms!B6</v>
      </c>
    </row>
    <row r="20" spans="1:13" ht="15.75" customHeight="1">
      <c r="A20" s="231" t="str">
        <f t="shared" si="0"/>
        <v>Terms</v>
      </c>
      <c r="B20" s="235" t="str">
        <f t="shared" si="1"/>
        <v>custom_LocalName</v>
      </c>
      <c r="E20" s="231" t="s">
        <v>1133</v>
      </c>
      <c r="H20" s="235" t="s">
        <v>945</v>
      </c>
      <c r="M20" s="231" t="str">
        <f t="shared" si="2"/>
        <v>Terms!B6</v>
      </c>
    </row>
    <row r="21" spans="1:13" ht="15.75" customHeight="1">
      <c r="A21" s="231" t="str">
        <f t="shared" si="0"/>
        <v>Terms</v>
      </c>
      <c r="B21" s="235" t="str">
        <f t="shared" si="1"/>
        <v>custom_EnglishName</v>
      </c>
      <c r="E21" s="231" t="s">
        <v>1133</v>
      </c>
      <c r="H21" s="235" t="s">
        <v>947</v>
      </c>
      <c r="M21" s="231" t="str">
        <f t="shared" si="2"/>
        <v>Terms!B6</v>
      </c>
    </row>
    <row r="22" spans="1:13" ht="15.75" customHeight="1">
      <c r="A22" s="231" t="str">
        <f>A21</f>
        <v>Terms</v>
      </c>
      <c r="B22" s="235" t="str">
        <f t="shared" si="1"/>
        <v>custom_BusinessRule</v>
      </c>
      <c r="E22" s="231" t="s">
        <v>1133</v>
      </c>
      <c r="H22" s="235" t="s">
        <v>948</v>
      </c>
      <c r="M22" s="231" t="str">
        <f>M21</f>
        <v>Terms!B6</v>
      </c>
    </row>
    <row r="23" spans="1:13" ht="15.75" customHeight="1">
      <c r="A23" s="231" t="str">
        <f t="shared" si="0"/>
        <v>Terms</v>
      </c>
      <c r="B23" s="6" t="s">
        <v>949</v>
      </c>
      <c r="E23" s="231" t="s">
        <v>1133</v>
      </c>
      <c r="H23" s="6" t="s">
        <v>949</v>
      </c>
      <c r="M23" s="231" t="str">
        <f t="shared" si="2"/>
        <v>Terms!B6</v>
      </c>
    </row>
    <row r="24" spans="1:13" ht="15.75" customHeight="1">
      <c r="A24" s="231" t="str">
        <f>A22</f>
        <v>Terms</v>
      </c>
      <c r="B24" s="6" t="s">
        <v>950</v>
      </c>
      <c r="E24" s="231" t="s">
        <v>1133</v>
      </c>
      <c r="H24" s="6" t="str">
        <f>B24</f>
        <v>custom_Formula</v>
      </c>
      <c r="M24" s="231" t="str">
        <f>M22</f>
        <v>Terms!B6</v>
      </c>
    </row>
    <row r="25" spans="1:13" ht="15.75" customHeight="1">
      <c r="A25" s="231" t="str">
        <f>A23</f>
        <v>Terms</v>
      </c>
      <c r="B25" s="6" t="s">
        <v>951</v>
      </c>
      <c r="E25" s="231" t="s">
        <v>1133</v>
      </c>
      <c r="H25" s="6" t="str">
        <f>B25</f>
        <v>custom_DataType</v>
      </c>
      <c r="M25" s="231" t="str">
        <f>M23</f>
        <v>Terms!B6</v>
      </c>
    </row>
    <row r="26" spans="1:13" s="220" customFormat="1" ht="15.75" customHeight="1">
      <c r="A26" s="220" t="s">
        <v>303</v>
      </c>
      <c r="B26" s="218" t="s">
        <v>937</v>
      </c>
      <c r="C26" s="221"/>
      <c r="E26" s="233" t="s">
        <v>1133</v>
      </c>
      <c r="G26" s="222"/>
      <c r="H26" s="223" t="s">
        <v>1118</v>
      </c>
      <c r="I26" s="222"/>
      <c r="J26" s="224"/>
      <c r="M26" s="233" t="str">
        <f>A26&amp;"!B7"</f>
        <v>DataClasses!B7</v>
      </c>
    </row>
    <row r="27" spans="1:13" ht="15.75" customHeight="1">
      <c r="A27" s="6" t="str">
        <f t="shared" ref="A27:A32" si="3">A26</f>
        <v>DataClasses</v>
      </c>
      <c r="B27" t="s">
        <v>1097</v>
      </c>
      <c r="E27" s="231" t="s">
        <v>1133</v>
      </c>
      <c r="H27" s="219" t="s">
        <v>1119</v>
      </c>
      <c r="M27" s="6" t="str">
        <f t="shared" ref="M27:M32" si="4">M26</f>
        <v>DataClasses!B7</v>
      </c>
    </row>
    <row r="28" spans="1:13" ht="15.75" customHeight="1">
      <c r="A28" s="6" t="str">
        <f t="shared" si="3"/>
        <v>DataClasses</v>
      </c>
      <c r="B28" s="30" t="s">
        <v>938</v>
      </c>
      <c r="E28" s="231" t="s">
        <v>1133</v>
      </c>
      <c r="H28" s="219" t="s">
        <v>1120</v>
      </c>
      <c r="M28" s="6" t="str">
        <f t="shared" si="4"/>
        <v>DataClasses!B7</v>
      </c>
    </row>
    <row r="29" spans="1:13" ht="15.75" customHeight="1">
      <c r="A29" s="6" t="str">
        <f t="shared" si="3"/>
        <v>DataClasses</v>
      </c>
      <c r="B29" s="30" t="s">
        <v>939</v>
      </c>
      <c r="E29" s="231" t="s">
        <v>1133</v>
      </c>
      <c r="H29" s="219" t="s">
        <v>1121</v>
      </c>
      <c r="M29" s="6" t="str">
        <f t="shared" si="4"/>
        <v>DataClasses!B7</v>
      </c>
    </row>
    <row r="30" spans="1:13" ht="15.75" customHeight="1">
      <c r="A30" s="6" t="str">
        <f t="shared" si="3"/>
        <v>DataClasses</v>
      </c>
      <c r="B30" s="30" t="s">
        <v>853</v>
      </c>
      <c r="E30" s="231" t="s">
        <v>1133</v>
      </c>
      <c r="H30" s="219" t="s">
        <v>1122</v>
      </c>
      <c r="M30" s="6" t="str">
        <f t="shared" si="4"/>
        <v>DataClasses!B7</v>
      </c>
    </row>
    <row r="31" spans="1:13" ht="15.75" customHeight="1">
      <c r="A31" s="6" t="str">
        <f t="shared" si="3"/>
        <v>DataClasses</v>
      </c>
      <c r="B31" t="s">
        <v>1123</v>
      </c>
      <c r="E31" s="231" t="s">
        <v>1133</v>
      </c>
      <c r="H31" s="219" t="s">
        <v>1124</v>
      </c>
      <c r="M31" s="6" t="str">
        <f t="shared" si="4"/>
        <v>DataClasses!B7</v>
      </c>
    </row>
    <row r="32" spans="1:13" ht="15.75" customHeight="1">
      <c r="A32" s="6" t="str">
        <f t="shared" si="3"/>
        <v>DataClasses</v>
      </c>
      <c r="B32" s="117" t="s">
        <v>1125</v>
      </c>
      <c r="E32" s="231" t="s">
        <v>1133</v>
      </c>
      <c r="H32" s="117" t="s">
        <v>1125</v>
      </c>
      <c r="M32" s="6" t="str">
        <f t="shared" si="4"/>
        <v>DataClasses!B7</v>
      </c>
    </row>
    <row r="33" spans="7:8" ht="15.75" customHeight="1">
      <c r="H33" s="219"/>
    </row>
    <row r="34" spans="7:8" ht="15.75" customHeight="1">
      <c r="G34" s="237"/>
      <c r="H34" s="219"/>
    </row>
  </sheetData>
  <dataConsolidate link="1"/>
  <mergeCells count="5">
    <mergeCell ref="A1:G1"/>
    <mergeCell ref="H1:K1"/>
    <mergeCell ref="L1:Q1"/>
    <mergeCell ref="R1:AA1"/>
    <mergeCell ref="AB1:AK1"/>
  </mergeCells>
  <phoneticPr fontId="4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2">
    <tabColor rgb="FFFF0000"/>
  </sheetPr>
  <dimension ref="A1:DF891"/>
  <sheetViews>
    <sheetView topLeftCell="F1" zoomScale="80" zoomScaleNormal="80" workbookViewId="0">
      <selection activeCell="G17" sqref="G17"/>
    </sheetView>
  </sheetViews>
  <sheetFormatPr defaultColWidth="8.5546875" defaultRowHeight="15.75"/>
  <cols>
    <col min="1" max="1" width="20.33203125" customWidth="1"/>
    <col min="2" max="2" width="32.33203125" bestFit="1" customWidth="1"/>
    <col min="3" max="3" width="9.109375" customWidth="1"/>
    <col min="4" max="4" width="10.5546875" customWidth="1"/>
    <col min="5" max="5" width="16.44140625" customWidth="1"/>
    <col min="6" max="6" width="21.33203125" customWidth="1"/>
    <col min="7" max="7" width="39.44140625" customWidth="1"/>
    <col min="8" max="8" width="37" customWidth="1"/>
    <col min="9" max="9" width="12.88671875" bestFit="1" customWidth="1"/>
    <col min="10" max="10" width="12.88671875" customWidth="1"/>
    <col min="11" max="11" width="10.44140625" bestFit="1" customWidth="1"/>
    <col min="12" max="12" width="13.44140625" bestFit="1" customWidth="1"/>
    <col min="13" max="13" width="13.44140625" customWidth="1"/>
    <col min="14" max="14" width="4.88671875" customWidth="1"/>
    <col min="15" max="15" width="14.109375" bestFit="1" customWidth="1"/>
    <col min="16" max="16" width="33.88671875" customWidth="1"/>
    <col min="17" max="17" width="25.44140625" customWidth="1"/>
    <col min="18" max="18" width="30.33203125" customWidth="1"/>
    <col min="19" max="19" width="32.109375" customWidth="1"/>
    <col min="20" max="20" width="15.44140625" customWidth="1"/>
    <col min="21" max="21" width="11.33203125" bestFit="1" customWidth="1"/>
    <col min="22" max="22" width="29" bestFit="1" customWidth="1"/>
    <col min="23" max="23" width="6.77734375" bestFit="1" customWidth="1"/>
    <col min="24" max="24" width="13.44140625" bestFit="1" customWidth="1"/>
    <col min="25" max="25" width="16.109375" customWidth="1"/>
    <col min="26" max="26" width="14.5546875" customWidth="1"/>
    <col min="27" max="27" width="29.44140625" bestFit="1" customWidth="1"/>
    <col min="28" max="28" width="12.33203125" bestFit="1" customWidth="1"/>
    <col min="29" max="30" width="4.5546875" bestFit="1" customWidth="1"/>
    <col min="31" max="31" width="5.44140625" bestFit="1" customWidth="1"/>
    <col min="32" max="32" width="9.5546875" bestFit="1" customWidth="1"/>
    <col min="33" max="33" width="9.5546875" customWidth="1"/>
    <col min="34" max="34" width="19.44140625" customWidth="1"/>
    <col min="35" max="35" width="20.109375" customWidth="1"/>
    <col min="36" max="36" width="9.88671875" bestFit="1" customWidth="1"/>
    <col min="37" max="37" width="12.33203125" bestFit="1" customWidth="1"/>
    <col min="38" max="38" width="4.5546875" bestFit="1" customWidth="1"/>
    <col min="39" max="39" width="5.44140625" bestFit="1" customWidth="1"/>
    <col min="40" max="41" width="6.33203125" bestFit="1" customWidth="1"/>
    <col min="42" max="42" width="9.5546875" bestFit="1" customWidth="1"/>
    <col min="43" max="45" width="9.5546875" customWidth="1"/>
    <col min="47" max="47" width="27.5546875" customWidth="1"/>
    <col min="48" max="48" width="10.44140625" bestFit="1" customWidth="1"/>
    <col min="49" max="51" width="4.5546875" bestFit="1" customWidth="1"/>
    <col min="52" max="52" width="13.44140625" bestFit="1" customWidth="1"/>
    <col min="53" max="55" width="4.5546875" customWidth="1"/>
    <col min="56" max="56" width="13.44140625" bestFit="1" customWidth="1"/>
    <col min="57" max="57" width="10.77734375" bestFit="1" customWidth="1"/>
    <col min="58" max="59" width="15.21875" bestFit="1" customWidth="1"/>
    <col min="60" max="60" width="4.5546875" bestFit="1" customWidth="1"/>
    <col min="61" max="61" width="6.33203125" bestFit="1" customWidth="1"/>
    <col min="62" max="62" width="10.109375" bestFit="1" customWidth="1"/>
    <col min="63" max="63" width="15.33203125" customWidth="1"/>
    <col min="64" max="64" width="16.109375" customWidth="1"/>
    <col min="65" max="65" width="14.44140625" customWidth="1"/>
    <col min="66" max="66" width="11" bestFit="1" customWidth="1"/>
    <col min="67" max="67" width="10.109375" bestFit="1" customWidth="1"/>
    <col min="68" max="70" width="10.109375" customWidth="1"/>
    <col min="71" max="71" width="14.5546875" bestFit="1" customWidth="1"/>
    <col min="72" max="72" width="8.109375" customWidth="1"/>
    <col min="73" max="73" width="16.109375" bestFit="1" customWidth="1"/>
    <col min="74" max="74" width="33.33203125" bestFit="1" customWidth="1"/>
    <col min="75" max="75" width="13.88671875" customWidth="1"/>
    <col min="78" max="78" width="9.5546875" bestFit="1" customWidth="1"/>
    <col min="79" max="79" width="10.6640625" bestFit="1" customWidth="1"/>
    <col min="80" max="80" width="9.5546875" bestFit="1" customWidth="1"/>
    <col min="81" max="81" width="5.33203125" bestFit="1" customWidth="1"/>
    <col min="82" max="82" width="22.5546875" bestFit="1" customWidth="1"/>
    <col min="83" max="83" width="26.33203125" bestFit="1" customWidth="1"/>
    <col min="84" max="84" width="10.5546875" bestFit="1" customWidth="1"/>
    <col min="85" max="85" width="11.109375" bestFit="1" customWidth="1"/>
    <col min="86" max="86" width="9.33203125" bestFit="1" customWidth="1"/>
    <col min="87" max="87" width="19.44140625" bestFit="1" customWidth="1"/>
    <col min="88" max="88" width="42.44140625" bestFit="1" customWidth="1"/>
    <col min="89" max="89" width="46.33203125" bestFit="1" customWidth="1"/>
    <col min="90" max="90" width="10.5546875" bestFit="1" customWidth="1"/>
    <col min="91" max="91" width="45.44140625" bestFit="1" customWidth="1"/>
    <col min="92" max="92" width="30" bestFit="1" customWidth="1"/>
    <col min="93" max="94" width="11.109375" bestFit="1" customWidth="1"/>
    <col min="101" max="101" width="11.88671875" customWidth="1"/>
    <col min="102" max="102" width="34.109375" customWidth="1"/>
    <col min="103" max="103" width="13.109375" bestFit="1" customWidth="1"/>
    <col min="104" max="104" width="30.5546875" customWidth="1"/>
    <col min="107" max="107" width="13.5546875" customWidth="1"/>
    <col min="108" max="108" width="30.109375" bestFit="1" customWidth="1"/>
    <col min="109" max="109" width="9.44140625" bestFit="1" customWidth="1"/>
    <col min="110" max="110" width="17.33203125" customWidth="1"/>
  </cols>
  <sheetData>
    <row r="1" spans="1:110" ht="16.5">
      <c r="A1" t="s">
        <v>1138</v>
      </c>
      <c r="B1" t="s">
        <v>244</v>
      </c>
      <c r="C1" t="s">
        <v>1139</v>
      </c>
      <c r="BT1" t="s">
        <v>246</v>
      </c>
      <c r="BU1" t="s">
        <v>1140</v>
      </c>
      <c r="BV1" t="s">
        <v>1141</v>
      </c>
      <c r="BW1" t="s">
        <v>139</v>
      </c>
      <c r="BX1" t="s">
        <v>1142</v>
      </c>
      <c r="CA1" s="112" t="s">
        <v>952</v>
      </c>
      <c r="CB1" t="s">
        <v>1143</v>
      </c>
      <c r="CV1" s="246" t="s">
        <v>246</v>
      </c>
      <c r="CW1" s="247" t="s">
        <v>1144</v>
      </c>
      <c r="CX1" s="247" t="s">
        <v>1145</v>
      </c>
      <c r="CY1" s="247" t="s">
        <v>1146</v>
      </c>
      <c r="CZ1" s="248" t="s">
        <v>1147</v>
      </c>
      <c r="DE1" t="s">
        <v>1144</v>
      </c>
      <c r="DF1" t="s">
        <v>1148</v>
      </c>
    </row>
    <row r="2" spans="1:110">
      <c r="A2" t="s">
        <v>1149</v>
      </c>
      <c r="B2" t="s">
        <v>1150</v>
      </c>
      <c r="C2" t="s">
        <v>1151</v>
      </c>
      <c r="G2" s="112" t="s">
        <v>1152</v>
      </c>
      <c r="H2" t="s">
        <v>2857</v>
      </c>
      <c r="BS2" t="s">
        <v>1155</v>
      </c>
      <c r="BT2" s="122" t="s">
        <v>1143</v>
      </c>
      <c r="BU2" s="122">
        <v>44575</v>
      </c>
      <c r="CT2" t="s">
        <v>1156</v>
      </c>
      <c r="CV2" t="s">
        <v>1157</v>
      </c>
      <c r="CW2" t="s">
        <v>1158</v>
      </c>
      <c r="CX2" t="s">
        <v>1159</v>
      </c>
      <c r="CY2" s="122">
        <v>44286</v>
      </c>
      <c r="CZ2" t="b">
        <v>1</v>
      </c>
      <c r="DD2" t="s">
        <v>1160</v>
      </c>
      <c r="DE2" s="243" t="s">
        <v>1158</v>
      </c>
      <c r="DF2" t="str">
        <f>表格12[[#This Row],[Object]]&amp;"!"&amp;"B:B"</f>
        <v>Terms!B:B</v>
      </c>
    </row>
    <row r="3" spans="1:110">
      <c r="A3" t="s">
        <v>1161</v>
      </c>
      <c r="B3" t="s">
        <v>1162</v>
      </c>
      <c r="C3" t="s">
        <v>1151</v>
      </c>
      <c r="G3" s="112" t="s">
        <v>957</v>
      </c>
      <c r="H3" t="s">
        <v>1163</v>
      </c>
      <c r="AU3" s="112" t="s">
        <v>957</v>
      </c>
      <c r="AV3" t="s">
        <v>1154</v>
      </c>
      <c r="BT3" s="122"/>
      <c r="BU3" s="122"/>
      <c r="CA3" s="112" t="s">
        <v>1164</v>
      </c>
      <c r="CB3" s="112" t="s">
        <v>1165</v>
      </c>
      <c r="CV3" t="s">
        <v>1157</v>
      </c>
      <c r="CW3" t="s">
        <v>1158</v>
      </c>
      <c r="CX3" t="s">
        <v>1166</v>
      </c>
      <c r="CY3" s="122">
        <v>44286</v>
      </c>
      <c r="CZ3" t="b">
        <v>1</v>
      </c>
      <c r="DE3" t="s">
        <v>303</v>
      </c>
      <c r="DF3" t="str">
        <f>表格12[[#This Row],[Object]]&amp;"!"&amp;"B:B"</f>
        <v>DataClasses!B:B</v>
      </c>
    </row>
    <row r="4" spans="1:110">
      <c r="A4" t="s">
        <v>1167</v>
      </c>
      <c r="B4" t="s">
        <v>1168</v>
      </c>
      <c r="C4" t="s">
        <v>1151</v>
      </c>
      <c r="F4" t="s">
        <v>1161</v>
      </c>
      <c r="G4" s="112" t="s">
        <v>893</v>
      </c>
      <c r="O4" t="s">
        <v>1167</v>
      </c>
      <c r="P4" s="112" t="s">
        <v>1152</v>
      </c>
      <c r="Q4" t="s">
        <v>1163</v>
      </c>
      <c r="Y4" s="408"/>
      <c r="Z4" s="112" t="s">
        <v>957</v>
      </c>
      <c r="AA4" t="s">
        <v>1163</v>
      </c>
      <c r="AI4" s="395" t="s">
        <v>1169</v>
      </c>
      <c r="AJ4" s="112" t="s">
        <v>957</v>
      </c>
      <c r="AK4" t="s">
        <v>1163</v>
      </c>
      <c r="AT4" s="124" t="s">
        <v>1149</v>
      </c>
      <c r="BC4" t="s">
        <v>1170</v>
      </c>
      <c r="BJ4" t="s">
        <v>1171</v>
      </c>
      <c r="BT4" s="122"/>
      <c r="BU4" s="122"/>
      <c r="CA4" s="112" t="s">
        <v>1172</v>
      </c>
      <c r="CB4" t="s">
        <v>1173</v>
      </c>
      <c r="CC4" t="s">
        <v>1174</v>
      </c>
      <c r="CV4" t="s">
        <v>1157</v>
      </c>
      <c r="CW4" t="s">
        <v>1158</v>
      </c>
      <c r="CX4" t="s">
        <v>1175</v>
      </c>
      <c r="CY4" s="122">
        <v>44286</v>
      </c>
      <c r="CZ4" t="b">
        <v>1</v>
      </c>
      <c r="DE4" t="s">
        <v>266</v>
      </c>
      <c r="DF4" t="str">
        <f>表格12[[#This Row],[Object]]&amp;"!"&amp;"B:B"</f>
        <v>Categories!B:B</v>
      </c>
    </row>
    <row r="5" spans="1:110">
      <c r="A5" t="s">
        <v>1155</v>
      </c>
      <c r="B5" t="s">
        <v>1176</v>
      </c>
      <c r="C5" t="s">
        <v>1177</v>
      </c>
      <c r="P5" s="112" t="s">
        <v>957</v>
      </c>
      <c r="Q5" t="s">
        <v>1163</v>
      </c>
      <c r="Y5" s="124" t="s">
        <v>1178</v>
      </c>
      <c r="AU5" s="112" t="s">
        <v>1179</v>
      </c>
      <c r="BF5" s="112" t="s">
        <v>1180</v>
      </c>
      <c r="BK5" t="s">
        <v>1181</v>
      </c>
      <c r="BL5" t="s">
        <v>1182</v>
      </c>
      <c r="BM5" t="s">
        <v>1183</v>
      </c>
      <c r="BN5" t="s">
        <v>1184</v>
      </c>
      <c r="BO5" t="s">
        <v>1185</v>
      </c>
      <c r="BT5" s="122"/>
      <c r="BU5" s="122"/>
      <c r="CA5" s="123">
        <v>44575</v>
      </c>
      <c r="CV5" t="s">
        <v>1157</v>
      </c>
      <c r="CW5" t="s">
        <v>1158</v>
      </c>
      <c r="CX5" t="s">
        <v>1186</v>
      </c>
      <c r="CY5" s="122">
        <v>44286</v>
      </c>
      <c r="CZ5" t="b">
        <v>1</v>
      </c>
    </row>
    <row r="6" spans="1:110">
      <c r="A6" t="s">
        <v>1170</v>
      </c>
      <c r="B6" t="s">
        <v>1187</v>
      </c>
      <c r="C6" t="s">
        <v>1151</v>
      </c>
      <c r="G6" s="112" t="s">
        <v>1141</v>
      </c>
      <c r="H6" s="112" t="s">
        <v>973</v>
      </c>
      <c r="I6" s="112" t="s">
        <v>1188</v>
      </c>
      <c r="Z6" s="112" t="s">
        <v>1189</v>
      </c>
      <c r="AB6" s="112" t="s">
        <v>1190</v>
      </c>
      <c r="AJ6" s="112" t="s">
        <v>1189</v>
      </c>
      <c r="AK6" s="112" t="s">
        <v>1190</v>
      </c>
      <c r="AU6" s="112" t="s">
        <v>139</v>
      </c>
      <c r="AV6" s="112" t="s">
        <v>151</v>
      </c>
      <c r="AW6" t="s">
        <v>1142</v>
      </c>
      <c r="BD6" s="112" t="s">
        <v>957</v>
      </c>
      <c r="BE6" s="112" t="s">
        <v>1152</v>
      </c>
      <c r="BF6" t="s">
        <v>1153</v>
      </c>
      <c r="BG6" t="s">
        <v>1154</v>
      </c>
      <c r="BH6" t="s">
        <v>1174</v>
      </c>
      <c r="BK6" s="121" t="s">
        <v>1191</v>
      </c>
      <c r="BL6" s="121" t="s">
        <v>1192</v>
      </c>
      <c r="BM6" s="121" t="str">
        <f>IF(BF6, "業務元數據", "技術元數據+")</f>
        <v>業務元數據</v>
      </c>
      <c r="BN6" s="121" t="str">
        <f>IF(BG6, "業務元數據", "技術元數據+")</f>
        <v>技術元數據+</v>
      </c>
      <c r="BO6" s="121" t="str">
        <f t="shared" ref="BO6:BO11" si="0">BH6</f>
        <v>總計</v>
      </c>
      <c r="BT6" s="122"/>
      <c r="BU6" s="122"/>
      <c r="CA6" s="123" t="s">
        <v>1174</v>
      </c>
      <c r="CV6" t="s">
        <v>1157</v>
      </c>
      <c r="CW6" t="s">
        <v>1158</v>
      </c>
      <c r="CX6" t="s">
        <v>1193</v>
      </c>
      <c r="CY6" s="122">
        <v>44286</v>
      </c>
      <c r="CZ6" t="b">
        <v>1</v>
      </c>
    </row>
    <row r="7" spans="1:110">
      <c r="A7" t="s">
        <v>1171</v>
      </c>
      <c r="B7" t="s">
        <v>1194</v>
      </c>
      <c r="C7" t="s">
        <v>1151</v>
      </c>
      <c r="G7" t="s">
        <v>1174</v>
      </c>
      <c r="P7" s="112" t="s">
        <v>973</v>
      </c>
      <c r="Q7" s="112" t="s">
        <v>1196</v>
      </c>
      <c r="R7" s="112" t="s">
        <v>1197</v>
      </c>
      <c r="S7" s="112" t="s">
        <v>1198</v>
      </c>
      <c r="T7" s="112" t="s">
        <v>1199</v>
      </c>
      <c r="U7" s="112" t="s">
        <v>988</v>
      </c>
      <c r="V7" s="112" t="s">
        <v>893</v>
      </c>
      <c r="W7" s="112" t="s">
        <v>1200</v>
      </c>
      <c r="Z7" s="112" t="s">
        <v>1197</v>
      </c>
      <c r="AA7" s="112" t="s">
        <v>1198</v>
      </c>
      <c r="AB7" t="s">
        <v>1153</v>
      </c>
      <c r="AC7" t="s">
        <v>1174</v>
      </c>
      <c r="AK7" t="s">
        <v>1153</v>
      </c>
      <c r="AL7" t="s">
        <v>1174</v>
      </c>
      <c r="AU7" t="s">
        <v>1173</v>
      </c>
      <c r="AV7" t="s">
        <v>1201</v>
      </c>
      <c r="AW7" s="470">
        <v>10</v>
      </c>
      <c r="BD7" t="s">
        <v>1154</v>
      </c>
      <c r="BE7" t="s">
        <v>1154</v>
      </c>
      <c r="BK7" t="s">
        <v>1202</v>
      </c>
      <c r="BL7" t="str">
        <f>IF(BE7, "有問題", "己確認")</f>
        <v>己確認</v>
      </c>
      <c r="BM7">
        <f t="shared" ref="BM7:BN10" si="1">BF7</f>
        <v>0</v>
      </c>
      <c r="BN7">
        <f t="shared" si="1"/>
        <v>0</v>
      </c>
      <c r="BO7">
        <f t="shared" si="0"/>
        <v>0</v>
      </c>
      <c r="BT7" s="122"/>
      <c r="BU7" s="122"/>
      <c r="CV7" t="s">
        <v>1157</v>
      </c>
      <c r="CW7" t="s">
        <v>1158</v>
      </c>
      <c r="CX7" t="s">
        <v>1203</v>
      </c>
      <c r="CY7" s="122">
        <v>44286</v>
      </c>
      <c r="CZ7" t="b">
        <v>1</v>
      </c>
      <c r="DD7" s="112" t="s">
        <v>1204</v>
      </c>
      <c r="DE7" t="s">
        <v>1154</v>
      </c>
    </row>
    <row r="8" spans="1:110">
      <c r="A8" t="s">
        <v>1156</v>
      </c>
      <c r="B8" t="s">
        <v>1205</v>
      </c>
      <c r="C8" t="s">
        <v>1177</v>
      </c>
      <c r="P8" t="s">
        <v>1174</v>
      </c>
      <c r="Z8" t="s">
        <v>2737</v>
      </c>
      <c r="AA8" t="s">
        <v>2735</v>
      </c>
      <c r="AB8" s="470">
        <v>10</v>
      </c>
      <c r="AC8" s="470">
        <v>10</v>
      </c>
      <c r="AJ8" t="s">
        <v>1142</v>
      </c>
      <c r="AK8" s="470">
        <v>10</v>
      </c>
      <c r="AL8" s="470">
        <v>10</v>
      </c>
      <c r="BE8" t="s">
        <v>1810</v>
      </c>
      <c r="BL8" t="e">
        <f>IF(BE8, "有問題", "己確認")</f>
        <v>#VALUE!</v>
      </c>
      <c r="BM8">
        <f t="shared" si="1"/>
        <v>0</v>
      </c>
      <c r="BN8">
        <f t="shared" si="1"/>
        <v>0</v>
      </c>
      <c r="BO8">
        <f t="shared" si="0"/>
        <v>0</v>
      </c>
      <c r="BT8" s="122"/>
      <c r="BU8" s="122"/>
      <c r="CV8" t="s">
        <v>1157</v>
      </c>
      <c r="CW8" t="s">
        <v>1158</v>
      </c>
      <c r="CX8" t="s">
        <v>1209</v>
      </c>
      <c r="CY8" s="122">
        <v>44286</v>
      </c>
      <c r="CZ8" t="b">
        <v>1</v>
      </c>
      <c r="DD8" s="112" t="s">
        <v>952</v>
      </c>
      <c r="DE8" t="s">
        <v>1210</v>
      </c>
    </row>
    <row r="9" spans="1:110">
      <c r="A9" t="s">
        <v>1211</v>
      </c>
      <c r="B9" t="s">
        <v>1212</v>
      </c>
      <c r="C9" t="s">
        <v>1177</v>
      </c>
      <c r="Z9" t="s">
        <v>1174</v>
      </c>
      <c r="AB9" s="470">
        <v>10</v>
      </c>
      <c r="AC9" s="470">
        <v>10</v>
      </c>
      <c r="BD9" t="s">
        <v>1174</v>
      </c>
      <c r="BK9" t="s">
        <v>1215</v>
      </c>
      <c r="BL9" t="str">
        <f>IF(BE9, "有問題", "己確認")</f>
        <v>己確認</v>
      </c>
      <c r="BM9">
        <f t="shared" si="1"/>
        <v>0</v>
      </c>
      <c r="BN9">
        <f t="shared" si="1"/>
        <v>0</v>
      </c>
      <c r="BO9">
        <f t="shared" si="0"/>
        <v>0</v>
      </c>
      <c r="BT9" s="122"/>
      <c r="BU9" s="122"/>
      <c r="CV9" t="s">
        <v>1157</v>
      </c>
      <c r="CW9" t="s">
        <v>1158</v>
      </c>
      <c r="CX9" t="s">
        <v>1216</v>
      </c>
      <c r="CY9" s="122">
        <v>44286</v>
      </c>
      <c r="CZ9" t="b">
        <v>1</v>
      </c>
      <c r="DD9" s="112" t="s">
        <v>1217</v>
      </c>
      <c r="DE9" s="123">
        <v>44286</v>
      </c>
    </row>
    <row r="10" spans="1:110">
      <c r="A10" t="s">
        <v>1169</v>
      </c>
      <c r="B10" t="s">
        <v>1218</v>
      </c>
      <c r="C10" t="s">
        <v>1151</v>
      </c>
      <c r="BL10" t="str">
        <f>IF(BE10, "有問題", "己確認")</f>
        <v>己確認</v>
      </c>
      <c r="BM10">
        <f t="shared" si="1"/>
        <v>0</v>
      </c>
      <c r="BN10">
        <f t="shared" si="1"/>
        <v>0</v>
      </c>
      <c r="BO10">
        <f t="shared" si="0"/>
        <v>0</v>
      </c>
      <c r="BT10" s="122"/>
      <c r="BU10" s="122"/>
      <c r="CV10" t="s">
        <v>1157</v>
      </c>
      <c r="CW10" t="s">
        <v>1158</v>
      </c>
      <c r="CX10" t="s">
        <v>1220</v>
      </c>
      <c r="CY10" s="122">
        <v>44286</v>
      </c>
      <c r="CZ10" t="b">
        <v>1</v>
      </c>
      <c r="DC10" t="s">
        <v>1211</v>
      </c>
    </row>
    <row r="11" spans="1:110">
      <c r="A11" t="s">
        <v>1178</v>
      </c>
      <c r="B11" t="s">
        <v>1221</v>
      </c>
      <c r="C11" t="s">
        <v>1151</v>
      </c>
      <c r="BM11">
        <f>BF11</f>
        <v>0</v>
      </c>
      <c r="BN11">
        <f>BG11</f>
        <v>0</v>
      </c>
      <c r="BO11">
        <f t="shared" si="0"/>
        <v>0</v>
      </c>
      <c r="BT11" s="122"/>
      <c r="BU11" s="122"/>
      <c r="CV11" t="s">
        <v>1157</v>
      </c>
      <c r="CW11" t="s">
        <v>1158</v>
      </c>
      <c r="CX11" t="s">
        <v>1222</v>
      </c>
      <c r="CY11" s="122">
        <v>44286</v>
      </c>
      <c r="CZ11" t="b">
        <v>1</v>
      </c>
      <c r="DD11" s="112" t="s">
        <v>1172</v>
      </c>
    </row>
    <row r="12" spans="1:110">
      <c r="BT12" s="122"/>
      <c r="BU12" s="122"/>
      <c r="CV12" t="s">
        <v>1157</v>
      </c>
      <c r="CW12" t="s">
        <v>1158</v>
      </c>
      <c r="CX12" t="s">
        <v>1225</v>
      </c>
      <c r="CY12" s="122">
        <v>44286</v>
      </c>
      <c r="CZ12" t="b">
        <v>1</v>
      </c>
      <c r="DD12" s="244" t="s">
        <v>303</v>
      </c>
    </row>
    <row r="13" spans="1:110">
      <c r="A13" s="395"/>
      <c r="BT13" s="122"/>
      <c r="BU13" s="122"/>
      <c r="CV13" t="s">
        <v>1157</v>
      </c>
      <c r="CW13" t="s">
        <v>1158</v>
      </c>
      <c r="CX13" t="s">
        <v>1228</v>
      </c>
      <c r="CY13" s="122">
        <v>44286</v>
      </c>
      <c r="CZ13" t="b">
        <v>1</v>
      </c>
      <c r="DD13" s="245" t="s">
        <v>1229</v>
      </c>
    </row>
    <row r="14" spans="1:110">
      <c r="BT14" s="122"/>
      <c r="BU14" s="122"/>
      <c r="CV14" t="s">
        <v>1157</v>
      </c>
      <c r="CW14" t="s">
        <v>1158</v>
      </c>
      <c r="CX14" t="s">
        <v>1232</v>
      </c>
      <c r="CY14" s="122">
        <v>44286</v>
      </c>
      <c r="CZ14" t="b">
        <v>1</v>
      </c>
      <c r="DD14" s="245" t="s">
        <v>1233</v>
      </c>
    </row>
    <row r="15" spans="1:110">
      <c r="BT15" s="122"/>
      <c r="BU15" s="122"/>
      <c r="CV15" t="s">
        <v>1157</v>
      </c>
      <c r="CW15" t="s">
        <v>1158</v>
      </c>
      <c r="CX15" t="s">
        <v>1235</v>
      </c>
      <c r="CY15" s="122">
        <v>44286</v>
      </c>
      <c r="CZ15" t="b">
        <v>1</v>
      </c>
      <c r="DD15" s="245" t="s">
        <v>1236</v>
      </c>
    </row>
    <row r="16" spans="1:110">
      <c r="BT16" s="122"/>
      <c r="BU16" s="122"/>
      <c r="CV16" t="s">
        <v>1157</v>
      </c>
      <c r="CW16" t="s">
        <v>1158</v>
      </c>
      <c r="CX16" t="s">
        <v>1238</v>
      </c>
      <c r="CY16" s="122">
        <v>44286</v>
      </c>
      <c r="CZ16" t="b">
        <v>1</v>
      </c>
      <c r="DD16" s="244" t="s">
        <v>265</v>
      </c>
    </row>
    <row r="17" spans="48:108">
      <c r="BT17" s="122"/>
      <c r="BU17" s="122"/>
      <c r="CV17" t="s">
        <v>1157</v>
      </c>
      <c r="CW17" t="s">
        <v>1158</v>
      </c>
      <c r="CX17" t="s">
        <v>1239</v>
      </c>
      <c r="CY17" s="122">
        <v>44286</v>
      </c>
      <c r="CZ17" t="b">
        <v>1</v>
      </c>
      <c r="DD17" s="245" t="s">
        <v>1229</v>
      </c>
    </row>
    <row r="18" spans="48:108">
      <c r="BJ18" s="252"/>
      <c r="BT18" s="122"/>
      <c r="BU18" s="122"/>
      <c r="CV18" t="s">
        <v>1157</v>
      </c>
      <c r="CW18" t="s">
        <v>1158</v>
      </c>
      <c r="CX18" t="s">
        <v>1240</v>
      </c>
      <c r="CY18" s="122">
        <v>44286</v>
      </c>
      <c r="CZ18" t="b">
        <v>1</v>
      </c>
      <c r="DD18" s="245" t="s">
        <v>1233</v>
      </c>
    </row>
    <row r="19" spans="48:108">
      <c r="BT19" s="122"/>
      <c r="BU19" s="122"/>
      <c r="CV19" t="s">
        <v>1157</v>
      </c>
      <c r="CW19" t="s">
        <v>1158</v>
      </c>
      <c r="CX19" t="s">
        <v>1241</v>
      </c>
      <c r="CY19" s="122">
        <v>44286</v>
      </c>
      <c r="CZ19" t="b">
        <v>1</v>
      </c>
      <c r="DD19" s="245" t="s">
        <v>1236</v>
      </c>
    </row>
    <row r="20" spans="48:108">
      <c r="BT20" s="122"/>
      <c r="BU20" s="122"/>
      <c r="CV20" t="s">
        <v>1157</v>
      </c>
      <c r="CW20" t="s">
        <v>1158</v>
      </c>
      <c r="CX20" t="s">
        <v>1242</v>
      </c>
      <c r="CY20" s="122">
        <v>44286</v>
      </c>
      <c r="CZ20" t="b">
        <v>1</v>
      </c>
      <c r="DD20" s="244" t="s">
        <v>1174</v>
      </c>
    </row>
    <row r="21" spans="48:108">
      <c r="BT21" s="122"/>
      <c r="BU21" s="122"/>
      <c r="CV21" t="s">
        <v>1157</v>
      </c>
      <c r="CW21" t="s">
        <v>1158</v>
      </c>
      <c r="CX21" t="s">
        <v>1243</v>
      </c>
      <c r="CY21" s="122">
        <v>44286</v>
      </c>
      <c r="CZ21" t="b">
        <v>1</v>
      </c>
    </row>
    <row r="22" spans="48:108">
      <c r="BT22" s="122"/>
      <c r="BU22" s="122"/>
      <c r="CV22" t="s">
        <v>1157</v>
      </c>
      <c r="CW22" t="s">
        <v>1158</v>
      </c>
      <c r="CX22" t="s">
        <v>1244</v>
      </c>
      <c r="CY22" s="122">
        <v>44286</v>
      </c>
      <c r="CZ22" t="b">
        <v>1</v>
      </c>
    </row>
    <row r="23" spans="48:108">
      <c r="BT23" s="122"/>
      <c r="BU23" s="122"/>
      <c r="CV23" t="s">
        <v>1157</v>
      </c>
      <c r="CW23" t="s">
        <v>1158</v>
      </c>
      <c r="CX23" t="s">
        <v>1245</v>
      </c>
      <c r="CY23" s="122">
        <v>44286</v>
      </c>
      <c r="CZ23" t="b">
        <v>1</v>
      </c>
    </row>
    <row r="24" spans="48:108">
      <c r="BT24" s="122"/>
      <c r="BU24" s="122"/>
      <c r="CV24" t="s">
        <v>1157</v>
      </c>
      <c r="CW24" t="s">
        <v>1158</v>
      </c>
      <c r="CX24" t="s">
        <v>1246</v>
      </c>
      <c r="CY24" s="122">
        <v>44286</v>
      </c>
      <c r="CZ24" t="b">
        <v>1</v>
      </c>
    </row>
    <row r="25" spans="48:108">
      <c r="BT25" s="122"/>
      <c r="BU25" s="122"/>
      <c r="CV25" t="s">
        <v>1157</v>
      </c>
      <c r="CW25" t="s">
        <v>1158</v>
      </c>
      <c r="CX25" t="s">
        <v>1247</v>
      </c>
      <c r="CY25" s="122">
        <v>44286</v>
      </c>
      <c r="CZ25" t="b">
        <v>1</v>
      </c>
    </row>
    <row r="26" spans="48:108">
      <c r="BT26" s="122"/>
      <c r="BU26" s="122"/>
      <c r="CV26" t="s">
        <v>1157</v>
      </c>
      <c r="CW26" t="s">
        <v>1158</v>
      </c>
      <c r="CX26" t="s">
        <v>1248</v>
      </c>
      <c r="CY26" s="122">
        <v>44286</v>
      </c>
      <c r="CZ26" t="b">
        <v>1</v>
      </c>
    </row>
    <row r="27" spans="48:108">
      <c r="BT27" s="122"/>
      <c r="BU27" s="122"/>
      <c r="CV27" t="s">
        <v>1157</v>
      </c>
      <c r="CW27" t="s">
        <v>1158</v>
      </c>
      <c r="CX27" t="s">
        <v>1249</v>
      </c>
      <c r="CY27" s="122">
        <v>44286</v>
      </c>
      <c r="CZ27" t="b">
        <v>1</v>
      </c>
    </row>
    <row r="28" spans="48:108">
      <c r="BT28" s="122"/>
      <c r="BU28" s="122"/>
      <c r="CV28" t="s">
        <v>1157</v>
      </c>
      <c r="CW28" t="s">
        <v>1158</v>
      </c>
      <c r="CX28" t="s">
        <v>1250</v>
      </c>
      <c r="CY28" s="122">
        <v>44286</v>
      </c>
      <c r="CZ28" t="b">
        <v>1</v>
      </c>
    </row>
    <row r="29" spans="48:108">
      <c r="BT29" s="122"/>
      <c r="BU29" s="122"/>
      <c r="CV29" t="s">
        <v>1157</v>
      </c>
      <c r="CW29" t="s">
        <v>1158</v>
      </c>
      <c r="CX29" t="s">
        <v>1252</v>
      </c>
      <c r="CY29" s="122">
        <v>44286</v>
      </c>
      <c r="CZ29" t="b">
        <v>1</v>
      </c>
    </row>
    <row r="30" spans="48:108">
      <c r="BT30" s="122"/>
      <c r="BU30" s="122"/>
      <c r="CV30" t="s">
        <v>1157</v>
      </c>
      <c r="CW30" t="s">
        <v>1158</v>
      </c>
      <c r="CX30" t="s">
        <v>1253</v>
      </c>
      <c r="CY30" s="122">
        <v>44286</v>
      </c>
      <c r="CZ30" t="b">
        <v>1</v>
      </c>
    </row>
    <row r="31" spans="48:108" ht="16.5">
      <c r="AV31" s="120"/>
      <c r="BT31" s="122"/>
      <c r="BU31" s="122"/>
      <c r="CV31" t="s">
        <v>1157</v>
      </c>
      <c r="CW31" t="s">
        <v>1158</v>
      </c>
      <c r="CX31" t="s">
        <v>1254</v>
      </c>
      <c r="CY31" s="122">
        <v>44286</v>
      </c>
      <c r="CZ31" t="b">
        <v>1</v>
      </c>
    </row>
    <row r="32" spans="48:108">
      <c r="BT32" s="122"/>
      <c r="BU32" s="122"/>
      <c r="CV32" t="s">
        <v>1157</v>
      </c>
      <c r="CW32" t="s">
        <v>1158</v>
      </c>
      <c r="CX32" t="s">
        <v>1255</v>
      </c>
      <c r="CY32" s="122">
        <v>44286</v>
      </c>
      <c r="CZ32" t="b">
        <v>1</v>
      </c>
    </row>
    <row r="33" spans="72:104">
      <c r="BT33" s="122"/>
      <c r="BU33" s="122"/>
      <c r="CV33" t="s">
        <v>1157</v>
      </c>
      <c r="CW33" t="s">
        <v>1158</v>
      </c>
      <c r="CX33" t="s">
        <v>1256</v>
      </c>
      <c r="CY33" s="122">
        <v>44286</v>
      </c>
      <c r="CZ33" t="b">
        <v>1</v>
      </c>
    </row>
    <row r="34" spans="72:104">
      <c r="BT34" s="122"/>
      <c r="BU34" s="122"/>
      <c r="CV34" t="s">
        <v>1157</v>
      </c>
      <c r="CW34" t="s">
        <v>1158</v>
      </c>
      <c r="CX34" t="s">
        <v>1257</v>
      </c>
      <c r="CY34" s="122">
        <v>44286</v>
      </c>
      <c r="CZ34" t="b">
        <v>1</v>
      </c>
    </row>
    <row r="35" spans="72:104">
      <c r="BT35" s="122"/>
      <c r="BU35" s="122"/>
      <c r="CV35" t="s">
        <v>1157</v>
      </c>
      <c r="CW35" t="s">
        <v>1158</v>
      </c>
      <c r="CX35" t="s">
        <v>1258</v>
      </c>
      <c r="CY35" s="122">
        <v>44286</v>
      </c>
      <c r="CZ35" t="b">
        <v>1</v>
      </c>
    </row>
    <row r="36" spans="72:104" ht="16.5">
      <c r="BT36" s="122"/>
      <c r="BU36" s="122"/>
      <c r="BV36" s="219"/>
      <c r="CV36" t="s">
        <v>1157</v>
      </c>
      <c r="CW36" t="s">
        <v>1158</v>
      </c>
      <c r="CX36" t="s">
        <v>1259</v>
      </c>
      <c r="CY36" s="122">
        <v>44286</v>
      </c>
      <c r="CZ36" t="b">
        <v>1</v>
      </c>
    </row>
    <row r="37" spans="72:104" ht="16.5">
      <c r="BT37" s="122"/>
      <c r="BU37" s="122"/>
      <c r="BV37" s="219"/>
      <c r="BW37" s="129"/>
      <c r="CV37" t="s">
        <v>1157</v>
      </c>
      <c r="CW37" t="s">
        <v>1158</v>
      </c>
      <c r="CX37" t="s">
        <v>1260</v>
      </c>
      <c r="CY37" s="122">
        <v>44286</v>
      </c>
      <c r="CZ37" t="b">
        <v>1</v>
      </c>
    </row>
    <row r="38" spans="72:104" ht="16.5">
      <c r="BT38" s="122"/>
      <c r="BU38" s="122"/>
      <c r="BV38" s="219"/>
      <c r="BW38" s="129"/>
      <c r="CV38" t="s">
        <v>1157</v>
      </c>
      <c r="CW38" t="s">
        <v>1158</v>
      </c>
      <c r="CX38" t="s">
        <v>1261</v>
      </c>
      <c r="CY38" s="122">
        <v>44286</v>
      </c>
      <c r="CZ38" t="b">
        <v>1</v>
      </c>
    </row>
    <row r="39" spans="72:104" ht="16.5">
      <c r="BT39" s="122"/>
      <c r="BU39" s="122"/>
      <c r="BV39" s="219"/>
      <c r="BW39" s="129"/>
      <c r="CV39" t="s">
        <v>1157</v>
      </c>
      <c r="CW39" t="s">
        <v>1158</v>
      </c>
      <c r="CX39" t="s">
        <v>1262</v>
      </c>
      <c r="CY39" s="122">
        <v>44286</v>
      </c>
      <c r="CZ39" t="b">
        <v>1</v>
      </c>
    </row>
    <row r="40" spans="72:104" ht="16.5">
      <c r="BT40" s="122"/>
      <c r="BU40" s="122"/>
      <c r="BV40" s="129"/>
      <c r="BW40" s="129"/>
      <c r="CV40" t="s">
        <v>1157</v>
      </c>
      <c r="CW40" t="s">
        <v>1158</v>
      </c>
      <c r="CX40" t="s">
        <v>1229</v>
      </c>
      <c r="CY40" s="122">
        <v>44286</v>
      </c>
      <c r="CZ40" t="b">
        <v>0</v>
      </c>
    </row>
    <row r="41" spans="72:104">
      <c r="CV41" t="s">
        <v>1157</v>
      </c>
      <c r="CW41" t="s">
        <v>1158</v>
      </c>
      <c r="CX41" t="s">
        <v>1263</v>
      </c>
      <c r="CY41" s="122">
        <v>44286</v>
      </c>
      <c r="CZ41" t="b">
        <v>1</v>
      </c>
    </row>
    <row r="42" spans="72:104">
      <c r="CV42" t="s">
        <v>1157</v>
      </c>
      <c r="CW42" t="s">
        <v>1158</v>
      </c>
      <c r="CX42" t="s">
        <v>1264</v>
      </c>
      <c r="CY42" s="122">
        <v>44286</v>
      </c>
      <c r="CZ42" t="b">
        <v>1</v>
      </c>
    </row>
    <row r="43" spans="72:104">
      <c r="CV43" t="s">
        <v>1157</v>
      </c>
      <c r="CW43" t="s">
        <v>1158</v>
      </c>
      <c r="CX43" t="s">
        <v>1265</v>
      </c>
      <c r="CY43" s="122">
        <v>44286</v>
      </c>
      <c r="CZ43" t="b">
        <v>1</v>
      </c>
    </row>
    <row r="44" spans="72:104">
      <c r="CV44" t="s">
        <v>1157</v>
      </c>
      <c r="CW44" t="s">
        <v>1158</v>
      </c>
      <c r="CX44" t="s">
        <v>1266</v>
      </c>
      <c r="CY44" s="122">
        <v>44286</v>
      </c>
      <c r="CZ44" t="b">
        <v>1</v>
      </c>
    </row>
    <row r="45" spans="72:104">
      <c r="CV45" t="s">
        <v>1157</v>
      </c>
      <c r="CW45" t="s">
        <v>1158</v>
      </c>
      <c r="CX45" t="s">
        <v>1267</v>
      </c>
      <c r="CY45" s="122">
        <v>44286</v>
      </c>
      <c r="CZ45" t="b">
        <v>1</v>
      </c>
    </row>
    <row r="46" spans="72:104">
      <c r="CV46" t="s">
        <v>1157</v>
      </c>
      <c r="CW46" t="s">
        <v>1158</v>
      </c>
      <c r="CX46" t="s">
        <v>1268</v>
      </c>
      <c r="CY46" s="122">
        <v>44286</v>
      </c>
      <c r="CZ46" t="b">
        <v>1</v>
      </c>
    </row>
    <row r="47" spans="72:104">
      <c r="CV47" t="s">
        <v>1157</v>
      </c>
      <c r="CW47" t="s">
        <v>1158</v>
      </c>
      <c r="CX47" t="s">
        <v>1269</v>
      </c>
      <c r="CY47" s="122">
        <v>44286</v>
      </c>
      <c r="CZ47" t="b">
        <v>1</v>
      </c>
    </row>
    <row r="48" spans="72:104">
      <c r="CV48" t="s">
        <v>1157</v>
      </c>
      <c r="CW48" t="s">
        <v>1158</v>
      </c>
      <c r="CX48" t="s">
        <v>1270</v>
      </c>
      <c r="CY48" s="122">
        <v>44286</v>
      </c>
      <c r="CZ48" t="b">
        <v>1</v>
      </c>
    </row>
    <row r="49" spans="100:104">
      <c r="CV49" t="s">
        <v>1157</v>
      </c>
      <c r="CW49" t="s">
        <v>1158</v>
      </c>
      <c r="CX49" t="s">
        <v>1271</v>
      </c>
      <c r="CY49" s="122">
        <v>44286</v>
      </c>
      <c r="CZ49" t="b">
        <v>1</v>
      </c>
    </row>
    <row r="50" spans="100:104">
      <c r="CV50" t="s">
        <v>1157</v>
      </c>
      <c r="CW50" t="s">
        <v>1158</v>
      </c>
      <c r="CX50" t="s">
        <v>1272</v>
      </c>
      <c r="CY50" s="122">
        <v>44286</v>
      </c>
      <c r="CZ50" t="b">
        <v>1</v>
      </c>
    </row>
    <row r="51" spans="100:104">
      <c r="CV51" t="s">
        <v>1157</v>
      </c>
      <c r="CW51" t="s">
        <v>1158</v>
      </c>
      <c r="CX51" t="s">
        <v>1273</v>
      </c>
      <c r="CY51" s="122">
        <v>44286</v>
      </c>
      <c r="CZ51" t="b">
        <v>1</v>
      </c>
    </row>
    <row r="52" spans="100:104">
      <c r="CV52" t="s">
        <v>1157</v>
      </c>
      <c r="CW52" t="s">
        <v>1158</v>
      </c>
      <c r="CX52" t="s">
        <v>1274</v>
      </c>
      <c r="CY52" s="122">
        <v>44286</v>
      </c>
      <c r="CZ52" t="b">
        <v>1</v>
      </c>
    </row>
    <row r="53" spans="100:104">
      <c r="CV53" t="s">
        <v>1157</v>
      </c>
      <c r="CW53" t="s">
        <v>1158</v>
      </c>
      <c r="CX53" t="s">
        <v>1275</v>
      </c>
      <c r="CY53" s="122">
        <v>44286</v>
      </c>
      <c r="CZ53" t="b">
        <v>1</v>
      </c>
    </row>
    <row r="54" spans="100:104">
      <c r="CV54" t="s">
        <v>1157</v>
      </c>
      <c r="CW54" t="s">
        <v>1158</v>
      </c>
      <c r="CX54" t="s">
        <v>939</v>
      </c>
      <c r="CY54" s="122">
        <v>44286</v>
      </c>
      <c r="CZ54" t="b">
        <v>1</v>
      </c>
    </row>
    <row r="55" spans="100:104">
      <c r="CV55" t="s">
        <v>1157</v>
      </c>
      <c r="CW55" t="s">
        <v>1158</v>
      </c>
      <c r="CX55" t="s">
        <v>1276</v>
      </c>
      <c r="CY55" s="122">
        <v>44286</v>
      </c>
      <c r="CZ55" t="b">
        <v>1</v>
      </c>
    </row>
    <row r="56" spans="100:104">
      <c r="CV56" t="s">
        <v>1157</v>
      </c>
      <c r="CW56" t="s">
        <v>1158</v>
      </c>
      <c r="CX56" t="s">
        <v>1277</v>
      </c>
      <c r="CY56" s="122">
        <v>44286</v>
      </c>
      <c r="CZ56" t="b">
        <v>1</v>
      </c>
    </row>
    <row r="57" spans="100:104">
      <c r="CV57" t="s">
        <v>1157</v>
      </c>
      <c r="CW57" t="s">
        <v>1158</v>
      </c>
      <c r="CX57" t="s">
        <v>1278</v>
      </c>
      <c r="CY57" s="122">
        <v>44286</v>
      </c>
      <c r="CZ57" t="b">
        <v>1</v>
      </c>
    </row>
    <row r="58" spans="100:104">
      <c r="CV58" t="s">
        <v>1157</v>
      </c>
      <c r="CW58" t="s">
        <v>1158</v>
      </c>
      <c r="CX58" t="s">
        <v>1279</v>
      </c>
      <c r="CY58" s="122">
        <v>44286</v>
      </c>
      <c r="CZ58" t="b">
        <v>1</v>
      </c>
    </row>
    <row r="59" spans="100:104">
      <c r="CV59" t="s">
        <v>1157</v>
      </c>
      <c r="CW59" t="s">
        <v>1158</v>
      </c>
      <c r="CX59" t="s">
        <v>1280</v>
      </c>
      <c r="CY59" s="122">
        <v>44286</v>
      </c>
      <c r="CZ59" t="b">
        <v>1</v>
      </c>
    </row>
    <row r="60" spans="100:104">
      <c r="CV60" t="s">
        <v>1157</v>
      </c>
      <c r="CW60" t="s">
        <v>1158</v>
      </c>
      <c r="CX60" t="s">
        <v>1281</v>
      </c>
      <c r="CY60" s="122">
        <v>44286</v>
      </c>
      <c r="CZ60" t="b">
        <v>1</v>
      </c>
    </row>
    <row r="61" spans="100:104">
      <c r="CV61" t="s">
        <v>1157</v>
      </c>
      <c r="CW61" t="s">
        <v>1158</v>
      </c>
      <c r="CX61" t="s">
        <v>1282</v>
      </c>
      <c r="CY61" s="122">
        <v>44286</v>
      </c>
      <c r="CZ61" t="b">
        <v>1</v>
      </c>
    </row>
    <row r="62" spans="100:104">
      <c r="CV62" t="s">
        <v>1157</v>
      </c>
      <c r="CW62" t="s">
        <v>1158</v>
      </c>
      <c r="CX62" t="s">
        <v>1283</v>
      </c>
      <c r="CY62" s="122">
        <v>44286</v>
      </c>
      <c r="CZ62" t="b">
        <v>1</v>
      </c>
    </row>
    <row r="63" spans="100:104">
      <c r="CV63" t="s">
        <v>1157</v>
      </c>
      <c r="CW63" t="s">
        <v>1158</v>
      </c>
      <c r="CX63" t="s">
        <v>1284</v>
      </c>
      <c r="CY63" s="122">
        <v>44286</v>
      </c>
      <c r="CZ63" t="b">
        <v>1</v>
      </c>
    </row>
    <row r="64" spans="100:104">
      <c r="CV64" t="s">
        <v>1157</v>
      </c>
      <c r="CW64" t="s">
        <v>1158</v>
      </c>
      <c r="CX64" t="s">
        <v>1285</v>
      </c>
      <c r="CY64" s="122">
        <v>44286</v>
      </c>
      <c r="CZ64" t="b">
        <v>1</v>
      </c>
    </row>
    <row r="65" spans="100:104">
      <c r="CV65" t="s">
        <v>1157</v>
      </c>
      <c r="CW65" t="s">
        <v>1158</v>
      </c>
      <c r="CX65" t="s">
        <v>1286</v>
      </c>
      <c r="CY65" s="122">
        <v>44286</v>
      </c>
      <c r="CZ65" t="b">
        <v>1</v>
      </c>
    </row>
    <row r="66" spans="100:104">
      <c r="CV66" t="s">
        <v>1157</v>
      </c>
      <c r="CW66" t="s">
        <v>1158</v>
      </c>
      <c r="CX66" t="s">
        <v>1287</v>
      </c>
      <c r="CY66" s="122">
        <v>44286</v>
      </c>
      <c r="CZ66" t="b">
        <v>1</v>
      </c>
    </row>
    <row r="67" spans="100:104">
      <c r="CV67" t="s">
        <v>1157</v>
      </c>
      <c r="CW67" t="s">
        <v>1158</v>
      </c>
      <c r="CX67" t="s">
        <v>1288</v>
      </c>
      <c r="CY67" s="122">
        <v>44286</v>
      </c>
      <c r="CZ67" t="b">
        <v>1</v>
      </c>
    </row>
    <row r="68" spans="100:104">
      <c r="CV68" t="s">
        <v>1157</v>
      </c>
      <c r="CW68" t="s">
        <v>1158</v>
      </c>
      <c r="CX68" t="s">
        <v>1289</v>
      </c>
      <c r="CY68" s="122">
        <v>44286</v>
      </c>
      <c r="CZ68" t="b">
        <v>1</v>
      </c>
    </row>
    <row r="69" spans="100:104">
      <c r="CV69" t="s">
        <v>1157</v>
      </c>
      <c r="CW69" t="s">
        <v>1158</v>
      </c>
      <c r="CX69" t="s">
        <v>1290</v>
      </c>
      <c r="CY69" s="122">
        <v>44286</v>
      </c>
      <c r="CZ69" t="b">
        <v>1</v>
      </c>
    </row>
    <row r="70" spans="100:104">
      <c r="CV70" t="s">
        <v>1157</v>
      </c>
      <c r="CW70" t="s">
        <v>1158</v>
      </c>
      <c r="CX70" t="s">
        <v>1291</v>
      </c>
      <c r="CY70" s="122">
        <v>44286</v>
      </c>
      <c r="CZ70" t="b">
        <v>1</v>
      </c>
    </row>
    <row r="71" spans="100:104">
      <c r="CV71" t="s">
        <v>1157</v>
      </c>
      <c r="CW71" t="s">
        <v>1158</v>
      </c>
      <c r="CX71" t="s">
        <v>1292</v>
      </c>
      <c r="CY71" s="122">
        <v>44286</v>
      </c>
      <c r="CZ71" t="b">
        <v>1</v>
      </c>
    </row>
    <row r="72" spans="100:104">
      <c r="CV72" t="s">
        <v>1157</v>
      </c>
      <c r="CW72" t="s">
        <v>1158</v>
      </c>
      <c r="CX72" t="s">
        <v>1293</v>
      </c>
      <c r="CY72" s="122">
        <v>44286</v>
      </c>
      <c r="CZ72" t="b">
        <v>1</v>
      </c>
    </row>
    <row r="73" spans="100:104">
      <c r="CV73" t="s">
        <v>1157</v>
      </c>
      <c r="CW73" t="s">
        <v>1158</v>
      </c>
      <c r="CX73" t="s">
        <v>1294</v>
      </c>
      <c r="CY73" s="122">
        <v>44286</v>
      </c>
      <c r="CZ73" t="b">
        <v>1</v>
      </c>
    </row>
    <row r="74" spans="100:104">
      <c r="CV74" t="s">
        <v>1157</v>
      </c>
      <c r="CW74" t="s">
        <v>1158</v>
      </c>
      <c r="CX74" t="s">
        <v>1295</v>
      </c>
      <c r="CY74" s="122">
        <v>44286</v>
      </c>
      <c r="CZ74" t="b">
        <v>1</v>
      </c>
    </row>
    <row r="75" spans="100:104">
      <c r="CV75" t="s">
        <v>1157</v>
      </c>
      <c r="CW75" t="s">
        <v>1158</v>
      </c>
      <c r="CX75" t="s">
        <v>1296</v>
      </c>
      <c r="CY75" s="122">
        <v>44286</v>
      </c>
      <c r="CZ75" t="b">
        <v>1</v>
      </c>
    </row>
    <row r="76" spans="100:104">
      <c r="CV76" t="s">
        <v>1157</v>
      </c>
      <c r="CW76" t="s">
        <v>1158</v>
      </c>
      <c r="CX76" t="s">
        <v>1297</v>
      </c>
      <c r="CY76" s="122">
        <v>44286</v>
      </c>
      <c r="CZ76" t="b">
        <v>1</v>
      </c>
    </row>
    <row r="77" spans="100:104">
      <c r="CV77" t="s">
        <v>1157</v>
      </c>
      <c r="CW77" t="s">
        <v>1158</v>
      </c>
      <c r="CX77" t="s">
        <v>1298</v>
      </c>
      <c r="CY77" s="122">
        <v>44286</v>
      </c>
      <c r="CZ77" t="b">
        <v>1</v>
      </c>
    </row>
    <row r="78" spans="100:104">
      <c r="CV78" t="s">
        <v>1157</v>
      </c>
      <c r="CW78" t="s">
        <v>1158</v>
      </c>
      <c r="CX78" t="s">
        <v>1299</v>
      </c>
      <c r="CY78" s="122">
        <v>44286</v>
      </c>
      <c r="CZ78" t="b">
        <v>1</v>
      </c>
    </row>
    <row r="79" spans="100:104">
      <c r="CV79" t="s">
        <v>1157</v>
      </c>
      <c r="CW79" t="s">
        <v>1158</v>
      </c>
      <c r="CX79" t="s">
        <v>1300</v>
      </c>
      <c r="CY79" s="122">
        <v>44286</v>
      </c>
      <c r="CZ79" t="b">
        <v>1</v>
      </c>
    </row>
    <row r="80" spans="100:104">
      <c r="CV80" t="s">
        <v>1157</v>
      </c>
      <c r="CW80" t="s">
        <v>1158</v>
      </c>
      <c r="CX80" t="s">
        <v>1301</v>
      </c>
      <c r="CY80" s="122">
        <v>44286</v>
      </c>
      <c r="CZ80" t="b">
        <v>1</v>
      </c>
    </row>
    <row r="81" spans="100:104">
      <c r="CV81" t="s">
        <v>1157</v>
      </c>
      <c r="CW81" t="s">
        <v>1158</v>
      </c>
      <c r="CX81" t="s">
        <v>1302</v>
      </c>
      <c r="CY81" s="122">
        <v>44286</v>
      </c>
      <c r="CZ81" t="b">
        <v>1</v>
      </c>
    </row>
    <row r="82" spans="100:104">
      <c r="CV82" t="s">
        <v>1157</v>
      </c>
      <c r="CW82" t="s">
        <v>1158</v>
      </c>
      <c r="CX82" t="s">
        <v>1303</v>
      </c>
      <c r="CY82" s="122">
        <v>44286</v>
      </c>
      <c r="CZ82" t="b">
        <v>1</v>
      </c>
    </row>
    <row r="83" spans="100:104">
      <c r="CV83" t="s">
        <v>1157</v>
      </c>
      <c r="CW83" t="s">
        <v>1158</v>
      </c>
      <c r="CX83" t="s">
        <v>1304</v>
      </c>
      <c r="CY83" s="122">
        <v>44286</v>
      </c>
      <c r="CZ83" t="b">
        <v>1</v>
      </c>
    </row>
    <row r="84" spans="100:104">
      <c r="CV84" t="s">
        <v>1157</v>
      </c>
      <c r="CW84" t="s">
        <v>1158</v>
      </c>
      <c r="CX84" t="s">
        <v>1305</v>
      </c>
      <c r="CY84" s="122">
        <v>44286</v>
      </c>
      <c r="CZ84" t="b">
        <v>1</v>
      </c>
    </row>
    <row r="85" spans="100:104">
      <c r="CV85" t="s">
        <v>1157</v>
      </c>
      <c r="CW85" t="s">
        <v>1158</v>
      </c>
      <c r="CX85" t="s">
        <v>1306</v>
      </c>
      <c r="CY85" s="122">
        <v>44286</v>
      </c>
      <c r="CZ85" t="b">
        <v>1</v>
      </c>
    </row>
    <row r="86" spans="100:104">
      <c r="CV86" t="s">
        <v>1157</v>
      </c>
      <c r="CW86" t="s">
        <v>1158</v>
      </c>
      <c r="CX86" t="s">
        <v>1307</v>
      </c>
      <c r="CY86" s="122">
        <v>44286</v>
      </c>
      <c r="CZ86" t="b">
        <v>1</v>
      </c>
    </row>
    <row r="87" spans="100:104">
      <c r="CV87" t="s">
        <v>1157</v>
      </c>
      <c r="CW87" t="s">
        <v>1158</v>
      </c>
      <c r="CX87" t="s">
        <v>1308</v>
      </c>
      <c r="CY87" s="122">
        <v>44286</v>
      </c>
      <c r="CZ87" t="b">
        <v>1</v>
      </c>
    </row>
    <row r="88" spans="100:104">
      <c r="CV88" t="s">
        <v>1157</v>
      </c>
      <c r="CW88" t="s">
        <v>1158</v>
      </c>
      <c r="CX88" t="s">
        <v>1309</v>
      </c>
      <c r="CY88" s="122">
        <v>44286</v>
      </c>
      <c r="CZ88" t="b">
        <v>1</v>
      </c>
    </row>
    <row r="89" spans="100:104">
      <c r="CV89" t="s">
        <v>1157</v>
      </c>
      <c r="CW89" t="s">
        <v>1158</v>
      </c>
      <c r="CX89" t="s">
        <v>1310</v>
      </c>
      <c r="CY89" s="122">
        <v>44286</v>
      </c>
      <c r="CZ89" t="b">
        <v>1</v>
      </c>
    </row>
    <row r="90" spans="100:104">
      <c r="CV90" t="s">
        <v>1157</v>
      </c>
      <c r="CW90" t="s">
        <v>1158</v>
      </c>
      <c r="CX90" t="s">
        <v>1311</v>
      </c>
      <c r="CY90" s="122">
        <v>44286</v>
      </c>
      <c r="CZ90" t="b">
        <v>1</v>
      </c>
    </row>
    <row r="91" spans="100:104">
      <c r="CV91" t="s">
        <v>1157</v>
      </c>
      <c r="CW91" t="s">
        <v>1158</v>
      </c>
      <c r="CX91" t="s">
        <v>1312</v>
      </c>
      <c r="CY91" s="122">
        <v>44286</v>
      </c>
      <c r="CZ91" t="b">
        <v>1</v>
      </c>
    </row>
    <row r="92" spans="100:104">
      <c r="CV92" t="s">
        <v>1157</v>
      </c>
      <c r="CW92" t="s">
        <v>1158</v>
      </c>
      <c r="CX92" t="s">
        <v>1313</v>
      </c>
      <c r="CY92" s="122">
        <v>44286</v>
      </c>
      <c r="CZ92" t="b">
        <v>1</v>
      </c>
    </row>
    <row r="93" spans="100:104">
      <c r="CV93" t="s">
        <v>1157</v>
      </c>
      <c r="CW93" t="s">
        <v>1158</v>
      </c>
      <c r="CX93" t="s">
        <v>1314</v>
      </c>
      <c r="CY93" s="122">
        <v>44286</v>
      </c>
      <c r="CZ93" t="b">
        <v>1</v>
      </c>
    </row>
    <row r="94" spans="100:104">
      <c r="CV94" t="s">
        <v>1157</v>
      </c>
      <c r="CW94" t="s">
        <v>1158</v>
      </c>
      <c r="CX94" t="s">
        <v>1315</v>
      </c>
      <c r="CY94" s="122">
        <v>44286</v>
      </c>
      <c r="CZ94" t="b">
        <v>1</v>
      </c>
    </row>
    <row r="95" spans="100:104">
      <c r="CV95" t="s">
        <v>1157</v>
      </c>
      <c r="CW95" t="s">
        <v>1158</v>
      </c>
      <c r="CX95" t="s">
        <v>1316</v>
      </c>
      <c r="CY95" s="122">
        <v>44286</v>
      </c>
      <c r="CZ95" t="b">
        <v>1</v>
      </c>
    </row>
    <row r="96" spans="100:104">
      <c r="CV96" t="s">
        <v>1157</v>
      </c>
      <c r="CW96" t="s">
        <v>1158</v>
      </c>
      <c r="CX96" t="s">
        <v>1317</v>
      </c>
      <c r="CY96" s="122">
        <v>44286</v>
      </c>
      <c r="CZ96" t="b">
        <v>1</v>
      </c>
    </row>
    <row r="97" spans="100:104">
      <c r="CV97" t="s">
        <v>1157</v>
      </c>
      <c r="CW97" t="s">
        <v>1158</v>
      </c>
      <c r="CX97" t="s">
        <v>1318</v>
      </c>
      <c r="CY97" s="122">
        <v>44286</v>
      </c>
      <c r="CZ97" t="b">
        <v>1</v>
      </c>
    </row>
    <row r="98" spans="100:104">
      <c r="CV98" t="s">
        <v>1157</v>
      </c>
      <c r="CW98" t="s">
        <v>1158</v>
      </c>
      <c r="CX98" t="s">
        <v>1319</v>
      </c>
      <c r="CY98" s="122">
        <v>44286</v>
      </c>
      <c r="CZ98" t="b">
        <v>1</v>
      </c>
    </row>
    <row r="99" spans="100:104">
      <c r="CV99" t="s">
        <v>1157</v>
      </c>
      <c r="CW99" t="s">
        <v>1158</v>
      </c>
      <c r="CX99" t="s">
        <v>1320</v>
      </c>
      <c r="CY99" s="122">
        <v>44286</v>
      </c>
      <c r="CZ99" t="b">
        <v>1</v>
      </c>
    </row>
    <row r="100" spans="100:104">
      <c r="CV100" t="s">
        <v>1157</v>
      </c>
      <c r="CW100" t="s">
        <v>1158</v>
      </c>
      <c r="CX100" t="s">
        <v>1321</v>
      </c>
      <c r="CY100" s="122">
        <v>44286</v>
      </c>
      <c r="CZ100" t="b">
        <v>1</v>
      </c>
    </row>
    <row r="101" spans="100:104">
      <c r="CV101" t="s">
        <v>1157</v>
      </c>
      <c r="CW101" t="s">
        <v>1158</v>
      </c>
      <c r="CX101" t="s">
        <v>1322</v>
      </c>
      <c r="CY101" s="122">
        <v>44286</v>
      </c>
      <c r="CZ101" t="b">
        <v>1</v>
      </c>
    </row>
    <row r="102" spans="100:104">
      <c r="CV102" t="s">
        <v>1157</v>
      </c>
      <c r="CW102" t="s">
        <v>1158</v>
      </c>
      <c r="CX102" t="s">
        <v>1323</v>
      </c>
      <c r="CY102" s="122">
        <v>44286</v>
      </c>
      <c r="CZ102" t="b">
        <v>1</v>
      </c>
    </row>
    <row r="103" spans="100:104">
      <c r="CV103" t="s">
        <v>1157</v>
      </c>
      <c r="CW103" t="s">
        <v>1158</v>
      </c>
      <c r="CX103" t="s">
        <v>1324</v>
      </c>
      <c r="CY103" s="122">
        <v>44286</v>
      </c>
      <c r="CZ103" t="b">
        <v>1</v>
      </c>
    </row>
    <row r="104" spans="100:104">
      <c r="CV104" t="s">
        <v>1157</v>
      </c>
      <c r="CW104" t="s">
        <v>1158</v>
      </c>
      <c r="CX104" t="s">
        <v>1325</v>
      </c>
      <c r="CY104" s="122">
        <v>44286</v>
      </c>
      <c r="CZ104" t="b">
        <v>1</v>
      </c>
    </row>
    <row r="105" spans="100:104">
      <c r="CV105" t="s">
        <v>1157</v>
      </c>
      <c r="CW105" t="s">
        <v>1158</v>
      </c>
      <c r="CX105" t="s">
        <v>1326</v>
      </c>
      <c r="CY105" s="122">
        <v>44286</v>
      </c>
      <c r="CZ105" t="b">
        <v>1</v>
      </c>
    </row>
    <row r="106" spans="100:104">
      <c r="CV106" t="s">
        <v>1157</v>
      </c>
      <c r="CW106" t="s">
        <v>1158</v>
      </c>
      <c r="CX106" t="s">
        <v>1327</v>
      </c>
      <c r="CY106" s="122">
        <v>44286</v>
      </c>
      <c r="CZ106" t="b">
        <v>1</v>
      </c>
    </row>
    <row r="107" spans="100:104">
      <c r="CV107" t="s">
        <v>1157</v>
      </c>
      <c r="CW107" t="s">
        <v>1158</v>
      </c>
      <c r="CX107" t="s">
        <v>1328</v>
      </c>
      <c r="CY107" s="122">
        <v>44286</v>
      </c>
      <c r="CZ107" t="b">
        <v>1</v>
      </c>
    </row>
    <row r="108" spans="100:104">
      <c r="CV108" t="s">
        <v>1157</v>
      </c>
      <c r="CW108" t="s">
        <v>1158</v>
      </c>
      <c r="CX108" t="s">
        <v>1329</v>
      </c>
      <c r="CY108" s="122">
        <v>44286</v>
      </c>
      <c r="CZ108" t="b">
        <v>1</v>
      </c>
    </row>
    <row r="109" spans="100:104">
      <c r="CV109" t="s">
        <v>1157</v>
      </c>
      <c r="CW109" t="s">
        <v>1158</v>
      </c>
      <c r="CX109" t="s">
        <v>1330</v>
      </c>
      <c r="CY109" s="122">
        <v>44286</v>
      </c>
      <c r="CZ109" t="b">
        <v>1</v>
      </c>
    </row>
    <row r="110" spans="100:104">
      <c r="CV110" t="s">
        <v>1157</v>
      </c>
      <c r="CW110" t="s">
        <v>1158</v>
      </c>
      <c r="CX110" t="s">
        <v>1331</v>
      </c>
      <c r="CY110" s="122">
        <v>44286</v>
      </c>
      <c r="CZ110" t="b">
        <v>1</v>
      </c>
    </row>
    <row r="111" spans="100:104">
      <c r="CV111" t="s">
        <v>1157</v>
      </c>
      <c r="CW111" t="s">
        <v>1158</v>
      </c>
      <c r="CX111" t="s">
        <v>1332</v>
      </c>
      <c r="CY111" s="122">
        <v>44286</v>
      </c>
      <c r="CZ111" t="b">
        <v>1</v>
      </c>
    </row>
    <row r="112" spans="100:104">
      <c r="CV112" t="s">
        <v>1157</v>
      </c>
      <c r="CW112" t="s">
        <v>1158</v>
      </c>
      <c r="CX112" t="s">
        <v>1333</v>
      </c>
      <c r="CY112" s="122">
        <v>44286</v>
      </c>
      <c r="CZ112" t="b">
        <v>1</v>
      </c>
    </row>
    <row r="113" spans="100:104">
      <c r="CV113" t="s">
        <v>1157</v>
      </c>
      <c r="CW113" t="s">
        <v>1158</v>
      </c>
      <c r="CX113" t="s">
        <v>1334</v>
      </c>
      <c r="CY113" s="122">
        <v>44286</v>
      </c>
      <c r="CZ113" t="b">
        <v>1</v>
      </c>
    </row>
    <row r="114" spans="100:104">
      <c r="CV114" t="s">
        <v>1157</v>
      </c>
      <c r="CW114" t="s">
        <v>1158</v>
      </c>
      <c r="CX114" t="s">
        <v>1335</v>
      </c>
      <c r="CY114" s="122">
        <v>44286</v>
      </c>
      <c r="CZ114" t="b">
        <v>1</v>
      </c>
    </row>
    <row r="115" spans="100:104">
      <c r="CV115" t="s">
        <v>1157</v>
      </c>
      <c r="CW115" t="s">
        <v>1158</v>
      </c>
      <c r="CX115" t="s">
        <v>1336</v>
      </c>
      <c r="CY115" s="122">
        <v>44286</v>
      </c>
      <c r="CZ115" t="b">
        <v>1</v>
      </c>
    </row>
    <row r="116" spans="100:104">
      <c r="CV116" t="s">
        <v>1157</v>
      </c>
      <c r="CW116" t="s">
        <v>1158</v>
      </c>
      <c r="CX116" t="s">
        <v>1337</v>
      </c>
      <c r="CY116" s="122">
        <v>44286</v>
      </c>
      <c r="CZ116" t="b">
        <v>1</v>
      </c>
    </row>
    <row r="117" spans="100:104">
      <c r="CV117" t="s">
        <v>1157</v>
      </c>
      <c r="CW117" t="s">
        <v>1158</v>
      </c>
      <c r="CX117" t="s">
        <v>1338</v>
      </c>
      <c r="CY117" s="122">
        <v>44286</v>
      </c>
      <c r="CZ117" t="b">
        <v>1</v>
      </c>
    </row>
    <row r="118" spans="100:104">
      <c r="CV118" t="s">
        <v>1157</v>
      </c>
      <c r="CW118" t="s">
        <v>1158</v>
      </c>
      <c r="CX118" t="s">
        <v>1339</v>
      </c>
      <c r="CY118" s="122">
        <v>44286</v>
      </c>
      <c r="CZ118" t="b">
        <v>1</v>
      </c>
    </row>
    <row r="119" spans="100:104">
      <c r="CV119" t="s">
        <v>1157</v>
      </c>
      <c r="CW119" t="s">
        <v>1158</v>
      </c>
      <c r="CX119" t="s">
        <v>1340</v>
      </c>
      <c r="CY119" s="122">
        <v>44286</v>
      </c>
      <c r="CZ119" t="b">
        <v>1</v>
      </c>
    </row>
    <row r="120" spans="100:104">
      <c r="CV120" t="s">
        <v>1157</v>
      </c>
      <c r="CW120" t="s">
        <v>1158</v>
      </c>
      <c r="CX120" t="s">
        <v>1341</v>
      </c>
      <c r="CY120" s="122">
        <v>44286</v>
      </c>
      <c r="CZ120" t="b">
        <v>1</v>
      </c>
    </row>
    <row r="121" spans="100:104">
      <c r="CV121" t="s">
        <v>1157</v>
      </c>
      <c r="CW121" t="s">
        <v>1158</v>
      </c>
      <c r="CX121" t="s">
        <v>1342</v>
      </c>
      <c r="CY121" s="122">
        <v>44286</v>
      </c>
      <c r="CZ121" t="b">
        <v>1</v>
      </c>
    </row>
    <row r="122" spans="100:104">
      <c r="CV122" t="s">
        <v>1157</v>
      </c>
      <c r="CW122" t="s">
        <v>1158</v>
      </c>
      <c r="CX122" t="s">
        <v>1343</v>
      </c>
      <c r="CY122" s="122">
        <v>44286</v>
      </c>
      <c r="CZ122" t="b">
        <v>1</v>
      </c>
    </row>
    <row r="123" spans="100:104">
      <c r="CV123" t="s">
        <v>1157</v>
      </c>
      <c r="CW123" t="s">
        <v>1158</v>
      </c>
      <c r="CX123" t="s">
        <v>1344</v>
      </c>
      <c r="CY123" s="122">
        <v>44286</v>
      </c>
      <c r="CZ123" t="b">
        <v>1</v>
      </c>
    </row>
    <row r="124" spans="100:104">
      <c r="CV124" t="s">
        <v>1157</v>
      </c>
      <c r="CW124" t="s">
        <v>1158</v>
      </c>
      <c r="CX124" t="s">
        <v>1345</v>
      </c>
      <c r="CY124" s="122">
        <v>44286</v>
      </c>
      <c r="CZ124" t="b">
        <v>1</v>
      </c>
    </row>
    <row r="125" spans="100:104">
      <c r="CV125" t="s">
        <v>1157</v>
      </c>
      <c r="CW125" t="s">
        <v>1158</v>
      </c>
      <c r="CX125" t="s">
        <v>1346</v>
      </c>
      <c r="CY125" s="122">
        <v>44286</v>
      </c>
      <c r="CZ125" t="b">
        <v>1</v>
      </c>
    </row>
    <row r="126" spans="100:104">
      <c r="CV126" t="s">
        <v>1157</v>
      </c>
      <c r="CW126" t="s">
        <v>1158</v>
      </c>
      <c r="CX126" t="s">
        <v>1347</v>
      </c>
      <c r="CY126" s="122">
        <v>44286</v>
      </c>
      <c r="CZ126" t="b">
        <v>1</v>
      </c>
    </row>
    <row r="127" spans="100:104">
      <c r="CV127" t="s">
        <v>1157</v>
      </c>
      <c r="CW127" t="s">
        <v>1158</v>
      </c>
      <c r="CX127" t="s">
        <v>1348</v>
      </c>
      <c r="CY127" s="122">
        <v>44286</v>
      </c>
      <c r="CZ127" t="b">
        <v>1</v>
      </c>
    </row>
    <row r="128" spans="100:104">
      <c r="CV128" t="s">
        <v>1157</v>
      </c>
      <c r="CW128" t="s">
        <v>1158</v>
      </c>
      <c r="CX128" t="s">
        <v>1349</v>
      </c>
      <c r="CY128" s="122">
        <v>44286</v>
      </c>
      <c r="CZ128" t="b">
        <v>1</v>
      </c>
    </row>
    <row r="129" spans="100:104">
      <c r="CV129" t="s">
        <v>1157</v>
      </c>
      <c r="CW129" t="s">
        <v>1158</v>
      </c>
      <c r="CX129" t="s">
        <v>1350</v>
      </c>
      <c r="CY129" s="122">
        <v>44286</v>
      </c>
      <c r="CZ129" t="b">
        <v>1</v>
      </c>
    </row>
    <row r="130" spans="100:104">
      <c r="CV130" t="s">
        <v>1157</v>
      </c>
      <c r="CW130" t="s">
        <v>1158</v>
      </c>
      <c r="CX130" t="s">
        <v>1351</v>
      </c>
      <c r="CY130" s="122">
        <v>44286</v>
      </c>
      <c r="CZ130" t="b">
        <v>1</v>
      </c>
    </row>
    <row r="131" spans="100:104">
      <c r="CV131" t="s">
        <v>1157</v>
      </c>
      <c r="CW131" t="s">
        <v>1158</v>
      </c>
      <c r="CX131" t="s">
        <v>937</v>
      </c>
      <c r="CY131" s="122">
        <v>44286</v>
      </c>
      <c r="CZ131" t="b">
        <v>1</v>
      </c>
    </row>
    <row r="132" spans="100:104">
      <c r="CV132" t="s">
        <v>1157</v>
      </c>
      <c r="CW132" t="s">
        <v>1158</v>
      </c>
      <c r="CX132" t="s">
        <v>1352</v>
      </c>
      <c r="CY132" s="122">
        <v>44286</v>
      </c>
      <c r="CZ132" t="b">
        <v>1</v>
      </c>
    </row>
    <row r="133" spans="100:104">
      <c r="CV133" t="s">
        <v>1157</v>
      </c>
      <c r="CW133" t="s">
        <v>1158</v>
      </c>
      <c r="CX133" t="s">
        <v>1353</v>
      </c>
      <c r="CY133" s="122">
        <v>44286</v>
      </c>
      <c r="CZ133" t="b">
        <v>1</v>
      </c>
    </row>
    <row r="134" spans="100:104">
      <c r="CV134" t="s">
        <v>1157</v>
      </c>
      <c r="CW134" t="s">
        <v>1158</v>
      </c>
      <c r="CX134" t="s">
        <v>1354</v>
      </c>
      <c r="CY134" s="122">
        <v>44286</v>
      </c>
      <c r="CZ134" t="b">
        <v>1</v>
      </c>
    </row>
    <row r="135" spans="100:104">
      <c r="CV135" t="s">
        <v>1157</v>
      </c>
      <c r="CW135" t="s">
        <v>1158</v>
      </c>
      <c r="CX135" t="s">
        <v>1355</v>
      </c>
      <c r="CY135" s="122">
        <v>44286</v>
      </c>
      <c r="CZ135" t="b">
        <v>1</v>
      </c>
    </row>
    <row r="136" spans="100:104">
      <c r="CV136" t="s">
        <v>1157</v>
      </c>
      <c r="CW136" t="s">
        <v>1158</v>
      </c>
      <c r="CX136" t="s">
        <v>1356</v>
      </c>
      <c r="CY136" s="122">
        <v>44286</v>
      </c>
      <c r="CZ136" t="b">
        <v>1</v>
      </c>
    </row>
    <row r="137" spans="100:104">
      <c r="CV137" t="s">
        <v>1157</v>
      </c>
      <c r="CW137" t="s">
        <v>1158</v>
      </c>
      <c r="CX137" t="s">
        <v>1357</v>
      </c>
      <c r="CY137" s="122">
        <v>44286</v>
      </c>
      <c r="CZ137" t="b">
        <v>1</v>
      </c>
    </row>
    <row r="138" spans="100:104">
      <c r="CV138" t="s">
        <v>1157</v>
      </c>
      <c r="CW138" t="s">
        <v>1158</v>
      </c>
      <c r="CX138" t="s">
        <v>1358</v>
      </c>
      <c r="CY138" s="122">
        <v>44286</v>
      </c>
      <c r="CZ138" t="b">
        <v>1</v>
      </c>
    </row>
    <row r="139" spans="100:104">
      <c r="CV139" t="s">
        <v>1157</v>
      </c>
      <c r="CW139" t="s">
        <v>1158</v>
      </c>
      <c r="CX139" t="s">
        <v>1359</v>
      </c>
      <c r="CY139" s="122">
        <v>44286</v>
      </c>
      <c r="CZ139" t="b">
        <v>1</v>
      </c>
    </row>
    <row r="140" spans="100:104">
      <c r="CV140" t="s">
        <v>1157</v>
      </c>
      <c r="CW140" t="s">
        <v>1158</v>
      </c>
      <c r="CX140" t="s">
        <v>1360</v>
      </c>
      <c r="CY140" s="122">
        <v>44286</v>
      </c>
      <c r="CZ140" t="b">
        <v>1</v>
      </c>
    </row>
    <row r="141" spans="100:104">
      <c r="CV141" t="s">
        <v>1157</v>
      </c>
      <c r="CW141" t="s">
        <v>1158</v>
      </c>
      <c r="CX141" t="s">
        <v>1361</v>
      </c>
      <c r="CY141" s="122">
        <v>44286</v>
      </c>
      <c r="CZ141" t="b">
        <v>1</v>
      </c>
    </row>
    <row r="142" spans="100:104">
      <c r="CV142" t="s">
        <v>1157</v>
      </c>
      <c r="CW142" t="s">
        <v>1158</v>
      </c>
      <c r="CX142" t="s">
        <v>1362</v>
      </c>
      <c r="CY142" s="122">
        <v>44286</v>
      </c>
      <c r="CZ142" t="b">
        <v>1</v>
      </c>
    </row>
    <row r="143" spans="100:104">
      <c r="CV143" t="s">
        <v>1157</v>
      </c>
      <c r="CW143" t="s">
        <v>1158</v>
      </c>
      <c r="CX143" t="s">
        <v>1363</v>
      </c>
      <c r="CY143" s="122">
        <v>44286</v>
      </c>
      <c r="CZ143" t="b">
        <v>1</v>
      </c>
    </row>
    <row r="144" spans="100:104">
      <c r="CV144" t="s">
        <v>1157</v>
      </c>
      <c r="CW144" t="s">
        <v>1158</v>
      </c>
      <c r="CX144" t="s">
        <v>1364</v>
      </c>
      <c r="CY144" s="122">
        <v>44286</v>
      </c>
      <c r="CZ144" t="b">
        <v>1</v>
      </c>
    </row>
    <row r="145" spans="100:104">
      <c r="CV145" t="s">
        <v>1157</v>
      </c>
      <c r="CW145" t="s">
        <v>1158</v>
      </c>
      <c r="CX145" t="s">
        <v>1365</v>
      </c>
      <c r="CY145" s="122">
        <v>44286</v>
      </c>
      <c r="CZ145" t="b">
        <v>1</v>
      </c>
    </row>
    <row r="146" spans="100:104">
      <c r="CV146" t="s">
        <v>1157</v>
      </c>
      <c r="CW146" t="s">
        <v>1158</v>
      </c>
      <c r="CX146" t="s">
        <v>1366</v>
      </c>
      <c r="CY146" s="122">
        <v>44286</v>
      </c>
      <c r="CZ146" t="b">
        <v>1</v>
      </c>
    </row>
    <row r="147" spans="100:104">
      <c r="CV147" t="s">
        <v>1157</v>
      </c>
      <c r="CW147" t="s">
        <v>1158</v>
      </c>
      <c r="CX147" t="s">
        <v>1367</v>
      </c>
      <c r="CY147" s="122">
        <v>44286</v>
      </c>
      <c r="CZ147" t="b">
        <v>1</v>
      </c>
    </row>
    <row r="148" spans="100:104">
      <c r="CV148" t="s">
        <v>1157</v>
      </c>
      <c r="CW148" t="s">
        <v>1158</v>
      </c>
      <c r="CX148" t="s">
        <v>1368</v>
      </c>
      <c r="CY148" s="122">
        <v>44286</v>
      </c>
      <c r="CZ148" t="b">
        <v>1</v>
      </c>
    </row>
    <row r="149" spans="100:104">
      <c r="CV149" t="s">
        <v>1157</v>
      </c>
      <c r="CW149" t="s">
        <v>1158</v>
      </c>
      <c r="CX149" t="s">
        <v>1369</v>
      </c>
      <c r="CY149" s="122">
        <v>44286</v>
      </c>
      <c r="CZ149" t="b">
        <v>1</v>
      </c>
    </row>
    <row r="150" spans="100:104">
      <c r="CV150" t="s">
        <v>1157</v>
      </c>
      <c r="CW150" t="s">
        <v>1158</v>
      </c>
      <c r="CX150" t="s">
        <v>1370</v>
      </c>
      <c r="CY150" s="122">
        <v>44286</v>
      </c>
      <c r="CZ150" t="b">
        <v>1</v>
      </c>
    </row>
    <row r="151" spans="100:104">
      <c r="CV151" t="s">
        <v>1157</v>
      </c>
      <c r="CW151" t="s">
        <v>1158</v>
      </c>
      <c r="CX151" t="s">
        <v>1371</v>
      </c>
      <c r="CY151" s="122">
        <v>44286</v>
      </c>
      <c r="CZ151" t="b">
        <v>1</v>
      </c>
    </row>
    <row r="152" spans="100:104">
      <c r="CV152" t="s">
        <v>1157</v>
      </c>
      <c r="CW152" t="s">
        <v>1158</v>
      </c>
      <c r="CX152" t="s">
        <v>1372</v>
      </c>
      <c r="CY152" s="122">
        <v>44286</v>
      </c>
      <c r="CZ152" t="b">
        <v>1</v>
      </c>
    </row>
    <row r="153" spans="100:104">
      <c r="CV153" t="s">
        <v>1157</v>
      </c>
      <c r="CW153" t="s">
        <v>1158</v>
      </c>
      <c r="CX153" t="s">
        <v>1373</v>
      </c>
      <c r="CY153" s="122">
        <v>44286</v>
      </c>
      <c r="CZ153" t="b">
        <v>1</v>
      </c>
    </row>
    <row r="154" spans="100:104">
      <c r="CV154" t="s">
        <v>1157</v>
      </c>
      <c r="CW154" t="s">
        <v>1158</v>
      </c>
      <c r="CX154" t="s">
        <v>1374</v>
      </c>
      <c r="CY154" s="122">
        <v>44286</v>
      </c>
      <c r="CZ154" t="b">
        <v>1</v>
      </c>
    </row>
    <row r="155" spans="100:104">
      <c r="CV155" t="s">
        <v>1157</v>
      </c>
      <c r="CW155" t="s">
        <v>1158</v>
      </c>
      <c r="CX155" t="s">
        <v>1375</v>
      </c>
      <c r="CY155" s="122">
        <v>44286</v>
      </c>
      <c r="CZ155" t="b">
        <v>1</v>
      </c>
    </row>
    <row r="156" spans="100:104">
      <c r="CV156" t="s">
        <v>1157</v>
      </c>
      <c r="CW156" t="s">
        <v>1158</v>
      </c>
      <c r="CX156" t="s">
        <v>1376</v>
      </c>
      <c r="CY156" s="122">
        <v>44286</v>
      </c>
      <c r="CZ156" t="b">
        <v>1</v>
      </c>
    </row>
    <row r="157" spans="100:104">
      <c r="CV157" t="s">
        <v>1157</v>
      </c>
      <c r="CW157" t="s">
        <v>1158</v>
      </c>
      <c r="CX157" t="s">
        <v>1377</v>
      </c>
      <c r="CY157" s="122">
        <v>44286</v>
      </c>
      <c r="CZ157" t="b">
        <v>1</v>
      </c>
    </row>
    <row r="158" spans="100:104">
      <c r="CV158" t="s">
        <v>1157</v>
      </c>
      <c r="CW158" t="s">
        <v>1158</v>
      </c>
      <c r="CX158" t="s">
        <v>1378</v>
      </c>
      <c r="CY158" s="122">
        <v>44286</v>
      </c>
      <c r="CZ158" t="b">
        <v>1</v>
      </c>
    </row>
    <row r="159" spans="100:104">
      <c r="CV159" t="s">
        <v>1157</v>
      </c>
      <c r="CW159" t="s">
        <v>1158</v>
      </c>
      <c r="CX159" t="s">
        <v>1379</v>
      </c>
      <c r="CY159" s="122">
        <v>44286</v>
      </c>
      <c r="CZ159" t="b">
        <v>1</v>
      </c>
    </row>
    <row r="160" spans="100:104">
      <c r="CV160" t="s">
        <v>1157</v>
      </c>
      <c r="CW160" t="s">
        <v>1158</v>
      </c>
      <c r="CX160" t="s">
        <v>1380</v>
      </c>
      <c r="CY160" s="122">
        <v>44286</v>
      </c>
      <c r="CZ160" t="b">
        <v>1</v>
      </c>
    </row>
    <row r="161" spans="100:104">
      <c r="CV161" t="s">
        <v>1157</v>
      </c>
      <c r="CW161" t="s">
        <v>1158</v>
      </c>
      <c r="CX161" t="s">
        <v>1381</v>
      </c>
      <c r="CY161" s="122">
        <v>44286</v>
      </c>
      <c r="CZ161" t="b">
        <v>1</v>
      </c>
    </row>
    <row r="162" spans="100:104">
      <c r="CV162" t="s">
        <v>1157</v>
      </c>
      <c r="CW162" t="s">
        <v>1158</v>
      </c>
      <c r="CX162" t="s">
        <v>1382</v>
      </c>
      <c r="CY162" s="122">
        <v>44286</v>
      </c>
      <c r="CZ162" t="b">
        <v>1</v>
      </c>
    </row>
    <row r="163" spans="100:104">
      <c r="CV163" t="s">
        <v>1157</v>
      </c>
      <c r="CW163" t="s">
        <v>1158</v>
      </c>
      <c r="CX163" t="s">
        <v>1383</v>
      </c>
      <c r="CY163" s="122">
        <v>44286</v>
      </c>
      <c r="CZ163" t="b">
        <v>1</v>
      </c>
    </row>
    <row r="164" spans="100:104">
      <c r="CV164" t="s">
        <v>1157</v>
      </c>
      <c r="CW164" t="s">
        <v>1158</v>
      </c>
      <c r="CX164" t="s">
        <v>1384</v>
      </c>
      <c r="CY164" s="122">
        <v>44286</v>
      </c>
      <c r="CZ164" t="b">
        <v>1</v>
      </c>
    </row>
    <row r="165" spans="100:104">
      <c r="CV165" t="s">
        <v>1157</v>
      </c>
      <c r="CW165" t="s">
        <v>1158</v>
      </c>
      <c r="CX165" t="s">
        <v>1385</v>
      </c>
      <c r="CY165" s="122">
        <v>44286</v>
      </c>
      <c r="CZ165" t="b">
        <v>1</v>
      </c>
    </row>
    <row r="166" spans="100:104">
      <c r="CV166" t="s">
        <v>1157</v>
      </c>
      <c r="CW166" t="s">
        <v>1158</v>
      </c>
      <c r="CX166" t="s">
        <v>1233</v>
      </c>
      <c r="CY166" s="122">
        <v>44286</v>
      </c>
      <c r="CZ166" t="b">
        <v>0</v>
      </c>
    </row>
    <row r="167" spans="100:104">
      <c r="CV167" t="s">
        <v>1157</v>
      </c>
      <c r="CW167" t="s">
        <v>1158</v>
      </c>
      <c r="CX167" t="s">
        <v>1386</v>
      </c>
      <c r="CY167" s="122">
        <v>44286</v>
      </c>
      <c r="CZ167" t="b">
        <v>1</v>
      </c>
    </row>
    <row r="168" spans="100:104">
      <c r="CV168" t="s">
        <v>1157</v>
      </c>
      <c r="CW168" t="s">
        <v>1158</v>
      </c>
      <c r="CX168" t="s">
        <v>1387</v>
      </c>
      <c r="CY168" s="122">
        <v>44286</v>
      </c>
      <c r="CZ168" t="b">
        <v>1</v>
      </c>
    </row>
    <row r="169" spans="100:104">
      <c r="CV169" t="s">
        <v>1157</v>
      </c>
      <c r="CW169" t="s">
        <v>1158</v>
      </c>
      <c r="CX169" t="s">
        <v>1388</v>
      </c>
      <c r="CY169" s="122">
        <v>44286</v>
      </c>
      <c r="CZ169" t="b">
        <v>1</v>
      </c>
    </row>
    <row r="170" spans="100:104">
      <c r="CV170" t="s">
        <v>1157</v>
      </c>
      <c r="CW170" t="s">
        <v>1158</v>
      </c>
      <c r="CX170" t="s">
        <v>1389</v>
      </c>
      <c r="CY170" s="122">
        <v>44286</v>
      </c>
      <c r="CZ170" t="b">
        <v>1</v>
      </c>
    </row>
    <row r="171" spans="100:104">
      <c r="CV171" t="s">
        <v>1157</v>
      </c>
      <c r="CW171" t="s">
        <v>1158</v>
      </c>
      <c r="CX171" t="s">
        <v>1390</v>
      </c>
      <c r="CY171" s="122">
        <v>44286</v>
      </c>
      <c r="CZ171" t="b">
        <v>1</v>
      </c>
    </row>
    <row r="172" spans="100:104">
      <c r="CV172" t="s">
        <v>1157</v>
      </c>
      <c r="CW172" t="s">
        <v>1158</v>
      </c>
      <c r="CX172" t="s">
        <v>1391</v>
      </c>
      <c r="CY172" s="122">
        <v>44286</v>
      </c>
      <c r="CZ172" t="b">
        <v>1</v>
      </c>
    </row>
    <row r="173" spans="100:104">
      <c r="CV173" t="s">
        <v>1157</v>
      </c>
      <c r="CW173" t="s">
        <v>1158</v>
      </c>
      <c r="CX173" t="s">
        <v>1392</v>
      </c>
      <c r="CY173" s="122">
        <v>44286</v>
      </c>
      <c r="CZ173" t="b">
        <v>1</v>
      </c>
    </row>
    <row r="174" spans="100:104">
      <c r="CV174" t="s">
        <v>1157</v>
      </c>
      <c r="CW174" t="s">
        <v>1158</v>
      </c>
      <c r="CX174" t="s">
        <v>1393</v>
      </c>
      <c r="CY174" s="122">
        <v>44286</v>
      </c>
      <c r="CZ174" t="b">
        <v>1</v>
      </c>
    </row>
    <row r="175" spans="100:104">
      <c r="CV175" t="s">
        <v>1157</v>
      </c>
      <c r="CW175" t="s">
        <v>1158</v>
      </c>
      <c r="CX175" t="s">
        <v>1394</v>
      </c>
      <c r="CY175" s="122">
        <v>44286</v>
      </c>
      <c r="CZ175" t="b">
        <v>1</v>
      </c>
    </row>
    <row r="176" spans="100:104">
      <c r="CV176" t="s">
        <v>1157</v>
      </c>
      <c r="CW176" t="s">
        <v>1158</v>
      </c>
      <c r="CX176" t="s">
        <v>1395</v>
      </c>
      <c r="CY176" s="122">
        <v>44286</v>
      </c>
      <c r="CZ176" t="b">
        <v>1</v>
      </c>
    </row>
    <row r="177" spans="100:104">
      <c r="CV177" t="s">
        <v>1157</v>
      </c>
      <c r="CW177" t="s">
        <v>1158</v>
      </c>
      <c r="CX177" t="s">
        <v>1396</v>
      </c>
      <c r="CY177" s="122">
        <v>44286</v>
      </c>
      <c r="CZ177" t="b">
        <v>1</v>
      </c>
    </row>
    <row r="178" spans="100:104">
      <c r="CV178" t="s">
        <v>1157</v>
      </c>
      <c r="CW178" t="s">
        <v>1158</v>
      </c>
      <c r="CX178" t="s">
        <v>1397</v>
      </c>
      <c r="CY178" s="122">
        <v>44286</v>
      </c>
      <c r="CZ178" t="b">
        <v>1</v>
      </c>
    </row>
    <row r="179" spans="100:104">
      <c r="CV179" t="s">
        <v>1157</v>
      </c>
      <c r="CW179" t="s">
        <v>1158</v>
      </c>
      <c r="CX179" t="s">
        <v>1398</v>
      </c>
      <c r="CY179" s="122">
        <v>44286</v>
      </c>
      <c r="CZ179" t="b">
        <v>1</v>
      </c>
    </row>
    <row r="180" spans="100:104">
      <c r="CV180" t="s">
        <v>1157</v>
      </c>
      <c r="CW180" t="s">
        <v>1158</v>
      </c>
      <c r="CX180" t="s">
        <v>1399</v>
      </c>
      <c r="CY180" s="122">
        <v>44286</v>
      </c>
      <c r="CZ180" t="b">
        <v>1</v>
      </c>
    </row>
    <row r="181" spans="100:104">
      <c r="CV181" t="s">
        <v>1157</v>
      </c>
      <c r="CW181" t="s">
        <v>1158</v>
      </c>
      <c r="CX181" t="s">
        <v>1400</v>
      </c>
      <c r="CY181" s="122">
        <v>44286</v>
      </c>
      <c r="CZ181" t="b">
        <v>1</v>
      </c>
    </row>
    <row r="182" spans="100:104">
      <c r="CV182" t="s">
        <v>1157</v>
      </c>
      <c r="CW182" t="s">
        <v>1158</v>
      </c>
      <c r="CX182" t="s">
        <v>1401</v>
      </c>
      <c r="CY182" s="122">
        <v>44286</v>
      </c>
      <c r="CZ182" t="b">
        <v>1</v>
      </c>
    </row>
    <row r="183" spans="100:104">
      <c r="CV183" t="s">
        <v>1157</v>
      </c>
      <c r="CW183" t="s">
        <v>1158</v>
      </c>
      <c r="CX183" t="s">
        <v>1402</v>
      </c>
      <c r="CY183" s="122">
        <v>44286</v>
      </c>
      <c r="CZ183" t="b">
        <v>1</v>
      </c>
    </row>
    <row r="184" spans="100:104">
      <c r="CV184" t="s">
        <v>1157</v>
      </c>
      <c r="CW184" t="s">
        <v>1158</v>
      </c>
      <c r="CX184" t="s">
        <v>1403</v>
      </c>
      <c r="CY184" s="122">
        <v>44286</v>
      </c>
      <c r="CZ184" t="b">
        <v>1</v>
      </c>
    </row>
    <row r="185" spans="100:104">
      <c r="CV185" t="s">
        <v>1157</v>
      </c>
      <c r="CW185" t="s">
        <v>1158</v>
      </c>
      <c r="CX185" t="s">
        <v>1404</v>
      </c>
      <c r="CY185" s="122">
        <v>44286</v>
      </c>
      <c r="CZ185" t="b">
        <v>1</v>
      </c>
    </row>
    <row r="186" spans="100:104">
      <c r="CV186" t="s">
        <v>1157</v>
      </c>
      <c r="CW186" t="s">
        <v>1158</v>
      </c>
      <c r="CX186" t="s">
        <v>1405</v>
      </c>
      <c r="CY186" s="122">
        <v>44286</v>
      </c>
      <c r="CZ186" t="b">
        <v>1</v>
      </c>
    </row>
    <row r="187" spans="100:104">
      <c r="CV187" t="s">
        <v>1157</v>
      </c>
      <c r="CW187" t="s">
        <v>1158</v>
      </c>
      <c r="CX187" t="s">
        <v>1406</v>
      </c>
      <c r="CY187" s="122">
        <v>44286</v>
      </c>
      <c r="CZ187" t="b">
        <v>1</v>
      </c>
    </row>
    <row r="188" spans="100:104">
      <c r="CV188" t="s">
        <v>1157</v>
      </c>
      <c r="CW188" t="s">
        <v>1158</v>
      </c>
      <c r="CX188" t="s">
        <v>1407</v>
      </c>
      <c r="CY188" s="122">
        <v>44286</v>
      </c>
      <c r="CZ188" t="b">
        <v>1</v>
      </c>
    </row>
    <row r="189" spans="100:104">
      <c r="CV189" t="s">
        <v>1157</v>
      </c>
      <c r="CW189" t="s">
        <v>1158</v>
      </c>
      <c r="CX189" t="s">
        <v>1408</v>
      </c>
      <c r="CY189" s="122">
        <v>44286</v>
      </c>
      <c r="CZ189" t="b">
        <v>1</v>
      </c>
    </row>
    <row r="190" spans="100:104">
      <c r="CV190" t="s">
        <v>1157</v>
      </c>
      <c r="CW190" t="s">
        <v>1158</v>
      </c>
      <c r="CX190" t="s">
        <v>1409</v>
      </c>
      <c r="CY190" s="122">
        <v>44286</v>
      </c>
      <c r="CZ190" t="b">
        <v>1</v>
      </c>
    </row>
    <row r="191" spans="100:104">
      <c r="CV191" t="s">
        <v>1157</v>
      </c>
      <c r="CW191" t="s">
        <v>1158</v>
      </c>
      <c r="CX191" t="s">
        <v>1410</v>
      </c>
      <c r="CY191" s="122">
        <v>44286</v>
      </c>
      <c r="CZ191" t="b">
        <v>1</v>
      </c>
    </row>
    <row r="192" spans="100:104">
      <c r="CV192" t="s">
        <v>1157</v>
      </c>
      <c r="CW192" t="s">
        <v>1158</v>
      </c>
      <c r="CX192" t="s">
        <v>1411</v>
      </c>
      <c r="CY192" s="122">
        <v>44286</v>
      </c>
      <c r="CZ192" t="b">
        <v>1</v>
      </c>
    </row>
    <row r="193" spans="100:104">
      <c r="CV193" t="s">
        <v>1157</v>
      </c>
      <c r="CW193" t="s">
        <v>1158</v>
      </c>
      <c r="CX193" t="s">
        <v>1412</v>
      </c>
      <c r="CY193" s="122">
        <v>44286</v>
      </c>
      <c r="CZ193" t="b">
        <v>1</v>
      </c>
    </row>
    <row r="194" spans="100:104">
      <c r="CV194" t="s">
        <v>1157</v>
      </c>
      <c r="CW194" t="s">
        <v>1158</v>
      </c>
      <c r="CX194" t="s">
        <v>1413</v>
      </c>
      <c r="CY194" s="122">
        <v>44286</v>
      </c>
      <c r="CZ194" t="b">
        <v>1</v>
      </c>
    </row>
    <row r="195" spans="100:104">
      <c r="CV195" t="s">
        <v>1157</v>
      </c>
      <c r="CW195" t="s">
        <v>1158</v>
      </c>
      <c r="CX195" t="s">
        <v>1414</v>
      </c>
      <c r="CY195" s="122">
        <v>44286</v>
      </c>
      <c r="CZ195" t="b">
        <v>1</v>
      </c>
    </row>
    <row r="196" spans="100:104">
      <c r="CV196" t="s">
        <v>1157</v>
      </c>
      <c r="CW196" t="s">
        <v>1158</v>
      </c>
      <c r="CX196" t="s">
        <v>1415</v>
      </c>
      <c r="CY196" s="122">
        <v>44286</v>
      </c>
      <c r="CZ196" t="b">
        <v>1</v>
      </c>
    </row>
    <row r="197" spans="100:104">
      <c r="CV197" t="s">
        <v>1157</v>
      </c>
      <c r="CW197" t="s">
        <v>1158</v>
      </c>
      <c r="CX197" t="s">
        <v>1236</v>
      </c>
      <c r="CY197" s="122">
        <v>44286</v>
      </c>
      <c r="CZ197" t="b">
        <v>0</v>
      </c>
    </row>
    <row r="198" spans="100:104">
      <c r="CV198" t="s">
        <v>1157</v>
      </c>
      <c r="CW198" t="s">
        <v>1416</v>
      </c>
      <c r="CX198" t="s">
        <v>1159</v>
      </c>
      <c r="CY198" s="122">
        <v>44286</v>
      </c>
      <c r="CZ198" t="b">
        <v>1</v>
      </c>
    </row>
    <row r="199" spans="100:104">
      <c r="CV199" t="s">
        <v>1157</v>
      </c>
      <c r="CW199" t="s">
        <v>1416</v>
      </c>
      <c r="CX199" t="s">
        <v>1175</v>
      </c>
      <c r="CY199" s="122">
        <v>44286</v>
      </c>
      <c r="CZ199" t="b">
        <v>1</v>
      </c>
    </row>
    <row r="200" spans="100:104">
      <c r="CV200" t="s">
        <v>1157</v>
      </c>
      <c r="CW200" t="s">
        <v>1416</v>
      </c>
      <c r="CX200" t="s">
        <v>1193</v>
      </c>
      <c r="CY200" s="122">
        <v>44286</v>
      </c>
      <c r="CZ200" t="b">
        <v>1</v>
      </c>
    </row>
    <row r="201" spans="100:104">
      <c r="CV201" t="s">
        <v>1157</v>
      </c>
      <c r="CW201" t="s">
        <v>1416</v>
      </c>
      <c r="CX201" t="s">
        <v>1203</v>
      </c>
      <c r="CY201" s="122">
        <v>44286</v>
      </c>
      <c r="CZ201" t="b">
        <v>1</v>
      </c>
    </row>
    <row r="202" spans="100:104">
      <c r="CV202" t="s">
        <v>1157</v>
      </c>
      <c r="CW202" t="s">
        <v>1416</v>
      </c>
      <c r="CX202" t="s">
        <v>1209</v>
      </c>
      <c r="CY202" s="122">
        <v>44286</v>
      </c>
      <c r="CZ202" t="b">
        <v>1</v>
      </c>
    </row>
    <row r="203" spans="100:104">
      <c r="CV203" t="s">
        <v>1157</v>
      </c>
      <c r="CW203" t="s">
        <v>1416</v>
      </c>
      <c r="CX203" t="s">
        <v>1216</v>
      </c>
      <c r="CY203" s="122">
        <v>44286</v>
      </c>
      <c r="CZ203" t="b">
        <v>1</v>
      </c>
    </row>
    <row r="204" spans="100:104">
      <c r="CV204" t="s">
        <v>1157</v>
      </c>
      <c r="CW204" t="s">
        <v>1416</v>
      </c>
      <c r="CX204" t="s">
        <v>1220</v>
      </c>
      <c r="CY204" s="122">
        <v>44286</v>
      </c>
      <c r="CZ204" t="b">
        <v>1</v>
      </c>
    </row>
    <row r="205" spans="100:104">
      <c r="CV205" t="s">
        <v>1157</v>
      </c>
      <c r="CW205" t="s">
        <v>1416</v>
      </c>
      <c r="CX205" t="s">
        <v>1417</v>
      </c>
      <c r="CY205" s="122">
        <v>44286</v>
      </c>
      <c r="CZ205" t="b">
        <v>1</v>
      </c>
    </row>
    <row r="206" spans="100:104">
      <c r="CV206" t="s">
        <v>1157</v>
      </c>
      <c r="CW206" t="s">
        <v>1416</v>
      </c>
      <c r="CX206" t="s">
        <v>1418</v>
      </c>
      <c r="CY206" s="122">
        <v>44286</v>
      </c>
      <c r="CZ206" t="b">
        <v>1</v>
      </c>
    </row>
    <row r="207" spans="100:104">
      <c r="CV207" t="s">
        <v>1157</v>
      </c>
      <c r="CW207" t="s">
        <v>1416</v>
      </c>
      <c r="CX207" t="s">
        <v>1419</v>
      </c>
      <c r="CY207" s="122">
        <v>44286</v>
      </c>
      <c r="CZ207" t="b">
        <v>1</v>
      </c>
    </row>
    <row r="208" spans="100:104">
      <c r="CV208" t="s">
        <v>1157</v>
      </c>
      <c r="CW208" t="s">
        <v>1416</v>
      </c>
      <c r="CX208" t="s">
        <v>1420</v>
      </c>
      <c r="CY208" s="122">
        <v>44286</v>
      </c>
      <c r="CZ208" t="b">
        <v>1</v>
      </c>
    </row>
    <row r="209" spans="100:104">
      <c r="CV209" t="s">
        <v>1157</v>
      </c>
      <c r="CW209" t="s">
        <v>1416</v>
      </c>
      <c r="CX209" t="s">
        <v>1421</v>
      </c>
      <c r="CY209" s="122">
        <v>44286</v>
      </c>
      <c r="CZ209" t="b">
        <v>1</v>
      </c>
    </row>
    <row r="210" spans="100:104">
      <c r="CV210" t="s">
        <v>1157</v>
      </c>
      <c r="CW210" t="s">
        <v>1416</v>
      </c>
      <c r="CX210" t="s">
        <v>1222</v>
      </c>
      <c r="CY210" s="122">
        <v>44286</v>
      </c>
      <c r="CZ210" t="b">
        <v>1</v>
      </c>
    </row>
    <row r="211" spans="100:104">
      <c r="CV211" t="s">
        <v>1157</v>
      </c>
      <c r="CW211" t="s">
        <v>1416</v>
      </c>
      <c r="CX211" t="s">
        <v>1225</v>
      </c>
      <c r="CY211" s="122">
        <v>44286</v>
      </c>
      <c r="CZ211" t="b">
        <v>1</v>
      </c>
    </row>
    <row r="212" spans="100:104">
      <c r="CV212" t="s">
        <v>1157</v>
      </c>
      <c r="CW212" t="s">
        <v>1416</v>
      </c>
      <c r="CX212" t="s">
        <v>1228</v>
      </c>
      <c r="CY212" s="122">
        <v>44286</v>
      </c>
      <c r="CZ212" t="b">
        <v>1</v>
      </c>
    </row>
    <row r="213" spans="100:104">
      <c r="CV213" t="s">
        <v>1157</v>
      </c>
      <c r="CW213" t="s">
        <v>1416</v>
      </c>
      <c r="CX213" t="s">
        <v>1232</v>
      </c>
      <c r="CY213" s="122">
        <v>44286</v>
      </c>
      <c r="CZ213" t="b">
        <v>1</v>
      </c>
    </row>
    <row r="214" spans="100:104">
      <c r="CV214" t="s">
        <v>1157</v>
      </c>
      <c r="CW214" t="s">
        <v>1416</v>
      </c>
      <c r="CX214" t="s">
        <v>1235</v>
      </c>
      <c r="CY214" s="122">
        <v>44286</v>
      </c>
      <c r="CZ214" t="b">
        <v>1</v>
      </c>
    </row>
    <row r="215" spans="100:104">
      <c r="CV215" t="s">
        <v>1157</v>
      </c>
      <c r="CW215" t="s">
        <v>1416</v>
      </c>
      <c r="CX215" t="s">
        <v>1238</v>
      </c>
      <c r="CY215" s="122">
        <v>44286</v>
      </c>
      <c r="CZ215" t="b">
        <v>1</v>
      </c>
    </row>
    <row r="216" spans="100:104">
      <c r="CV216" t="s">
        <v>1157</v>
      </c>
      <c r="CW216" t="s">
        <v>1416</v>
      </c>
      <c r="CX216" t="s">
        <v>1239</v>
      </c>
      <c r="CY216" s="122">
        <v>44286</v>
      </c>
      <c r="CZ216" t="b">
        <v>1</v>
      </c>
    </row>
    <row r="217" spans="100:104">
      <c r="CV217" t="s">
        <v>1157</v>
      </c>
      <c r="CW217" t="s">
        <v>1416</v>
      </c>
      <c r="CX217" t="s">
        <v>1240</v>
      </c>
      <c r="CY217" s="122">
        <v>44286</v>
      </c>
      <c r="CZ217" t="b">
        <v>1</v>
      </c>
    </row>
    <row r="218" spans="100:104">
      <c r="CV218" t="s">
        <v>1157</v>
      </c>
      <c r="CW218" t="s">
        <v>1416</v>
      </c>
      <c r="CX218" t="s">
        <v>1241</v>
      </c>
      <c r="CY218" s="122">
        <v>44286</v>
      </c>
      <c r="CZ218" t="b">
        <v>1</v>
      </c>
    </row>
    <row r="219" spans="100:104">
      <c r="CV219" t="s">
        <v>1157</v>
      </c>
      <c r="CW219" t="s">
        <v>1416</v>
      </c>
      <c r="CX219" t="s">
        <v>1242</v>
      </c>
      <c r="CY219" s="122">
        <v>44286</v>
      </c>
      <c r="CZ219" t="b">
        <v>1</v>
      </c>
    </row>
    <row r="220" spans="100:104">
      <c r="CV220" t="s">
        <v>1157</v>
      </c>
      <c r="CW220" t="s">
        <v>1416</v>
      </c>
      <c r="CX220" t="s">
        <v>1245</v>
      </c>
      <c r="CY220" s="122">
        <v>44286</v>
      </c>
      <c r="CZ220" t="b">
        <v>1</v>
      </c>
    </row>
    <row r="221" spans="100:104">
      <c r="CV221" t="s">
        <v>1157</v>
      </c>
      <c r="CW221" t="s">
        <v>1416</v>
      </c>
      <c r="CX221" t="s">
        <v>1422</v>
      </c>
      <c r="CY221" s="122">
        <v>44286</v>
      </c>
      <c r="CZ221" t="b">
        <v>1</v>
      </c>
    </row>
    <row r="222" spans="100:104">
      <c r="CV222" t="s">
        <v>1157</v>
      </c>
      <c r="CW222" t="s">
        <v>1416</v>
      </c>
      <c r="CX222" t="s">
        <v>1246</v>
      </c>
      <c r="CY222" s="122">
        <v>44286</v>
      </c>
      <c r="CZ222" t="b">
        <v>1</v>
      </c>
    </row>
    <row r="223" spans="100:104">
      <c r="CV223" t="s">
        <v>1157</v>
      </c>
      <c r="CW223" t="s">
        <v>1416</v>
      </c>
      <c r="CX223" t="s">
        <v>1247</v>
      </c>
      <c r="CY223" s="122">
        <v>44286</v>
      </c>
      <c r="CZ223" t="b">
        <v>1</v>
      </c>
    </row>
    <row r="224" spans="100:104">
      <c r="CV224" t="s">
        <v>1157</v>
      </c>
      <c r="CW224" t="s">
        <v>1416</v>
      </c>
      <c r="CX224" t="s">
        <v>1248</v>
      </c>
      <c r="CY224" s="122">
        <v>44286</v>
      </c>
      <c r="CZ224" t="b">
        <v>1</v>
      </c>
    </row>
    <row r="225" spans="100:104">
      <c r="CV225" t="s">
        <v>1157</v>
      </c>
      <c r="CW225" t="s">
        <v>1416</v>
      </c>
      <c r="CX225" t="s">
        <v>1249</v>
      </c>
      <c r="CY225" s="122">
        <v>44286</v>
      </c>
      <c r="CZ225" t="b">
        <v>1</v>
      </c>
    </row>
    <row r="226" spans="100:104">
      <c r="CV226" t="s">
        <v>1157</v>
      </c>
      <c r="CW226" t="s">
        <v>1416</v>
      </c>
      <c r="CX226" t="s">
        <v>1423</v>
      </c>
      <c r="CY226" s="122">
        <v>44286</v>
      </c>
      <c r="CZ226" t="b">
        <v>1</v>
      </c>
    </row>
    <row r="227" spans="100:104">
      <c r="CV227" t="s">
        <v>1157</v>
      </c>
      <c r="CW227" t="s">
        <v>1416</v>
      </c>
      <c r="CX227" t="s">
        <v>1252</v>
      </c>
      <c r="CY227" s="122">
        <v>44286</v>
      </c>
      <c r="CZ227" t="b">
        <v>1</v>
      </c>
    </row>
    <row r="228" spans="100:104">
      <c r="CV228" t="s">
        <v>1157</v>
      </c>
      <c r="CW228" t="s">
        <v>1416</v>
      </c>
      <c r="CX228" t="s">
        <v>1254</v>
      </c>
      <c r="CY228" s="122">
        <v>44286</v>
      </c>
      <c r="CZ228" t="b">
        <v>1</v>
      </c>
    </row>
    <row r="229" spans="100:104">
      <c r="CV229" t="s">
        <v>1157</v>
      </c>
      <c r="CW229" t="s">
        <v>1416</v>
      </c>
      <c r="CX229" t="s">
        <v>1255</v>
      </c>
      <c r="CY229" s="122">
        <v>44286</v>
      </c>
      <c r="CZ229" t="b">
        <v>1</v>
      </c>
    </row>
    <row r="230" spans="100:104">
      <c r="CV230" t="s">
        <v>1157</v>
      </c>
      <c r="CW230" t="s">
        <v>1416</v>
      </c>
      <c r="CX230" t="s">
        <v>1256</v>
      </c>
      <c r="CY230" s="122">
        <v>44286</v>
      </c>
      <c r="CZ230" t="b">
        <v>1</v>
      </c>
    </row>
    <row r="231" spans="100:104">
      <c r="CV231" t="s">
        <v>1157</v>
      </c>
      <c r="CW231" t="s">
        <v>1416</v>
      </c>
      <c r="CX231" t="s">
        <v>1258</v>
      </c>
      <c r="CY231" s="122">
        <v>44286</v>
      </c>
      <c r="CZ231" t="b">
        <v>1</v>
      </c>
    </row>
    <row r="232" spans="100:104">
      <c r="CV232" t="s">
        <v>1157</v>
      </c>
      <c r="CW232" t="s">
        <v>1416</v>
      </c>
      <c r="CX232" t="s">
        <v>1424</v>
      </c>
      <c r="CY232" s="122">
        <v>44286</v>
      </c>
      <c r="CZ232" t="b">
        <v>1</v>
      </c>
    </row>
    <row r="233" spans="100:104">
      <c r="CV233" t="s">
        <v>1157</v>
      </c>
      <c r="CW233" t="s">
        <v>1416</v>
      </c>
      <c r="CX233" t="s">
        <v>1259</v>
      </c>
      <c r="CY233" s="122">
        <v>44286</v>
      </c>
      <c r="CZ233" t="b">
        <v>1</v>
      </c>
    </row>
    <row r="234" spans="100:104">
      <c r="CV234" t="s">
        <v>1157</v>
      </c>
      <c r="CW234" t="s">
        <v>1416</v>
      </c>
      <c r="CX234" t="s">
        <v>1260</v>
      </c>
      <c r="CY234" s="122">
        <v>44286</v>
      </c>
      <c r="CZ234" t="b">
        <v>1</v>
      </c>
    </row>
    <row r="235" spans="100:104">
      <c r="CV235" t="s">
        <v>1157</v>
      </c>
      <c r="CW235" t="s">
        <v>1416</v>
      </c>
      <c r="CX235" t="s">
        <v>1261</v>
      </c>
      <c r="CY235" s="122">
        <v>44286</v>
      </c>
      <c r="CZ235" t="b">
        <v>1</v>
      </c>
    </row>
    <row r="236" spans="100:104">
      <c r="CV236" t="s">
        <v>1157</v>
      </c>
      <c r="CW236" t="s">
        <v>1416</v>
      </c>
      <c r="CX236" t="s">
        <v>1262</v>
      </c>
      <c r="CY236" s="122">
        <v>44286</v>
      </c>
      <c r="CZ236" t="b">
        <v>1</v>
      </c>
    </row>
    <row r="237" spans="100:104">
      <c r="CV237" t="s">
        <v>1157</v>
      </c>
      <c r="CW237" t="s">
        <v>1416</v>
      </c>
      <c r="CX237" t="s">
        <v>1229</v>
      </c>
      <c r="CY237" s="122">
        <v>44286</v>
      </c>
      <c r="CZ237" t="b">
        <v>0</v>
      </c>
    </row>
    <row r="238" spans="100:104">
      <c r="CV238" t="s">
        <v>1157</v>
      </c>
      <c r="CW238" t="s">
        <v>1416</v>
      </c>
      <c r="CX238" t="s">
        <v>1263</v>
      </c>
      <c r="CY238" s="122">
        <v>44286</v>
      </c>
      <c r="CZ238" t="b">
        <v>1</v>
      </c>
    </row>
    <row r="239" spans="100:104">
      <c r="CV239" t="s">
        <v>1157</v>
      </c>
      <c r="CW239" t="s">
        <v>1416</v>
      </c>
      <c r="CX239" t="s">
        <v>1264</v>
      </c>
      <c r="CY239" s="122">
        <v>44286</v>
      </c>
      <c r="CZ239" t="b">
        <v>1</v>
      </c>
    </row>
    <row r="240" spans="100:104">
      <c r="CV240" t="s">
        <v>1157</v>
      </c>
      <c r="CW240" t="s">
        <v>1416</v>
      </c>
      <c r="CX240" t="s">
        <v>1265</v>
      </c>
      <c r="CY240" s="122">
        <v>44286</v>
      </c>
      <c r="CZ240" t="b">
        <v>1</v>
      </c>
    </row>
    <row r="241" spans="100:104">
      <c r="CV241" t="s">
        <v>1157</v>
      </c>
      <c r="CW241" t="s">
        <v>1416</v>
      </c>
      <c r="CX241" t="s">
        <v>1266</v>
      </c>
      <c r="CY241" s="122">
        <v>44286</v>
      </c>
      <c r="CZ241" t="b">
        <v>1</v>
      </c>
    </row>
    <row r="242" spans="100:104">
      <c r="CV242" t="s">
        <v>1157</v>
      </c>
      <c r="CW242" t="s">
        <v>1416</v>
      </c>
      <c r="CX242" t="s">
        <v>1267</v>
      </c>
      <c r="CY242" s="122">
        <v>44286</v>
      </c>
      <c r="CZ242" t="b">
        <v>1</v>
      </c>
    </row>
    <row r="243" spans="100:104">
      <c r="CV243" t="s">
        <v>1157</v>
      </c>
      <c r="CW243" t="s">
        <v>1416</v>
      </c>
      <c r="CX243" t="s">
        <v>1268</v>
      </c>
      <c r="CY243" s="122">
        <v>44286</v>
      </c>
      <c r="CZ243" t="b">
        <v>1</v>
      </c>
    </row>
    <row r="244" spans="100:104">
      <c r="CV244" t="s">
        <v>1157</v>
      </c>
      <c r="CW244" t="s">
        <v>1416</v>
      </c>
      <c r="CX244" t="s">
        <v>1269</v>
      </c>
      <c r="CY244" s="122">
        <v>44286</v>
      </c>
      <c r="CZ244" t="b">
        <v>1</v>
      </c>
    </row>
    <row r="245" spans="100:104">
      <c r="CV245" t="s">
        <v>1157</v>
      </c>
      <c r="CW245" t="s">
        <v>1416</v>
      </c>
      <c r="CX245" s="238" t="s">
        <v>1270</v>
      </c>
      <c r="CY245" s="122">
        <v>44286</v>
      </c>
      <c r="CZ245" t="b">
        <v>1</v>
      </c>
    </row>
    <row r="246" spans="100:104">
      <c r="CV246" t="s">
        <v>1157</v>
      </c>
      <c r="CW246" t="s">
        <v>1416</v>
      </c>
      <c r="CX246" t="s">
        <v>1271</v>
      </c>
      <c r="CY246" s="122">
        <v>44286</v>
      </c>
      <c r="CZ246" t="b">
        <v>1</v>
      </c>
    </row>
    <row r="247" spans="100:104">
      <c r="CV247" t="s">
        <v>1157</v>
      </c>
      <c r="CW247" t="s">
        <v>1416</v>
      </c>
      <c r="CX247" t="s">
        <v>1274</v>
      </c>
      <c r="CY247" s="122">
        <v>44286</v>
      </c>
      <c r="CZ247" t="b">
        <v>1</v>
      </c>
    </row>
    <row r="248" spans="100:104">
      <c r="CV248" t="s">
        <v>1157</v>
      </c>
      <c r="CW248" t="s">
        <v>1416</v>
      </c>
      <c r="CX248" t="s">
        <v>1275</v>
      </c>
      <c r="CY248" s="122">
        <v>44286</v>
      </c>
      <c r="CZ248" t="b">
        <v>1</v>
      </c>
    </row>
    <row r="249" spans="100:104">
      <c r="CV249" t="s">
        <v>1157</v>
      </c>
      <c r="CW249" t="s">
        <v>1416</v>
      </c>
      <c r="CX249" t="s">
        <v>939</v>
      </c>
      <c r="CY249" s="122">
        <v>44286</v>
      </c>
      <c r="CZ249" t="b">
        <v>1</v>
      </c>
    </row>
    <row r="250" spans="100:104">
      <c r="CV250" t="s">
        <v>1157</v>
      </c>
      <c r="CW250" t="s">
        <v>1416</v>
      </c>
      <c r="CX250" t="s">
        <v>1425</v>
      </c>
      <c r="CY250" s="122">
        <v>44286</v>
      </c>
      <c r="CZ250" t="b">
        <v>1</v>
      </c>
    </row>
    <row r="251" spans="100:104">
      <c r="CV251" t="s">
        <v>1157</v>
      </c>
      <c r="CW251" t="s">
        <v>1416</v>
      </c>
      <c r="CX251" t="s">
        <v>1276</v>
      </c>
      <c r="CY251" s="122">
        <v>44286</v>
      </c>
      <c r="CZ251" t="b">
        <v>1</v>
      </c>
    </row>
    <row r="252" spans="100:104">
      <c r="CV252" t="s">
        <v>1157</v>
      </c>
      <c r="CW252" t="s">
        <v>1416</v>
      </c>
      <c r="CX252" t="s">
        <v>1277</v>
      </c>
      <c r="CY252" s="122">
        <v>44286</v>
      </c>
      <c r="CZ252" t="b">
        <v>1</v>
      </c>
    </row>
    <row r="253" spans="100:104">
      <c r="CV253" t="s">
        <v>1157</v>
      </c>
      <c r="CW253" t="s">
        <v>1416</v>
      </c>
      <c r="CX253" t="s">
        <v>1278</v>
      </c>
      <c r="CY253" s="122">
        <v>44286</v>
      </c>
      <c r="CZ253" t="b">
        <v>1</v>
      </c>
    </row>
    <row r="254" spans="100:104">
      <c r="CV254" t="s">
        <v>1157</v>
      </c>
      <c r="CW254" t="s">
        <v>1416</v>
      </c>
      <c r="CX254" t="s">
        <v>1279</v>
      </c>
      <c r="CY254" s="122">
        <v>44286</v>
      </c>
      <c r="CZ254" t="b">
        <v>1</v>
      </c>
    </row>
    <row r="255" spans="100:104">
      <c r="CV255" t="s">
        <v>1157</v>
      </c>
      <c r="CW255" t="s">
        <v>1416</v>
      </c>
      <c r="CX255" t="s">
        <v>1280</v>
      </c>
      <c r="CY255" s="122">
        <v>44286</v>
      </c>
      <c r="CZ255" t="b">
        <v>1</v>
      </c>
    </row>
    <row r="256" spans="100:104">
      <c r="CV256" t="s">
        <v>1157</v>
      </c>
      <c r="CW256" t="s">
        <v>1416</v>
      </c>
      <c r="CX256" t="s">
        <v>1281</v>
      </c>
      <c r="CY256" s="122">
        <v>44286</v>
      </c>
      <c r="CZ256" t="b">
        <v>1</v>
      </c>
    </row>
    <row r="257" spans="100:104">
      <c r="CV257" t="s">
        <v>1157</v>
      </c>
      <c r="CW257" t="s">
        <v>1416</v>
      </c>
      <c r="CX257" t="s">
        <v>1282</v>
      </c>
      <c r="CY257" s="122">
        <v>44286</v>
      </c>
      <c r="CZ257" t="b">
        <v>1</v>
      </c>
    </row>
    <row r="258" spans="100:104">
      <c r="CV258" t="s">
        <v>1157</v>
      </c>
      <c r="CW258" t="s">
        <v>1416</v>
      </c>
      <c r="CX258" t="s">
        <v>1426</v>
      </c>
      <c r="CY258" s="122">
        <v>44286</v>
      </c>
      <c r="CZ258" t="b">
        <v>1</v>
      </c>
    </row>
    <row r="259" spans="100:104">
      <c r="CV259" t="s">
        <v>1157</v>
      </c>
      <c r="CW259" t="s">
        <v>1416</v>
      </c>
      <c r="CX259" t="s">
        <v>1283</v>
      </c>
      <c r="CY259" s="122">
        <v>44286</v>
      </c>
      <c r="CZ259" t="b">
        <v>1</v>
      </c>
    </row>
    <row r="260" spans="100:104">
      <c r="CV260" t="s">
        <v>1157</v>
      </c>
      <c r="CW260" t="s">
        <v>1416</v>
      </c>
      <c r="CX260" t="s">
        <v>1287</v>
      </c>
      <c r="CY260" s="122">
        <v>44286</v>
      </c>
      <c r="CZ260" t="b">
        <v>1</v>
      </c>
    </row>
    <row r="261" spans="100:104">
      <c r="CV261" t="s">
        <v>1157</v>
      </c>
      <c r="CW261" t="s">
        <v>1416</v>
      </c>
      <c r="CX261" t="s">
        <v>1289</v>
      </c>
      <c r="CY261" s="122">
        <v>44286</v>
      </c>
      <c r="CZ261" t="b">
        <v>1</v>
      </c>
    </row>
    <row r="262" spans="100:104">
      <c r="CV262" t="s">
        <v>1157</v>
      </c>
      <c r="CW262" t="s">
        <v>1416</v>
      </c>
      <c r="CX262" t="s">
        <v>1290</v>
      </c>
      <c r="CY262" s="122">
        <v>44286</v>
      </c>
      <c r="CZ262" t="b">
        <v>1</v>
      </c>
    </row>
    <row r="263" spans="100:104">
      <c r="CV263" t="s">
        <v>1157</v>
      </c>
      <c r="CW263" t="s">
        <v>1416</v>
      </c>
      <c r="CX263" t="s">
        <v>1291</v>
      </c>
      <c r="CY263" s="122">
        <v>44286</v>
      </c>
      <c r="CZ263" t="b">
        <v>1</v>
      </c>
    </row>
    <row r="264" spans="100:104">
      <c r="CV264" t="s">
        <v>1157</v>
      </c>
      <c r="CW264" t="s">
        <v>1416</v>
      </c>
      <c r="CX264" t="s">
        <v>1292</v>
      </c>
      <c r="CY264" s="122">
        <v>44286</v>
      </c>
      <c r="CZ264" t="b">
        <v>1</v>
      </c>
    </row>
    <row r="265" spans="100:104">
      <c r="CV265" t="s">
        <v>1157</v>
      </c>
      <c r="CW265" t="s">
        <v>1416</v>
      </c>
      <c r="CX265" t="s">
        <v>1293</v>
      </c>
      <c r="CY265" s="122">
        <v>44286</v>
      </c>
      <c r="CZ265" t="b">
        <v>1</v>
      </c>
    </row>
    <row r="266" spans="100:104">
      <c r="CV266" t="s">
        <v>1157</v>
      </c>
      <c r="CW266" t="s">
        <v>1416</v>
      </c>
      <c r="CX266" t="s">
        <v>1294</v>
      </c>
      <c r="CY266" s="122">
        <v>44286</v>
      </c>
      <c r="CZ266" t="b">
        <v>1</v>
      </c>
    </row>
    <row r="267" spans="100:104">
      <c r="CV267" t="s">
        <v>1157</v>
      </c>
      <c r="CW267" t="s">
        <v>1416</v>
      </c>
      <c r="CX267" t="s">
        <v>1427</v>
      </c>
      <c r="CY267" s="122">
        <v>44286</v>
      </c>
      <c r="CZ267" t="b">
        <v>1</v>
      </c>
    </row>
    <row r="268" spans="100:104">
      <c r="CV268" t="s">
        <v>1157</v>
      </c>
      <c r="CW268" t="s">
        <v>1416</v>
      </c>
      <c r="CX268" t="s">
        <v>1295</v>
      </c>
      <c r="CY268" s="122">
        <v>44286</v>
      </c>
      <c r="CZ268" t="b">
        <v>1</v>
      </c>
    </row>
    <row r="269" spans="100:104">
      <c r="CV269" t="s">
        <v>1157</v>
      </c>
      <c r="CW269" t="s">
        <v>1416</v>
      </c>
      <c r="CX269" t="s">
        <v>1296</v>
      </c>
      <c r="CY269" s="122">
        <v>44286</v>
      </c>
      <c r="CZ269" t="b">
        <v>1</v>
      </c>
    </row>
    <row r="270" spans="100:104">
      <c r="CV270" t="s">
        <v>1157</v>
      </c>
      <c r="CW270" t="s">
        <v>1416</v>
      </c>
      <c r="CX270" t="s">
        <v>1297</v>
      </c>
      <c r="CY270" s="122">
        <v>44286</v>
      </c>
      <c r="CZ270" t="b">
        <v>1</v>
      </c>
    </row>
    <row r="271" spans="100:104">
      <c r="CV271" t="s">
        <v>1157</v>
      </c>
      <c r="CW271" t="s">
        <v>1416</v>
      </c>
      <c r="CX271" t="s">
        <v>1298</v>
      </c>
      <c r="CY271" s="122">
        <v>44286</v>
      </c>
      <c r="CZ271" t="b">
        <v>1</v>
      </c>
    </row>
    <row r="272" spans="100:104">
      <c r="CV272" t="s">
        <v>1157</v>
      </c>
      <c r="CW272" t="s">
        <v>1416</v>
      </c>
      <c r="CX272" t="s">
        <v>1299</v>
      </c>
      <c r="CY272" s="122">
        <v>44286</v>
      </c>
      <c r="CZ272" t="b">
        <v>1</v>
      </c>
    </row>
    <row r="273" spans="100:104">
      <c r="CV273" t="s">
        <v>1157</v>
      </c>
      <c r="CW273" t="s">
        <v>1416</v>
      </c>
      <c r="CX273" t="s">
        <v>1300</v>
      </c>
      <c r="CY273" s="122">
        <v>44286</v>
      </c>
      <c r="CZ273" t="b">
        <v>1</v>
      </c>
    </row>
    <row r="274" spans="100:104">
      <c r="CV274" t="s">
        <v>1157</v>
      </c>
      <c r="CW274" t="s">
        <v>1416</v>
      </c>
      <c r="CX274" t="s">
        <v>1301</v>
      </c>
      <c r="CY274" s="122">
        <v>44286</v>
      </c>
      <c r="CZ274" t="b">
        <v>1</v>
      </c>
    </row>
    <row r="275" spans="100:104">
      <c r="CV275" t="s">
        <v>1157</v>
      </c>
      <c r="CW275" t="s">
        <v>1416</v>
      </c>
      <c r="CX275" t="s">
        <v>1302</v>
      </c>
      <c r="CY275" s="122">
        <v>44286</v>
      </c>
      <c r="CZ275" t="b">
        <v>1</v>
      </c>
    </row>
    <row r="276" spans="100:104">
      <c r="CV276" t="s">
        <v>1157</v>
      </c>
      <c r="CW276" t="s">
        <v>1416</v>
      </c>
      <c r="CX276" t="s">
        <v>1303</v>
      </c>
      <c r="CY276" s="122">
        <v>44286</v>
      </c>
      <c r="CZ276" t="b">
        <v>1</v>
      </c>
    </row>
    <row r="277" spans="100:104">
      <c r="CV277" t="s">
        <v>1157</v>
      </c>
      <c r="CW277" t="s">
        <v>1416</v>
      </c>
      <c r="CX277" t="s">
        <v>1304</v>
      </c>
      <c r="CY277" s="122">
        <v>44286</v>
      </c>
      <c r="CZ277" t="b">
        <v>1</v>
      </c>
    </row>
    <row r="278" spans="100:104">
      <c r="CV278" t="s">
        <v>1157</v>
      </c>
      <c r="CW278" t="s">
        <v>1416</v>
      </c>
      <c r="CX278" t="s">
        <v>1305</v>
      </c>
      <c r="CY278" s="122">
        <v>44286</v>
      </c>
      <c r="CZ278" t="b">
        <v>1</v>
      </c>
    </row>
    <row r="279" spans="100:104">
      <c r="CV279" t="s">
        <v>1157</v>
      </c>
      <c r="CW279" t="s">
        <v>1416</v>
      </c>
      <c r="CX279" t="s">
        <v>1306</v>
      </c>
      <c r="CY279" s="122">
        <v>44286</v>
      </c>
      <c r="CZ279" t="b">
        <v>1</v>
      </c>
    </row>
    <row r="280" spans="100:104">
      <c r="CV280" t="s">
        <v>1157</v>
      </c>
      <c r="CW280" t="s">
        <v>1416</v>
      </c>
      <c r="CX280" s="238" t="s">
        <v>1307</v>
      </c>
      <c r="CY280" s="122">
        <v>44286</v>
      </c>
      <c r="CZ280" t="b">
        <v>1</v>
      </c>
    </row>
    <row r="281" spans="100:104">
      <c r="CV281" t="s">
        <v>1157</v>
      </c>
      <c r="CW281" t="s">
        <v>1416</v>
      </c>
      <c r="CX281" t="s">
        <v>1428</v>
      </c>
      <c r="CY281" s="122">
        <v>44286</v>
      </c>
      <c r="CZ281" t="b">
        <v>1</v>
      </c>
    </row>
    <row r="282" spans="100:104">
      <c r="CV282" t="s">
        <v>1157</v>
      </c>
      <c r="CW282" t="s">
        <v>1416</v>
      </c>
      <c r="CX282" t="s">
        <v>1308</v>
      </c>
      <c r="CY282" s="122">
        <v>44286</v>
      </c>
      <c r="CZ282" t="b">
        <v>1</v>
      </c>
    </row>
    <row r="283" spans="100:104">
      <c r="CV283" t="s">
        <v>1157</v>
      </c>
      <c r="CW283" t="s">
        <v>1416</v>
      </c>
      <c r="CX283" t="s">
        <v>1309</v>
      </c>
      <c r="CY283" s="122">
        <v>44286</v>
      </c>
      <c r="CZ283" t="b">
        <v>1</v>
      </c>
    </row>
    <row r="284" spans="100:104">
      <c r="CV284" t="s">
        <v>1157</v>
      </c>
      <c r="CW284" t="s">
        <v>1416</v>
      </c>
      <c r="CX284" t="s">
        <v>1310</v>
      </c>
      <c r="CY284" s="122">
        <v>44286</v>
      </c>
      <c r="CZ284" t="b">
        <v>1</v>
      </c>
    </row>
    <row r="285" spans="100:104">
      <c r="CV285" t="s">
        <v>1157</v>
      </c>
      <c r="CW285" t="s">
        <v>1416</v>
      </c>
      <c r="CX285" t="s">
        <v>1311</v>
      </c>
      <c r="CY285" s="122">
        <v>44286</v>
      </c>
      <c r="CZ285" t="b">
        <v>1</v>
      </c>
    </row>
    <row r="286" spans="100:104">
      <c r="CV286" t="s">
        <v>1157</v>
      </c>
      <c r="CW286" t="s">
        <v>1416</v>
      </c>
      <c r="CX286" t="s">
        <v>1312</v>
      </c>
      <c r="CY286" s="122">
        <v>44286</v>
      </c>
      <c r="CZ286" t="b">
        <v>1</v>
      </c>
    </row>
    <row r="287" spans="100:104">
      <c r="CV287" t="s">
        <v>1157</v>
      </c>
      <c r="CW287" t="s">
        <v>1416</v>
      </c>
      <c r="CX287" t="s">
        <v>1313</v>
      </c>
      <c r="CY287" s="122">
        <v>44286</v>
      </c>
      <c r="CZ287" t="b">
        <v>1</v>
      </c>
    </row>
    <row r="288" spans="100:104">
      <c r="CV288" t="s">
        <v>1157</v>
      </c>
      <c r="CW288" t="s">
        <v>1416</v>
      </c>
      <c r="CX288" t="s">
        <v>1314</v>
      </c>
      <c r="CY288" s="122">
        <v>44286</v>
      </c>
      <c r="CZ288" t="b">
        <v>1</v>
      </c>
    </row>
    <row r="289" spans="100:104">
      <c r="CV289" t="s">
        <v>1157</v>
      </c>
      <c r="CW289" t="s">
        <v>1416</v>
      </c>
      <c r="CX289" t="s">
        <v>1315</v>
      </c>
      <c r="CY289" s="122">
        <v>44286</v>
      </c>
      <c r="CZ289" t="b">
        <v>1</v>
      </c>
    </row>
    <row r="290" spans="100:104">
      <c r="CV290" t="s">
        <v>1157</v>
      </c>
      <c r="CW290" t="s">
        <v>1416</v>
      </c>
      <c r="CX290" t="s">
        <v>1429</v>
      </c>
      <c r="CY290" s="122">
        <v>44286</v>
      </c>
      <c r="CZ290" t="b">
        <v>1</v>
      </c>
    </row>
    <row r="291" spans="100:104">
      <c r="CV291" t="s">
        <v>1157</v>
      </c>
      <c r="CW291" t="s">
        <v>1416</v>
      </c>
      <c r="CX291" t="s">
        <v>1316</v>
      </c>
      <c r="CY291" s="122">
        <v>44286</v>
      </c>
      <c r="CZ291" t="b">
        <v>1</v>
      </c>
    </row>
    <row r="292" spans="100:104">
      <c r="CV292" t="s">
        <v>1157</v>
      </c>
      <c r="CW292" t="s">
        <v>1416</v>
      </c>
      <c r="CX292" t="s">
        <v>1317</v>
      </c>
      <c r="CY292" s="122">
        <v>44286</v>
      </c>
      <c r="CZ292" t="b">
        <v>1</v>
      </c>
    </row>
    <row r="293" spans="100:104">
      <c r="CV293" t="s">
        <v>1157</v>
      </c>
      <c r="CW293" t="s">
        <v>1416</v>
      </c>
      <c r="CX293" t="s">
        <v>1318</v>
      </c>
      <c r="CY293" s="122">
        <v>44286</v>
      </c>
      <c r="CZ293" t="b">
        <v>1</v>
      </c>
    </row>
    <row r="294" spans="100:104">
      <c r="CV294" t="s">
        <v>1157</v>
      </c>
      <c r="CW294" t="s">
        <v>1416</v>
      </c>
      <c r="CX294" t="s">
        <v>1319</v>
      </c>
      <c r="CY294" s="122">
        <v>44286</v>
      </c>
      <c r="CZ294" t="b">
        <v>1</v>
      </c>
    </row>
    <row r="295" spans="100:104">
      <c r="CV295" t="s">
        <v>1157</v>
      </c>
      <c r="CW295" t="s">
        <v>1416</v>
      </c>
      <c r="CX295" t="s">
        <v>1320</v>
      </c>
      <c r="CY295" s="122">
        <v>44286</v>
      </c>
      <c r="CZ295" t="b">
        <v>1</v>
      </c>
    </row>
    <row r="296" spans="100:104">
      <c r="CV296" t="s">
        <v>1157</v>
      </c>
      <c r="CW296" t="s">
        <v>1416</v>
      </c>
      <c r="CX296" t="s">
        <v>1321</v>
      </c>
      <c r="CY296" s="122">
        <v>44286</v>
      </c>
      <c r="CZ296" t="b">
        <v>1</v>
      </c>
    </row>
    <row r="297" spans="100:104">
      <c r="CV297" t="s">
        <v>1157</v>
      </c>
      <c r="CW297" t="s">
        <v>1416</v>
      </c>
      <c r="CX297" t="s">
        <v>1430</v>
      </c>
      <c r="CY297" s="122">
        <v>44286</v>
      </c>
      <c r="CZ297" t="b">
        <v>1</v>
      </c>
    </row>
    <row r="298" spans="100:104">
      <c r="CV298" t="s">
        <v>1157</v>
      </c>
      <c r="CW298" t="s">
        <v>1416</v>
      </c>
      <c r="CX298" t="s">
        <v>1322</v>
      </c>
      <c r="CY298" s="122">
        <v>44286</v>
      </c>
      <c r="CZ298" t="b">
        <v>1</v>
      </c>
    </row>
    <row r="299" spans="100:104">
      <c r="CV299" t="s">
        <v>1157</v>
      </c>
      <c r="CW299" t="s">
        <v>1416</v>
      </c>
      <c r="CX299" t="s">
        <v>1431</v>
      </c>
      <c r="CY299" s="122">
        <v>44286</v>
      </c>
      <c r="CZ299" t="b">
        <v>1</v>
      </c>
    </row>
    <row r="300" spans="100:104">
      <c r="CV300" t="s">
        <v>1157</v>
      </c>
      <c r="CW300" t="s">
        <v>1416</v>
      </c>
      <c r="CX300" t="s">
        <v>1323</v>
      </c>
      <c r="CY300" s="122">
        <v>44286</v>
      </c>
      <c r="CZ300" t="b">
        <v>1</v>
      </c>
    </row>
    <row r="301" spans="100:104">
      <c r="CV301" t="s">
        <v>1157</v>
      </c>
      <c r="CW301" t="s">
        <v>1416</v>
      </c>
      <c r="CX301" t="s">
        <v>1324</v>
      </c>
      <c r="CY301" s="122">
        <v>44286</v>
      </c>
      <c r="CZ301" t="b">
        <v>1</v>
      </c>
    </row>
    <row r="302" spans="100:104">
      <c r="CV302" t="s">
        <v>1157</v>
      </c>
      <c r="CW302" t="s">
        <v>1416</v>
      </c>
      <c r="CX302" t="s">
        <v>1432</v>
      </c>
      <c r="CY302" s="122">
        <v>44286</v>
      </c>
      <c r="CZ302" t="b">
        <v>1</v>
      </c>
    </row>
    <row r="303" spans="100:104">
      <c r="CV303" t="s">
        <v>1157</v>
      </c>
      <c r="CW303" t="s">
        <v>1416</v>
      </c>
      <c r="CX303" t="s">
        <v>1325</v>
      </c>
      <c r="CY303" s="122">
        <v>44286</v>
      </c>
      <c r="CZ303" t="b">
        <v>1</v>
      </c>
    </row>
    <row r="304" spans="100:104">
      <c r="CV304" t="s">
        <v>1157</v>
      </c>
      <c r="CW304" t="s">
        <v>1416</v>
      </c>
      <c r="CX304" t="s">
        <v>1326</v>
      </c>
      <c r="CY304" s="122">
        <v>44286</v>
      </c>
      <c r="CZ304" t="b">
        <v>1</v>
      </c>
    </row>
    <row r="305" spans="100:104">
      <c r="CV305" t="s">
        <v>1157</v>
      </c>
      <c r="CW305" t="s">
        <v>1416</v>
      </c>
      <c r="CX305" t="s">
        <v>1327</v>
      </c>
      <c r="CY305" s="122">
        <v>44286</v>
      </c>
      <c r="CZ305" t="b">
        <v>1</v>
      </c>
    </row>
    <row r="306" spans="100:104">
      <c r="CV306" t="s">
        <v>1157</v>
      </c>
      <c r="CW306" t="s">
        <v>1416</v>
      </c>
      <c r="CX306" t="s">
        <v>1328</v>
      </c>
      <c r="CY306" s="122">
        <v>44286</v>
      </c>
      <c r="CZ306" t="b">
        <v>1</v>
      </c>
    </row>
    <row r="307" spans="100:104">
      <c r="CV307" t="s">
        <v>1157</v>
      </c>
      <c r="CW307" t="s">
        <v>1416</v>
      </c>
      <c r="CX307" t="s">
        <v>1329</v>
      </c>
      <c r="CY307" s="122">
        <v>44286</v>
      </c>
      <c r="CZ307" t="b">
        <v>1</v>
      </c>
    </row>
    <row r="308" spans="100:104">
      <c r="CV308" t="s">
        <v>1157</v>
      </c>
      <c r="CW308" t="s">
        <v>1416</v>
      </c>
      <c r="CX308" t="s">
        <v>1330</v>
      </c>
      <c r="CY308" s="122">
        <v>44286</v>
      </c>
      <c r="CZ308" t="b">
        <v>1</v>
      </c>
    </row>
    <row r="309" spans="100:104">
      <c r="CV309" t="s">
        <v>1157</v>
      </c>
      <c r="CW309" t="s">
        <v>1416</v>
      </c>
      <c r="CX309" t="s">
        <v>1331</v>
      </c>
      <c r="CY309" s="122">
        <v>44286</v>
      </c>
      <c r="CZ309" t="b">
        <v>1</v>
      </c>
    </row>
    <row r="310" spans="100:104">
      <c r="CV310" t="s">
        <v>1157</v>
      </c>
      <c r="CW310" t="s">
        <v>1416</v>
      </c>
      <c r="CX310" t="s">
        <v>1433</v>
      </c>
      <c r="CY310" s="122">
        <v>44286</v>
      </c>
      <c r="CZ310" t="b">
        <v>1</v>
      </c>
    </row>
    <row r="311" spans="100:104">
      <c r="CV311" t="s">
        <v>1157</v>
      </c>
      <c r="CW311" t="s">
        <v>1416</v>
      </c>
      <c r="CX311" t="s">
        <v>1332</v>
      </c>
      <c r="CY311" s="122">
        <v>44286</v>
      </c>
      <c r="CZ311" t="b">
        <v>1</v>
      </c>
    </row>
    <row r="312" spans="100:104">
      <c r="CV312" t="s">
        <v>1157</v>
      </c>
      <c r="CW312" t="s">
        <v>1416</v>
      </c>
      <c r="CX312" t="s">
        <v>1333</v>
      </c>
      <c r="CY312" s="122">
        <v>44286</v>
      </c>
      <c r="CZ312" t="b">
        <v>1</v>
      </c>
    </row>
    <row r="313" spans="100:104">
      <c r="CV313" t="s">
        <v>1157</v>
      </c>
      <c r="CW313" t="s">
        <v>1416</v>
      </c>
      <c r="CX313" t="s">
        <v>1434</v>
      </c>
      <c r="CY313" s="122">
        <v>44286</v>
      </c>
      <c r="CZ313" t="b">
        <v>1</v>
      </c>
    </row>
    <row r="314" spans="100:104">
      <c r="CV314" t="s">
        <v>1157</v>
      </c>
      <c r="CW314" t="s">
        <v>1416</v>
      </c>
      <c r="CX314" t="s">
        <v>1334</v>
      </c>
      <c r="CY314" s="122">
        <v>44286</v>
      </c>
      <c r="CZ314" t="b">
        <v>1</v>
      </c>
    </row>
    <row r="315" spans="100:104">
      <c r="CV315" t="s">
        <v>1157</v>
      </c>
      <c r="CW315" t="s">
        <v>1416</v>
      </c>
      <c r="CX315" t="s">
        <v>1335</v>
      </c>
      <c r="CY315" s="122">
        <v>44286</v>
      </c>
      <c r="CZ315" t="b">
        <v>1</v>
      </c>
    </row>
    <row r="316" spans="100:104">
      <c r="CV316" t="s">
        <v>1157</v>
      </c>
      <c r="CW316" t="s">
        <v>1416</v>
      </c>
      <c r="CX316" t="s">
        <v>1435</v>
      </c>
      <c r="CY316" s="122">
        <v>44286</v>
      </c>
      <c r="CZ316" t="b">
        <v>1</v>
      </c>
    </row>
    <row r="317" spans="100:104">
      <c r="CV317" t="s">
        <v>1157</v>
      </c>
      <c r="CW317" t="s">
        <v>1416</v>
      </c>
      <c r="CX317" t="s">
        <v>1336</v>
      </c>
      <c r="CY317" s="122">
        <v>44286</v>
      </c>
      <c r="CZ317" t="b">
        <v>1</v>
      </c>
    </row>
    <row r="318" spans="100:104">
      <c r="CV318" t="s">
        <v>1157</v>
      </c>
      <c r="CW318" t="s">
        <v>1416</v>
      </c>
      <c r="CX318" t="s">
        <v>1337</v>
      </c>
      <c r="CY318" s="122">
        <v>44286</v>
      </c>
      <c r="CZ318" t="b">
        <v>1</v>
      </c>
    </row>
    <row r="319" spans="100:104">
      <c r="CV319" t="s">
        <v>1157</v>
      </c>
      <c r="CW319" t="s">
        <v>1416</v>
      </c>
      <c r="CX319" t="s">
        <v>1436</v>
      </c>
      <c r="CY319" s="122">
        <v>44286</v>
      </c>
      <c r="CZ319" t="b">
        <v>1</v>
      </c>
    </row>
    <row r="320" spans="100:104">
      <c r="CV320" t="s">
        <v>1157</v>
      </c>
      <c r="CW320" t="s">
        <v>1416</v>
      </c>
      <c r="CX320" t="s">
        <v>1338</v>
      </c>
      <c r="CY320" s="122">
        <v>44286</v>
      </c>
      <c r="CZ320" t="b">
        <v>1</v>
      </c>
    </row>
    <row r="321" spans="100:104">
      <c r="CV321" t="s">
        <v>1157</v>
      </c>
      <c r="CW321" t="s">
        <v>1416</v>
      </c>
      <c r="CX321" t="s">
        <v>1339</v>
      </c>
      <c r="CY321" s="122">
        <v>44286</v>
      </c>
      <c r="CZ321" t="b">
        <v>1</v>
      </c>
    </row>
    <row r="322" spans="100:104">
      <c r="CV322" t="s">
        <v>1157</v>
      </c>
      <c r="CW322" t="s">
        <v>1416</v>
      </c>
      <c r="CX322" t="s">
        <v>1340</v>
      </c>
      <c r="CY322" s="122">
        <v>44286</v>
      </c>
      <c r="CZ322" t="b">
        <v>1</v>
      </c>
    </row>
    <row r="323" spans="100:104">
      <c r="CV323" t="s">
        <v>1157</v>
      </c>
      <c r="CW323" t="s">
        <v>1416</v>
      </c>
      <c r="CX323" t="s">
        <v>1341</v>
      </c>
      <c r="CY323" s="122">
        <v>44286</v>
      </c>
      <c r="CZ323" t="b">
        <v>1</v>
      </c>
    </row>
    <row r="324" spans="100:104">
      <c r="CV324" t="s">
        <v>1157</v>
      </c>
      <c r="CW324" t="s">
        <v>1416</v>
      </c>
      <c r="CX324" t="s">
        <v>1342</v>
      </c>
      <c r="CY324" s="122">
        <v>44286</v>
      </c>
      <c r="CZ324" t="b">
        <v>1</v>
      </c>
    </row>
    <row r="325" spans="100:104">
      <c r="CV325" t="s">
        <v>1157</v>
      </c>
      <c r="CW325" t="s">
        <v>1416</v>
      </c>
      <c r="CX325" t="s">
        <v>1437</v>
      </c>
      <c r="CY325" s="122">
        <v>44286</v>
      </c>
      <c r="CZ325" t="b">
        <v>1</v>
      </c>
    </row>
    <row r="326" spans="100:104">
      <c r="CV326" t="s">
        <v>1157</v>
      </c>
      <c r="CW326" t="s">
        <v>1416</v>
      </c>
      <c r="CX326" t="s">
        <v>1438</v>
      </c>
      <c r="CY326" s="122">
        <v>44286</v>
      </c>
      <c r="CZ326" t="b">
        <v>1</v>
      </c>
    </row>
    <row r="327" spans="100:104">
      <c r="CV327" t="s">
        <v>1157</v>
      </c>
      <c r="CW327" t="s">
        <v>1416</v>
      </c>
      <c r="CX327" t="s">
        <v>1343</v>
      </c>
      <c r="CY327" s="122">
        <v>44286</v>
      </c>
      <c r="CZ327" t="b">
        <v>1</v>
      </c>
    </row>
    <row r="328" spans="100:104">
      <c r="CV328" t="s">
        <v>1157</v>
      </c>
      <c r="CW328" t="s">
        <v>1416</v>
      </c>
      <c r="CX328" t="s">
        <v>1344</v>
      </c>
      <c r="CY328" s="122">
        <v>44286</v>
      </c>
      <c r="CZ328" t="b">
        <v>1</v>
      </c>
    </row>
    <row r="329" spans="100:104">
      <c r="CV329" t="s">
        <v>1157</v>
      </c>
      <c r="CW329" t="s">
        <v>1416</v>
      </c>
      <c r="CX329" t="s">
        <v>1345</v>
      </c>
      <c r="CY329" s="122">
        <v>44286</v>
      </c>
      <c r="CZ329" t="b">
        <v>1</v>
      </c>
    </row>
    <row r="330" spans="100:104">
      <c r="CV330" t="s">
        <v>1157</v>
      </c>
      <c r="CW330" t="s">
        <v>1416</v>
      </c>
      <c r="CX330" t="s">
        <v>1346</v>
      </c>
      <c r="CY330" s="122">
        <v>44286</v>
      </c>
      <c r="CZ330" t="b">
        <v>1</v>
      </c>
    </row>
    <row r="331" spans="100:104">
      <c r="CV331" t="s">
        <v>1157</v>
      </c>
      <c r="CW331" t="s">
        <v>1416</v>
      </c>
      <c r="CX331" t="s">
        <v>1347</v>
      </c>
      <c r="CY331" s="122">
        <v>44286</v>
      </c>
      <c r="CZ331" t="b">
        <v>1</v>
      </c>
    </row>
    <row r="332" spans="100:104">
      <c r="CV332" t="s">
        <v>1157</v>
      </c>
      <c r="CW332" t="s">
        <v>1416</v>
      </c>
      <c r="CX332" t="s">
        <v>1348</v>
      </c>
      <c r="CY332" s="122">
        <v>44286</v>
      </c>
      <c r="CZ332" t="b">
        <v>1</v>
      </c>
    </row>
    <row r="333" spans="100:104">
      <c r="CV333" t="s">
        <v>1157</v>
      </c>
      <c r="CW333" t="s">
        <v>1416</v>
      </c>
      <c r="CX333" t="s">
        <v>1439</v>
      </c>
      <c r="CY333" s="122">
        <v>44286</v>
      </c>
      <c r="CZ333" t="b">
        <v>1</v>
      </c>
    </row>
    <row r="334" spans="100:104">
      <c r="CV334" t="s">
        <v>1157</v>
      </c>
      <c r="CW334" t="s">
        <v>1416</v>
      </c>
      <c r="CX334" t="s">
        <v>1349</v>
      </c>
      <c r="CY334" s="122">
        <v>44286</v>
      </c>
      <c r="CZ334" t="b">
        <v>1</v>
      </c>
    </row>
    <row r="335" spans="100:104">
      <c r="CV335" t="s">
        <v>1157</v>
      </c>
      <c r="CW335" t="s">
        <v>1416</v>
      </c>
      <c r="CX335" t="s">
        <v>1350</v>
      </c>
      <c r="CY335" s="122">
        <v>44286</v>
      </c>
      <c r="CZ335" t="b">
        <v>1</v>
      </c>
    </row>
    <row r="336" spans="100:104">
      <c r="CV336" t="s">
        <v>1157</v>
      </c>
      <c r="CW336" t="s">
        <v>1416</v>
      </c>
      <c r="CX336" t="s">
        <v>1440</v>
      </c>
      <c r="CY336" s="122">
        <v>44286</v>
      </c>
      <c r="CZ336" t="b">
        <v>1</v>
      </c>
    </row>
    <row r="337" spans="100:104">
      <c r="CV337" t="s">
        <v>1157</v>
      </c>
      <c r="CW337" t="s">
        <v>1416</v>
      </c>
      <c r="CX337" t="s">
        <v>1351</v>
      </c>
      <c r="CY337" s="122">
        <v>44286</v>
      </c>
      <c r="CZ337" t="b">
        <v>1</v>
      </c>
    </row>
    <row r="338" spans="100:104">
      <c r="CV338" t="s">
        <v>1157</v>
      </c>
      <c r="CW338" t="s">
        <v>1416</v>
      </c>
      <c r="CX338" t="s">
        <v>1352</v>
      </c>
      <c r="CY338" s="122">
        <v>44286</v>
      </c>
      <c r="CZ338" t="b">
        <v>1</v>
      </c>
    </row>
    <row r="339" spans="100:104">
      <c r="CV339" t="s">
        <v>1157</v>
      </c>
      <c r="CW339" t="s">
        <v>1416</v>
      </c>
      <c r="CX339" t="s">
        <v>1353</v>
      </c>
      <c r="CY339" s="122">
        <v>44286</v>
      </c>
      <c r="CZ339" t="b">
        <v>1</v>
      </c>
    </row>
    <row r="340" spans="100:104">
      <c r="CV340" t="s">
        <v>1157</v>
      </c>
      <c r="CW340" t="s">
        <v>1416</v>
      </c>
      <c r="CX340" t="s">
        <v>1354</v>
      </c>
      <c r="CY340" s="122">
        <v>44286</v>
      </c>
      <c r="CZ340" t="b">
        <v>1</v>
      </c>
    </row>
    <row r="341" spans="100:104">
      <c r="CV341" t="s">
        <v>1157</v>
      </c>
      <c r="CW341" t="s">
        <v>1416</v>
      </c>
      <c r="CX341" t="s">
        <v>1355</v>
      </c>
      <c r="CY341" s="122">
        <v>44286</v>
      </c>
      <c r="CZ341" t="b">
        <v>1</v>
      </c>
    </row>
    <row r="342" spans="100:104">
      <c r="CV342" t="s">
        <v>1157</v>
      </c>
      <c r="CW342" t="s">
        <v>1416</v>
      </c>
      <c r="CX342" t="s">
        <v>1356</v>
      </c>
      <c r="CY342" s="122">
        <v>44286</v>
      </c>
      <c r="CZ342" t="b">
        <v>1</v>
      </c>
    </row>
    <row r="343" spans="100:104">
      <c r="CV343" t="s">
        <v>1157</v>
      </c>
      <c r="CW343" t="s">
        <v>1416</v>
      </c>
      <c r="CX343" t="s">
        <v>1357</v>
      </c>
      <c r="CY343" s="122">
        <v>44286</v>
      </c>
      <c r="CZ343" t="b">
        <v>1</v>
      </c>
    </row>
    <row r="344" spans="100:104">
      <c r="CV344" t="s">
        <v>1157</v>
      </c>
      <c r="CW344" t="s">
        <v>1416</v>
      </c>
      <c r="CX344" t="s">
        <v>1358</v>
      </c>
      <c r="CY344" s="122">
        <v>44286</v>
      </c>
      <c r="CZ344" t="b">
        <v>1</v>
      </c>
    </row>
    <row r="345" spans="100:104">
      <c r="CV345" t="s">
        <v>1157</v>
      </c>
      <c r="CW345" t="s">
        <v>1416</v>
      </c>
      <c r="CX345" t="s">
        <v>1359</v>
      </c>
      <c r="CY345" s="122">
        <v>44286</v>
      </c>
      <c r="CZ345" t="b">
        <v>1</v>
      </c>
    </row>
    <row r="346" spans="100:104">
      <c r="CV346" t="s">
        <v>1157</v>
      </c>
      <c r="CW346" t="s">
        <v>1416</v>
      </c>
      <c r="CX346" t="s">
        <v>1360</v>
      </c>
      <c r="CY346" s="122">
        <v>44286</v>
      </c>
      <c r="CZ346" t="b">
        <v>1</v>
      </c>
    </row>
    <row r="347" spans="100:104">
      <c r="CV347" t="s">
        <v>1157</v>
      </c>
      <c r="CW347" t="s">
        <v>1416</v>
      </c>
      <c r="CX347" t="s">
        <v>1361</v>
      </c>
      <c r="CY347" s="122">
        <v>44286</v>
      </c>
      <c r="CZ347" t="b">
        <v>1</v>
      </c>
    </row>
    <row r="348" spans="100:104">
      <c r="CV348" t="s">
        <v>1157</v>
      </c>
      <c r="CW348" t="s">
        <v>1416</v>
      </c>
      <c r="CX348" t="s">
        <v>1362</v>
      </c>
      <c r="CY348" s="122">
        <v>44286</v>
      </c>
      <c r="CZ348" t="b">
        <v>1</v>
      </c>
    </row>
    <row r="349" spans="100:104">
      <c r="CV349" t="s">
        <v>1157</v>
      </c>
      <c r="CW349" t="s">
        <v>1416</v>
      </c>
      <c r="CX349" t="s">
        <v>1363</v>
      </c>
      <c r="CY349" s="122">
        <v>44286</v>
      </c>
      <c r="CZ349" t="b">
        <v>1</v>
      </c>
    </row>
    <row r="350" spans="100:104">
      <c r="CV350" t="s">
        <v>1157</v>
      </c>
      <c r="CW350" t="s">
        <v>1416</v>
      </c>
      <c r="CX350" t="s">
        <v>1364</v>
      </c>
      <c r="CY350" s="122">
        <v>44286</v>
      </c>
      <c r="CZ350" t="b">
        <v>1</v>
      </c>
    </row>
    <row r="351" spans="100:104">
      <c r="CV351" t="s">
        <v>1157</v>
      </c>
      <c r="CW351" t="s">
        <v>1416</v>
      </c>
      <c r="CX351" t="s">
        <v>1365</v>
      </c>
      <c r="CY351" s="122">
        <v>44286</v>
      </c>
      <c r="CZ351" t="b">
        <v>1</v>
      </c>
    </row>
    <row r="352" spans="100:104">
      <c r="CV352" t="s">
        <v>1157</v>
      </c>
      <c r="CW352" t="s">
        <v>1416</v>
      </c>
      <c r="CX352" t="s">
        <v>1366</v>
      </c>
      <c r="CY352" s="122">
        <v>44286</v>
      </c>
      <c r="CZ352" t="b">
        <v>1</v>
      </c>
    </row>
    <row r="353" spans="100:104">
      <c r="CV353" t="s">
        <v>1157</v>
      </c>
      <c r="CW353" t="s">
        <v>1416</v>
      </c>
      <c r="CX353" t="s">
        <v>1441</v>
      </c>
      <c r="CY353" s="122">
        <v>44286</v>
      </c>
      <c r="CZ353" t="b">
        <v>1</v>
      </c>
    </row>
    <row r="354" spans="100:104">
      <c r="CV354" t="s">
        <v>1157</v>
      </c>
      <c r="CW354" t="s">
        <v>1416</v>
      </c>
      <c r="CX354" t="s">
        <v>1442</v>
      </c>
      <c r="CY354" s="122">
        <v>44286</v>
      </c>
      <c r="CZ354" t="b">
        <v>1</v>
      </c>
    </row>
    <row r="355" spans="100:104">
      <c r="CV355" t="s">
        <v>1157</v>
      </c>
      <c r="CW355" t="s">
        <v>1416</v>
      </c>
      <c r="CX355" t="s">
        <v>1367</v>
      </c>
      <c r="CY355" s="122">
        <v>44286</v>
      </c>
      <c r="CZ355" t="b">
        <v>1</v>
      </c>
    </row>
    <row r="356" spans="100:104">
      <c r="CV356" t="s">
        <v>1157</v>
      </c>
      <c r="CW356" t="s">
        <v>1416</v>
      </c>
      <c r="CX356" t="s">
        <v>1368</v>
      </c>
      <c r="CY356" s="122">
        <v>44286</v>
      </c>
      <c r="CZ356" t="b">
        <v>1</v>
      </c>
    </row>
    <row r="357" spans="100:104">
      <c r="CV357" t="s">
        <v>1157</v>
      </c>
      <c r="CW357" t="s">
        <v>1416</v>
      </c>
      <c r="CX357" t="s">
        <v>1369</v>
      </c>
      <c r="CY357" s="122">
        <v>44286</v>
      </c>
      <c r="CZ357" t="b">
        <v>1</v>
      </c>
    </row>
    <row r="358" spans="100:104">
      <c r="CV358" t="s">
        <v>1157</v>
      </c>
      <c r="CW358" t="s">
        <v>1416</v>
      </c>
      <c r="CX358" t="s">
        <v>1370</v>
      </c>
      <c r="CY358" s="122">
        <v>44286</v>
      </c>
      <c r="CZ358" t="b">
        <v>1</v>
      </c>
    </row>
    <row r="359" spans="100:104">
      <c r="CV359" t="s">
        <v>1157</v>
      </c>
      <c r="CW359" t="s">
        <v>1416</v>
      </c>
      <c r="CX359" t="s">
        <v>1371</v>
      </c>
      <c r="CY359" s="122">
        <v>44286</v>
      </c>
      <c r="CZ359" t="b">
        <v>1</v>
      </c>
    </row>
    <row r="360" spans="100:104">
      <c r="CV360" t="s">
        <v>1157</v>
      </c>
      <c r="CW360" t="s">
        <v>1416</v>
      </c>
      <c r="CX360" t="s">
        <v>1372</v>
      </c>
      <c r="CY360" s="122">
        <v>44286</v>
      </c>
      <c r="CZ360" t="b">
        <v>1</v>
      </c>
    </row>
    <row r="361" spans="100:104">
      <c r="CV361" t="s">
        <v>1157</v>
      </c>
      <c r="CW361" t="s">
        <v>1416</v>
      </c>
      <c r="CX361" t="s">
        <v>1373</v>
      </c>
      <c r="CY361" s="122">
        <v>44286</v>
      </c>
      <c r="CZ361" t="b">
        <v>1</v>
      </c>
    </row>
    <row r="362" spans="100:104">
      <c r="CV362" t="s">
        <v>1157</v>
      </c>
      <c r="CW362" t="s">
        <v>1416</v>
      </c>
      <c r="CX362" t="s">
        <v>1374</v>
      </c>
      <c r="CY362" s="122">
        <v>44286</v>
      </c>
      <c r="CZ362" t="b">
        <v>1</v>
      </c>
    </row>
    <row r="363" spans="100:104">
      <c r="CV363" t="s">
        <v>1157</v>
      </c>
      <c r="CW363" t="s">
        <v>1416</v>
      </c>
      <c r="CX363" t="s">
        <v>1375</v>
      </c>
      <c r="CY363" s="122">
        <v>44286</v>
      </c>
      <c r="CZ363" t="b">
        <v>1</v>
      </c>
    </row>
    <row r="364" spans="100:104">
      <c r="CV364" t="s">
        <v>1157</v>
      </c>
      <c r="CW364" t="s">
        <v>1416</v>
      </c>
      <c r="CX364" t="s">
        <v>1376</v>
      </c>
      <c r="CY364" s="122">
        <v>44286</v>
      </c>
      <c r="CZ364" t="b">
        <v>1</v>
      </c>
    </row>
    <row r="365" spans="100:104">
      <c r="CV365" t="s">
        <v>1157</v>
      </c>
      <c r="CW365" t="s">
        <v>1416</v>
      </c>
      <c r="CX365" t="s">
        <v>1377</v>
      </c>
      <c r="CY365" s="122">
        <v>44286</v>
      </c>
      <c r="CZ365" t="b">
        <v>1</v>
      </c>
    </row>
    <row r="366" spans="100:104">
      <c r="CV366" t="s">
        <v>1157</v>
      </c>
      <c r="CW366" t="s">
        <v>1416</v>
      </c>
      <c r="CX366" t="s">
        <v>1378</v>
      </c>
      <c r="CY366" s="122">
        <v>44286</v>
      </c>
      <c r="CZ366" t="b">
        <v>1</v>
      </c>
    </row>
    <row r="367" spans="100:104">
      <c r="CV367" t="s">
        <v>1157</v>
      </c>
      <c r="CW367" t="s">
        <v>1416</v>
      </c>
      <c r="CX367" t="s">
        <v>1379</v>
      </c>
      <c r="CY367" s="122">
        <v>44286</v>
      </c>
      <c r="CZ367" t="b">
        <v>1</v>
      </c>
    </row>
    <row r="368" spans="100:104">
      <c r="CV368" t="s">
        <v>1157</v>
      </c>
      <c r="CW368" t="s">
        <v>1416</v>
      </c>
      <c r="CX368" t="s">
        <v>1380</v>
      </c>
      <c r="CY368" s="122">
        <v>44286</v>
      </c>
      <c r="CZ368" t="b">
        <v>1</v>
      </c>
    </row>
    <row r="369" spans="100:104">
      <c r="CV369" t="s">
        <v>1157</v>
      </c>
      <c r="CW369" t="s">
        <v>1416</v>
      </c>
      <c r="CX369" t="s">
        <v>1381</v>
      </c>
      <c r="CY369" s="122">
        <v>44286</v>
      </c>
      <c r="CZ369" t="b">
        <v>1</v>
      </c>
    </row>
    <row r="370" spans="100:104">
      <c r="CV370" t="s">
        <v>1157</v>
      </c>
      <c r="CW370" t="s">
        <v>1416</v>
      </c>
      <c r="CX370" t="s">
        <v>1382</v>
      </c>
      <c r="CY370" s="122">
        <v>44286</v>
      </c>
      <c r="CZ370" t="b">
        <v>1</v>
      </c>
    </row>
    <row r="371" spans="100:104">
      <c r="CV371" t="s">
        <v>1157</v>
      </c>
      <c r="CW371" t="s">
        <v>1416</v>
      </c>
      <c r="CX371" t="s">
        <v>1443</v>
      </c>
      <c r="CY371" s="122">
        <v>44286</v>
      </c>
      <c r="CZ371" t="b">
        <v>1</v>
      </c>
    </row>
    <row r="372" spans="100:104">
      <c r="CV372" t="s">
        <v>1157</v>
      </c>
      <c r="CW372" t="s">
        <v>1416</v>
      </c>
      <c r="CX372" t="s">
        <v>1383</v>
      </c>
      <c r="CY372" s="122">
        <v>44286</v>
      </c>
      <c r="CZ372" t="b">
        <v>1</v>
      </c>
    </row>
    <row r="373" spans="100:104">
      <c r="CV373" t="s">
        <v>1157</v>
      </c>
      <c r="CW373" t="s">
        <v>1416</v>
      </c>
      <c r="CX373" t="s">
        <v>1384</v>
      </c>
      <c r="CY373" s="122">
        <v>44286</v>
      </c>
      <c r="CZ373" t="b">
        <v>1</v>
      </c>
    </row>
    <row r="374" spans="100:104">
      <c r="CV374" t="s">
        <v>1157</v>
      </c>
      <c r="CW374" t="s">
        <v>1416</v>
      </c>
      <c r="CX374" t="s">
        <v>1385</v>
      </c>
      <c r="CY374" s="122">
        <v>44286</v>
      </c>
      <c r="CZ374" t="b">
        <v>1</v>
      </c>
    </row>
    <row r="375" spans="100:104">
      <c r="CV375" t="s">
        <v>1157</v>
      </c>
      <c r="CW375" t="s">
        <v>1416</v>
      </c>
      <c r="CX375" t="s">
        <v>1233</v>
      </c>
      <c r="CY375" s="122">
        <v>44286</v>
      </c>
      <c r="CZ375" t="b">
        <v>0</v>
      </c>
    </row>
    <row r="376" spans="100:104">
      <c r="CV376" t="s">
        <v>1157</v>
      </c>
      <c r="CW376" t="s">
        <v>1416</v>
      </c>
      <c r="CX376" t="s">
        <v>1386</v>
      </c>
      <c r="CY376" s="122">
        <v>44286</v>
      </c>
      <c r="CZ376" t="b">
        <v>1</v>
      </c>
    </row>
    <row r="377" spans="100:104">
      <c r="CV377" t="s">
        <v>1157</v>
      </c>
      <c r="CW377" t="s">
        <v>1416</v>
      </c>
      <c r="CX377" t="s">
        <v>1387</v>
      </c>
      <c r="CY377" s="122">
        <v>44286</v>
      </c>
      <c r="CZ377" t="b">
        <v>1</v>
      </c>
    </row>
    <row r="378" spans="100:104">
      <c r="CV378" t="s">
        <v>1157</v>
      </c>
      <c r="CW378" t="s">
        <v>1416</v>
      </c>
      <c r="CX378" t="s">
        <v>1388</v>
      </c>
      <c r="CY378" s="122">
        <v>44286</v>
      </c>
      <c r="CZ378" t="b">
        <v>1</v>
      </c>
    </row>
    <row r="379" spans="100:104">
      <c r="CV379" t="s">
        <v>1157</v>
      </c>
      <c r="CW379" t="s">
        <v>1416</v>
      </c>
      <c r="CX379" t="s">
        <v>1389</v>
      </c>
      <c r="CY379" s="122">
        <v>44286</v>
      </c>
      <c r="CZ379" t="b">
        <v>1</v>
      </c>
    </row>
    <row r="380" spans="100:104">
      <c r="CV380" t="s">
        <v>1157</v>
      </c>
      <c r="CW380" t="s">
        <v>1416</v>
      </c>
      <c r="CX380" t="s">
        <v>1390</v>
      </c>
      <c r="CY380" s="122">
        <v>44286</v>
      </c>
      <c r="CZ380" t="b">
        <v>1</v>
      </c>
    </row>
    <row r="381" spans="100:104">
      <c r="CV381" t="s">
        <v>1157</v>
      </c>
      <c r="CW381" t="s">
        <v>1416</v>
      </c>
      <c r="CX381" t="s">
        <v>1391</v>
      </c>
      <c r="CY381" s="122">
        <v>44286</v>
      </c>
      <c r="CZ381" t="b">
        <v>1</v>
      </c>
    </row>
    <row r="382" spans="100:104">
      <c r="CV382" t="s">
        <v>1157</v>
      </c>
      <c r="CW382" t="s">
        <v>1416</v>
      </c>
      <c r="CX382" t="s">
        <v>1392</v>
      </c>
      <c r="CY382" s="122">
        <v>44286</v>
      </c>
      <c r="CZ382" t="b">
        <v>1</v>
      </c>
    </row>
    <row r="383" spans="100:104">
      <c r="CV383" t="s">
        <v>1157</v>
      </c>
      <c r="CW383" t="s">
        <v>1416</v>
      </c>
      <c r="CX383" t="s">
        <v>1393</v>
      </c>
      <c r="CY383" s="122">
        <v>44286</v>
      </c>
      <c r="CZ383" t="b">
        <v>1</v>
      </c>
    </row>
    <row r="384" spans="100:104">
      <c r="CV384" t="s">
        <v>1157</v>
      </c>
      <c r="CW384" t="s">
        <v>1416</v>
      </c>
      <c r="CX384" t="s">
        <v>1394</v>
      </c>
      <c r="CY384" s="122">
        <v>44286</v>
      </c>
      <c r="CZ384" t="b">
        <v>1</v>
      </c>
    </row>
    <row r="385" spans="100:104">
      <c r="CV385" t="s">
        <v>1157</v>
      </c>
      <c r="CW385" t="s">
        <v>1416</v>
      </c>
      <c r="CX385" t="s">
        <v>1395</v>
      </c>
      <c r="CY385" s="122">
        <v>44286</v>
      </c>
      <c r="CZ385" t="b">
        <v>1</v>
      </c>
    </row>
    <row r="386" spans="100:104">
      <c r="CV386" t="s">
        <v>1157</v>
      </c>
      <c r="CW386" t="s">
        <v>1416</v>
      </c>
      <c r="CX386" t="s">
        <v>1396</v>
      </c>
      <c r="CY386" s="122">
        <v>44286</v>
      </c>
      <c r="CZ386" t="b">
        <v>1</v>
      </c>
    </row>
    <row r="387" spans="100:104">
      <c r="CV387" t="s">
        <v>1157</v>
      </c>
      <c r="CW387" t="s">
        <v>1416</v>
      </c>
      <c r="CX387" t="s">
        <v>1397</v>
      </c>
      <c r="CY387" s="122">
        <v>44286</v>
      </c>
      <c r="CZ387" t="b">
        <v>1</v>
      </c>
    </row>
    <row r="388" spans="100:104">
      <c r="CV388" t="s">
        <v>1157</v>
      </c>
      <c r="CW388" t="s">
        <v>1416</v>
      </c>
      <c r="CX388" t="s">
        <v>1236</v>
      </c>
      <c r="CY388" s="122">
        <v>44286</v>
      </c>
      <c r="CZ388" t="b">
        <v>0</v>
      </c>
    </row>
    <row r="389" spans="100:104">
      <c r="CV389" t="s">
        <v>1157</v>
      </c>
      <c r="CW389" t="s">
        <v>1416</v>
      </c>
      <c r="CX389" t="s">
        <v>1398</v>
      </c>
      <c r="CY389" s="122">
        <v>44286</v>
      </c>
      <c r="CZ389" t="b">
        <v>1</v>
      </c>
    </row>
    <row r="390" spans="100:104">
      <c r="CV390" t="s">
        <v>1157</v>
      </c>
      <c r="CW390" t="s">
        <v>1416</v>
      </c>
      <c r="CX390" t="s">
        <v>1399</v>
      </c>
      <c r="CY390" s="122">
        <v>44286</v>
      </c>
      <c r="CZ390" t="b">
        <v>1</v>
      </c>
    </row>
    <row r="391" spans="100:104">
      <c r="CV391" t="s">
        <v>1157</v>
      </c>
      <c r="CW391" t="s">
        <v>1416</v>
      </c>
      <c r="CX391" t="s">
        <v>1400</v>
      </c>
      <c r="CY391" s="122">
        <v>44286</v>
      </c>
      <c r="CZ391" t="b">
        <v>1</v>
      </c>
    </row>
    <row r="392" spans="100:104">
      <c r="CV392" t="s">
        <v>1157</v>
      </c>
      <c r="CW392" t="s">
        <v>1416</v>
      </c>
      <c r="CX392" t="s">
        <v>1401</v>
      </c>
      <c r="CY392" s="122">
        <v>44286</v>
      </c>
      <c r="CZ392" t="b">
        <v>1</v>
      </c>
    </row>
    <row r="393" spans="100:104">
      <c r="CV393" t="s">
        <v>1157</v>
      </c>
      <c r="CW393" t="s">
        <v>1416</v>
      </c>
      <c r="CX393" t="s">
        <v>1402</v>
      </c>
      <c r="CY393" s="122">
        <v>44286</v>
      </c>
      <c r="CZ393" t="b">
        <v>1</v>
      </c>
    </row>
    <row r="394" spans="100:104">
      <c r="CV394" t="s">
        <v>1157</v>
      </c>
      <c r="CW394" t="s">
        <v>1416</v>
      </c>
      <c r="CX394" t="s">
        <v>1403</v>
      </c>
      <c r="CY394" s="122">
        <v>44286</v>
      </c>
      <c r="CZ394" t="b">
        <v>1</v>
      </c>
    </row>
    <row r="395" spans="100:104">
      <c r="CV395" t="s">
        <v>1157</v>
      </c>
      <c r="CW395" t="s">
        <v>1416</v>
      </c>
      <c r="CX395" t="s">
        <v>1404</v>
      </c>
      <c r="CY395" s="122">
        <v>44286</v>
      </c>
      <c r="CZ395" t="b">
        <v>1</v>
      </c>
    </row>
    <row r="396" spans="100:104">
      <c r="CV396" t="s">
        <v>1157</v>
      </c>
      <c r="CW396" t="s">
        <v>1416</v>
      </c>
      <c r="CX396" t="s">
        <v>1405</v>
      </c>
      <c r="CY396" s="122">
        <v>44286</v>
      </c>
      <c r="CZ396" t="b">
        <v>1</v>
      </c>
    </row>
    <row r="397" spans="100:104">
      <c r="CV397" t="s">
        <v>1157</v>
      </c>
      <c r="CW397" t="s">
        <v>1416</v>
      </c>
      <c r="CX397" t="s">
        <v>1406</v>
      </c>
      <c r="CY397" s="122">
        <v>44286</v>
      </c>
      <c r="CZ397" t="b">
        <v>1</v>
      </c>
    </row>
    <row r="398" spans="100:104">
      <c r="CV398" t="s">
        <v>1157</v>
      </c>
      <c r="CW398" t="s">
        <v>1416</v>
      </c>
      <c r="CX398" t="s">
        <v>1407</v>
      </c>
      <c r="CY398" s="122">
        <v>44286</v>
      </c>
      <c r="CZ398" t="b">
        <v>1</v>
      </c>
    </row>
    <row r="399" spans="100:104">
      <c r="CV399" t="s">
        <v>1157</v>
      </c>
      <c r="CW399" t="s">
        <v>1416</v>
      </c>
      <c r="CX399" t="s">
        <v>1408</v>
      </c>
      <c r="CY399" s="122">
        <v>44286</v>
      </c>
      <c r="CZ399" t="b">
        <v>1</v>
      </c>
    </row>
    <row r="400" spans="100:104">
      <c r="CV400" t="s">
        <v>1157</v>
      </c>
      <c r="CW400" t="s">
        <v>1416</v>
      </c>
      <c r="CX400" t="s">
        <v>1409</v>
      </c>
      <c r="CY400" s="122">
        <v>44286</v>
      </c>
      <c r="CZ400" t="b">
        <v>1</v>
      </c>
    </row>
    <row r="401" spans="100:104">
      <c r="CV401" t="s">
        <v>1157</v>
      </c>
      <c r="CW401" t="s">
        <v>1416</v>
      </c>
      <c r="CX401" t="s">
        <v>1410</v>
      </c>
      <c r="CY401" s="122">
        <v>44286</v>
      </c>
      <c r="CZ401" t="b">
        <v>1</v>
      </c>
    </row>
    <row r="402" spans="100:104">
      <c r="CV402" t="s">
        <v>1157</v>
      </c>
      <c r="CW402" t="s">
        <v>1416</v>
      </c>
      <c r="CX402" t="s">
        <v>1411</v>
      </c>
      <c r="CY402" s="122">
        <v>44286</v>
      </c>
      <c r="CZ402" t="b">
        <v>1</v>
      </c>
    </row>
    <row r="403" spans="100:104">
      <c r="CV403" t="s">
        <v>1157</v>
      </c>
      <c r="CW403" t="s">
        <v>1416</v>
      </c>
      <c r="CX403" t="s">
        <v>1412</v>
      </c>
      <c r="CY403" s="122">
        <v>44286</v>
      </c>
      <c r="CZ403" t="b">
        <v>1</v>
      </c>
    </row>
    <row r="404" spans="100:104">
      <c r="CV404" t="s">
        <v>1157</v>
      </c>
      <c r="CW404" t="s">
        <v>1416</v>
      </c>
      <c r="CX404" t="s">
        <v>1413</v>
      </c>
      <c r="CY404" s="122">
        <v>44286</v>
      </c>
      <c r="CZ404" t="b">
        <v>1</v>
      </c>
    </row>
    <row r="405" spans="100:104">
      <c r="CV405" t="s">
        <v>1157</v>
      </c>
      <c r="CW405" t="s">
        <v>1416</v>
      </c>
      <c r="CX405" t="s">
        <v>1414</v>
      </c>
      <c r="CY405" s="122">
        <v>44286</v>
      </c>
      <c r="CZ405" t="b">
        <v>1</v>
      </c>
    </row>
    <row r="406" spans="100:104">
      <c r="CV406" t="s">
        <v>1157</v>
      </c>
      <c r="CW406" t="s">
        <v>1416</v>
      </c>
      <c r="CX406" t="s">
        <v>1415</v>
      </c>
      <c r="CY406" s="122">
        <v>44286</v>
      </c>
      <c r="CZ406" t="b">
        <v>1</v>
      </c>
    </row>
    <row r="407" spans="100:104">
      <c r="CV407" t="s">
        <v>1157</v>
      </c>
      <c r="CW407" t="s">
        <v>266</v>
      </c>
      <c r="CX407" t="s">
        <v>1210</v>
      </c>
      <c r="CY407" s="122">
        <v>44286</v>
      </c>
      <c r="CZ407" t="b">
        <v>1</v>
      </c>
    </row>
    <row r="408" spans="100:104">
      <c r="CV408" t="s">
        <v>1157</v>
      </c>
      <c r="CW408" t="s">
        <v>266</v>
      </c>
      <c r="CX408" t="s">
        <v>1444</v>
      </c>
      <c r="CY408" s="122">
        <v>44286</v>
      </c>
      <c r="CZ408" t="b">
        <v>1</v>
      </c>
    </row>
    <row r="409" spans="100:104">
      <c r="CV409" t="s">
        <v>1157</v>
      </c>
      <c r="CW409" t="s">
        <v>266</v>
      </c>
      <c r="CX409" t="s">
        <v>1445</v>
      </c>
      <c r="CY409" s="122">
        <v>44286</v>
      </c>
      <c r="CZ409" t="b">
        <v>1</v>
      </c>
    </row>
    <row r="410" spans="100:104">
      <c r="CV410" t="s">
        <v>1157</v>
      </c>
      <c r="CW410" t="s">
        <v>266</v>
      </c>
      <c r="CX410" t="s">
        <v>1446</v>
      </c>
      <c r="CY410" s="122">
        <v>44286</v>
      </c>
      <c r="CZ410" t="b">
        <v>1</v>
      </c>
    </row>
    <row r="411" spans="100:104">
      <c r="CV411" t="s">
        <v>1157</v>
      </c>
      <c r="CW411" t="s">
        <v>266</v>
      </c>
      <c r="CX411" t="s">
        <v>1447</v>
      </c>
      <c r="CY411" s="122">
        <v>44286</v>
      </c>
      <c r="CZ411" t="b">
        <v>1</v>
      </c>
    </row>
    <row r="412" spans="100:104">
      <c r="CV412" t="s">
        <v>1157</v>
      </c>
      <c r="CW412" t="s">
        <v>266</v>
      </c>
      <c r="CX412" t="s">
        <v>1448</v>
      </c>
      <c r="CY412" s="122">
        <v>44286</v>
      </c>
      <c r="CZ412" t="b">
        <v>1</v>
      </c>
    </row>
    <row r="413" spans="100:104">
      <c r="CV413" t="s">
        <v>1157</v>
      </c>
      <c r="CW413" t="s">
        <v>266</v>
      </c>
      <c r="CX413" t="s">
        <v>1449</v>
      </c>
      <c r="CY413" s="122">
        <v>44286</v>
      </c>
      <c r="CZ413" t="b">
        <v>1</v>
      </c>
    </row>
    <row r="414" spans="100:104">
      <c r="CV414" t="s">
        <v>1157</v>
      </c>
      <c r="CW414" t="s">
        <v>266</v>
      </c>
      <c r="CX414" t="s">
        <v>1450</v>
      </c>
      <c r="CY414" s="122">
        <v>44286</v>
      </c>
      <c r="CZ414" t="b">
        <v>1</v>
      </c>
    </row>
    <row r="415" spans="100:104">
      <c r="CV415" t="s">
        <v>1157</v>
      </c>
      <c r="CW415" t="s">
        <v>266</v>
      </c>
      <c r="CX415" t="s">
        <v>1451</v>
      </c>
      <c r="CY415" s="122">
        <v>44286</v>
      </c>
      <c r="CZ415" t="b">
        <v>1</v>
      </c>
    </row>
    <row r="416" spans="100:104">
      <c r="CV416" t="s">
        <v>1157</v>
      </c>
      <c r="CW416" t="s">
        <v>266</v>
      </c>
      <c r="CX416" t="s">
        <v>1452</v>
      </c>
      <c r="CY416" s="122">
        <v>44286</v>
      </c>
      <c r="CZ416" t="b">
        <v>1</v>
      </c>
    </row>
    <row r="417" spans="100:104">
      <c r="CV417" t="s">
        <v>1157</v>
      </c>
      <c r="CW417" t="s">
        <v>266</v>
      </c>
      <c r="CX417" t="s">
        <v>1453</v>
      </c>
      <c r="CY417" s="122">
        <v>44286</v>
      </c>
      <c r="CZ417" t="b">
        <v>1</v>
      </c>
    </row>
    <row r="418" spans="100:104">
      <c r="CV418" t="s">
        <v>1157</v>
      </c>
      <c r="CW418" t="s">
        <v>266</v>
      </c>
      <c r="CX418" t="s">
        <v>1454</v>
      </c>
      <c r="CY418" s="122">
        <v>44286</v>
      </c>
      <c r="CZ418" t="b">
        <v>1</v>
      </c>
    </row>
    <row r="419" spans="100:104">
      <c r="CV419" t="s">
        <v>1157</v>
      </c>
      <c r="CW419" t="s">
        <v>266</v>
      </c>
      <c r="CX419" t="s">
        <v>1455</v>
      </c>
      <c r="CY419" s="122">
        <v>44286</v>
      </c>
      <c r="CZ419" t="b">
        <v>1</v>
      </c>
    </row>
    <row r="420" spans="100:104">
      <c r="CV420" t="s">
        <v>1157</v>
      </c>
      <c r="CW420" t="s">
        <v>266</v>
      </c>
      <c r="CX420" t="s">
        <v>1456</v>
      </c>
      <c r="CY420" s="122">
        <v>44286</v>
      </c>
      <c r="CZ420" t="b">
        <v>1</v>
      </c>
    </row>
    <row r="421" spans="100:104">
      <c r="CV421" t="s">
        <v>1157</v>
      </c>
      <c r="CW421" t="s">
        <v>266</v>
      </c>
      <c r="CX421" t="s">
        <v>1457</v>
      </c>
      <c r="CY421" s="122">
        <v>44286</v>
      </c>
      <c r="CZ421" t="b">
        <v>1</v>
      </c>
    </row>
    <row r="422" spans="100:104">
      <c r="CV422" t="s">
        <v>1157</v>
      </c>
      <c r="CW422" t="s">
        <v>266</v>
      </c>
      <c r="CX422" t="s">
        <v>1458</v>
      </c>
      <c r="CY422" s="122">
        <v>44286</v>
      </c>
      <c r="CZ422" t="b">
        <v>1</v>
      </c>
    </row>
    <row r="423" spans="100:104">
      <c r="CV423" t="s">
        <v>1157</v>
      </c>
      <c r="CW423" t="s">
        <v>266</v>
      </c>
      <c r="CX423" t="s">
        <v>1459</v>
      </c>
      <c r="CY423" s="122">
        <v>44286</v>
      </c>
      <c r="CZ423" t="b">
        <v>1</v>
      </c>
    </row>
    <row r="424" spans="100:104">
      <c r="CV424" t="s">
        <v>1157</v>
      </c>
      <c r="CW424" t="s">
        <v>266</v>
      </c>
      <c r="CX424" t="s">
        <v>1460</v>
      </c>
      <c r="CY424" s="122">
        <v>44286</v>
      </c>
      <c r="CZ424" t="b">
        <v>1</v>
      </c>
    </row>
    <row r="425" spans="100:104">
      <c r="CV425" t="s">
        <v>1157</v>
      </c>
      <c r="CW425" t="s">
        <v>266</v>
      </c>
      <c r="CX425" t="s">
        <v>1461</v>
      </c>
      <c r="CY425" s="122">
        <v>44286</v>
      </c>
      <c r="CZ425" t="b">
        <v>1</v>
      </c>
    </row>
    <row r="426" spans="100:104">
      <c r="CV426" t="s">
        <v>1157</v>
      </c>
      <c r="CW426" t="s">
        <v>266</v>
      </c>
      <c r="CX426" t="s">
        <v>1462</v>
      </c>
      <c r="CY426" s="122">
        <v>44286</v>
      </c>
      <c r="CZ426" t="b">
        <v>1</v>
      </c>
    </row>
    <row r="427" spans="100:104">
      <c r="CV427" t="s">
        <v>1157</v>
      </c>
      <c r="CW427" t="s">
        <v>266</v>
      </c>
      <c r="CX427" t="s">
        <v>1463</v>
      </c>
      <c r="CY427" s="122">
        <v>44286</v>
      </c>
      <c r="CZ427" t="b">
        <v>1</v>
      </c>
    </row>
    <row r="428" spans="100:104">
      <c r="CV428" t="s">
        <v>1157</v>
      </c>
      <c r="CW428" t="s">
        <v>266</v>
      </c>
      <c r="CX428" t="s">
        <v>1464</v>
      </c>
      <c r="CY428" s="122">
        <v>44286</v>
      </c>
      <c r="CZ428" t="b">
        <v>1</v>
      </c>
    </row>
    <row r="429" spans="100:104">
      <c r="CV429" t="s">
        <v>1157</v>
      </c>
      <c r="CW429" t="s">
        <v>266</v>
      </c>
      <c r="CX429" t="s">
        <v>1465</v>
      </c>
      <c r="CY429" s="122">
        <v>44286</v>
      </c>
      <c r="CZ429" t="b">
        <v>1</v>
      </c>
    </row>
    <row r="430" spans="100:104">
      <c r="CV430" t="s">
        <v>1157</v>
      </c>
      <c r="CW430" t="s">
        <v>266</v>
      </c>
      <c r="CX430" t="s">
        <v>1466</v>
      </c>
      <c r="CY430" s="122">
        <v>44286</v>
      </c>
      <c r="CZ430" t="b">
        <v>1</v>
      </c>
    </row>
    <row r="431" spans="100:104">
      <c r="CV431" t="s">
        <v>1157</v>
      </c>
      <c r="CW431" t="s">
        <v>266</v>
      </c>
      <c r="CX431" t="s">
        <v>1467</v>
      </c>
      <c r="CY431" s="122">
        <v>44286</v>
      </c>
      <c r="CZ431" t="b">
        <v>1</v>
      </c>
    </row>
    <row r="432" spans="100:104">
      <c r="CV432" t="s">
        <v>1157</v>
      </c>
      <c r="CW432" t="s">
        <v>266</v>
      </c>
      <c r="CX432" t="s">
        <v>1468</v>
      </c>
      <c r="CY432" s="122">
        <v>44286</v>
      </c>
      <c r="CZ432" t="b">
        <v>1</v>
      </c>
    </row>
    <row r="433" spans="100:104">
      <c r="CV433" t="s">
        <v>1157</v>
      </c>
      <c r="CW433" t="s">
        <v>1158</v>
      </c>
      <c r="CX433" t="s">
        <v>1159</v>
      </c>
      <c r="CY433" s="122">
        <v>44294</v>
      </c>
      <c r="CZ433" t="b">
        <f ca="1">IF(ISNA(VLOOKUP(表格11[[#This Row],[Item]],INDIRECT(VLOOKUP(表格11[[#This Row],[Object]],表格12[],2,FALSE)),1,FALSE)),FALSE,TRUE)</f>
        <v>0</v>
      </c>
    </row>
    <row r="434" spans="100:104">
      <c r="CV434" t="s">
        <v>1157</v>
      </c>
      <c r="CW434" t="s">
        <v>1158</v>
      </c>
      <c r="CX434" t="s">
        <v>1166</v>
      </c>
      <c r="CY434" s="122">
        <v>44294</v>
      </c>
      <c r="CZ434" t="b">
        <f ca="1">IF(ISNA(VLOOKUP(表格11[[#This Row],[Item]],INDIRECT(VLOOKUP(表格11[[#This Row],[Object]],表格12[],2,FALSE)),1,FALSE)),FALSE,TRUE)</f>
        <v>0</v>
      </c>
    </row>
    <row r="435" spans="100:104">
      <c r="CV435" t="s">
        <v>1157</v>
      </c>
      <c r="CW435" t="s">
        <v>1158</v>
      </c>
      <c r="CX435" t="s">
        <v>1175</v>
      </c>
      <c r="CY435" s="122">
        <v>44294</v>
      </c>
      <c r="CZ435" t="b">
        <f ca="1">IF(ISNA(VLOOKUP(表格11[[#This Row],[Item]],INDIRECT(VLOOKUP(表格11[[#This Row],[Object]],表格12[],2,FALSE)),1,FALSE)),FALSE,TRUE)</f>
        <v>0</v>
      </c>
    </row>
    <row r="436" spans="100:104">
      <c r="CV436" t="s">
        <v>1157</v>
      </c>
      <c r="CW436" t="s">
        <v>1158</v>
      </c>
      <c r="CX436" t="s">
        <v>1186</v>
      </c>
      <c r="CY436" s="122">
        <v>44294</v>
      </c>
      <c r="CZ436" t="b">
        <f ca="1">IF(ISNA(VLOOKUP(表格11[[#This Row],[Item]],INDIRECT(VLOOKUP(表格11[[#This Row],[Object]],表格12[],2,FALSE)),1,FALSE)),FALSE,TRUE)</f>
        <v>0</v>
      </c>
    </row>
    <row r="437" spans="100:104">
      <c r="CV437" t="s">
        <v>1157</v>
      </c>
      <c r="CW437" t="s">
        <v>1158</v>
      </c>
      <c r="CX437" t="s">
        <v>1193</v>
      </c>
      <c r="CY437" s="122">
        <v>44294</v>
      </c>
      <c r="CZ437" t="b">
        <f ca="1">IF(ISNA(VLOOKUP(表格11[[#This Row],[Item]],INDIRECT(VLOOKUP(表格11[[#This Row],[Object]],表格12[],2,FALSE)),1,FALSE)),FALSE,TRUE)</f>
        <v>0</v>
      </c>
    </row>
    <row r="438" spans="100:104">
      <c r="CV438" t="s">
        <v>1157</v>
      </c>
      <c r="CW438" t="s">
        <v>1158</v>
      </c>
      <c r="CX438" t="s">
        <v>1203</v>
      </c>
      <c r="CY438" s="122">
        <v>44294</v>
      </c>
      <c r="CZ438" t="b">
        <f ca="1">IF(ISNA(VLOOKUP(表格11[[#This Row],[Item]],INDIRECT(VLOOKUP(表格11[[#This Row],[Object]],表格12[],2,FALSE)),1,FALSE)),FALSE,TRUE)</f>
        <v>0</v>
      </c>
    </row>
    <row r="439" spans="100:104">
      <c r="CV439" t="s">
        <v>1157</v>
      </c>
      <c r="CW439" t="s">
        <v>1158</v>
      </c>
      <c r="CX439" t="s">
        <v>1209</v>
      </c>
      <c r="CY439" s="122">
        <v>44294</v>
      </c>
      <c r="CZ439" t="b">
        <f ca="1">IF(ISNA(VLOOKUP(表格11[[#This Row],[Item]],INDIRECT(VLOOKUP(表格11[[#This Row],[Object]],表格12[],2,FALSE)),1,FALSE)),FALSE,TRUE)</f>
        <v>0</v>
      </c>
    </row>
    <row r="440" spans="100:104">
      <c r="CV440" t="s">
        <v>1157</v>
      </c>
      <c r="CW440" t="s">
        <v>1158</v>
      </c>
      <c r="CX440" t="s">
        <v>1216</v>
      </c>
      <c r="CY440" s="122">
        <v>44294</v>
      </c>
      <c r="CZ440" t="b">
        <f ca="1">IF(ISNA(VLOOKUP(表格11[[#This Row],[Item]],INDIRECT(VLOOKUP(表格11[[#This Row],[Object]],表格12[],2,FALSE)),1,FALSE)),FALSE,TRUE)</f>
        <v>0</v>
      </c>
    </row>
    <row r="441" spans="100:104">
      <c r="CV441" t="s">
        <v>1157</v>
      </c>
      <c r="CW441" t="s">
        <v>1158</v>
      </c>
      <c r="CX441" t="s">
        <v>1220</v>
      </c>
      <c r="CY441" s="122">
        <v>44294</v>
      </c>
      <c r="CZ441" t="b">
        <f ca="1">IF(ISNA(VLOOKUP(表格11[[#This Row],[Item]],INDIRECT(VLOOKUP(表格11[[#This Row],[Object]],表格12[],2,FALSE)),1,FALSE)),FALSE,TRUE)</f>
        <v>0</v>
      </c>
    </row>
    <row r="442" spans="100:104">
      <c r="CV442" t="s">
        <v>1157</v>
      </c>
      <c r="CW442" t="s">
        <v>1158</v>
      </c>
      <c r="CX442" t="s">
        <v>1222</v>
      </c>
      <c r="CY442" s="122">
        <v>44294</v>
      </c>
      <c r="CZ442" t="b">
        <f ca="1">IF(ISNA(VLOOKUP(表格11[[#This Row],[Item]],INDIRECT(VLOOKUP(表格11[[#This Row],[Object]],表格12[],2,FALSE)),1,FALSE)),FALSE,TRUE)</f>
        <v>0</v>
      </c>
    </row>
    <row r="443" spans="100:104">
      <c r="CV443" t="s">
        <v>1157</v>
      </c>
      <c r="CW443" t="s">
        <v>1158</v>
      </c>
      <c r="CX443" s="238" t="s">
        <v>1225</v>
      </c>
      <c r="CY443" s="122">
        <v>44294</v>
      </c>
      <c r="CZ443" t="b">
        <f ca="1">IF(ISNA(VLOOKUP(表格11[[#This Row],[Item]],INDIRECT(VLOOKUP(表格11[[#This Row],[Object]],表格12[],2,FALSE)),1,FALSE)),FALSE,TRUE)</f>
        <v>0</v>
      </c>
    </row>
    <row r="444" spans="100:104">
      <c r="CV444" t="s">
        <v>1157</v>
      </c>
      <c r="CW444" t="s">
        <v>1158</v>
      </c>
      <c r="CX444" t="s">
        <v>1228</v>
      </c>
      <c r="CY444" s="122">
        <v>44294</v>
      </c>
      <c r="CZ444" t="b">
        <f ca="1">IF(ISNA(VLOOKUP(表格11[[#This Row],[Item]],INDIRECT(VLOOKUP(表格11[[#This Row],[Object]],表格12[],2,FALSE)),1,FALSE)),FALSE,TRUE)</f>
        <v>0</v>
      </c>
    </row>
    <row r="445" spans="100:104">
      <c r="CV445" t="s">
        <v>1157</v>
      </c>
      <c r="CW445" t="s">
        <v>1158</v>
      </c>
      <c r="CX445" t="s">
        <v>1232</v>
      </c>
      <c r="CY445" s="122">
        <v>44294</v>
      </c>
      <c r="CZ445" t="b">
        <f ca="1">IF(ISNA(VLOOKUP(表格11[[#This Row],[Item]],INDIRECT(VLOOKUP(表格11[[#This Row],[Object]],表格12[],2,FALSE)),1,FALSE)),FALSE,TRUE)</f>
        <v>0</v>
      </c>
    </row>
    <row r="446" spans="100:104">
      <c r="CV446" t="s">
        <v>1157</v>
      </c>
      <c r="CW446" t="s">
        <v>1158</v>
      </c>
      <c r="CX446" t="s">
        <v>1235</v>
      </c>
      <c r="CY446" s="122">
        <v>44294</v>
      </c>
      <c r="CZ446" t="b">
        <f ca="1">IF(ISNA(VLOOKUP(表格11[[#This Row],[Item]],INDIRECT(VLOOKUP(表格11[[#This Row],[Object]],表格12[],2,FALSE)),1,FALSE)),FALSE,TRUE)</f>
        <v>0</v>
      </c>
    </row>
    <row r="447" spans="100:104">
      <c r="CV447" t="s">
        <v>1157</v>
      </c>
      <c r="CW447" t="s">
        <v>1158</v>
      </c>
      <c r="CX447" t="s">
        <v>1238</v>
      </c>
      <c r="CY447" s="122">
        <v>44294</v>
      </c>
      <c r="CZ447" t="b">
        <f ca="1">IF(ISNA(VLOOKUP(表格11[[#This Row],[Item]],INDIRECT(VLOOKUP(表格11[[#This Row],[Object]],表格12[],2,FALSE)),1,FALSE)),FALSE,TRUE)</f>
        <v>0</v>
      </c>
    </row>
    <row r="448" spans="100:104">
      <c r="CV448" t="s">
        <v>1157</v>
      </c>
      <c r="CW448" t="s">
        <v>1158</v>
      </c>
      <c r="CX448" t="s">
        <v>1239</v>
      </c>
      <c r="CY448" s="122">
        <v>44294</v>
      </c>
      <c r="CZ448" t="b">
        <f ca="1">IF(ISNA(VLOOKUP(表格11[[#This Row],[Item]],INDIRECT(VLOOKUP(表格11[[#This Row],[Object]],表格12[],2,FALSE)),1,FALSE)),FALSE,TRUE)</f>
        <v>0</v>
      </c>
    </row>
    <row r="449" spans="100:104">
      <c r="CV449" t="s">
        <v>1157</v>
      </c>
      <c r="CW449" t="s">
        <v>1158</v>
      </c>
      <c r="CX449" t="s">
        <v>1240</v>
      </c>
      <c r="CY449" s="122">
        <v>44294</v>
      </c>
      <c r="CZ449" t="b">
        <f ca="1">IF(ISNA(VLOOKUP(表格11[[#This Row],[Item]],INDIRECT(VLOOKUP(表格11[[#This Row],[Object]],表格12[],2,FALSE)),1,FALSE)),FALSE,TRUE)</f>
        <v>0</v>
      </c>
    </row>
    <row r="450" spans="100:104">
      <c r="CV450" t="s">
        <v>1157</v>
      </c>
      <c r="CW450" t="s">
        <v>1158</v>
      </c>
      <c r="CX450" t="s">
        <v>1241</v>
      </c>
      <c r="CY450" s="122">
        <v>44294</v>
      </c>
      <c r="CZ450" t="b">
        <f ca="1">IF(ISNA(VLOOKUP(表格11[[#This Row],[Item]],INDIRECT(VLOOKUP(表格11[[#This Row],[Object]],表格12[],2,FALSE)),1,FALSE)),FALSE,TRUE)</f>
        <v>0</v>
      </c>
    </row>
    <row r="451" spans="100:104">
      <c r="CV451" t="s">
        <v>1157</v>
      </c>
      <c r="CW451" t="s">
        <v>1158</v>
      </c>
      <c r="CX451" t="s">
        <v>1242</v>
      </c>
      <c r="CY451" s="122">
        <v>44294</v>
      </c>
      <c r="CZ451" t="b">
        <f ca="1">IF(ISNA(VLOOKUP(表格11[[#This Row],[Item]],INDIRECT(VLOOKUP(表格11[[#This Row],[Object]],表格12[],2,FALSE)),1,FALSE)),FALSE,TRUE)</f>
        <v>0</v>
      </c>
    </row>
    <row r="452" spans="100:104">
      <c r="CV452" t="s">
        <v>1157</v>
      </c>
      <c r="CW452" t="s">
        <v>1158</v>
      </c>
      <c r="CX452" t="s">
        <v>1243</v>
      </c>
      <c r="CY452" s="122">
        <v>44294</v>
      </c>
      <c r="CZ452" t="b">
        <f ca="1">IF(ISNA(VLOOKUP(表格11[[#This Row],[Item]],INDIRECT(VLOOKUP(表格11[[#This Row],[Object]],表格12[],2,FALSE)),1,FALSE)),FALSE,TRUE)</f>
        <v>0</v>
      </c>
    </row>
    <row r="453" spans="100:104">
      <c r="CV453" t="s">
        <v>1157</v>
      </c>
      <c r="CW453" t="s">
        <v>1158</v>
      </c>
      <c r="CX453" t="s">
        <v>1244</v>
      </c>
      <c r="CY453" s="122">
        <v>44294</v>
      </c>
      <c r="CZ453" t="b">
        <f ca="1">IF(ISNA(VLOOKUP(表格11[[#This Row],[Item]],INDIRECT(VLOOKUP(表格11[[#This Row],[Object]],表格12[],2,FALSE)),1,FALSE)),FALSE,TRUE)</f>
        <v>0</v>
      </c>
    </row>
    <row r="454" spans="100:104">
      <c r="CV454" t="s">
        <v>1157</v>
      </c>
      <c r="CW454" t="s">
        <v>1158</v>
      </c>
      <c r="CX454" t="s">
        <v>1245</v>
      </c>
      <c r="CY454" s="122">
        <v>44294</v>
      </c>
      <c r="CZ454" t="b">
        <f ca="1">IF(ISNA(VLOOKUP(表格11[[#This Row],[Item]],INDIRECT(VLOOKUP(表格11[[#This Row],[Object]],表格12[],2,FALSE)),1,FALSE)),FALSE,TRUE)</f>
        <v>0</v>
      </c>
    </row>
    <row r="455" spans="100:104">
      <c r="CV455" t="s">
        <v>1157</v>
      </c>
      <c r="CW455" t="s">
        <v>1158</v>
      </c>
      <c r="CX455" t="s">
        <v>1246</v>
      </c>
      <c r="CY455" s="122">
        <v>44294</v>
      </c>
      <c r="CZ455" t="b">
        <f ca="1">IF(ISNA(VLOOKUP(表格11[[#This Row],[Item]],INDIRECT(VLOOKUP(表格11[[#This Row],[Object]],表格12[],2,FALSE)),1,FALSE)),FALSE,TRUE)</f>
        <v>0</v>
      </c>
    </row>
    <row r="456" spans="100:104">
      <c r="CV456" t="s">
        <v>1157</v>
      </c>
      <c r="CW456" t="s">
        <v>1158</v>
      </c>
      <c r="CX456" t="s">
        <v>1247</v>
      </c>
      <c r="CY456" s="122">
        <v>44294</v>
      </c>
      <c r="CZ456" t="b">
        <f ca="1">IF(ISNA(VLOOKUP(表格11[[#This Row],[Item]],INDIRECT(VLOOKUP(表格11[[#This Row],[Object]],表格12[],2,FALSE)),1,FALSE)),FALSE,TRUE)</f>
        <v>0</v>
      </c>
    </row>
    <row r="457" spans="100:104">
      <c r="CV457" t="s">
        <v>1157</v>
      </c>
      <c r="CW457" t="s">
        <v>1158</v>
      </c>
      <c r="CX457" t="s">
        <v>1248</v>
      </c>
      <c r="CY457" s="122">
        <v>44294</v>
      </c>
      <c r="CZ457" t="b">
        <f ca="1">IF(ISNA(VLOOKUP(表格11[[#This Row],[Item]],INDIRECT(VLOOKUP(表格11[[#This Row],[Object]],表格12[],2,FALSE)),1,FALSE)),FALSE,TRUE)</f>
        <v>0</v>
      </c>
    </row>
    <row r="458" spans="100:104">
      <c r="CV458" t="s">
        <v>1157</v>
      </c>
      <c r="CW458" t="s">
        <v>1158</v>
      </c>
      <c r="CX458" t="s">
        <v>1249</v>
      </c>
      <c r="CY458" s="122">
        <v>44294</v>
      </c>
      <c r="CZ458" t="b">
        <f ca="1">IF(ISNA(VLOOKUP(表格11[[#This Row],[Item]],INDIRECT(VLOOKUP(表格11[[#This Row],[Object]],表格12[],2,FALSE)),1,FALSE)),FALSE,TRUE)</f>
        <v>0</v>
      </c>
    </row>
    <row r="459" spans="100:104">
      <c r="CV459" t="s">
        <v>1157</v>
      </c>
      <c r="CW459" t="s">
        <v>1158</v>
      </c>
      <c r="CX459" t="s">
        <v>1250</v>
      </c>
      <c r="CY459" s="122">
        <v>44294</v>
      </c>
      <c r="CZ459" t="b">
        <f ca="1">IF(ISNA(VLOOKUP(表格11[[#This Row],[Item]],INDIRECT(VLOOKUP(表格11[[#This Row],[Object]],表格12[],2,FALSE)),1,FALSE)),FALSE,TRUE)</f>
        <v>0</v>
      </c>
    </row>
    <row r="460" spans="100:104">
      <c r="CV460" t="s">
        <v>1157</v>
      </c>
      <c r="CW460" t="s">
        <v>1158</v>
      </c>
      <c r="CX460" t="s">
        <v>1252</v>
      </c>
      <c r="CY460" s="122">
        <v>44294</v>
      </c>
      <c r="CZ460" t="b">
        <f ca="1">IF(ISNA(VLOOKUP(表格11[[#This Row],[Item]],INDIRECT(VLOOKUP(表格11[[#This Row],[Object]],表格12[],2,FALSE)),1,FALSE)),FALSE,TRUE)</f>
        <v>0</v>
      </c>
    </row>
    <row r="461" spans="100:104">
      <c r="CV461" t="s">
        <v>1157</v>
      </c>
      <c r="CW461" t="s">
        <v>1158</v>
      </c>
      <c r="CX461" t="s">
        <v>1253</v>
      </c>
      <c r="CY461" s="122">
        <v>44294</v>
      </c>
      <c r="CZ461" t="b">
        <f ca="1">IF(ISNA(VLOOKUP(表格11[[#This Row],[Item]],INDIRECT(VLOOKUP(表格11[[#This Row],[Object]],表格12[],2,FALSE)),1,FALSE)),FALSE,TRUE)</f>
        <v>0</v>
      </c>
    </row>
    <row r="462" spans="100:104">
      <c r="CV462" t="s">
        <v>1157</v>
      </c>
      <c r="CW462" t="s">
        <v>1158</v>
      </c>
      <c r="CX462" t="s">
        <v>1254</v>
      </c>
      <c r="CY462" s="122">
        <v>44294</v>
      </c>
      <c r="CZ462" t="b">
        <f ca="1">IF(ISNA(VLOOKUP(表格11[[#This Row],[Item]],INDIRECT(VLOOKUP(表格11[[#This Row],[Object]],表格12[],2,FALSE)),1,FALSE)),FALSE,TRUE)</f>
        <v>0</v>
      </c>
    </row>
    <row r="463" spans="100:104">
      <c r="CV463" t="s">
        <v>1157</v>
      </c>
      <c r="CW463" t="s">
        <v>1158</v>
      </c>
      <c r="CX463" t="s">
        <v>1255</v>
      </c>
      <c r="CY463" s="122">
        <v>44294</v>
      </c>
      <c r="CZ463" t="b">
        <f ca="1">IF(ISNA(VLOOKUP(表格11[[#This Row],[Item]],INDIRECT(VLOOKUP(表格11[[#This Row],[Object]],表格12[],2,FALSE)),1,FALSE)),FALSE,TRUE)</f>
        <v>0</v>
      </c>
    </row>
    <row r="464" spans="100:104">
      <c r="CV464" t="s">
        <v>1157</v>
      </c>
      <c r="CW464" t="s">
        <v>1158</v>
      </c>
      <c r="CX464" t="s">
        <v>1256</v>
      </c>
      <c r="CY464" s="122">
        <v>44294</v>
      </c>
      <c r="CZ464" t="b">
        <f ca="1">IF(ISNA(VLOOKUP(表格11[[#This Row],[Item]],INDIRECT(VLOOKUP(表格11[[#This Row],[Object]],表格12[],2,FALSE)),1,FALSE)),FALSE,TRUE)</f>
        <v>0</v>
      </c>
    </row>
    <row r="465" spans="100:104">
      <c r="CV465" t="s">
        <v>1157</v>
      </c>
      <c r="CW465" t="s">
        <v>1158</v>
      </c>
      <c r="CX465" t="s">
        <v>1257</v>
      </c>
      <c r="CY465" s="122">
        <v>44294</v>
      </c>
      <c r="CZ465" t="b">
        <f ca="1">IF(ISNA(VLOOKUP(表格11[[#This Row],[Item]],INDIRECT(VLOOKUP(表格11[[#This Row],[Object]],表格12[],2,FALSE)),1,FALSE)),FALSE,TRUE)</f>
        <v>0</v>
      </c>
    </row>
    <row r="466" spans="100:104">
      <c r="CV466" t="s">
        <v>1157</v>
      </c>
      <c r="CW466" t="s">
        <v>1158</v>
      </c>
      <c r="CX466" t="s">
        <v>1258</v>
      </c>
      <c r="CY466" s="122">
        <v>44294</v>
      </c>
      <c r="CZ466" t="b">
        <f ca="1">IF(ISNA(VLOOKUP(表格11[[#This Row],[Item]],INDIRECT(VLOOKUP(表格11[[#This Row],[Object]],表格12[],2,FALSE)),1,FALSE)),FALSE,TRUE)</f>
        <v>0</v>
      </c>
    </row>
    <row r="467" spans="100:104">
      <c r="CV467" t="s">
        <v>1157</v>
      </c>
      <c r="CW467" t="s">
        <v>1158</v>
      </c>
      <c r="CX467" t="s">
        <v>1259</v>
      </c>
      <c r="CY467" s="122">
        <v>44294</v>
      </c>
      <c r="CZ467" t="b">
        <f ca="1">IF(ISNA(VLOOKUP(表格11[[#This Row],[Item]],INDIRECT(VLOOKUP(表格11[[#This Row],[Object]],表格12[],2,FALSE)),1,FALSE)),FALSE,TRUE)</f>
        <v>0</v>
      </c>
    </row>
    <row r="468" spans="100:104">
      <c r="CV468" t="s">
        <v>1157</v>
      </c>
      <c r="CW468" t="s">
        <v>1158</v>
      </c>
      <c r="CX468" t="s">
        <v>1260</v>
      </c>
      <c r="CY468" s="122">
        <v>44294</v>
      </c>
      <c r="CZ468" t="b">
        <f ca="1">IF(ISNA(VLOOKUP(表格11[[#This Row],[Item]],INDIRECT(VLOOKUP(表格11[[#This Row],[Object]],表格12[],2,FALSE)),1,FALSE)),FALSE,TRUE)</f>
        <v>0</v>
      </c>
    </row>
    <row r="469" spans="100:104">
      <c r="CV469" t="s">
        <v>1157</v>
      </c>
      <c r="CW469" t="s">
        <v>1158</v>
      </c>
      <c r="CX469" t="s">
        <v>1261</v>
      </c>
      <c r="CY469" s="122">
        <v>44294</v>
      </c>
      <c r="CZ469" t="b">
        <f ca="1">IF(ISNA(VLOOKUP(表格11[[#This Row],[Item]],INDIRECT(VLOOKUP(表格11[[#This Row],[Object]],表格12[],2,FALSE)),1,FALSE)),FALSE,TRUE)</f>
        <v>0</v>
      </c>
    </row>
    <row r="470" spans="100:104">
      <c r="CV470" t="s">
        <v>1157</v>
      </c>
      <c r="CW470" t="s">
        <v>1158</v>
      </c>
      <c r="CX470" t="s">
        <v>1262</v>
      </c>
      <c r="CY470" s="122">
        <v>44294</v>
      </c>
      <c r="CZ470" t="b">
        <f ca="1">IF(ISNA(VLOOKUP(表格11[[#This Row],[Item]],INDIRECT(VLOOKUP(表格11[[#This Row],[Object]],表格12[],2,FALSE)),1,FALSE)),FALSE,TRUE)</f>
        <v>0</v>
      </c>
    </row>
    <row r="471" spans="100:104">
      <c r="CV471" t="s">
        <v>1157</v>
      </c>
      <c r="CW471" t="s">
        <v>1158</v>
      </c>
      <c r="CX471" t="s">
        <v>1263</v>
      </c>
      <c r="CY471" s="122">
        <v>44294</v>
      </c>
      <c r="CZ471" t="b">
        <f ca="1">IF(ISNA(VLOOKUP(表格11[[#This Row],[Item]],INDIRECT(VLOOKUP(表格11[[#This Row],[Object]],表格12[],2,FALSE)),1,FALSE)),FALSE,TRUE)</f>
        <v>0</v>
      </c>
    </row>
    <row r="472" spans="100:104">
      <c r="CV472" t="s">
        <v>1157</v>
      </c>
      <c r="CW472" t="s">
        <v>1158</v>
      </c>
      <c r="CX472" t="s">
        <v>1264</v>
      </c>
      <c r="CY472" s="122">
        <v>44294</v>
      </c>
      <c r="CZ472" t="b">
        <f ca="1">IF(ISNA(VLOOKUP(表格11[[#This Row],[Item]],INDIRECT(VLOOKUP(表格11[[#This Row],[Object]],表格12[],2,FALSE)),1,FALSE)),FALSE,TRUE)</f>
        <v>0</v>
      </c>
    </row>
    <row r="473" spans="100:104">
      <c r="CV473" t="s">
        <v>1157</v>
      </c>
      <c r="CW473" t="s">
        <v>1158</v>
      </c>
      <c r="CX473" t="s">
        <v>1265</v>
      </c>
      <c r="CY473" s="122">
        <v>44294</v>
      </c>
      <c r="CZ473" t="b">
        <f ca="1">IF(ISNA(VLOOKUP(表格11[[#This Row],[Item]],INDIRECT(VLOOKUP(表格11[[#This Row],[Object]],表格12[],2,FALSE)),1,FALSE)),FALSE,TRUE)</f>
        <v>0</v>
      </c>
    </row>
    <row r="474" spans="100:104">
      <c r="CV474" t="s">
        <v>1157</v>
      </c>
      <c r="CW474" t="s">
        <v>1158</v>
      </c>
      <c r="CX474" t="s">
        <v>1266</v>
      </c>
      <c r="CY474" s="122">
        <v>44294</v>
      </c>
      <c r="CZ474" t="b">
        <f ca="1">IF(ISNA(VLOOKUP(表格11[[#This Row],[Item]],INDIRECT(VLOOKUP(表格11[[#This Row],[Object]],表格12[],2,FALSE)),1,FALSE)),FALSE,TRUE)</f>
        <v>0</v>
      </c>
    </row>
    <row r="475" spans="100:104">
      <c r="CV475" t="s">
        <v>1157</v>
      </c>
      <c r="CW475" t="s">
        <v>1158</v>
      </c>
      <c r="CX475" t="s">
        <v>1267</v>
      </c>
      <c r="CY475" s="122">
        <v>44294</v>
      </c>
      <c r="CZ475" t="b">
        <f ca="1">IF(ISNA(VLOOKUP(表格11[[#This Row],[Item]],INDIRECT(VLOOKUP(表格11[[#This Row],[Object]],表格12[],2,FALSE)),1,FALSE)),FALSE,TRUE)</f>
        <v>0</v>
      </c>
    </row>
    <row r="476" spans="100:104">
      <c r="CV476" t="s">
        <v>1157</v>
      </c>
      <c r="CW476" t="s">
        <v>1158</v>
      </c>
      <c r="CX476" t="s">
        <v>1268</v>
      </c>
      <c r="CY476" s="122">
        <v>44294</v>
      </c>
      <c r="CZ476" t="b">
        <f ca="1">IF(ISNA(VLOOKUP(表格11[[#This Row],[Item]],INDIRECT(VLOOKUP(表格11[[#This Row],[Object]],表格12[],2,FALSE)),1,FALSE)),FALSE,TRUE)</f>
        <v>0</v>
      </c>
    </row>
    <row r="477" spans="100:104">
      <c r="CV477" t="s">
        <v>1157</v>
      </c>
      <c r="CW477" t="s">
        <v>1158</v>
      </c>
      <c r="CX477" t="s">
        <v>1269</v>
      </c>
      <c r="CY477" s="122">
        <v>44294</v>
      </c>
      <c r="CZ477" t="b">
        <f ca="1">IF(ISNA(VLOOKUP(表格11[[#This Row],[Item]],INDIRECT(VLOOKUP(表格11[[#This Row],[Object]],表格12[],2,FALSE)),1,FALSE)),FALSE,TRUE)</f>
        <v>0</v>
      </c>
    </row>
    <row r="478" spans="100:104">
      <c r="CV478" t="s">
        <v>1157</v>
      </c>
      <c r="CW478" t="s">
        <v>1158</v>
      </c>
      <c r="CX478" t="s">
        <v>1270</v>
      </c>
      <c r="CY478" s="122">
        <v>44294</v>
      </c>
      <c r="CZ478" t="b">
        <f ca="1">IF(ISNA(VLOOKUP(表格11[[#This Row],[Item]],INDIRECT(VLOOKUP(表格11[[#This Row],[Object]],表格12[],2,FALSE)),1,FALSE)),FALSE,TRUE)</f>
        <v>0</v>
      </c>
    </row>
    <row r="479" spans="100:104">
      <c r="CV479" t="s">
        <v>1157</v>
      </c>
      <c r="CW479" t="s">
        <v>1158</v>
      </c>
      <c r="CX479" t="s">
        <v>1271</v>
      </c>
      <c r="CY479" s="122">
        <v>44294</v>
      </c>
      <c r="CZ479" t="b">
        <f ca="1">IF(ISNA(VLOOKUP(表格11[[#This Row],[Item]],INDIRECT(VLOOKUP(表格11[[#This Row],[Object]],表格12[],2,FALSE)),1,FALSE)),FALSE,TRUE)</f>
        <v>0</v>
      </c>
    </row>
    <row r="480" spans="100:104">
      <c r="CV480" t="s">
        <v>1157</v>
      </c>
      <c r="CW480" t="s">
        <v>1158</v>
      </c>
      <c r="CX480" t="s">
        <v>1272</v>
      </c>
      <c r="CY480" s="122">
        <v>44294</v>
      </c>
      <c r="CZ480" t="b">
        <f ca="1">IF(ISNA(VLOOKUP(表格11[[#This Row],[Item]],INDIRECT(VLOOKUP(表格11[[#This Row],[Object]],表格12[],2,FALSE)),1,FALSE)),FALSE,TRUE)</f>
        <v>0</v>
      </c>
    </row>
    <row r="481" spans="100:104">
      <c r="CV481" t="s">
        <v>1157</v>
      </c>
      <c r="CW481" t="s">
        <v>1158</v>
      </c>
      <c r="CX481" t="s">
        <v>1273</v>
      </c>
      <c r="CY481" s="122">
        <v>44294</v>
      </c>
      <c r="CZ481" t="b">
        <f ca="1">IF(ISNA(VLOOKUP(表格11[[#This Row],[Item]],INDIRECT(VLOOKUP(表格11[[#This Row],[Object]],表格12[],2,FALSE)),1,FALSE)),FALSE,TRUE)</f>
        <v>0</v>
      </c>
    </row>
    <row r="482" spans="100:104">
      <c r="CV482" t="s">
        <v>1157</v>
      </c>
      <c r="CW482" t="s">
        <v>1158</v>
      </c>
      <c r="CX482" t="s">
        <v>1274</v>
      </c>
      <c r="CY482" s="122">
        <v>44294</v>
      </c>
      <c r="CZ482" t="b">
        <f ca="1">IF(ISNA(VLOOKUP(表格11[[#This Row],[Item]],INDIRECT(VLOOKUP(表格11[[#This Row],[Object]],表格12[],2,FALSE)),1,FALSE)),FALSE,TRUE)</f>
        <v>0</v>
      </c>
    </row>
    <row r="483" spans="100:104">
      <c r="CV483" t="s">
        <v>1157</v>
      </c>
      <c r="CW483" t="s">
        <v>1158</v>
      </c>
      <c r="CX483" t="s">
        <v>1275</v>
      </c>
      <c r="CY483" s="122">
        <v>44294</v>
      </c>
      <c r="CZ483" t="b">
        <f ca="1">IF(ISNA(VLOOKUP(表格11[[#This Row],[Item]],INDIRECT(VLOOKUP(表格11[[#This Row],[Object]],表格12[],2,FALSE)),1,FALSE)),FALSE,TRUE)</f>
        <v>0</v>
      </c>
    </row>
    <row r="484" spans="100:104">
      <c r="CV484" t="s">
        <v>1157</v>
      </c>
      <c r="CW484" t="s">
        <v>1158</v>
      </c>
      <c r="CX484" t="s">
        <v>939</v>
      </c>
      <c r="CY484" s="122">
        <v>44294</v>
      </c>
      <c r="CZ484" t="b">
        <f ca="1">IF(ISNA(VLOOKUP(表格11[[#This Row],[Item]],INDIRECT(VLOOKUP(表格11[[#This Row],[Object]],表格12[],2,FALSE)),1,FALSE)),FALSE,TRUE)</f>
        <v>0</v>
      </c>
    </row>
    <row r="485" spans="100:104">
      <c r="CV485" t="s">
        <v>1157</v>
      </c>
      <c r="CW485" t="s">
        <v>1158</v>
      </c>
      <c r="CX485" t="s">
        <v>1276</v>
      </c>
      <c r="CY485" s="122">
        <v>44294</v>
      </c>
      <c r="CZ485" t="b">
        <f ca="1">IF(ISNA(VLOOKUP(表格11[[#This Row],[Item]],INDIRECT(VLOOKUP(表格11[[#This Row],[Object]],表格12[],2,FALSE)),1,FALSE)),FALSE,TRUE)</f>
        <v>0</v>
      </c>
    </row>
    <row r="486" spans="100:104">
      <c r="CV486" t="s">
        <v>1157</v>
      </c>
      <c r="CW486" t="s">
        <v>1158</v>
      </c>
      <c r="CX486" t="s">
        <v>1277</v>
      </c>
      <c r="CY486" s="122">
        <v>44294</v>
      </c>
      <c r="CZ486" t="b">
        <f ca="1">IF(ISNA(VLOOKUP(表格11[[#This Row],[Item]],INDIRECT(VLOOKUP(表格11[[#This Row],[Object]],表格12[],2,FALSE)),1,FALSE)),FALSE,TRUE)</f>
        <v>0</v>
      </c>
    </row>
    <row r="487" spans="100:104">
      <c r="CV487" t="s">
        <v>1157</v>
      </c>
      <c r="CW487" t="s">
        <v>1158</v>
      </c>
      <c r="CX487" t="s">
        <v>1278</v>
      </c>
      <c r="CY487" s="122">
        <v>44294</v>
      </c>
      <c r="CZ487" t="b">
        <f ca="1">IF(ISNA(VLOOKUP(表格11[[#This Row],[Item]],INDIRECT(VLOOKUP(表格11[[#This Row],[Object]],表格12[],2,FALSE)),1,FALSE)),FALSE,TRUE)</f>
        <v>0</v>
      </c>
    </row>
    <row r="488" spans="100:104">
      <c r="CV488" t="s">
        <v>1157</v>
      </c>
      <c r="CW488" t="s">
        <v>1158</v>
      </c>
      <c r="CX488" t="s">
        <v>1279</v>
      </c>
      <c r="CY488" s="122">
        <v>44294</v>
      </c>
      <c r="CZ488" t="b">
        <f ca="1">IF(ISNA(VLOOKUP(表格11[[#This Row],[Item]],INDIRECT(VLOOKUP(表格11[[#This Row],[Object]],表格12[],2,FALSE)),1,FALSE)),FALSE,TRUE)</f>
        <v>0</v>
      </c>
    </row>
    <row r="489" spans="100:104">
      <c r="CV489" t="s">
        <v>1157</v>
      </c>
      <c r="CW489" t="s">
        <v>1158</v>
      </c>
      <c r="CX489" t="s">
        <v>1280</v>
      </c>
      <c r="CY489" s="122">
        <v>44294</v>
      </c>
      <c r="CZ489" t="b">
        <f ca="1">IF(ISNA(VLOOKUP(表格11[[#This Row],[Item]],INDIRECT(VLOOKUP(表格11[[#This Row],[Object]],表格12[],2,FALSE)),1,FALSE)),FALSE,TRUE)</f>
        <v>0</v>
      </c>
    </row>
    <row r="490" spans="100:104">
      <c r="CV490" t="s">
        <v>1157</v>
      </c>
      <c r="CW490" t="s">
        <v>1158</v>
      </c>
      <c r="CX490" t="s">
        <v>1281</v>
      </c>
      <c r="CY490" s="122">
        <v>44294</v>
      </c>
      <c r="CZ490" t="b">
        <f ca="1">IF(ISNA(VLOOKUP(表格11[[#This Row],[Item]],INDIRECT(VLOOKUP(表格11[[#This Row],[Object]],表格12[],2,FALSE)),1,FALSE)),FALSE,TRUE)</f>
        <v>0</v>
      </c>
    </row>
    <row r="491" spans="100:104">
      <c r="CV491" t="s">
        <v>1157</v>
      </c>
      <c r="CW491" t="s">
        <v>1158</v>
      </c>
      <c r="CX491" t="s">
        <v>1282</v>
      </c>
      <c r="CY491" s="122">
        <v>44294</v>
      </c>
      <c r="CZ491" t="b">
        <f ca="1">IF(ISNA(VLOOKUP(表格11[[#This Row],[Item]],INDIRECT(VLOOKUP(表格11[[#This Row],[Object]],表格12[],2,FALSE)),1,FALSE)),FALSE,TRUE)</f>
        <v>0</v>
      </c>
    </row>
    <row r="492" spans="100:104">
      <c r="CV492" t="s">
        <v>1157</v>
      </c>
      <c r="CW492" t="s">
        <v>1158</v>
      </c>
      <c r="CX492" t="s">
        <v>1283</v>
      </c>
      <c r="CY492" s="122">
        <v>44294</v>
      </c>
      <c r="CZ492" t="b">
        <f ca="1">IF(ISNA(VLOOKUP(表格11[[#This Row],[Item]],INDIRECT(VLOOKUP(表格11[[#This Row],[Object]],表格12[],2,FALSE)),1,FALSE)),FALSE,TRUE)</f>
        <v>0</v>
      </c>
    </row>
    <row r="493" spans="100:104">
      <c r="CV493" t="s">
        <v>1157</v>
      </c>
      <c r="CW493" t="s">
        <v>1158</v>
      </c>
      <c r="CX493" t="s">
        <v>1284</v>
      </c>
      <c r="CY493" s="122">
        <v>44294</v>
      </c>
      <c r="CZ493" t="b">
        <f ca="1">IF(ISNA(VLOOKUP(表格11[[#This Row],[Item]],INDIRECT(VLOOKUP(表格11[[#This Row],[Object]],表格12[],2,FALSE)),1,FALSE)),FALSE,TRUE)</f>
        <v>0</v>
      </c>
    </row>
    <row r="494" spans="100:104">
      <c r="CV494" t="s">
        <v>1157</v>
      </c>
      <c r="CW494" t="s">
        <v>1158</v>
      </c>
      <c r="CX494" t="s">
        <v>1285</v>
      </c>
      <c r="CY494" s="122">
        <v>44294</v>
      </c>
      <c r="CZ494" t="b">
        <f ca="1">IF(ISNA(VLOOKUP(表格11[[#This Row],[Item]],INDIRECT(VLOOKUP(表格11[[#This Row],[Object]],表格12[],2,FALSE)),1,FALSE)),FALSE,TRUE)</f>
        <v>0</v>
      </c>
    </row>
    <row r="495" spans="100:104">
      <c r="CV495" t="s">
        <v>1157</v>
      </c>
      <c r="CW495" t="s">
        <v>1158</v>
      </c>
      <c r="CX495" t="s">
        <v>1286</v>
      </c>
      <c r="CY495" s="122">
        <v>44294</v>
      </c>
      <c r="CZ495" t="b">
        <f ca="1">IF(ISNA(VLOOKUP(表格11[[#This Row],[Item]],INDIRECT(VLOOKUP(表格11[[#This Row],[Object]],表格12[],2,FALSE)),1,FALSE)),FALSE,TRUE)</f>
        <v>0</v>
      </c>
    </row>
    <row r="496" spans="100:104">
      <c r="CV496" t="s">
        <v>1157</v>
      </c>
      <c r="CW496" t="s">
        <v>1158</v>
      </c>
      <c r="CX496" t="s">
        <v>1287</v>
      </c>
      <c r="CY496" s="122">
        <v>44294</v>
      </c>
      <c r="CZ496" t="b">
        <f ca="1">IF(ISNA(VLOOKUP(表格11[[#This Row],[Item]],INDIRECT(VLOOKUP(表格11[[#This Row],[Object]],表格12[],2,FALSE)),1,FALSE)),FALSE,TRUE)</f>
        <v>0</v>
      </c>
    </row>
    <row r="497" spans="100:104">
      <c r="CV497" t="s">
        <v>1157</v>
      </c>
      <c r="CW497" t="s">
        <v>1158</v>
      </c>
      <c r="CX497" t="s">
        <v>1288</v>
      </c>
      <c r="CY497" s="122">
        <v>44294</v>
      </c>
      <c r="CZ497" t="b">
        <f ca="1">IF(ISNA(VLOOKUP(表格11[[#This Row],[Item]],INDIRECT(VLOOKUP(表格11[[#This Row],[Object]],表格12[],2,FALSE)),1,FALSE)),FALSE,TRUE)</f>
        <v>0</v>
      </c>
    </row>
    <row r="498" spans="100:104">
      <c r="CV498" t="s">
        <v>1157</v>
      </c>
      <c r="CW498" t="s">
        <v>1158</v>
      </c>
      <c r="CX498" t="s">
        <v>1289</v>
      </c>
      <c r="CY498" s="122">
        <v>44294</v>
      </c>
      <c r="CZ498" t="b">
        <f ca="1">IF(ISNA(VLOOKUP(表格11[[#This Row],[Item]],INDIRECT(VLOOKUP(表格11[[#This Row],[Object]],表格12[],2,FALSE)),1,FALSE)),FALSE,TRUE)</f>
        <v>0</v>
      </c>
    </row>
    <row r="499" spans="100:104">
      <c r="CV499" t="s">
        <v>1157</v>
      </c>
      <c r="CW499" t="s">
        <v>1158</v>
      </c>
      <c r="CX499" t="s">
        <v>1290</v>
      </c>
      <c r="CY499" s="122">
        <v>44294</v>
      </c>
      <c r="CZ499" t="b">
        <f ca="1">IF(ISNA(VLOOKUP(表格11[[#This Row],[Item]],INDIRECT(VLOOKUP(表格11[[#This Row],[Object]],表格12[],2,FALSE)),1,FALSE)),FALSE,TRUE)</f>
        <v>0</v>
      </c>
    </row>
    <row r="500" spans="100:104">
      <c r="CV500" t="s">
        <v>1157</v>
      </c>
      <c r="CW500" t="s">
        <v>1158</v>
      </c>
      <c r="CX500" t="s">
        <v>1291</v>
      </c>
      <c r="CY500" s="122">
        <v>44294</v>
      </c>
      <c r="CZ500" t="b">
        <f ca="1">IF(ISNA(VLOOKUP(表格11[[#This Row],[Item]],INDIRECT(VLOOKUP(表格11[[#This Row],[Object]],表格12[],2,FALSE)),1,FALSE)),FALSE,TRUE)</f>
        <v>0</v>
      </c>
    </row>
    <row r="501" spans="100:104">
      <c r="CV501" t="s">
        <v>1157</v>
      </c>
      <c r="CW501" t="s">
        <v>1158</v>
      </c>
      <c r="CX501" t="s">
        <v>1292</v>
      </c>
      <c r="CY501" s="122">
        <v>44294</v>
      </c>
      <c r="CZ501" t="b">
        <f ca="1">IF(ISNA(VLOOKUP(表格11[[#This Row],[Item]],INDIRECT(VLOOKUP(表格11[[#This Row],[Object]],表格12[],2,FALSE)),1,FALSE)),FALSE,TRUE)</f>
        <v>0</v>
      </c>
    </row>
    <row r="502" spans="100:104">
      <c r="CV502" t="s">
        <v>1157</v>
      </c>
      <c r="CW502" t="s">
        <v>1158</v>
      </c>
      <c r="CX502" t="s">
        <v>1293</v>
      </c>
      <c r="CY502" s="122">
        <v>44294</v>
      </c>
      <c r="CZ502" t="b">
        <f ca="1">IF(ISNA(VLOOKUP(表格11[[#This Row],[Item]],INDIRECT(VLOOKUP(表格11[[#This Row],[Object]],表格12[],2,FALSE)),1,FALSE)),FALSE,TRUE)</f>
        <v>0</v>
      </c>
    </row>
    <row r="503" spans="100:104">
      <c r="CV503" t="s">
        <v>1157</v>
      </c>
      <c r="CW503" t="s">
        <v>1158</v>
      </c>
      <c r="CX503" t="s">
        <v>1294</v>
      </c>
      <c r="CY503" s="122">
        <v>44294</v>
      </c>
      <c r="CZ503" t="b">
        <f ca="1">IF(ISNA(VLOOKUP(表格11[[#This Row],[Item]],INDIRECT(VLOOKUP(表格11[[#This Row],[Object]],表格12[],2,FALSE)),1,FALSE)),FALSE,TRUE)</f>
        <v>0</v>
      </c>
    </row>
    <row r="504" spans="100:104">
      <c r="CV504" t="s">
        <v>1157</v>
      </c>
      <c r="CW504" t="s">
        <v>1158</v>
      </c>
      <c r="CX504" t="s">
        <v>1295</v>
      </c>
      <c r="CY504" s="122">
        <v>44294</v>
      </c>
      <c r="CZ504" t="b">
        <f ca="1">IF(ISNA(VLOOKUP(表格11[[#This Row],[Item]],INDIRECT(VLOOKUP(表格11[[#This Row],[Object]],表格12[],2,FALSE)),1,FALSE)),FALSE,TRUE)</f>
        <v>0</v>
      </c>
    </row>
    <row r="505" spans="100:104">
      <c r="CV505" t="s">
        <v>1157</v>
      </c>
      <c r="CW505" t="s">
        <v>1158</v>
      </c>
      <c r="CX505" t="s">
        <v>1296</v>
      </c>
      <c r="CY505" s="122">
        <v>44294</v>
      </c>
      <c r="CZ505" t="b">
        <f ca="1">IF(ISNA(VLOOKUP(表格11[[#This Row],[Item]],INDIRECT(VLOOKUP(表格11[[#This Row],[Object]],表格12[],2,FALSE)),1,FALSE)),FALSE,TRUE)</f>
        <v>0</v>
      </c>
    </row>
    <row r="506" spans="100:104">
      <c r="CV506" t="s">
        <v>1157</v>
      </c>
      <c r="CW506" t="s">
        <v>1158</v>
      </c>
      <c r="CX506" t="s">
        <v>1297</v>
      </c>
      <c r="CY506" s="122">
        <v>44294</v>
      </c>
      <c r="CZ506" t="b">
        <f ca="1">IF(ISNA(VLOOKUP(表格11[[#This Row],[Item]],INDIRECT(VLOOKUP(表格11[[#This Row],[Object]],表格12[],2,FALSE)),1,FALSE)),FALSE,TRUE)</f>
        <v>0</v>
      </c>
    </row>
    <row r="507" spans="100:104">
      <c r="CV507" t="s">
        <v>1157</v>
      </c>
      <c r="CW507" t="s">
        <v>1158</v>
      </c>
      <c r="CX507" t="s">
        <v>1298</v>
      </c>
      <c r="CY507" s="122">
        <v>44294</v>
      </c>
      <c r="CZ507" t="b">
        <f ca="1">IF(ISNA(VLOOKUP(表格11[[#This Row],[Item]],INDIRECT(VLOOKUP(表格11[[#This Row],[Object]],表格12[],2,FALSE)),1,FALSE)),FALSE,TRUE)</f>
        <v>0</v>
      </c>
    </row>
    <row r="508" spans="100:104">
      <c r="CV508" t="s">
        <v>1157</v>
      </c>
      <c r="CW508" t="s">
        <v>1158</v>
      </c>
      <c r="CX508" t="s">
        <v>1299</v>
      </c>
      <c r="CY508" s="122">
        <v>44294</v>
      </c>
      <c r="CZ508" t="b">
        <f ca="1">IF(ISNA(VLOOKUP(表格11[[#This Row],[Item]],INDIRECT(VLOOKUP(表格11[[#This Row],[Object]],表格12[],2,FALSE)),1,FALSE)),FALSE,TRUE)</f>
        <v>0</v>
      </c>
    </row>
    <row r="509" spans="100:104">
      <c r="CV509" t="s">
        <v>1157</v>
      </c>
      <c r="CW509" t="s">
        <v>1158</v>
      </c>
      <c r="CX509" t="s">
        <v>1300</v>
      </c>
      <c r="CY509" s="122">
        <v>44294</v>
      </c>
      <c r="CZ509" t="b">
        <f ca="1">IF(ISNA(VLOOKUP(表格11[[#This Row],[Item]],INDIRECT(VLOOKUP(表格11[[#This Row],[Object]],表格12[],2,FALSE)),1,FALSE)),FALSE,TRUE)</f>
        <v>0</v>
      </c>
    </row>
    <row r="510" spans="100:104">
      <c r="CV510" t="s">
        <v>1157</v>
      </c>
      <c r="CW510" t="s">
        <v>1158</v>
      </c>
      <c r="CX510" t="s">
        <v>1301</v>
      </c>
      <c r="CY510" s="122">
        <v>44294</v>
      </c>
      <c r="CZ510" t="b">
        <f ca="1">IF(ISNA(VLOOKUP(表格11[[#This Row],[Item]],INDIRECT(VLOOKUP(表格11[[#This Row],[Object]],表格12[],2,FALSE)),1,FALSE)),FALSE,TRUE)</f>
        <v>0</v>
      </c>
    </row>
    <row r="511" spans="100:104">
      <c r="CV511" t="s">
        <v>1157</v>
      </c>
      <c r="CW511" t="s">
        <v>1158</v>
      </c>
      <c r="CX511" t="s">
        <v>1302</v>
      </c>
      <c r="CY511" s="122">
        <v>44294</v>
      </c>
      <c r="CZ511" t="b">
        <f ca="1">IF(ISNA(VLOOKUP(表格11[[#This Row],[Item]],INDIRECT(VLOOKUP(表格11[[#This Row],[Object]],表格12[],2,FALSE)),1,FALSE)),FALSE,TRUE)</f>
        <v>0</v>
      </c>
    </row>
    <row r="512" spans="100:104">
      <c r="CV512" t="s">
        <v>1157</v>
      </c>
      <c r="CW512" t="s">
        <v>1158</v>
      </c>
      <c r="CX512" t="s">
        <v>1303</v>
      </c>
      <c r="CY512" s="122">
        <v>44294</v>
      </c>
      <c r="CZ512" t="b">
        <f ca="1">IF(ISNA(VLOOKUP(表格11[[#This Row],[Item]],INDIRECT(VLOOKUP(表格11[[#This Row],[Object]],表格12[],2,FALSE)),1,FALSE)),FALSE,TRUE)</f>
        <v>0</v>
      </c>
    </row>
    <row r="513" spans="100:104">
      <c r="CV513" t="s">
        <v>1157</v>
      </c>
      <c r="CW513" t="s">
        <v>1158</v>
      </c>
      <c r="CX513" t="s">
        <v>1304</v>
      </c>
      <c r="CY513" s="122">
        <v>44294</v>
      </c>
      <c r="CZ513" t="b">
        <f ca="1">IF(ISNA(VLOOKUP(表格11[[#This Row],[Item]],INDIRECT(VLOOKUP(表格11[[#This Row],[Object]],表格12[],2,FALSE)),1,FALSE)),FALSE,TRUE)</f>
        <v>0</v>
      </c>
    </row>
    <row r="514" spans="100:104">
      <c r="CV514" t="s">
        <v>1157</v>
      </c>
      <c r="CW514" t="s">
        <v>1158</v>
      </c>
      <c r="CX514" t="s">
        <v>1305</v>
      </c>
      <c r="CY514" s="122">
        <v>44294</v>
      </c>
      <c r="CZ514" t="b">
        <f ca="1">IF(ISNA(VLOOKUP(表格11[[#This Row],[Item]],INDIRECT(VLOOKUP(表格11[[#This Row],[Object]],表格12[],2,FALSE)),1,FALSE)),FALSE,TRUE)</f>
        <v>0</v>
      </c>
    </row>
    <row r="515" spans="100:104">
      <c r="CV515" t="s">
        <v>1157</v>
      </c>
      <c r="CW515" t="s">
        <v>1158</v>
      </c>
      <c r="CX515" t="s">
        <v>1306</v>
      </c>
      <c r="CY515" s="122">
        <v>44294</v>
      </c>
      <c r="CZ515" t="b">
        <f ca="1">IF(ISNA(VLOOKUP(表格11[[#This Row],[Item]],INDIRECT(VLOOKUP(表格11[[#This Row],[Object]],表格12[],2,FALSE)),1,FALSE)),FALSE,TRUE)</f>
        <v>0</v>
      </c>
    </row>
    <row r="516" spans="100:104">
      <c r="CV516" t="s">
        <v>1157</v>
      </c>
      <c r="CW516" t="s">
        <v>1158</v>
      </c>
      <c r="CX516" t="s">
        <v>1307</v>
      </c>
      <c r="CY516" s="122">
        <v>44294</v>
      </c>
      <c r="CZ516" t="b">
        <f ca="1">IF(ISNA(VLOOKUP(表格11[[#This Row],[Item]],INDIRECT(VLOOKUP(表格11[[#This Row],[Object]],表格12[],2,FALSE)),1,FALSE)),FALSE,TRUE)</f>
        <v>0</v>
      </c>
    </row>
    <row r="517" spans="100:104">
      <c r="CV517" t="s">
        <v>1157</v>
      </c>
      <c r="CW517" t="s">
        <v>1158</v>
      </c>
      <c r="CX517" t="s">
        <v>1308</v>
      </c>
      <c r="CY517" s="122">
        <v>44294</v>
      </c>
      <c r="CZ517" t="b">
        <f ca="1">IF(ISNA(VLOOKUP(表格11[[#This Row],[Item]],INDIRECT(VLOOKUP(表格11[[#This Row],[Object]],表格12[],2,FALSE)),1,FALSE)),FALSE,TRUE)</f>
        <v>0</v>
      </c>
    </row>
    <row r="518" spans="100:104">
      <c r="CV518" t="s">
        <v>1157</v>
      </c>
      <c r="CW518" t="s">
        <v>1158</v>
      </c>
      <c r="CX518" t="s">
        <v>1309</v>
      </c>
      <c r="CY518" s="122">
        <v>44294</v>
      </c>
      <c r="CZ518" t="b">
        <f ca="1">IF(ISNA(VLOOKUP(表格11[[#This Row],[Item]],INDIRECT(VLOOKUP(表格11[[#This Row],[Object]],表格12[],2,FALSE)),1,FALSE)),FALSE,TRUE)</f>
        <v>0</v>
      </c>
    </row>
    <row r="519" spans="100:104">
      <c r="CV519" t="s">
        <v>1157</v>
      </c>
      <c r="CW519" t="s">
        <v>1158</v>
      </c>
      <c r="CX519" t="s">
        <v>1310</v>
      </c>
      <c r="CY519" s="122">
        <v>44294</v>
      </c>
      <c r="CZ519" t="b">
        <f ca="1">IF(ISNA(VLOOKUP(表格11[[#This Row],[Item]],INDIRECT(VLOOKUP(表格11[[#This Row],[Object]],表格12[],2,FALSE)),1,FALSE)),FALSE,TRUE)</f>
        <v>0</v>
      </c>
    </row>
    <row r="520" spans="100:104">
      <c r="CV520" t="s">
        <v>1157</v>
      </c>
      <c r="CW520" t="s">
        <v>1158</v>
      </c>
      <c r="CX520" t="s">
        <v>1311</v>
      </c>
      <c r="CY520" s="122">
        <v>44294</v>
      </c>
      <c r="CZ520" t="b">
        <f ca="1">IF(ISNA(VLOOKUP(表格11[[#This Row],[Item]],INDIRECT(VLOOKUP(表格11[[#This Row],[Object]],表格12[],2,FALSE)),1,FALSE)),FALSE,TRUE)</f>
        <v>0</v>
      </c>
    </row>
    <row r="521" spans="100:104">
      <c r="CV521" t="s">
        <v>1157</v>
      </c>
      <c r="CW521" t="s">
        <v>1158</v>
      </c>
      <c r="CX521" t="s">
        <v>1312</v>
      </c>
      <c r="CY521" s="122">
        <v>44294</v>
      </c>
      <c r="CZ521" t="b">
        <f ca="1">IF(ISNA(VLOOKUP(表格11[[#This Row],[Item]],INDIRECT(VLOOKUP(表格11[[#This Row],[Object]],表格12[],2,FALSE)),1,FALSE)),FALSE,TRUE)</f>
        <v>0</v>
      </c>
    </row>
    <row r="522" spans="100:104">
      <c r="CV522" t="s">
        <v>1157</v>
      </c>
      <c r="CW522" t="s">
        <v>1158</v>
      </c>
      <c r="CX522" t="s">
        <v>1313</v>
      </c>
      <c r="CY522" s="122">
        <v>44294</v>
      </c>
      <c r="CZ522" t="b">
        <f ca="1">IF(ISNA(VLOOKUP(表格11[[#This Row],[Item]],INDIRECT(VLOOKUP(表格11[[#This Row],[Object]],表格12[],2,FALSE)),1,FALSE)),FALSE,TRUE)</f>
        <v>0</v>
      </c>
    </row>
    <row r="523" spans="100:104">
      <c r="CV523" t="s">
        <v>1157</v>
      </c>
      <c r="CW523" t="s">
        <v>1158</v>
      </c>
      <c r="CX523" t="s">
        <v>1314</v>
      </c>
      <c r="CY523" s="122">
        <v>44294</v>
      </c>
      <c r="CZ523" t="b">
        <f ca="1">IF(ISNA(VLOOKUP(表格11[[#This Row],[Item]],INDIRECT(VLOOKUP(表格11[[#This Row],[Object]],表格12[],2,FALSE)),1,FALSE)),FALSE,TRUE)</f>
        <v>0</v>
      </c>
    </row>
    <row r="524" spans="100:104">
      <c r="CV524" t="s">
        <v>1157</v>
      </c>
      <c r="CW524" t="s">
        <v>1158</v>
      </c>
      <c r="CX524" t="s">
        <v>1315</v>
      </c>
      <c r="CY524" s="122">
        <v>44294</v>
      </c>
      <c r="CZ524" t="b">
        <f ca="1">IF(ISNA(VLOOKUP(表格11[[#This Row],[Item]],INDIRECT(VLOOKUP(表格11[[#This Row],[Object]],表格12[],2,FALSE)),1,FALSE)),FALSE,TRUE)</f>
        <v>0</v>
      </c>
    </row>
    <row r="525" spans="100:104">
      <c r="CV525" t="s">
        <v>1157</v>
      </c>
      <c r="CW525" t="s">
        <v>1158</v>
      </c>
      <c r="CX525" t="s">
        <v>1316</v>
      </c>
      <c r="CY525" s="122">
        <v>44294</v>
      </c>
      <c r="CZ525" t="b">
        <f ca="1">IF(ISNA(VLOOKUP(表格11[[#This Row],[Item]],INDIRECT(VLOOKUP(表格11[[#This Row],[Object]],表格12[],2,FALSE)),1,FALSE)),FALSE,TRUE)</f>
        <v>0</v>
      </c>
    </row>
    <row r="526" spans="100:104">
      <c r="CV526" t="s">
        <v>1157</v>
      </c>
      <c r="CW526" t="s">
        <v>1158</v>
      </c>
      <c r="CX526" t="s">
        <v>1317</v>
      </c>
      <c r="CY526" s="122">
        <v>44294</v>
      </c>
      <c r="CZ526" t="b">
        <f ca="1">IF(ISNA(VLOOKUP(表格11[[#This Row],[Item]],INDIRECT(VLOOKUP(表格11[[#This Row],[Object]],表格12[],2,FALSE)),1,FALSE)),FALSE,TRUE)</f>
        <v>0</v>
      </c>
    </row>
    <row r="527" spans="100:104">
      <c r="CV527" t="s">
        <v>1157</v>
      </c>
      <c r="CW527" t="s">
        <v>1158</v>
      </c>
      <c r="CX527" t="s">
        <v>1318</v>
      </c>
      <c r="CY527" s="122">
        <v>44294</v>
      </c>
      <c r="CZ527" t="b">
        <f ca="1">IF(ISNA(VLOOKUP(表格11[[#This Row],[Item]],INDIRECT(VLOOKUP(表格11[[#This Row],[Object]],表格12[],2,FALSE)),1,FALSE)),FALSE,TRUE)</f>
        <v>0</v>
      </c>
    </row>
    <row r="528" spans="100:104">
      <c r="CV528" t="s">
        <v>1157</v>
      </c>
      <c r="CW528" t="s">
        <v>1158</v>
      </c>
      <c r="CX528" t="s">
        <v>1319</v>
      </c>
      <c r="CY528" s="122">
        <v>44294</v>
      </c>
      <c r="CZ528" t="b">
        <f ca="1">IF(ISNA(VLOOKUP(表格11[[#This Row],[Item]],INDIRECT(VLOOKUP(表格11[[#This Row],[Object]],表格12[],2,FALSE)),1,FALSE)),FALSE,TRUE)</f>
        <v>0</v>
      </c>
    </row>
    <row r="529" spans="100:104">
      <c r="CV529" t="s">
        <v>1157</v>
      </c>
      <c r="CW529" t="s">
        <v>1158</v>
      </c>
      <c r="CX529" t="s">
        <v>1320</v>
      </c>
      <c r="CY529" s="122">
        <v>44294</v>
      </c>
      <c r="CZ529" t="b">
        <f ca="1">IF(ISNA(VLOOKUP(表格11[[#This Row],[Item]],INDIRECT(VLOOKUP(表格11[[#This Row],[Object]],表格12[],2,FALSE)),1,FALSE)),FALSE,TRUE)</f>
        <v>0</v>
      </c>
    </row>
    <row r="530" spans="100:104">
      <c r="CV530" t="s">
        <v>1157</v>
      </c>
      <c r="CW530" t="s">
        <v>1158</v>
      </c>
      <c r="CX530" t="s">
        <v>1321</v>
      </c>
      <c r="CY530" s="122">
        <v>44294</v>
      </c>
      <c r="CZ530" t="b">
        <f ca="1">IF(ISNA(VLOOKUP(表格11[[#This Row],[Item]],INDIRECT(VLOOKUP(表格11[[#This Row],[Object]],表格12[],2,FALSE)),1,FALSE)),FALSE,TRUE)</f>
        <v>0</v>
      </c>
    </row>
    <row r="531" spans="100:104">
      <c r="CV531" t="s">
        <v>1157</v>
      </c>
      <c r="CW531" t="s">
        <v>1158</v>
      </c>
      <c r="CX531" t="s">
        <v>1322</v>
      </c>
      <c r="CY531" s="122">
        <v>44294</v>
      </c>
      <c r="CZ531" t="b">
        <f ca="1">IF(ISNA(VLOOKUP(表格11[[#This Row],[Item]],INDIRECT(VLOOKUP(表格11[[#This Row],[Object]],表格12[],2,FALSE)),1,FALSE)),FALSE,TRUE)</f>
        <v>0</v>
      </c>
    </row>
    <row r="532" spans="100:104">
      <c r="CV532" t="s">
        <v>1157</v>
      </c>
      <c r="CW532" t="s">
        <v>1158</v>
      </c>
      <c r="CX532" t="s">
        <v>1323</v>
      </c>
      <c r="CY532" s="122">
        <v>44294</v>
      </c>
      <c r="CZ532" t="b">
        <f ca="1">IF(ISNA(VLOOKUP(表格11[[#This Row],[Item]],INDIRECT(VLOOKUP(表格11[[#This Row],[Object]],表格12[],2,FALSE)),1,FALSE)),FALSE,TRUE)</f>
        <v>0</v>
      </c>
    </row>
    <row r="533" spans="100:104">
      <c r="CV533" t="s">
        <v>1157</v>
      </c>
      <c r="CW533" t="s">
        <v>1158</v>
      </c>
      <c r="CX533" t="s">
        <v>1324</v>
      </c>
      <c r="CY533" s="122">
        <v>44294</v>
      </c>
      <c r="CZ533" t="b">
        <f ca="1">IF(ISNA(VLOOKUP(表格11[[#This Row],[Item]],INDIRECT(VLOOKUP(表格11[[#This Row],[Object]],表格12[],2,FALSE)),1,FALSE)),FALSE,TRUE)</f>
        <v>0</v>
      </c>
    </row>
    <row r="534" spans="100:104">
      <c r="CV534" t="s">
        <v>1157</v>
      </c>
      <c r="CW534" t="s">
        <v>1158</v>
      </c>
      <c r="CX534" t="s">
        <v>1325</v>
      </c>
      <c r="CY534" s="122">
        <v>44294</v>
      </c>
      <c r="CZ534" t="b">
        <f ca="1">IF(ISNA(VLOOKUP(表格11[[#This Row],[Item]],INDIRECT(VLOOKUP(表格11[[#This Row],[Object]],表格12[],2,FALSE)),1,FALSE)),FALSE,TRUE)</f>
        <v>0</v>
      </c>
    </row>
    <row r="535" spans="100:104">
      <c r="CV535" t="s">
        <v>1157</v>
      </c>
      <c r="CW535" t="s">
        <v>1158</v>
      </c>
      <c r="CX535" t="s">
        <v>1326</v>
      </c>
      <c r="CY535" s="122">
        <v>44294</v>
      </c>
      <c r="CZ535" t="b">
        <f ca="1">IF(ISNA(VLOOKUP(表格11[[#This Row],[Item]],INDIRECT(VLOOKUP(表格11[[#This Row],[Object]],表格12[],2,FALSE)),1,FALSE)),FALSE,TRUE)</f>
        <v>0</v>
      </c>
    </row>
    <row r="536" spans="100:104">
      <c r="CV536" t="s">
        <v>1157</v>
      </c>
      <c r="CW536" t="s">
        <v>1158</v>
      </c>
      <c r="CX536" t="s">
        <v>1327</v>
      </c>
      <c r="CY536" s="122">
        <v>44294</v>
      </c>
      <c r="CZ536" t="b">
        <f ca="1">IF(ISNA(VLOOKUP(表格11[[#This Row],[Item]],INDIRECT(VLOOKUP(表格11[[#This Row],[Object]],表格12[],2,FALSE)),1,FALSE)),FALSE,TRUE)</f>
        <v>0</v>
      </c>
    </row>
    <row r="537" spans="100:104">
      <c r="CV537" t="s">
        <v>1157</v>
      </c>
      <c r="CW537" t="s">
        <v>1158</v>
      </c>
      <c r="CX537" t="s">
        <v>1328</v>
      </c>
      <c r="CY537" s="122">
        <v>44294</v>
      </c>
      <c r="CZ537" t="b">
        <f ca="1">IF(ISNA(VLOOKUP(表格11[[#This Row],[Item]],INDIRECT(VLOOKUP(表格11[[#This Row],[Object]],表格12[],2,FALSE)),1,FALSE)),FALSE,TRUE)</f>
        <v>0</v>
      </c>
    </row>
    <row r="538" spans="100:104">
      <c r="CV538" t="s">
        <v>1157</v>
      </c>
      <c r="CW538" t="s">
        <v>1158</v>
      </c>
      <c r="CX538" t="s">
        <v>1329</v>
      </c>
      <c r="CY538" s="122">
        <v>44294</v>
      </c>
      <c r="CZ538" t="b">
        <f ca="1">IF(ISNA(VLOOKUP(表格11[[#This Row],[Item]],INDIRECT(VLOOKUP(表格11[[#This Row],[Object]],表格12[],2,FALSE)),1,FALSE)),FALSE,TRUE)</f>
        <v>0</v>
      </c>
    </row>
    <row r="539" spans="100:104">
      <c r="CV539" t="s">
        <v>1157</v>
      </c>
      <c r="CW539" t="s">
        <v>1158</v>
      </c>
      <c r="CX539" t="s">
        <v>1330</v>
      </c>
      <c r="CY539" s="122">
        <v>44294</v>
      </c>
      <c r="CZ539" t="b">
        <f ca="1">IF(ISNA(VLOOKUP(表格11[[#This Row],[Item]],INDIRECT(VLOOKUP(表格11[[#This Row],[Object]],表格12[],2,FALSE)),1,FALSE)),FALSE,TRUE)</f>
        <v>0</v>
      </c>
    </row>
    <row r="540" spans="100:104">
      <c r="CV540" t="s">
        <v>1157</v>
      </c>
      <c r="CW540" t="s">
        <v>1158</v>
      </c>
      <c r="CX540" t="s">
        <v>1331</v>
      </c>
      <c r="CY540" s="122">
        <v>44294</v>
      </c>
      <c r="CZ540" t="b">
        <f ca="1">IF(ISNA(VLOOKUP(表格11[[#This Row],[Item]],INDIRECT(VLOOKUP(表格11[[#This Row],[Object]],表格12[],2,FALSE)),1,FALSE)),FALSE,TRUE)</f>
        <v>0</v>
      </c>
    </row>
    <row r="541" spans="100:104">
      <c r="CV541" t="s">
        <v>1157</v>
      </c>
      <c r="CW541" t="s">
        <v>1158</v>
      </c>
      <c r="CX541" t="s">
        <v>1332</v>
      </c>
      <c r="CY541" s="122">
        <v>44294</v>
      </c>
      <c r="CZ541" t="b">
        <f ca="1">IF(ISNA(VLOOKUP(表格11[[#This Row],[Item]],INDIRECT(VLOOKUP(表格11[[#This Row],[Object]],表格12[],2,FALSE)),1,FALSE)),FALSE,TRUE)</f>
        <v>0</v>
      </c>
    </row>
    <row r="542" spans="100:104">
      <c r="CV542" t="s">
        <v>1157</v>
      </c>
      <c r="CW542" t="s">
        <v>1158</v>
      </c>
      <c r="CX542" t="s">
        <v>1333</v>
      </c>
      <c r="CY542" s="122">
        <v>44294</v>
      </c>
      <c r="CZ542" t="b">
        <f ca="1">IF(ISNA(VLOOKUP(表格11[[#This Row],[Item]],INDIRECT(VLOOKUP(表格11[[#This Row],[Object]],表格12[],2,FALSE)),1,FALSE)),FALSE,TRUE)</f>
        <v>0</v>
      </c>
    </row>
    <row r="543" spans="100:104">
      <c r="CV543" t="s">
        <v>1157</v>
      </c>
      <c r="CW543" t="s">
        <v>1158</v>
      </c>
      <c r="CX543" t="s">
        <v>1334</v>
      </c>
      <c r="CY543" s="122">
        <v>44294</v>
      </c>
      <c r="CZ543" t="b">
        <f ca="1">IF(ISNA(VLOOKUP(表格11[[#This Row],[Item]],INDIRECT(VLOOKUP(表格11[[#This Row],[Object]],表格12[],2,FALSE)),1,FALSE)),FALSE,TRUE)</f>
        <v>0</v>
      </c>
    </row>
    <row r="544" spans="100:104">
      <c r="CV544" t="s">
        <v>1157</v>
      </c>
      <c r="CW544" t="s">
        <v>1158</v>
      </c>
      <c r="CX544" t="s">
        <v>1335</v>
      </c>
      <c r="CY544" s="122">
        <v>44294</v>
      </c>
      <c r="CZ544" t="b">
        <f ca="1">IF(ISNA(VLOOKUP(表格11[[#This Row],[Item]],INDIRECT(VLOOKUP(表格11[[#This Row],[Object]],表格12[],2,FALSE)),1,FALSE)),FALSE,TRUE)</f>
        <v>0</v>
      </c>
    </row>
    <row r="545" spans="100:104">
      <c r="CV545" t="s">
        <v>1157</v>
      </c>
      <c r="CW545" t="s">
        <v>1158</v>
      </c>
      <c r="CX545" t="s">
        <v>1336</v>
      </c>
      <c r="CY545" s="122">
        <v>44294</v>
      </c>
      <c r="CZ545" t="b">
        <f ca="1">IF(ISNA(VLOOKUP(表格11[[#This Row],[Item]],INDIRECT(VLOOKUP(表格11[[#This Row],[Object]],表格12[],2,FALSE)),1,FALSE)),FALSE,TRUE)</f>
        <v>0</v>
      </c>
    </row>
    <row r="546" spans="100:104">
      <c r="CV546" t="s">
        <v>1157</v>
      </c>
      <c r="CW546" t="s">
        <v>1158</v>
      </c>
      <c r="CX546" t="s">
        <v>1337</v>
      </c>
      <c r="CY546" s="122">
        <v>44294</v>
      </c>
      <c r="CZ546" t="b">
        <f ca="1">IF(ISNA(VLOOKUP(表格11[[#This Row],[Item]],INDIRECT(VLOOKUP(表格11[[#This Row],[Object]],表格12[],2,FALSE)),1,FALSE)),FALSE,TRUE)</f>
        <v>0</v>
      </c>
    </row>
    <row r="547" spans="100:104">
      <c r="CV547" t="s">
        <v>1157</v>
      </c>
      <c r="CW547" t="s">
        <v>1158</v>
      </c>
      <c r="CX547" t="s">
        <v>1338</v>
      </c>
      <c r="CY547" s="122">
        <v>44294</v>
      </c>
      <c r="CZ547" t="b">
        <f ca="1">IF(ISNA(VLOOKUP(表格11[[#This Row],[Item]],INDIRECT(VLOOKUP(表格11[[#This Row],[Object]],表格12[],2,FALSE)),1,FALSE)),FALSE,TRUE)</f>
        <v>0</v>
      </c>
    </row>
    <row r="548" spans="100:104">
      <c r="CV548" t="s">
        <v>1157</v>
      </c>
      <c r="CW548" t="s">
        <v>1158</v>
      </c>
      <c r="CX548" t="s">
        <v>1339</v>
      </c>
      <c r="CY548" s="122">
        <v>44294</v>
      </c>
      <c r="CZ548" t="b">
        <f ca="1">IF(ISNA(VLOOKUP(表格11[[#This Row],[Item]],INDIRECT(VLOOKUP(表格11[[#This Row],[Object]],表格12[],2,FALSE)),1,FALSE)),FALSE,TRUE)</f>
        <v>0</v>
      </c>
    </row>
    <row r="549" spans="100:104">
      <c r="CV549" t="s">
        <v>1157</v>
      </c>
      <c r="CW549" t="s">
        <v>1158</v>
      </c>
      <c r="CX549" t="s">
        <v>1340</v>
      </c>
      <c r="CY549" s="122">
        <v>44294</v>
      </c>
      <c r="CZ549" t="b">
        <f ca="1">IF(ISNA(VLOOKUP(表格11[[#This Row],[Item]],INDIRECT(VLOOKUP(表格11[[#This Row],[Object]],表格12[],2,FALSE)),1,FALSE)),FALSE,TRUE)</f>
        <v>0</v>
      </c>
    </row>
    <row r="550" spans="100:104">
      <c r="CV550" t="s">
        <v>1157</v>
      </c>
      <c r="CW550" t="s">
        <v>1158</v>
      </c>
      <c r="CX550" t="s">
        <v>1341</v>
      </c>
      <c r="CY550" s="122">
        <v>44294</v>
      </c>
      <c r="CZ550" t="b">
        <f ca="1">IF(ISNA(VLOOKUP(表格11[[#This Row],[Item]],INDIRECT(VLOOKUP(表格11[[#This Row],[Object]],表格12[],2,FALSE)),1,FALSE)),FALSE,TRUE)</f>
        <v>0</v>
      </c>
    </row>
    <row r="551" spans="100:104">
      <c r="CV551" t="s">
        <v>1157</v>
      </c>
      <c r="CW551" t="s">
        <v>1158</v>
      </c>
      <c r="CX551" t="s">
        <v>1342</v>
      </c>
      <c r="CY551" s="122">
        <v>44294</v>
      </c>
      <c r="CZ551" t="b">
        <f ca="1">IF(ISNA(VLOOKUP(表格11[[#This Row],[Item]],INDIRECT(VLOOKUP(表格11[[#This Row],[Object]],表格12[],2,FALSE)),1,FALSE)),FALSE,TRUE)</f>
        <v>0</v>
      </c>
    </row>
    <row r="552" spans="100:104">
      <c r="CV552" t="s">
        <v>1157</v>
      </c>
      <c r="CW552" t="s">
        <v>1158</v>
      </c>
      <c r="CX552" t="s">
        <v>1343</v>
      </c>
      <c r="CY552" s="122">
        <v>44294</v>
      </c>
      <c r="CZ552" t="b">
        <f ca="1">IF(ISNA(VLOOKUP(表格11[[#This Row],[Item]],INDIRECT(VLOOKUP(表格11[[#This Row],[Object]],表格12[],2,FALSE)),1,FALSE)),FALSE,TRUE)</f>
        <v>0</v>
      </c>
    </row>
    <row r="553" spans="100:104">
      <c r="CV553" t="s">
        <v>1157</v>
      </c>
      <c r="CW553" t="s">
        <v>1158</v>
      </c>
      <c r="CX553" t="s">
        <v>1344</v>
      </c>
      <c r="CY553" s="122">
        <v>44294</v>
      </c>
      <c r="CZ553" t="b">
        <f ca="1">IF(ISNA(VLOOKUP(表格11[[#This Row],[Item]],INDIRECT(VLOOKUP(表格11[[#This Row],[Object]],表格12[],2,FALSE)),1,FALSE)),FALSE,TRUE)</f>
        <v>0</v>
      </c>
    </row>
    <row r="554" spans="100:104">
      <c r="CV554" t="s">
        <v>1157</v>
      </c>
      <c r="CW554" t="s">
        <v>1158</v>
      </c>
      <c r="CX554" t="s">
        <v>1345</v>
      </c>
      <c r="CY554" s="122">
        <v>44294</v>
      </c>
      <c r="CZ554" t="b">
        <f ca="1">IF(ISNA(VLOOKUP(表格11[[#This Row],[Item]],INDIRECT(VLOOKUP(表格11[[#This Row],[Object]],表格12[],2,FALSE)),1,FALSE)),FALSE,TRUE)</f>
        <v>0</v>
      </c>
    </row>
    <row r="555" spans="100:104">
      <c r="CV555" t="s">
        <v>1157</v>
      </c>
      <c r="CW555" t="s">
        <v>1158</v>
      </c>
      <c r="CX555" t="s">
        <v>1346</v>
      </c>
      <c r="CY555" s="122">
        <v>44294</v>
      </c>
      <c r="CZ555" t="b">
        <f ca="1">IF(ISNA(VLOOKUP(表格11[[#This Row],[Item]],INDIRECT(VLOOKUP(表格11[[#This Row],[Object]],表格12[],2,FALSE)),1,FALSE)),FALSE,TRUE)</f>
        <v>0</v>
      </c>
    </row>
    <row r="556" spans="100:104">
      <c r="CV556" t="s">
        <v>1157</v>
      </c>
      <c r="CW556" t="s">
        <v>1158</v>
      </c>
      <c r="CX556" t="s">
        <v>1347</v>
      </c>
      <c r="CY556" s="122">
        <v>44294</v>
      </c>
      <c r="CZ556" t="b">
        <f ca="1">IF(ISNA(VLOOKUP(表格11[[#This Row],[Item]],INDIRECT(VLOOKUP(表格11[[#This Row],[Object]],表格12[],2,FALSE)),1,FALSE)),FALSE,TRUE)</f>
        <v>0</v>
      </c>
    </row>
    <row r="557" spans="100:104">
      <c r="CV557" t="s">
        <v>1157</v>
      </c>
      <c r="CW557" t="s">
        <v>1158</v>
      </c>
      <c r="CX557" t="s">
        <v>1348</v>
      </c>
      <c r="CY557" s="122">
        <v>44294</v>
      </c>
      <c r="CZ557" t="b">
        <f ca="1">IF(ISNA(VLOOKUP(表格11[[#This Row],[Item]],INDIRECT(VLOOKUP(表格11[[#This Row],[Object]],表格12[],2,FALSE)),1,FALSE)),FALSE,TRUE)</f>
        <v>0</v>
      </c>
    </row>
    <row r="558" spans="100:104">
      <c r="CV558" t="s">
        <v>1157</v>
      </c>
      <c r="CW558" t="s">
        <v>1158</v>
      </c>
      <c r="CX558" t="s">
        <v>1349</v>
      </c>
      <c r="CY558" s="122">
        <v>44294</v>
      </c>
      <c r="CZ558" t="b">
        <f ca="1">IF(ISNA(VLOOKUP(表格11[[#This Row],[Item]],INDIRECT(VLOOKUP(表格11[[#This Row],[Object]],表格12[],2,FALSE)),1,FALSE)),FALSE,TRUE)</f>
        <v>0</v>
      </c>
    </row>
    <row r="559" spans="100:104">
      <c r="CV559" t="s">
        <v>1157</v>
      </c>
      <c r="CW559" t="s">
        <v>1158</v>
      </c>
      <c r="CX559" t="s">
        <v>1350</v>
      </c>
      <c r="CY559" s="122">
        <v>44294</v>
      </c>
      <c r="CZ559" t="b">
        <f ca="1">IF(ISNA(VLOOKUP(表格11[[#This Row],[Item]],INDIRECT(VLOOKUP(表格11[[#This Row],[Object]],表格12[],2,FALSE)),1,FALSE)),FALSE,TRUE)</f>
        <v>0</v>
      </c>
    </row>
    <row r="560" spans="100:104">
      <c r="CV560" t="s">
        <v>1157</v>
      </c>
      <c r="CW560" t="s">
        <v>1158</v>
      </c>
      <c r="CX560" t="s">
        <v>1351</v>
      </c>
      <c r="CY560" s="122">
        <v>44294</v>
      </c>
      <c r="CZ560" t="b">
        <f ca="1">IF(ISNA(VLOOKUP(表格11[[#This Row],[Item]],INDIRECT(VLOOKUP(表格11[[#This Row],[Object]],表格12[],2,FALSE)),1,FALSE)),FALSE,TRUE)</f>
        <v>0</v>
      </c>
    </row>
    <row r="561" spans="100:104">
      <c r="CV561" t="s">
        <v>1157</v>
      </c>
      <c r="CW561" t="s">
        <v>1158</v>
      </c>
      <c r="CX561" t="s">
        <v>937</v>
      </c>
      <c r="CY561" s="122">
        <v>44294</v>
      </c>
      <c r="CZ561" t="b">
        <f ca="1">IF(ISNA(VLOOKUP(表格11[[#This Row],[Item]],INDIRECT(VLOOKUP(表格11[[#This Row],[Object]],表格12[],2,FALSE)),1,FALSE)),FALSE,TRUE)</f>
        <v>0</v>
      </c>
    </row>
    <row r="562" spans="100:104">
      <c r="CV562" t="s">
        <v>1157</v>
      </c>
      <c r="CW562" t="s">
        <v>1158</v>
      </c>
      <c r="CX562" t="s">
        <v>1352</v>
      </c>
      <c r="CY562" s="122">
        <v>44294</v>
      </c>
      <c r="CZ562" t="b">
        <f ca="1">IF(ISNA(VLOOKUP(表格11[[#This Row],[Item]],INDIRECT(VLOOKUP(表格11[[#This Row],[Object]],表格12[],2,FALSE)),1,FALSE)),FALSE,TRUE)</f>
        <v>0</v>
      </c>
    </row>
    <row r="563" spans="100:104">
      <c r="CV563" t="s">
        <v>1157</v>
      </c>
      <c r="CW563" t="s">
        <v>1158</v>
      </c>
      <c r="CX563" t="s">
        <v>1353</v>
      </c>
      <c r="CY563" s="122">
        <v>44294</v>
      </c>
      <c r="CZ563" t="b">
        <f ca="1">IF(ISNA(VLOOKUP(表格11[[#This Row],[Item]],INDIRECT(VLOOKUP(表格11[[#This Row],[Object]],表格12[],2,FALSE)),1,FALSE)),FALSE,TRUE)</f>
        <v>0</v>
      </c>
    </row>
    <row r="564" spans="100:104">
      <c r="CV564" t="s">
        <v>1157</v>
      </c>
      <c r="CW564" t="s">
        <v>1158</v>
      </c>
      <c r="CX564" t="s">
        <v>1354</v>
      </c>
      <c r="CY564" s="122">
        <v>44294</v>
      </c>
      <c r="CZ564" t="b">
        <f ca="1">IF(ISNA(VLOOKUP(表格11[[#This Row],[Item]],INDIRECT(VLOOKUP(表格11[[#This Row],[Object]],表格12[],2,FALSE)),1,FALSE)),FALSE,TRUE)</f>
        <v>0</v>
      </c>
    </row>
    <row r="565" spans="100:104">
      <c r="CV565" t="s">
        <v>1157</v>
      </c>
      <c r="CW565" t="s">
        <v>1158</v>
      </c>
      <c r="CX565" t="s">
        <v>1355</v>
      </c>
      <c r="CY565" s="122">
        <v>44294</v>
      </c>
      <c r="CZ565" t="b">
        <f ca="1">IF(ISNA(VLOOKUP(表格11[[#This Row],[Item]],INDIRECT(VLOOKUP(表格11[[#This Row],[Object]],表格12[],2,FALSE)),1,FALSE)),FALSE,TRUE)</f>
        <v>0</v>
      </c>
    </row>
    <row r="566" spans="100:104">
      <c r="CV566" t="s">
        <v>1157</v>
      </c>
      <c r="CW566" t="s">
        <v>1158</v>
      </c>
      <c r="CX566" t="s">
        <v>1356</v>
      </c>
      <c r="CY566" s="122">
        <v>44294</v>
      </c>
      <c r="CZ566" t="b">
        <f ca="1">IF(ISNA(VLOOKUP(表格11[[#This Row],[Item]],INDIRECT(VLOOKUP(表格11[[#This Row],[Object]],表格12[],2,FALSE)),1,FALSE)),FALSE,TRUE)</f>
        <v>0</v>
      </c>
    </row>
    <row r="567" spans="100:104">
      <c r="CV567" t="s">
        <v>1157</v>
      </c>
      <c r="CW567" t="s">
        <v>1158</v>
      </c>
      <c r="CX567" t="s">
        <v>1357</v>
      </c>
      <c r="CY567" s="122">
        <v>44294</v>
      </c>
      <c r="CZ567" t="b">
        <f ca="1">IF(ISNA(VLOOKUP(表格11[[#This Row],[Item]],INDIRECT(VLOOKUP(表格11[[#This Row],[Object]],表格12[],2,FALSE)),1,FALSE)),FALSE,TRUE)</f>
        <v>0</v>
      </c>
    </row>
    <row r="568" spans="100:104">
      <c r="CV568" t="s">
        <v>1157</v>
      </c>
      <c r="CW568" t="s">
        <v>1158</v>
      </c>
      <c r="CX568" t="s">
        <v>1358</v>
      </c>
      <c r="CY568" s="122">
        <v>44294</v>
      </c>
      <c r="CZ568" t="b">
        <f ca="1">IF(ISNA(VLOOKUP(表格11[[#This Row],[Item]],INDIRECT(VLOOKUP(表格11[[#This Row],[Object]],表格12[],2,FALSE)),1,FALSE)),FALSE,TRUE)</f>
        <v>0</v>
      </c>
    </row>
    <row r="569" spans="100:104">
      <c r="CV569" t="s">
        <v>1157</v>
      </c>
      <c r="CW569" t="s">
        <v>1158</v>
      </c>
      <c r="CX569" t="s">
        <v>1359</v>
      </c>
      <c r="CY569" s="122">
        <v>44294</v>
      </c>
      <c r="CZ569" t="b">
        <f ca="1">IF(ISNA(VLOOKUP(表格11[[#This Row],[Item]],INDIRECT(VLOOKUP(表格11[[#This Row],[Object]],表格12[],2,FALSE)),1,FALSE)),FALSE,TRUE)</f>
        <v>0</v>
      </c>
    </row>
    <row r="570" spans="100:104">
      <c r="CV570" t="s">
        <v>1157</v>
      </c>
      <c r="CW570" t="s">
        <v>1158</v>
      </c>
      <c r="CX570" t="s">
        <v>1360</v>
      </c>
      <c r="CY570" s="122">
        <v>44294</v>
      </c>
      <c r="CZ570" t="b">
        <f ca="1">IF(ISNA(VLOOKUP(表格11[[#This Row],[Item]],INDIRECT(VLOOKUP(表格11[[#This Row],[Object]],表格12[],2,FALSE)),1,FALSE)),FALSE,TRUE)</f>
        <v>0</v>
      </c>
    </row>
    <row r="571" spans="100:104">
      <c r="CV571" t="s">
        <v>1157</v>
      </c>
      <c r="CW571" t="s">
        <v>1158</v>
      </c>
      <c r="CX571" t="s">
        <v>1361</v>
      </c>
      <c r="CY571" s="122">
        <v>44294</v>
      </c>
      <c r="CZ571" t="b">
        <f ca="1">IF(ISNA(VLOOKUP(表格11[[#This Row],[Item]],INDIRECT(VLOOKUP(表格11[[#This Row],[Object]],表格12[],2,FALSE)),1,FALSE)),FALSE,TRUE)</f>
        <v>0</v>
      </c>
    </row>
    <row r="572" spans="100:104">
      <c r="CV572" t="s">
        <v>1157</v>
      </c>
      <c r="CW572" t="s">
        <v>1158</v>
      </c>
      <c r="CX572" t="s">
        <v>1362</v>
      </c>
      <c r="CY572" s="122">
        <v>44294</v>
      </c>
      <c r="CZ572" t="b">
        <f ca="1">IF(ISNA(VLOOKUP(表格11[[#This Row],[Item]],INDIRECT(VLOOKUP(表格11[[#This Row],[Object]],表格12[],2,FALSE)),1,FALSE)),FALSE,TRUE)</f>
        <v>0</v>
      </c>
    </row>
    <row r="573" spans="100:104">
      <c r="CV573" t="s">
        <v>1157</v>
      </c>
      <c r="CW573" t="s">
        <v>1158</v>
      </c>
      <c r="CX573" t="s">
        <v>1363</v>
      </c>
      <c r="CY573" s="122">
        <v>44294</v>
      </c>
      <c r="CZ573" t="b">
        <f ca="1">IF(ISNA(VLOOKUP(表格11[[#This Row],[Item]],INDIRECT(VLOOKUP(表格11[[#This Row],[Object]],表格12[],2,FALSE)),1,FALSE)),FALSE,TRUE)</f>
        <v>0</v>
      </c>
    </row>
    <row r="574" spans="100:104">
      <c r="CV574" t="s">
        <v>1157</v>
      </c>
      <c r="CW574" t="s">
        <v>1158</v>
      </c>
      <c r="CX574" t="s">
        <v>1364</v>
      </c>
      <c r="CY574" s="122">
        <v>44294</v>
      </c>
      <c r="CZ574" t="b">
        <f ca="1">IF(ISNA(VLOOKUP(表格11[[#This Row],[Item]],INDIRECT(VLOOKUP(表格11[[#This Row],[Object]],表格12[],2,FALSE)),1,FALSE)),FALSE,TRUE)</f>
        <v>0</v>
      </c>
    </row>
    <row r="575" spans="100:104">
      <c r="CV575" t="s">
        <v>1157</v>
      </c>
      <c r="CW575" t="s">
        <v>1158</v>
      </c>
      <c r="CX575" t="s">
        <v>1365</v>
      </c>
      <c r="CY575" s="122">
        <v>44294</v>
      </c>
      <c r="CZ575" t="b">
        <f ca="1">IF(ISNA(VLOOKUP(表格11[[#This Row],[Item]],INDIRECT(VLOOKUP(表格11[[#This Row],[Object]],表格12[],2,FALSE)),1,FALSE)),FALSE,TRUE)</f>
        <v>0</v>
      </c>
    </row>
    <row r="576" spans="100:104">
      <c r="CV576" t="s">
        <v>1157</v>
      </c>
      <c r="CW576" t="s">
        <v>1158</v>
      </c>
      <c r="CX576" t="s">
        <v>1366</v>
      </c>
      <c r="CY576" s="122">
        <v>44294</v>
      </c>
      <c r="CZ576" t="b">
        <f ca="1">IF(ISNA(VLOOKUP(表格11[[#This Row],[Item]],INDIRECT(VLOOKUP(表格11[[#This Row],[Object]],表格12[],2,FALSE)),1,FALSE)),FALSE,TRUE)</f>
        <v>0</v>
      </c>
    </row>
    <row r="577" spans="100:104">
      <c r="CV577" t="s">
        <v>1157</v>
      </c>
      <c r="CW577" t="s">
        <v>1158</v>
      </c>
      <c r="CX577" t="s">
        <v>1367</v>
      </c>
      <c r="CY577" s="122">
        <v>44294</v>
      </c>
      <c r="CZ577" t="b">
        <f ca="1">IF(ISNA(VLOOKUP(表格11[[#This Row],[Item]],INDIRECT(VLOOKUP(表格11[[#This Row],[Object]],表格12[],2,FALSE)),1,FALSE)),FALSE,TRUE)</f>
        <v>0</v>
      </c>
    </row>
    <row r="578" spans="100:104">
      <c r="CV578" t="s">
        <v>1157</v>
      </c>
      <c r="CW578" t="s">
        <v>1158</v>
      </c>
      <c r="CX578" t="s">
        <v>1368</v>
      </c>
      <c r="CY578" s="122">
        <v>44294</v>
      </c>
      <c r="CZ578" t="b">
        <f ca="1">IF(ISNA(VLOOKUP(表格11[[#This Row],[Item]],INDIRECT(VLOOKUP(表格11[[#This Row],[Object]],表格12[],2,FALSE)),1,FALSE)),FALSE,TRUE)</f>
        <v>0</v>
      </c>
    </row>
    <row r="579" spans="100:104">
      <c r="CV579" t="s">
        <v>1157</v>
      </c>
      <c r="CW579" t="s">
        <v>1158</v>
      </c>
      <c r="CX579" t="s">
        <v>1369</v>
      </c>
      <c r="CY579" s="122">
        <v>44294</v>
      </c>
      <c r="CZ579" t="b">
        <f ca="1">IF(ISNA(VLOOKUP(表格11[[#This Row],[Item]],INDIRECT(VLOOKUP(表格11[[#This Row],[Object]],表格12[],2,FALSE)),1,FALSE)),FALSE,TRUE)</f>
        <v>0</v>
      </c>
    </row>
    <row r="580" spans="100:104">
      <c r="CV580" t="s">
        <v>1157</v>
      </c>
      <c r="CW580" t="s">
        <v>1158</v>
      </c>
      <c r="CX580" t="s">
        <v>1370</v>
      </c>
      <c r="CY580" s="122">
        <v>44294</v>
      </c>
      <c r="CZ580" t="b">
        <f ca="1">IF(ISNA(VLOOKUP(表格11[[#This Row],[Item]],INDIRECT(VLOOKUP(表格11[[#This Row],[Object]],表格12[],2,FALSE)),1,FALSE)),FALSE,TRUE)</f>
        <v>0</v>
      </c>
    </row>
    <row r="581" spans="100:104">
      <c r="CV581" t="s">
        <v>1157</v>
      </c>
      <c r="CW581" t="s">
        <v>1158</v>
      </c>
      <c r="CX581" t="s">
        <v>1371</v>
      </c>
      <c r="CY581" s="122">
        <v>44294</v>
      </c>
      <c r="CZ581" t="b">
        <f ca="1">IF(ISNA(VLOOKUP(表格11[[#This Row],[Item]],INDIRECT(VLOOKUP(表格11[[#This Row],[Object]],表格12[],2,FALSE)),1,FALSE)),FALSE,TRUE)</f>
        <v>0</v>
      </c>
    </row>
    <row r="582" spans="100:104">
      <c r="CV582" t="s">
        <v>1157</v>
      </c>
      <c r="CW582" t="s">
        <v>1158</v>
      </c>
      <c r="CX582" t="s">
        <v>1372</v>
      </c>
      <c r="CY582" s="122">
        <v>44294</v>
      </c>
      <c r="CZ582" t="b">
        <f ca="1">IF(ISNA(VLOOKUP(表格11[[#This Row],[Item]],INDIRECT(VLOOKUP(表格11[[#This Row],[Object]],表格12[],2,FALSE)),1,FALSE)),FALSE,TRUE)</f>
        <v>0</v>
      </c>
    </row>
    <row r="583" spans="100:104">
      <c r="CV583" t="s">
        <v>1157</v>
      </c>
      <c r="CW583" t="s">
        <v>1158</v>
      </c>
      <c r="CX583" t="s">
        <v>1373</v>
      </c>
      <c r="CY583" s="122">
        <v>44294</v>
      </c>
      <c r="CZ583" t="b">
        <f ca="1">IF(ISNA(VLOOKUP(表格11[[#This Row],[Item]],INDIRECT(VLOOKUP(表格11[[#This Row],[Object]],表格12[],2,FALSE)),1,FALSE)),FALSE,TRUE)</f>
        <v>0</v>
      </c>
    </row>
    <row r="584" spans="100:104">
      <c r="CV584" t="s">
        <v>1157</v>
      </c>
      <c r="CW584" t="s">
        <v>1158</v>
      </c>
      <c r="CX584" t="s">
        <v>1374</v>
      </c>
      <c r="CY584" s="122">
        <v>44294</v>
      </c>
      <c r="CZ584" t="b">
        <f ca="1">IF(ISNA(VLOOKUP(表格11[[#This Row],[Item]],INDIRECT(VLOOKUP(表格11[[#This Row],[Object]],表格12[],2,FALSE)),1,FALSE)),FALSE,TRUE)</f>
        <v>0</v>
      </c>
    </row>
    <row r="585" spans="100:104">
      <c r="CV585" t="s">
        <v>1157</v>
      </c>
      <c r="CW585" t="s">
        <v>1158</v>
      </c>
      <c r="CX585" t="s">
        <v>1375</v>
      </c>
      <c r="CY585" s="122">
        <v>44294</v>
      </c>
      <c r="CZ585" t="b">
        <f ca="1">IF(ISNA(VLOOKUP(表格11[[#This Row],[Item]],INDIRECT(VLOOKUP(表格11[[#This Row],[Object]],表格12[],2,FALSE)),1,FALSE)),FALSE,TRUE)</f>
        <v>0</v>
      </c>
    </row>
    <row r="586" spans="100:104">
      <c r="CV586" t="s">
        <v>1157</v>
      </c>
      <c r="CW586" t="s">
        <v>1158</v>
      </c>
      <c r="CX586" t="s">
        <v>1376</v>
      </c>
      <c r="CY586" s="122">
        <v>44294</v>
      </c>
      <c r="CZ586" t="b">
        <f ca="1">IF(ISNA(VLOOKUP(表格11[[#This Row],[Item]],INDIRECT(VLOOKUP(表格11[[#This Row],[Object]],表格12[],2,FALSE)),1,FALSE)),FALSE,TRUE)</f>
        <v>0</v>
      </c>
    </row>
    <row r="587" spans="100:104">
      <c r="CV587" t="s">
        <v>1157</v>
      </c>
      <c r="CW587" t="s">
        <v>1158</v>
      </c>
      <c r="CX587" t="s">
        <v>1377</v>
      </c>
      <c r="CY587" s="122">
        <v>44294</v>
      </c>
      <c r="CZ587" t="b">
        <f ca="1">IF(ISNA(VLOOKUP(表格11[[#This Row],[Item]],INDIRECT(VLOOKUP(表格11[[#This Row],[Object]],表格12[],2,FALSE)),1,FALSE)),FALSE,TRUE)</f>
        <v>0</v>
      </c>
    </row>
    <row r="588" spans="100:104">
      <c r="CV588" t="s">
        <v>1157</v>
      </c>
      <c r="CW588" t="s">
        <v>1158</v>
      </c>
      <c r="CX588" t="s">
        <v>1378</v>
      </c>
      <c r="CY588" s="122">
        <v>44294</v>
      </c>
      <c r="CZ588" t="b">
        <f ca="1">IF(ISNA(VLOOKUP(表格11[[#This Row],[Item]],INDIRECT(VLOOKUP(表格11[[#This Row],[Object]],表格12[],2,FALSE)),1,FALSE)),FALSE,TRUE)</f>
        <v>0</v>
      </c>
    </row>
    <row r="589" spans="100:104">
      <c r="CV589" t="s">
        <v>1157</v>
      </c>
      <c r="CW589" t="s">
        <v>1158</v>
      </c>
      <c r="CX589" t="s">
        <v>1379</v>
      </c>
      <c r="CY589" s="122">
        <v>44294</v>
      </c>
      <c r="CZ589" t="b">
        <f ca="1">IF(ISNA(VLOOKUP(表格11[[#This Row],[Item]],INDIRECT(VLOOKUP(表格11[[#This Row],[Object]],表格12[],2,FALSE)),1,FALSE)),FALSE,TRUE)</f>
        <v>0</v>
      </c>
    </row>
    <row r="590" spans="100:104">
      <c r="CV590" t="s">
        <v>1157</v>
      </c>
      <c r="CW590" t="s">
        <v>1158</v>
      </c>
      <c r="CX590" t="s">
        <v>1380</v>
      </c>
      <c r="CY590" s="122">
        <v>44294</v>
      </c>
      <c r="CZ590" t="b">
        <f ca="1">IF(ISNA(VLOOKUP(表格11[[#This Row],[Item]],INDIRECT(VLOOKUP(表格11[[#This Row],[Object]],表格12[],2,FALSE)),1,FALSE)),FALSE,TRUE)</f>
        <v>0</v>
      </c>
    </row>
    <row r="591" spans="100:104">
      <c r="CV591" t="s">
        <v>1157</v>
      </c>
      <c r="CW591" t="s">
        <v>1158</v>
      </c>
      <c r="CX591" t="s">
        <v>1381</v>
      </c>
      <c r="CY591" s="122">
        <v>44294</v>
      </c>
      <c r="CZ591" t="b">
        <f ca="1">IF(ISNA(VLOOKUP(表格11[[#This Row],[Item]],INDIRECT(VLOOKUP(表格11[[#This Row],[Object]],表格12[],2,FALSE)),1,FALSE)),FALSE,TRUE)</f>
        <v>0</v>
      </c>
    </row>
    <row r="592" spans="100:104">
      <c r="CV592" t="s">
        <v>1157</v>
      </c>
      <c r="CW592" t="s">
        <v>1158</v>
      </c>
      <c r="CX592" t="s">
        <v>1382</v>
      </c>
      <c r="CY592" s="122">
        <v>44294</v>
      </c>
      <c r="CZ592" t="b">
        <f ca="1">IF(ISNA(VLOOKUP(表格11[[#This Row],[Item]],INDIRECT(VLOOKUP(表格11[[#This Row],[Object]],表格12[],2,FALSE)),1,FALSE)),FALSE,TRUE)</f>
        <v>0</v>
      </c>
    </row>
    <row r="593" spans="100:104">
      <c r="CV593" t="s">
        <v>1157</v>
      </c>
      <c r="CW593" t="s">
        <v>1158</v>
      </c>
      <c r="CX593" t="s">
        <v>1383</v>
      </c>
      <c r="CY593" s="122">
        <v>44294</v>
      </c>
      <c r="CZ593" t="b">
        <f ca="1">IF(ISNA(VLOOKUP(表格11[[#This Row],[Item]],INDIRECT(VLOOKUP(表格11[[#This Row],[Object]],表格12[],2,FALSE)),1,FALSE)),FALSE,TRUE)</f>
        <v>0</v>
      </c>
    </row>
    <row r="594" spans="100:104">
      <c r="CV594" t="s">
        <v>1157</v>
      </c>
      <c r="CW594" t="s">
        <v>1158</v>
      </c>
      <c r="CX594" t="s">
        <v>1384</v>
      </c>
      <c r="CY594" s="122">
        <v>44294</v>
      </c>
      <c r="CZ594" t="b">
        <f ca="1">IF(ISNA(VLOOKUP(表格11[[#This Row],[Item]],INDIRECT(VLOOKUP(表格11[[#This Row],[Object]],表格12[],2,FALSE)),1,FALSE)),FALSE,TRUE)</f>
        <v>0</v>
      </c>
    </row>
    <row r="595" spans="100:104">
      <c r="CV595" t="s">
        <v>1157</v>
      </c>
      <c r="CW595" t="s">
        <v>1158</v>
      </c>
      <c r="CX595" t="s">
        <v>1385</v>
      </c>
      <c r="CY595" s="122">
        <v>44294</v>
      </c>
      <c r="CZ595" t="b">
        <f ca="1">IF(ISNA(VLOOKUP(表格11[[#This Row],[Item]],INDIRECT(VLOOKUP(表格11[[#This Row],[Object]],表格12[],2,FALSE)),1,FALSE)),FALSE,TRUE)</f>
        <v>0</v>
      </c>
    </row>
    <row r="596" spans="100:104">
      <c r="CV596" t="s">
        <v>1157</v>
      </c>
      <c r="CW596" t="s">
        <v>1158</v>
      </c>
      <c r="CX596" t="s">
        <v>1386</v>
      </c>
      <c r="CY596" s="122">
        <v>44294</v>
      </c>
      <c r="CZ596" t="b">
        <f ca="1">IF(ISNA(VLOOKUP(表格11[[#This Row],[Item]],INDIRECT(VLOOKUP(表格11[[#This Row],[Object]],表格12[],2,FALSE)),1,FALSE)),FALSE,TRUE)</f>
        <v>0</v>
      </c>
    </row>
    <row r="597" spans="100:104">
      <c r="CV597" t="s">
        <v>1157</v>
      </c>
      <c r="CW597" t="s">
        <v>1158</v>
      </c>
      <c r="CX597" t="s">
        <v>1387</v>
      </c>
      <c r="CY597" s="122">
        <v>44294</v>
      </c>
      <c r="CZ597" t="b">
        <f ca="1">IF(ISNA(VLOOKUP(表格11[[#This Row],[Item]],INDIRECT(VLOOKUP(表格11[[#This Row],[Object]],表格12[],2,FALSE)),1,FALSE)),FALSE,TRUE)</f>
        <v>0</v>
      </c>
    </row>
    <row r="598" spans="100:104">
      <c r="CV598" t="s">
        <v>1157</v>
      </c>
      <c r="CW598" t="s">
        <v>1158</v>
      </c>
      <c r="CX598" t="s">
        <v>1388</v>
      </c>
      <c r="CY598" s="122">
        <v>44294</v>
      </c>
      <c r="CZ598" t="b">
        <f ca="1">IF(ISNA(VLOOKUP(表格11[[#This Row],[Item]],INDIRECT(VLOOKUP(表格11[[#This Row],[Object]],表格12[],2,FALSE)),1,FALSE)),FALSE,TRUE)</f>
        <v>0</v>
      </c>
    </row>
    <row r="599" spans="100:104">
      <c r="CV599" t="s">
        <v>1157</v>
      </c>
      <c r="CW599" t="s">
        <v>1158</v>
      </c>
      <c r="CX599" t="s">
        <v>1389</v>
      </c>
      <c r="CY599" s="122">
        <v>44294</v>
      </c>
      <c r="CZ599" t="b">
        <f ca="1">IF(ISNA(VLOOKUP(表格11[[#This Row],[Item]],INDIRECT(VLOOKUP(表格11[[#This Row],[Object]],表格12[],2,FALSE)),1,FALSE)),FALSE,TRUE)</f>
        <v>0</v>
      </c>
    </row>
    <row r="600" spans="100:104">
      <c r="CV600" t="s">
        <v>1157</v>
      </c>
      <c r="CW600" t="s">
        <v>1158</v>
      </c>
      <c r="CX600" t="s">
        <v>1390</v>
      </c>
      <c r="CY600" s="122">
        <v>44294</v>
      </c>
      <c r="CZ600" t="b">
        <f ca="1">IF(ISNA(VLOOKUP(表格11[[#This Row],[Item]],INDIRECT(VLOOKUP(表格11[[#This Row],[Object]],表格12[],2,FALSE)),1,FALSE)),FALSE,TRUE)</f>
        <v>0</v>
      </c>
    </row>
    <row r="601" spans="100:104">
      <c r="CV601" t="s">
        <v>1157</v>
      </c>
      <c r="CW601" t="s">
        <v>1158</v>
      </c>
      <c r="CX601" t="s">
        <v>1391</v>
      </c>
      <c r="CY601" s="122">
        <v>44294</v>
      </c>
      <c r="CZ601" t="b">
        <f ca="1">IF(ISNA(VLOOKUP(表格11[[#This Row],[Item]],INDIRECT(VLOOKUP(表格11[[#This Row],[Object]],表格12[],2,FALSE)),1,FALSE)),FALSE,TRUE)</f>
        <v>0</v>
      </c>
    </row>
    <row r="602" spans="100:104">
      <c r="CV602" t="s">
        <v>1157</v>
      </c>
      <c r="CW602" t="s">
        <v>1158</v>
      </c>
      <c r="CX602" t="s">
        <v>1392</v>
      </c>
      <c r="CY602" s="122">
        <v>44294</v>
      </c>
      <c r="CZ602" t="b">
        <f ca="1">IF(ISNA(VLOOKUP(表格11[[#This Row],[Item]],INDIRECT(VLOOKUP(表格11[[#This Row],[Object]],表格12[],2,FALSE)),1,FALSE)),FALSE,TRUE)</f>
        <v>0</v>
      </c>
    </row>
    <row r="603" spans="100:104">
      <c r="CV603" t="s">
        <v>1157</v>
      </c>
      <c r="CW603" t="s">
        <v>1158</v>
      </c>
      <c r="CX603" t="s">
        <v>1393</v>
      </c>
      <c r="CY603" s="122">
        <v>44294</v>
      </c>
      <c r="CZ603" t="b">
        <f ca="1">IF(ISNA(VLOOKUP(表格11[[#This Row],[Item]],INDIRECT(VLOOKUP(表格11[[#This Row],[Object]],表格12[],2,FALSE)),1,FALSE)),FALSE,TRUE)</f>
        <v>0</v>
      </c>
    </row>
    <row r="604" spans="100:104">
      <c r="CV604" t="s">
        <v>1157</v>
      </c>
      <c r="CW604" t="s">
        <v>1158</v>
      </c>
      <c r="CX604" t="s">
        <v>1394</v>
      </c>
      <c r="CY604" s="122">
        <v>44294</v>
      </c>
      <c r="CZ604" t="b">
        <f ca="1">IF(ISNA(VLOOKUP(表格11[[#This Row],[Item]],INDIRECT(VLOOKUP(表格11[[#This Row],[Object]],表格12[],2,FALSE)),1,FALSE)),FALSE,TRUE)</f>
        <v>0</v>
      </c>
    </row>
    <row r="605" spans="100:104">
      <c r="CV605" t="s">
        <v>1157</v>
      </c>
      <c r="CW605" t="s">
        <v>1158</v>
      </c>
      <c r="CX605" t="s">
        <v>1395</v>
      </c>
      <c r="CY605" s="122">
        <v>44294</v>
      </c>
      <c r="CZ605" t="b">
        <f ca="1">IF(ISNA(VLOOKUP(表格11[[#This Row],[Item]],INDIRECT(VLOOKUP(表格11[[#This Row],[Object]],表格12[],2,FALSE)),1,FALSE)),FALSE,TRUE)</f>
        <v>0</v>
      </c>
    </row>
    <row r="606" spans="100:104">
      <c r="CV606" t="s">
        <v>1157</v>
      </c>
      <c r="CW606" t="s">
        <v>1158</v>
      </c>
      <c r="CX606" t="s">
        <v>1396</v>
      </c>
      <c r="CY606" s="122">
        <v>44294</v>
      </c>
      <c r="CZ606" t="b">
        <f ca="1">IF(ISNA(VLOOKUP(表格11[[#This Row],[Item]],INDIRECT(VLOOKUP(表格11[[#This Row],[Object]],表格12[],2,FALSE)),1,FALSE)),FALSE,TRUE)</f>
        <v>0</v>
      </c>
    </row>
    <row r="607" spans="100:104">
      <c r="CV607" t="s">
        <v>1157</v>
      </c>
      <c r="CW607" t="s">
        <v>1158</v>
      </c>
      <c r="CX607" t="s">
        <v>1397</v>
      </c>
      <c r="CY607" s="122">
        <v>44294</v>
      </c>
      <c r="CZ607" t="b">
        <f ca="1">IF(ISNA(VLOOKUP(表格11[[#This Row],[Item]],INDIRECT(VLOOKUP(表格11[[#This Row],[Object]],表格12[],2,FALSE)),1,FALSE)),FALSE,TRUE)</f>
        <v>0</v>
      </c>
    </row>
    <row r="608" spans="100:104">
      <c r="CV608" t="s">
        <v>1157</v>
      </c>
      <c r="CW608" t="s">
        <v>1158</v>
      </c>
      <c r="CX608" t="s">
        <v>1398</v>
      </c>
      <c r="CY608" s="122">
        <v>44294</v>
      </c>
      <c r="CZ608" t="b">
        <f ca="1">IF(ISNA(VLOOKUP(表格11[[#This Row],[Item]],INDIRECT(VLOOKUP(表格11[[#This Row],[Object]],表格12[],2,FALSE)),1,FALSE)),FALSE,TRUE)</f>
        <v>0</v>
      </c>
    </row>
    <row r="609" spans="100:104">
      <c r="CV609" t="s">
        <v>1157</v>
      </c>
      <c r="CW609" t="s">
        <v>1158</v>
      </c>
      <c r="CX609" t="s">
        <v>1399</v>
      </c>
      <c r="CY609" s="122">
        <v>44294</v>
      </c>
      <c r="CZ609" t="b">
        <f ca="1">IF(ISNA(VLOOKUP(表格11[[#This Row],[Item]],INDIRECT(VLOOKUP(表格11[[#This Row],[Object]],表格12[],2,FALSE)),1,FALSE)),FALSE,TRUE)</f>
        <v>0</v>
      </c>
    </row>
    <row r="610" spans="100:104">
      <c r="CV610" t="s">
        <v>1157</v>
      </c>
      <c r="CW610" t="s">
        <v>1158</v>
      </c>
      <c r="CX610" t="s">
        <v>1400</v>
      </c>
      <c r="CY610" s="122">
        <v>44294</v>
      </c>
      <c r="CZ610" t="b">
        <f ca="1">IF(ISNA(VLOOKUP(表格11[[#This Row],[Item]],INDIRECT(VLOOKUP(表格11[[#This Row],[Object]],表格12[],2,FALSE)),1,FALSE)),FALSE,TRUE)</f>
        <v>0</v>
      </c>
    </row>
    <row r="611" spans="100:104">
      <c r="CV611" t="s">
        <v>1157</v>
      </c>
      <c r="CW611" t="s">
        <v>1158</v>
      </c>
      <c r="CX611" t="s">
        <v>1401</v>
      </c>
      <c r="CY611" s="122">
        <v>44294</v>
      </c>
      <c r="CZ611" t="b">
        <f ca="1">IF(ISNA(VLOOKUP(表格11[[#This Row],[Item]],INDIRECT(VLOOKUP(表格11[[#This Row],[Object]],表格12[],2,FALSE)),1,FALSE)),FALSE,TRUE)</f>
        <v>0</v>
      </c>
    </row>
    <row r="612" spans="100:104">
      <c r="CV612" t="s">
        <v>1157</v>
      </c>
      <c r="CW612" t="s">
        <v>1158</v>
      </c>
      <c r="CX612" t="s">
        <v>1402</v>
      </c>
      <c r="CY612" s="122">
        <v>44294</v>
      </c>
      <c r="CZ612" t="b">
        <f ca="1">IF(ISNA(VLOOKUP(表格11[[#This Row],[Item]],INDIRECT(VLOOKUP(表格11[[#This Row],[Object]],表格12[],2,FALSE)),1,FALSE)),FALSE,TRUE)</f>
        <v>0</v>
      </c>
    </row>
    <row r="613" spans="100:104">
      <c r="CV613" t="s">
        <v>1157</v>
      </c>
      <c r="CW613" t="s">
        <v>1158</v>
      </c>
      <c r="CX613" t="s">
        <v>1403</v>
      </c>
      <c r="CY613" s="122">
        <v>44294</v>
      </c>
      <c r="CZ613" t="b">
        <f ca="1">IF(ISNA(VLOOKUP(表格11[[#This Row],[Item]],INDIRECT(VLOOKUP(表格11[[#This Row],[Object]],表格12[],2,FALSE)),1,FALSE)),FALSE,TRUE)</f>
        <v>0</v>
      </c>
    </row>
    <row r="614" spans="100:104">
      <c r="CV614" t="s">
        <v>1157</v>
      </c>
      <c r="CW614" t="s">
        <v>1158</v>
      </c>
      <c r="CX614" t="s">
        <v>1404</v>
      </c>
      <c r="CY614" s="122">
        <v>44294</v>
      </c>
      <c r="CZ614" t="b">
        <f ca="1">IF(ISNA(VLOOKUP(表格11[[#This Row],[Item]],INDIRECT(VLOOKUP(表格11[[#This Row],[Object]],表格12[],2,FALSE)),1,FALSE)),FALSE,TRUE)</f>
        <v>0</v>
      </c>
    </row>
    <row r="615" spans="100:104">
      <c r="CV615" t="s">
        <v>1157</v>
      </c>
      <c r="CW615" t="s">
        <v>1158</v>
      </c>
      <c r="CX615" t="s">
        <v>1405</v>
      </c>
      <c r="CY615" s="122">
        <v>44294</v>
      </c>
      <c r="CZ615" t="b">
        <f ca="1">IF(ISNA(VLOOKUP(表格11[[#This Row],[Item]],INDIRECT(VLOOKUP(表格11[[#This Row],[Object]],表格12[],2,FALSE)),1,FALSE)),FALSE,TRUE)</f>
        <v>0</v>
      </c>
    </row>
    <row r="616" spans="100:104">
      <c r="CV616" t="s">
        <v>1157</v>
      </c>
      <c r="CW616" t="s">
        <v>1158</v>
      </c>
      <c r="CX616" t="s">
        <v>1406</v>
      </c>
      <c r="CY616" s="122">
        <v>44294</v>
      </c>
      <c r="CZ616" t="b">
        <f ca="1">IF(ISNA(VLOOKUP(表格11[[#This Row],[Item]],INDIRECT(VLOOKUP(表格11[[#This Row],[Object]],表格12[],2,FALSE)),1,FALSE)),FALSE,TRUE)</f>
        <v>0</v>
      </c>
    </row>
    <row r="617" spans="100:104">
      <c r="CV617" t="s">
        <v>1157</v>
      </c>
      <c r="CW617" t="s">
        <v>1158</v>
      </c>
      <c r="CX617" t="s">
        <v>1407</v>
      </c>
      <c r="CY617" s="122">
        <v>44294</v>
      </c>
      <c r="CZ617" t="b">
        <f ca="1">IF(ISNA(VLOOKUP(表格11[[#This Row],[Item]],INDIRECT(VLOOKUP(表格11[[#This Row],[Object]],表格12[],2,FALSE)),1,FALSE)),FALSE,TRUE)</f>
        <v>0</v>
      </c>
    </row>
    <row r="618" spans="100:104">
      <c r="CV618" t="s">
        <v>1157</v>
      </c>
      <c r="CW618" t="s">
        <v>1158</v>
      </c>
      <c r="CX618" t="s">
        <v>1408</v>
      </c>
      <c r="CY618" s="122">
        <v>44294</v>
      </c>
      <c r="CZ618" t="b">
        <f ca="1">IF(ISNA(VLOOKUP(表格11[[#This Row],[Item]],INDIRECT(VLOOKUP(表格11[[#This Row],[Object]],表格12[],2,FALSE)),1,FALSE)),FALSE,TRUE)</f>
        <v>0</v>
      </c>
    </row>
    <row r="619" spans="100:104">
      <c r="CV619" t="s">
        <v>1157</v>
      </c>
      <c r="CW619" t="s">
        <v>1158</v>
      </c>
      <c r="CX619" t="s">
        <v>1409</v>
      </c>
      <c r="CY619" s="122">
        <v>44294</v>
      </c>
      <c r="CZ619" t="b">
        <f ca="1">IF(ISNA(VLOOKUP(表格11[[#This Row],[Item]],INDIRECT(VLOOKUP(表格11[[#This Row],[Object]],表格12[],2,FALSE)),1,FALSE)),FALSE,TRUE)</f>
        <v>0</v>
      </c>
    </row>
    <row r="620" spans="100:104">
      <c r="CV620" t="s">
        <v>1157</v>
      </c>
      <c r="CW620" t="s">
        <v>1158</v>
      </c>
      <c r="CX620" t="s">
        <v>1410</v>
      </c>
      <c r="CY620" s="122">
        <v>44294</v>
      </c>
      <c r="CZ620" t="b">
        <f ca="1">IF(ISNA(VLOOKUP(表格11[[#This Row],[Item]],INDIRECT(VLOOKUP(表格11[[#This Row],[Object]],表格12[],2,FALSE)),1,FALSE)),FALSE,TRUE)</f>
        <v>0</v>
      </c>
    </row>
    <row r="621" spans="100:104">
      <c r="CV621" t="s">
        <v>1157</v>
      </c>
      <c r="CW621" t="s">
        <v>1158</v>
      </c>
      <c r="CX621" t="s">
        <v>1411</v>
      </c>
      <c r="CY621" s="122">
        <v>44294</v>
      </c>
      <c r="CZ621" t="b">
        <f ca="1">IF(ISNA(VLOOKUP(表格11[[#This Row],[Item]],INDIRECT(VLOOKUP(表格11[[#This Row],[Object]],表格12[],2,FALSE)),1,FALSE)),FALSE,TRUE)</f>
        <v>0</v>
      </c>
    </row>
    <row r="622" spans="100:104">
      <c r="CV622" t="s">
        <v>1157</v>
      </c>
      <c r="CW622" t="s">
        <v>1158</v>
      </c>
      <c r="CX622" t="s">
        <v>1412</v>
      </c>
      <c r="CY622" s="122">
        <v>44294</v>
      </c>
      <c r="CZ622" t="b">
        <f ca="1">IF(ISNA(VLOOKUP(表格11[[#This Row],[Item]],INDIRECT(VLOOKUP(表格11[[#This Row],[Object]],表格12[],2,FALSE)),1,FALSE)),FALSE,TRUE)</f>
        <v>0</v>
      </c>
    </row>
    <row r="623" spans="100:104">
      <c r="CV623" t="s">
        <v>1157</v>
      </c>
      <c r="CW623" t="s">
        <v>1158</v>
      </c>
      <c r="CX623" t="s">
        <v>1413</v>
      </c>
      <c r="CY623" s="122">
        <v>44294</v>
      </c>
      <c r="CZ623" t="b">
        <f ca="1">IF(ISNA(VLOOKUP(表格11[[#This Row],[Item]],INDIRECT(VLOOKUP(表格11[[#This Row],[Object]],表格12[],2,FALSE)),1,FALSE)),FALSE,TRUE)</f>
        <v>0</v>
      </c>
    </row>
    <row r="624" spans="100:104">
      <c r="CV624" t="s">
        <v>1157</v>
      </c>
      <c r="CW624" t="s">
        <v>1158</v>
      </c>
      <c r="CX624" t="s">
        <v>1414</v>
      </c>
      <c r="CY624" s="122">
        <v>44294</v>
      </c>
      <c r="CZ624" t="b">
        <f ca="1">IF(ISNA(VLOOKUP(表格11[[#This Row],[Item]],INDIRECT(VLOOKUP(表格11[[#This Row],[Object]],表格12[],2,FALSE)),1,FALSE)),FALSE,TRUE)</f>
        <v>0</v>
      </c>
    </row>
    <row r="625" spans="100:104">
      <c r="CV625" t="s">
        <v>1157</v>
      </c>
      <c r="CW625" t="s">
        <v>1158</v>
      </c>
      <c r="CX625" t="s">
        <v>1415</v>
      </c>
      <c r="CY625" s="122">
        <v>44294</v>
      </c>
      <c r="CZ625" t="b">
        <f ca="1">IF(ISNA(VLOOKUP(表格11[[#This Row],[Item]],INDIRECT(VLOOKUP(表格11[[#This Row],[Object]],表格12[],2,FALSE)),1,FALSE)),FALSE,TRUE)</f>
        <v>0</v>
      </c>
    </row>
    <row r="626" spans="100:104">
      <c r="CV626" t="s">
        <v>1157</v>
      </c>
      <c r="CW626" t="s">
        <v>1158</v>
      </c>
      <c r="CX626" t="s">
        <v>1469</v>
      </c>
      <c r="CY626" s="122">
        <v>44294</v>
      </c>
      <c r="CZ626" t="b">
        <f ca="1">IF(ISNA(VLOOKUP(表格11[[#This Row],[Item]],INDIRECT(VLOOKUP(表格11[[#This Row],[Object]],表格12[],2,FALSE)),1,FALSE)),FALSE,TRUE)</f>
        <v>0</v>
      </c>
    </row>
    <row r="627" spans="100:104">
      <c r="CV627" t="s">
        <v>1157</v>
      </c>
      <c r="CW627" t="s">
        <v>1416</v>
      </c>
      <c r="CX627" t="s">
        <v>1159</v>
      </c>
      <c r="CY627" s="122">
        <v>44294</v>
      </c>
      <c r="CZ627" t="b">
        <f ca="1">IF(ISNA(VLOOKUP(表格11[[#This Row],[Item]],INDIRECT(VLOOKUP(表格11[[#This Row],[Object]],表格12[],2,FALSE)),1,FALSE)),FALSE,TRUE)</f>
        <v>0</v>
      </c>
    </row>
    <row r="628" spans="100:104">
      <c r="CV628" t="s">
        <v>1157</v>
      </c>
      <c r="CW628" t="s">
        <v>1416</v>
      </c>
      <c r="CX628" t="s">
        <v>1175</v>
      </c>
      <c r="CY628" s="122">
        <v>44294</v>
      </c>
      <c r="CZ628" t="b">
        <f ca="1">IF(ISNA(VLOOKUP(表格11[[#This Row],[Item]],INDIRECT(VLOOKUP(表格11[[#This Row],[Object]],表格12[],2,FALSE)),1,FALSE)),FALSE,TRUE)</f>
        <v>0</v>
      </c>
    </row>
    <row r="629" spans="100:104">
      <c r="CV629" t="s">
        <v>1157</v>
      </c>
      <c r="CW629" t="s">
        <v>1416</v>
      </c>
      <c r="CX629" t="s">
        <v>1193</v>
      </c>
      <c r="CY629" s="122">
        <v>44294</v>
      </c>
      <c r="CZ629" t="b">
        <f ca="1">IF(ISNA(VLOOKUP(表格11[[#This Row],[Item]],INDIRECT(VLOOKUP(表格11[[#This Row],[Object]],表格12[],2,FALSE)),1,FALSE)),FALSE,TRUE)</f>
        <v>0</v>
      </c>
    </row>
    <row r="630" spans="100:104">
      <c r="CV630" t="s">
        <v>1157</v>
      </c>
      <c r="CW630" t="s">
        <v>1416</v>
      </c>
      <c r="CX630" t="s">
        <v>1203</v>
      </c>
      <c r="CY630" s="122">
        <v>44294</v>
      </c>
      <c r="CZ630" t="b">
        <f ca="1">IF(ISNA(VLOOKUP(表格11[[#This Row],[Item]],INDIRECT(VLOOKUP(表格11[[#This Row],[Object]],表格12[],2,FALSE)),1,FALSE)),FALSE,TRUE)</f>
        <v>0</v>
      </c>
    </row>
    <row r="631" spans="100:104">
      <c r="CV631" t="s">
        <v>1157</v>
      </c>
      <c r="CW631" t="s">
        <v>1416</v>
      </c>
      <c r="CX631" t="s">
        <v>1209</v>
      </c>
      <c r="CY631" s="122">
        <v>44294</v>
      </c>
      <c r="CZ631" t="b">
        <f ca="1">IF(ISNA(VLOOKUP(表格11[[#This Row],[Item]],INDIRECT(VLOOKUP(表格11[[#This Row],[Object]],表格12[],2,FALSE)),1,FALSE)),FALSE,TRUE)</f>
        <v>0</v>
      </c>
    </row>
    <row r="632" spans="100:104">
      <c r="CV632" t="s">
        <v>1157</v>
      </c>
      <c r="CW632" t="s">
        <v>1416</v>
      </c>
      <c r="CX632" t="s">
        <v>1470</v>
      </c>
      <c r="CY632" s="122">
        <v>44294</v>
      </c>
      <c r="CZ632" t="b">
        <f ca="1">IF(ISNA(VLOOKUP(表格11[[#This Row],[Item]],INDIRECT(VLOOKUP(表格11[[#This Row],[Object]],表格12[],2,FALSE)),1,FALSE)),FALSE,TRUE)</f>
        <v>0</v>
      </c>
    </row>
    <row r="633" spans="100:104">
      <c r="CV633" t="s">
        <v>1157</v>
      </c>
      <c r="CW633" t="s">
        <v>1416</v>
      </c>
      <c r="CX633" t="s">
        <v>1216</v>
      </c>
      <c r="CY633" s="122">
        <v>44294</v>
      </c>
      <c r="CZ633" t="b">
        <f ca="1">IF(ISNA(VLOOKUP(表格11[[#This Row],[Item]],INDIRECT(VLOOKUP(表格11[[#This Row],[Object]],表格12[],2,FALSE)),1,FALSE)),FALSE,TRUE)</f>
        <v>0</v>
      </c>
    </row>
    <row r="634" spans="100:104">
      <c r="CV634" t="s">
        <v>1157</v>
      </c>
      <c r="CW634" t="s">
        <v>1416</v>
      </c>
      <c r="CX634" t="s">
        <v>1220</v>
      </c>
      <c r="CY634" s="122">
        <v>44294</v>
      </c>
      <c r="CZ634" t="b">
        <f ca="1">IF(ISNA(VLOOKUP(表格11[[#This Row],[Item]],INDIRECT(VLOOKUP(表格11[[#This Row],[Object]],表格12[],2,FALSE)),1,FALSE)),FALSE,TRUE)</f>
        <v>0</v>
      </c>
    </row>
    <row r="635" spans="100:104">
      <c r="CV635" t="s">
        <v>1157</v>
      </c>
      <c r="CW635" t="s">
        <v>1416</v>
      </c>
      <c r="CX635" t="s">
        <v>1417</v>
      </c>
      <c r="CY635" s="122">
        <v>44294</v>
      </c>
      <c r="CZ635" t="b">
        <f ca="1">IF(ISNA(VLOOKUP(表格11[[#This Row],[Item]],INDIRECT(VLOOKUP(表格11[[#This Row],[Object]],表格12[],2,FALSE)),1,FALSE)),FALSE,TRUE)</f>
        <v>0</v>
      </c>
    </row>
    <row r="636" spans="100:104">
      <c r="CV636" t="s">
        <v>1157</v>
      </c>
      <c r="CW636" t="s">
        <v>1416</v>
      </c>
      <c r="CX636" t="s">
        <v>1418</v>
      </c>
      <c r="CY636" s="122">
        <v>44294</v>
      </c>
      <c r="CZ636" t="b">
        <f ca="1">IF(ISNA(VLOOKUP(表格11[[#This Row],[Item]],INDIRECT(VLOOKUP(表格11[[#This Row],[Object]],表格12[],2,FALSE)),1,FALSE)),FALSE,TRUE)</f>
        <v>0</v>
      </c>
    </row>
    <row r="637" spans="100:104">
      <c r="CV637" t="s">
        <v>1157</v>
      </c>
      <c r="CW637" t="s">
        <v>1416</v>
      </c>
      <c r="CX637" t="s">
        <v>1419</v>
      </c>
      <c r="CY637" s="122">
        <v>44294</v>
      </c>
      <c r="CZ637" t="b">
        <f ca="1">IF(ISNA(VLOOKUP(表格11[[#This Row],[Item]],INDIRECT(VLOOKUP(表格11[[#This Row],[Object]],表格12[],2,FALSE)),1,FALSE)),FALSE,TRUE)</f>
        <v>0</v>
      </c>
    </row>
    <row r="638" spans="100:104">
      <c r="CV638" t="s">
        <v>1157</v>
      </c>
      <c r="CW638" t="s">
        <v>1416</v>
      </c>
      <c r="CX638" t="s">
        <v>1420</v>
      </c>
      <c r="CY638" s="122">
        <v>44294</v>
      </c>
      <c r="CZ638" t="b">
        <f ca="1">IF(ISNA(VLOOKUP(表格11[[#This Row],[Item]],INDIRECT(VLOOKUP(表格11[[#This Row],[Object]],表格12[],2,FALSE)),1,FALSE)),FALSE,TRUE)</f>
        <v>0</v>
      </c>
    </row>
    <row r="639" spans="100:104">
      <c r="CV639" t="s">
        <v>1157</v>
      </c>
      <c r="CW639" t="s">
        <v>1416</v>
      </c>
      <c r="CX639" t="s">
        <v>1421</v>
      </c>
      <c r="CY639" s="122">
        <v>44294</v>
      </c>
      <c r="CZ639" t="b">
        <f ca="1">IF(ISNA(VLOOKUP(表格11[[#This Row],[Item]],INDIRECT(VLOOKUP(表格11[[#This Row],[Object]],表格12[],2,FALSE)),1,FALSE)),FALSE,TRUE)</f>
        <v>0</v>
      </c>
    </row>
    <row r="640" spans="100:104">
      <c r="CV640" t="s">
        <v>1157</v>
      </c>
      <c r="CW640" t="s">
        <v>1416</v>
      </c>
      <c r="CX640" t="s">
        <v>1222</v>
      </c>
      <c r="CY640" s="122">
        <v>44294</v>
      </c>
      <c r="CZ640" t="b">
        <f ca="1">IF(ISNA(VLOOKUP(表格11[[#This Row],[Item]],INDIRECT(VLOOKUP(表格11[[#This Row],[Object]],表格12[],2,FALSE)),1,FALSE)),FALSE,TRUE)</f>
        <v>0</v>
      </c>
    </row>
    <row r="641" spans="100:104">
      <c r="CV641" t="s">
        <v>1157</v>
      </c>
      <c r="CW641" t="s">
        <v>1416</v>
      </c>
      <c r="CX641" t="s">
        <v>1225</v>
      </c>
      <c r="CY641" s="122">
        <v>44294</v>
      </c>
      <c r="CZ641" t="b">
        <f ca="1">IF(ISNA(VLOOKUP(表格11[[#This Row],[Item]],INDIRECT(VLOOKUP(表格11[[#This Row],[Object]],表格12[],2,FALSE)),1,FALSE)),FALSE,TRUE)</f>
        <v>0</v>
      </c>
    </row>
    <row r="642" spans="100:104">
      <c r="CV642" t="s">
        <v>1157</v>
      </c>
      <c r="CW642" t="s">
        <v>1416</v>
      </c>
      <c r="CX642" t="s">
        <v>1228</v>
      </c>
      <c r="CY642" s="122">
        <v>44294</v>
      </c>
      <c r="CZ642" t="b">
        <f ca="1">IF(ISNA(VLOOKUP(表格11[[#This Row],[Item]],INDIRECT(VLOOKUP(表格11[[#This Row],[Object]],表格12[],2,FALSE)),1,FALSE)),FALSE,TRUE)</f>
        <v>0</v>
      </c>
    </row>
    <row r="643" spans="100:104">
      <c r="CV643" t="s">
        <v>1157</v>
      </c>
      <c r="CW643" t="s">
        <v>1416</v>
      </c>
      <c r="CX643" t="s">
        <v>1232</v>
      </c>
      <c r="CY643" s="122">
        <v>44294</v>
      </c>
      <c r="CZ643" t="b">
        <f ca="1">IF(ISNA(VLOOKUP(表格11[[#This Row],[Item]],INDIRECT(VLOOKUP(表格11[[#This Row],[Object]],表格12[],2,FALSE)),1,FALSE)),FALSE,TRUE)</f>
        <v>0</v>
      </c>
    </row>
    <row r="644" spans="100:104">
      <c r="CV644" t="s">
        <v>1157</v>
      </c>
      <c r="CW644" t="s">
        <v>1416</v>
      </c>
      <c r="CX644" t="s">
        <v>1235</v>
      </c>
      <c r="CY644" s="122">
        <v>44294</v>
      </c>
      <c r="CZ644" t="b">
        <f ca="1">IF(ISNA(VLOOKUP(表格11[[#This Row],[Item]],INDIRECT(VLOOKUP(表格11[[#This Row],[Object]],表格12[],2,FALSE)),1,FALSE)),FALSE,TRUE)</f>
        <v>0</v>
      </c>
    </row>
    <row r="645" spans="100:104">
      <c r="CV645" t="s">
        <v>1157</v>
      </c>
      <c r="CW645" t="s">
        <v>1416</v>
      </c>
      <c r="CX645" t="s">
        <v>1238</v>
      </c>
      <c r="CY645" s="122">
        <v>44294</v>
      </c>
      <c r="CZ645" t="b">
        <f ca="1">IF(ISNA(VLOOKUP(表格11[[#This Row],[Item]],INDIRECT(VLOOKUP(表格11[[#This Row],[Object]],表格12[],2,FALSE)),1,FALSE)),FALSE,TRUE)</f>
        <v>0</v>
      </c>
    </row>
    <row r="646" spans="100:104">
      <c r="CV646" t="s">
        <v>1157</v>
      </c>
      <c r="CW646" t="s">
        <v>1416</v>
      </c>
      <c r="CX646" t="s">
        <v>1239</v>
      </c>
      <c r="CY646" s="122">
        <v>44294</v>
      </c>
      <c r="CZ646" t="b">
        <f ca="1">IF(ISNA(VLOOKUP(表格11[[#This Row],[Item]],INDIRECT(VLOOKUP(表格11[[#This Row],[Object]],表格12[],2,FALSE)),1,FALSE)),FALSE,TRUE)</f>
        <v>0</v>
      </c>
    </row>
    <row r="647" spans="100:104">
      <c r="CV647" t="s">
        <v>1157</v>
      </c>
      <c r="CW647" t="s">
        <v>1416</v>
      </c>
      <c r="CX647" t="s">
        <v>1240</v>
      </c>
      <c r="CY647" s="122">
        <v>44294</v>
      </c>
      <c r="CZ647" t="b">
        <f ca="1">IF(ISNA(VLOOKUP(表格11[[#This Row],[Item]],INDIRECT(VLOOKUP(表格11[[#This Row],[Object]],表格12[],2,FALSE)),1,FALSE)),FALSE,TRUE)</f>
        <v>0</v>
      </c>
    </row>
    <row r="648" spans="100:104">
      <c r="CV648" t="s">
        <v>1157</v>
      </c>
      <c r="CW648" t="s">
        <v>1416</v>
      </c>
      <c r="CX648" t="s">
        <v>1241</v>
      </c>
      <c r="CY648" s="122">
        <v>44294</v>
      </c>
      <c r="CZ648" t="b">
        <f ca="1">IF(ISNA(VLOOKUP(表格11[[#This Row],[Item]],INDIRECT(VLOOKUP(表格11[[#This Row],[Object]],表格12[],2,FALSE)),1,FALSE)),FALSE,TRUE)</f>
        <v>0</v>
      </c>
    </row>
    <row r="649" spans="100:104">
      <c r="CV649" t="s">
        <v>1157</v>
      </c>
      <c r="CW649" t="s">
        <v>1416</v>
      </c>
      <c r="CX649" t="s">
        <v>1242</v>
      </c>
      <c r="CY649" s="122">
        <v>44294</v>
      </c>
      <c r="CZ649" t="b">
        <f ca="1">IF(ISNA(VLOOKUP(表格11[[#This Row],[Item]],INDIRECT(VLOOKUP(表格11[[#This Row],[Object]],表格12[],2,FALSE)),1,FALSE)),FALSE,TRUE)</f>
        <v>0</v>
      </c>
    </row>
    <row r="650" spans="100:104">
      <c r="CV650" t="s">
        <v>1157</v>
      </c>
      <c r="CW650" t="s">
        <v>1416</v>
      </c>
      <c r="CX650" t="s">
        <v>1243</v>
      </c>
      <c r="CY650" s="122">
        <v>44294</v>
      </c>
      <c r="CZ650" t="b">
        <f ca="1">IF(ISNA(VLOOKUP(表格11[[#This Row],[Item]],INDIRECT(VLOOKUP(表格11[[#This Row],[Object]],表格12[],2,FALSE)),1,FALSE)),FALSE,TRUE)</f>
        <v>0</v>
      </c>
    </row>
    <row r="651" spans="100:104">
      <c r="CV651" t="s">
        <v>1157</v>
      </c>
      <c r="CW651" t="s">
        <v>1416</v>
      </c>
      <c r="CX651" t="s">
        <v>1245</v>
      </c>
      <c r="CY651" s="122">
        <v>44294</v>
      </c>
      <c r="CZ651" t="b">
        <f ca="1">IF(ISNA(VLOOKUP(表格11[[#This Row],[Item]],INDIRECT(VLOOKUP(表格11[[#This Row],[Object]],表格12[],2,FALSE)),1,FALSE)),FALSE,TRUE)</f>
        <v>0</v>
      </c>
    </row>
    <row r="652" spans="100:104">
      <c r="CV652" t="s">
        <v>1157</v>
      </c>
      <c r="CW652" t="s">
        <v>1416</v>
      </c>
      <c r="CX652" t="s">
        <v>1422</v>
      </c>
      <c r="CY652" s="122">
        <v>44294</v>
      </c>
      <c r="CZ652" t="b">
        <f ca="1">IF(ISNA(VLOOKUP(表格11[[#This Row],[Item]],INDIRECT(VLOOKUP(表格11[[#This Row],[Object]],表格12[],2,FALSE)),1,FALSE)),FALSE,TRUE)</f>
        <v>0</v>
      </c>
    </row>
    <row r="653" spans="100:104">
      <c r="CV653" t="s">
        <v>1157</v>
      </c>
      <c r="CW653" t="s">
        <v>1416</v>
      </c>
      <c r="CX653" t="s">
        <v>1471</v>
      </c>
      <c r="CY653" s="122">
        <v>44294</v>
      </c>
      <c r="CZ653" t="b">
        <f ca="1">IF(ISNA(VLOOKUP(表格11[[#This Row],[Item]],INDIRECT(VLOOKUP(表格11[[#This Row],[Object]],表格12[],2,FALSE)),1,FALSE)),FALSE,TRUE)</f>
        <v>0</v>
      </c>
    </row>
    <row r="654" spans="100:104">
      <c r="CV654" t="s">
        <v>1157</v>
      </c>
      <c r="CW654" t="s">
        <v>1416</v>
      </c>
      <c r="CX654" t="s">
        <v>1246</v>
      </c>
      <c r="CY654" s="122">
        <v>44294</v>
      </c>
      <c r="CZ654" t="b">
        <f ca="1">IF(ISNA(VLOOKUP(表格11[[#This Row],[Item]],INDIRECT(VLOOKUP(表格11[[#This Row],[Object]],表格12[],2,FALSE)),1,FALSE)),FALSE,TRUE)</f>
        <v>0</v>
      </c>
    </row>
    <row r="655" spans="100:104">
      <c r="CV655" t="s">
        <v>1157</v>
      </c>
      <c r="CW655" t="s">
        <v>1416</v>
      </c>
      <c r="CX655" t="s">
        <v>1247</v>
      </c>
      <c r="CY655" s="122">
        <v>44294</v>
      </c>
      <c r="CZ655" t="b">
        <f ca="1">IF(ISNA(VLOOKUP(表格11[[#This Row],[Item]],INDIRECT(VLOOKUP(表格11[[#This Row],[Object]],表格12[],2,FALSE)),1,FALSE)),FALSE,TRUE)</f>
        <v>0</v>
      </c>
    </row>
    <row r="656" spans="100:104">
      <c r="CV656" t="s">
        <v>1157</v>
      </c>
      <c r="CW656" t="s">
        <v>1416</v>
      </c>
      <c r="CX656" t="s">
        <v>1248</v>
      </c>
      <c r="CY656" s="122">
        <v>44294</v>
      </c>
      <c r="CZ656" t="b">
        <f ca="1">IF(ISNA(VLOOKUP(表格11[[#This Row],[Item]],INDIRECT(VLOOKUP(表格11[[#This Row],[Object]],表格12[],2,FALSE)),1,FALSE)),FALSE,TRUE)</f>
        <v>0</v>
      </c>
    </row>
    <row r="657" spans="100:104">
      <c r="CV657" t="s">
        <v>1157</v>
      </c>
      <c r="CW657" t="s">
        <v>1416</v>
      </c>
      <c r="CX657" t="s">
        <v>1249</v>
      </c>
      <c r="CY657" s="122">
        <v>44294</v>
      </c>
      <c r="CZ657" t="b">
        <f ca="1">IF(ISNA(VLOOKUP(表格11[[#This Row],[Item]],INDIRECT(VLOOKUP(表格11[[#This Row],[Object]],表格12[],2,FALSE)),1,FALSE)),FALSE,TRUE)</f>
        <v>0</v>
      </c>
    </row>
    <row r="658" spans="100:104">
      <c r="CV658" t="s">
        <v>1157</v>
      </c>
      <c r="CW658" t="s">
        <v>1416</v>
      </c>
      <c r="CX658" t="s">
        <v>1423</v>
      </c>
      <c r="CY658" s="122">
        <v>44294</v>
      </c>
      <c r="CZ658" t="b">
        <f ca="1">IF(ISNA(VLOOKUP(表格11[[#This Row],[Item]],INDIRECT(VLOOKUP(表格11[[#This Row],[Object]],表格12[],2,FALSE)),1,FALSE)),FALSE,TRUE)</f>
        <v>0</v>
      </c>
    </row>
    <row r="659" spans="100:104">
      <c r="CV659" t="s">
        <v>1157</v>
      </c>
      <c r="CW659" t="s">
        <v>1416</v>
      </c>
      <c r="CX659" t="s">
        <v>1472</v>
      </c>
      <c r="CY659" s="122">
        <v>44294</v>
      </c>
      <c r="CZ659" t="b">
        <f ca="1">IF(ISNA(VLOOKUP(表格11[[#This Row],[Item]],INDIRECT(VLOOKUP(表格11[[#This Row],[Object]],表格12[],2,FALSE)),1,FALSE)),FALSE,TRUE)</f>
        <v>0</v>
      </c>
    </row>
    <row r="660" spans="100:104">
      <c r="CV660" t="s">
        <v>1157</v>
      </c>
      <c r="CW660" t="s">
        <v>1416</v>
      </c>
      <c r="CX660" t="s">
        <v>1252</v>
      </c>
      <c r="CY660" s="122">
        <v>44294</v>
      </c>
      <c r="CZ660" t="b">
        <f ca="1">IF(ISNA(VLOOKUP(表格11[[#This Row],[Item]],INDIRECT(VLOOKUP(表格11[[#This Row],[Object]],表格12[],2,FALSE)),1,FALSE)),FALSE,TRUE)</f>
        <v>0</v>
      </c>
    </row>
    <row r="661" spans="100:104">
      <c r="CV661" t="s">
        <v>1157</v>
      </c>
      <c r="CW661" t="s">
        <v>1416</v>
      </c>
      <c r="CX661" t="s">
        <v>1254</v>
      </c>
      <c r="CY661" s="122">
        <v>44294</v>
      </c>
      <c r="CZ661" t="b">
        <f ca="1">IF(ISNA(VLOOKUP(表格11[[#This Row],[Item]],INDIRECT(VLOOKUP(表格11[[#This Row],[Object]],表格12[],2,FALSE)),1,FALSE)),FALSE,TRUE)</f>
        <v>0</v>
      </c>
    </row>
    <row r="662" spans="100:104">
      <c r="CV662" t="s">
        <v>1157</v>
      </c>
      <c r="CW662" t="s">
        <v>1416</v>
      </c>
      <c r="CX662" t="s">
        <v>1255</v>
      </c>
      <c r="CY662" s="122">
        <v>44294</v>
      </c>
      <c r="CZ662" t="b">
        <f ca="1">IF(ISNA(VLOOKUP(表格11[[#This Row],[Item]],INDIRECT(VLOOKUP(表格11[[#This Row],[Object]],表格12[],2,FALSE)),1,FALSE)),FALSE,TRUE)</f>
        <v>0</v>
      </c>
    </row>
    <row r="663" spans="100:104">
      <c r="CV663" t="s">
        <v>1157</v>
      </c>
      <c r="CW663" t="s">
        <v>1416</v>
      </c>
      <c r="CX663" t="s">
        <v>1256</v>
      </c>
      <c r="CY663" s="122">
        <v>44294</v>
      </c>
      <c r="CZ663" t="b">
        <f ca="1">IF(ISNA(VLOOKUP(表格11[[#This Row],[Item]],INDIRECT(VLOOKUP(表格11[[#This Row],[Object]],表格12[],2,FALSE)),1,FALSE)),FALSE,TRUE)</f>
        <v>0</v>
      </c>
    </row>
    <row r="664" spans="100:104">
      <c r="CV664" t="s">
        <v>1157</v>
      </c>
      <c r="CW664" t="s">
        <v>1416</v>
      </c>
      <c r="CX664" t="s">
        <v>1257</v>
      </c>
      <c r="CY664" s="122">
        <v>44294</v>
      </c>
      <c r="CZ664" t="b">
        <f ca="1">IF(ISNA(VLOOKUP(表格11[[#This Row],[Item]],INDIRECT(VLOOKUP(表格11[[#This Row],[Object]],表格12[],2,FALSE)),1,FALSE)),FALSE,TRUE)</f>
        <v>0</v>
      </c>
    </row>
    <row r="665" spans="100:104">
      <c r="CV665" t="s">
        <v>1157</v>
      </c>
      <c r="CW665" t="s">
        <v>1416</v>
      </c>
      <c r="CX665" t="s">
        <v>1258</v>
      </c>
      <c r="CY665" s="122">
        <v>44294</v>
      </c>
      <c r="CZ665" t="b">
        <f ca="1">IF(ISNA(VLOOKUP(表格11[[#This Row],[Item]],INDIRECT(VLOOKUP(表格11[[#This Row],[Object]],表格12[],2,FALSE)),1,FALSE)),FALSE,TRUE)</f>
        <v>0</v>
      </c>
    </row>
    <row r="666" spans="100:104">
      <c r="CV666" t="s">
        <v>1157</v>
      </c>
      <c r="CW666" t="s">
        <v>1416</v>
      </c>
      <c r="CX666" t="s">
        <v>1424</v>
      </c>
      <c r="CY666" s="122">
        <v>44294</v>
      </c>
      <c r="CZ666" t="b">
        <f ca="1">IF(ISNA(VLOOKUP(表格11[[#This Row],[Item]],INDIRECT(VLOOKUP(表格11[[#This Row],[Object]],表格12[],2,FALSE)),1,FALSE)),FALSE,TRUE)</f>
        <v>0</v>
      </c>
    </row>
    <row r="667" spans="100:104">
      <c r="CV667" t="s">
        <v>1157</v>
      </c>
      <c r="CW667" t="s">
        <v>1416</v>
      </c>
      <c r="CX667" t="s">
        <v>1259</v>
      </c>
      <c r="CY667" s="122">
        <v>44294</v>
      </c>
      <c r="CZ667" t="b">
        <f ca="1">IF(ISNA(VLOOKUP(表格11[[#This Row],[Item]],INDIRECT(VLOOKUP(表格11[[#This Row],[Object]],表格12[],2,FALSE)),1,FALSE)),FALSE,TRUE)</f>
        <v>0</v>
      </c>
    </row>
    <row r="668" spans="100:104">
      <c r="CV668" t="s">
        <v>1157</v>
      </c>
      <c r="CW668" t="s">
        <v>1416</v>
      </c>
      <c r="CX668" t="s">
        <v>1260</v>
      </c>
      <c r="CY668" s="122">
        <v>44294</v>
      </c>
      <c r="CZ668" t="b">
        <f ca="1">IF(ISNA(VLOOKUP(表格11[[#This Row],[Item]],INDIRECT(VLOOKUP(表格11[[#This Row],[Object]],表格12[],2,FALSE)),1,FALSE)),FALSE,TRUE)</f>
        <v>0</v>
      </c>
    </row>
    <row r="669" spans="100:104">
      <c r="CV669" t="s">
        <v>1157</v>
      </c>
      <c r="CW669" t="s">
        <v>1416</v>
      </c>
      <c r="CX669" t="s">
        <v>1473</v>
      </c>
      <c r="CY669" s="122">
        <v>44294</v>
      </c>
      <c r="CZ669" t="b">
        <f ca="1">IF(ISNA(VLOOKUP(表格11[[#This Row],[Item]],INDIRECT(VLOOKUP(表格11[[#This Row],[Object]],表格12[],2,FALSE)),1,FALSE)),FALSE,TRUE)</f>
        <v>0</v>
      </c>
    </row>
    <row r="670" spans="100:104">
      <c r="CV670" t="s">
        <v>1157</v>
      </c>
      <c r="CW670" t="s">
        <v>1416</v>
      </c>
      <c r="CX670" t="s">
        <v>1261</v>
      </c>
      <c r="CY670" s="122">
        <v>44294</v>
      </c>
      <c r="CZ670" t="b">
        <f ca="1">IF(ISNA(VLOOKUP(表格11[[#This Row],[Item]],INDIRECT(VLOOKUP(表格11[[#This Row],[Object]],表格12[],2,FALSE)),1,FALSE)),FALSE,TRUE)</f>
        <v>0</v>
      </c>
    </row>
    <row r="671" spans="100:104">
      <c r="CV671" t="s">
        <v>1157</v>
      </c>
      <c r="CW671" t="s">
        <v>1416</v>
      </c>
      <c r="CX671" t="s">
        <v>1474</v>
      </c>
      <c r="CY671" s="122">
        <v>44294</v>
      </c>
      <c r="CZ671" t="b">
        <f ca="1">IF(ISNA(VLOOKUP(表格11[[#This Row],[Item]],INDIRECT(VLOOKUP(表格11[[#This Row],[Object]],表格12[],2,FALSE)),1,FALSE)),FALSE,TRUE)</f>
        <v>0</v>
      </c>
    </row>
    <row r="672" spans="100:104">
      <c r="CV672" t="s">
        <v>1157</v>
      </c>
      <c r="CW672" t="s">
        <v>1416</v>
      </c>
      <c r="CX672" t="s">
        <v>1262</v>
      </c>
      <c r="CY672" s="122">
        <v>44294</v>
      </c>
      <c r="CZ672" t="b">
        <f ca="1">IF(ISNA(VLOOKUP(表格11[[#This Row],[Item]],INDIRECT(VLOOKUP(表格11[[#This Row],[Object]],表格12[],2,FALSE)),1,FALSE)),FALSE,TRUE)</f>
        <v>0</v>
      </c>
    </row>
    <row r="673" spans="100:104">
      <c r="CV673" t="s">
        <v>1157</v>
      </c>
      <c r="CW673" t="s">
        <v>1416</v>
      </c>
      <c r="CX673" t="s">
        <v>1263</v>
      </c>
      <c r="CY673" s="122">
        <v>44294</v>
      </c>
      <c r="CZ673" t="b">
        <f ca="1">IF(ISNA(VLOOKUP(表格11[[#This Row],[Item]],INDIRECT(VLOOKUP(表格11[[#This Row],[Object]],表格12[],2,FALSE)),1,FALSE)),FALSE,TRUE)</f>
        <v>0</v>
      </c>
    </row>
    <row r="674" spans="100:104">
      <c r="CV674" t="s">
        <v>1157</v>
      </c>
      <c r="CW674" t="s">
        <v>1416</v>
      </c>
      <c r="CX674" t="s">
        <v>1264</v>
      </c>
      <c r="CY674" s="122">
        <v>44294</v>
      </c>
      <c r="CZ674" t="b">
        <f ca="1">IF(ISNA(VLOOKUP(表格11[[#This Row],[Item]],INDIRECT(VLOOKUP(表格11[[#This Row],[Object]],表格12[],2,FALSE)),1,FALSE)),FALSE,TRUE)</f>
        <v>0</v>
      </c>
    </row>
    <row r="675" spans="100:104">
      <c r="CV675" t="s">
        <v>1157</v>
      </c>
      <c r="CW675" t="s">
        <v>1416</v>
      </c>
      <c r="CX675" t="s">
        <v>1265</v>
      </c>
      <c r="CY675" s="122">
        <v>44294</v>
      </c>
      <c r="CZ675" t="b">
        <f ca="1">IF(ISNA(VLOOKUP(表格11[[#This Row],[Item]],INDIRECT(VLOOKUP(表格11[[#This Row],[Object]],表格12[],2,FALSE)),1,FALSE)),FALSE,TRUE)</f>
        <v>0</v>
      </c>
    </row>
    <row r="676" spans="100:104">
      <c r="CV676" t="s">
        <v>1157</v>
      </c>
      <c r="CW676" t="s">
        <v>1416</v>
      </c>
      <c r="CX676" t="s">
        <v>1266</v>
      </c>
      <c r="CY676" s="122">
        <v>44294</v>
      </c>
      <c r="CZ676" t="b">
        <f ca="1">IF(ISNA(VLOOKUP(表格11[[#This Row],[Item]],INDIRECT(VLOOKUP(表格11[[#This Row],[Object]],表格12[],2,FALSE)),1,FALSE)),FALSE,TRUE)</f>
        <v>0</v>
      </c>
    </row>
    <row r="677" spans="100:104">
      <c r="CV677" t="s">
        <v>1157</v>
      </c>
      <c r="CW677" t="s">
        <v>1416</v>
      </c>
      <c r="CX677" t="s">
        <v>1267</v>
      </c>
      <c r="CY677" s="122">
        <v>44294</v>
      </c>
      <c r="CZ677" t="b">
        <f ca="1">IF(ISNA(VLOOKUP(表格11[[#This Row],[Item]],INDIRECT(VLOOKUP(表格11[[#This Row],[Object]],表格12[],2,FALSE)),1,FALSE)),FALSE,TRUE)</f>
        <v>0</v>
      </c>
    </row>
    <row r="678" spans="100:104">
      <c r="CV678" t="s">
        <v>1157</v>
      </c>
      <c r="CW678" t="s">
        <v>1416</v>
      </c>
      <c r="CX678" t="s">
        <v>1268</v>
      </c>
      <c r="CY678" s="122">
        <v>44294</v>
      </c>
      <c r="CZ678" t="b">
        <f ca="1">IF(ISNA(VLOOKUP(表格11[[#This Row],[Item]],INDIRECT(VLOOKUP(表格11[[#This Row],[Object]],表格12[],2,FALSE)),1,FALSE)),FALSE,TRUE)</f>
        <v>0</v>
      </c>
    </row>
    <row r="679" spans="100:104">
      <c r="CV679" t="s">
        <v>1157</v>
      </c>
      <c r="CW679" t="s">
        <v>1416</v>
      </c>
      <c r="CX679" t="s">
        <v>1269</v>
      </c>
      <c r="CY679" s="122">
        <v>44294</v>
      </c>
      <c r="CZ679" t="b">
        <f ca="1">IF(ISNA(VLOOKUP(表格11[[#This Row],[Item]],INDIRECT(VLOOKUP(表格11[[#This Row],[Object]],表格12[],2,FALSE)),1,FALSE)),FALSE,TRUE)</f>
        <v>0</v>
      </c>
    </row>
    <row r="680" spans="100:104">
      <c r="CV680" t="s">
        <v>1157</v>
      </c>
      <c r="CW680" t="s">
        <v>1416</v>
      </c>
      <c r="CX680" s="238" t="s">
        <v>1270</v>
      </c>
      <c r="CY680" s="122">
        <v>44294</v>
      </c>
      <c r="CZ680" t="b">
        <f ca="1">IF(ISNA(VLOOKUP(表格11[[#This Row],[Item]],INDIRECT(VLOOKUP(表格11[[#This Row],[Object]],表格12[],2,FALSE)),1,FALSE)),FALSE,TRUE)</f>
        <v>0</v>
      </c>
    </row>
    <row r="681" spans="100:104">
      <c r="CV681" t="s">
        <v>1157</v>
      </c>
      <c r="CW681" t="s">
        <v>1416</v>
      </c>
      <c r="CX681" t="s">
        <v>1271</v>
      </c>
      <c r="CY681" s="122">
        <v>44294</v>
      </c>
      <c r="CZ681" t="b">
        <f ca="1">IF(ISNA(VLOOKUP(表格11[[#This Row],[Item]],INDIRECT(VLOOKUP(表格11[[#This Row],[Object]],表格12[],2,FALSE)),1,FALSE)),FALSE,TRUE)</f>
        <v>0</v>
      </c>
    </row>
    <row r="682" spans="100:104">
      <c r="CV682" t="s">
        <v>1157</v>
      </c>
      <c r="CW682" t="s">
        <v>1416</v>
      </c>
      <c r="CX682" t="s">
        <v>1274</v>
      </c>
      <c r="CY682" s="122">
        <v>44294</v>
      </c>
      <c r="CZ682" t="b">
        <f ca="1">IF(ISNA(VLOOKUP(表格11[[#This Row],[Item]],INDIRECT(VLOOKUP(表格11[[#This Row],[Object]],表格12[],2,FALSE)),1,FALSE)),FALSE,TRUE)</f>
        <v>0</v>
      </c>
    </row>
    <row r="683" spans="100:104">
      <c r="CV683" t="s">
        <v>1157</v>
      </c>
      <c r="CW683" t="s">
        <v>1416</v>
      </c>
      <c r="CX683" t="s">
        <v>1475</v>
      </c>
      <c r="CY683" s="122">
        <v>44294</v>
      </c>
      <c r="CZ683" t="b">
        <f ca="1">IF(ISNA(VLOOKUP(表格11[[#This Row],[Item]],INDIRECT(VLOOKUP(表格11[[#This Row],[Object]],表格12[],2,FALSE)),1,FALSE)),FALSE,TRUE)</f>
        <v>0</v>
      </c>
    </row>
    <row r="684" spans="100:104">
      <c r="CV684" t="s">
        <v>1157</v>
      </c>
      <c r="CW684" t="s">
        <v>1416</v>
      </c>
      <c r="CX684" t="s">
        <v>1275</v>
      </c>
      <c r="CY684" s="122">
        <v>44294</v>
      </c>
      <c r="CZ684" t="b">
        <f ca="1">IF(ISNA(VLOOKUP(表格11[[#This Row],[Item]],INDIRECT(VLOOKUP(表格11[[#This Row],[Object]],表格12[],2,FALSE)),1,FALSE)),FALSE,TRUE)</f>
        <v>0</v>
      </c>
    </row>
    <row r="685" spans="100:104">
      <c r="CV685" t="s">
        <v>1157</v>
      </c>
      <c r="CW685" t="s">
        <v>1416</v>
      </c>
      <c r="CX685" t="s">
        <v>939</v>
      </c>
      <c r="CY685" s="122">
        <v>44294</v>
      </c>
      <c r="CZ685" t="b">
        <f ca="1">IF(ISNA(VLOOKUP(表格11[[#This Row],[Item]],INDIRECT(VLOOKUP(表格11[[#This Row],[Object]],表格12[],2,FALSE)),1,FALSE)),FALSE,TRUE)</f>
        <v>0</v>
      </c>
    </row>
    <row r="686" spans="100:104">
      <c r="CV686" t="s">
        <v>1157</v>
      </c>
      <c r="CW686" t="s">
        <v>1416</v>
      </c>
      <c r="CX686" t="s">
        <v>1425</v>
      </c>
      <c r="CY686" s="122">
        <v>44294</v>
      </c>
      <c r="CZ686" t="b">
        <f ca="1">IF(ISNA(VLOOKUP(表格11[[#This Row],[Item]],INDIRECT(VLOOKUP(表格11[[#This Row],[Object]],表格12[],2,FALSE)),1,FALSE)),FALSE,TRUE)</f>
        <v>0</v>
      </c>
    </row>
    <row r="687" spans="100:104">
      <c r="CV687" t="s">
        <v>1157</v>
      </c>
      <c r="CW687" t="s">
        <v>1416</v>
      </c>
      <c r="CX687" t="s">
        <v>1476</v>
      </c>
      <c r="CY687" s="122">
        <v>44294</v>
      </c>
      <c r="CZ687" t="b">
        <f ca="1">IF(ISNA(VLOOKUP(表格11[[#This Row],[Item]],INDIRECT(VLOOKUP(表格11[[#This Row],[Object]],表格12[],2,FALSE)),1,FALSE)),FALSE,TRUE)</f>
        <v>0</v>
      </c>
    </row>
    <row r="688" spans="100:104">
      <c r="CV688" t="s">
        <v>1157</v>
      </c>
      <c r="CW688" t="s">
        <v>1416</v>
      </c>
      <c r="CX688" t="s">
        <v>1276</v>
      </c>
      <c r="CY688" s="122">
        <v>44294</v>
      </c>
      <c r="CZ688" t="b">
        <f ca="1">IF(ISNA(VLOOKUP(表格11[[#This Row],[Item]],INDIRECT(VLOOKUP(表格11[[#This Row],[Object]],表格12[],2,FALSE)),1,FALSE)),FALSE,TRUE)</f>
        <v>0</v>
      </c>
    </row>
    <row r="689" spans="100:104">
      <c r="CV689" t="s">
        <v>1157</v>
      </c>
      <c r="CW689" t="s">
        <v>1416</v>
      </c>
      <c r="CX689" t="s">
        <v>1277</v>
      </c>
      <c r="CY689" s="122">
        <v>44294</v>
      </c>
      <c r="CZ689" t="b">
        <f ca="1">IF(ISNA(VLOOKUP(表格11[[#This Row],[Item]],INDIRECT(VLOOKUP(表格11[[#This Row],[Object]],表格12[],2,FALSE)),1,FALSE)),FALSE,TRUE)</f>
        <v>0</v>
      </c>
    </row>
    <row r="690" spans="100:104">
      <c r="CV690" t="s">
        <v>1157</v>
      </c>
      <c r="CW690" t="s">
        <v>1416</v>
      </c>
      <c r="CX690" t="s">
        <v>1278</v>
      </c>
      <c r="CY690" s="122">
        <v>44294</v>
      </c>
      <c r="CZ690" t="b">
        <f ca="1">IF(ISNA(VLOOKUP(表格11[[#This Row],[Item]],INDIRECT(VLOOKUP(表格11[[#This Row],[Object]],表格12[],2,FALSE)),1,FALSE)),FALSE,TRUE)</f>
        <v>0</v>
      </c>
    </row>
    <row r="691" spans="100:104">
      <c r="CV691" t="s">
        <v>1157</v>
      </c>
      <c r="CW691" t="s">
        <v>1416</v>
      </c>
      <c r="CX691" t="s">
        <v>1279</v>
      </c>
      <c r="CY691" s="122">
        <v>44294</v>
      </c>
      <c r="CZ691" t="b">
        <f ca="1">IF(ISNA(VLOOKUP(表格11[[#This Row],[Item]],INDIRECT(VLOOKUP(表格11[[#This Row],[Object]],表格12[],2,FALSE)),1,FALSE)),FALSE,TRUE)</f>
        <v>0</v>
      </c>
    </row>
    <row r="692" spans="100:104">
      <c r="CV692" t="s">
        <v>1157</v>
      </c>
      <c r="CW692" t="s">
        <v>1416</v>
      </c>
      <c r="CX692" t="s">
        <v>1280</v>
      </c>
      <c r="CY692" s="122">
        <v>44294</v>
      </c>
      <c r="CZ692" t="b">
        <f ca="1">IF(ISNA(VLOOKUP(表格11[[#This Row],[Item]],INDIRECT(VLOOKUP(表格11[[#This Row],[Object]],表格12[],2,FALSE)),1,FALSE)),FALSE,TRUE)</f>
        <v>0</v>
      </c>
    </row>
    <row r="693" spans="100:104">
      <c r="CV693" t="s">
        <v>1157</v>
      </c>
      <c r="CW693" t="s">
        <v>1416</v>
      </c>
      <c r="CX693" t="s">
        <v>1477</v>
      </c>
      <c r="CY693" s="122">
        <v>44294</v>
      </c>
      <c r="CZ693" t="b">
        <f ca="1">IF(ISNA(VLOOKUP(表格11[[#This Row],[Item]],INDIRECT(VLOOKUP(表格11[[#This Row],[Object]],表格12[],2,FALSE)),1,FALSE)),FALSE,TRUE)</f>
        <v>0</v>
      </c>
    </row>
    <row r="694" spans="100:104">
      <c r="CV694" t="s">
        <v>1157</v>
      </c>
      <c r="CW694" t="s">
        <v>1416</v>
      </c>
      <c r="CX694" t="s">
        <v>1281</v>
      </c>
      <c r="CY694" s="122">
        <v>44294</v>
      </c>
      <c r="CZ694" t="b">
        <f ca="1">IF(ISNA(VLOOKUP(表格11[[#This Row],[Item]],INDIRECT(VLOOKUP(表格11[[#This Row],[Object]],表格12[],2,FALSE)),1,FALSE)),FALSE,TRUE)</f>
        <v>0</v>
      </c>
    </row>
    <row r="695" spans="100:104">
      <c r="CV695" t="s">
        <v>1157</v>
      </c>
      <c r="CW695" t="s">
        <v>1416</v>
      </c>
      <c r="CX695" t="s">
        <v>1282</v>
      </c>
      <c r="CY695" s="122">
        <v>44294</v>
      </c>
      <c r="CZ695" t="b">
        <f ca="1">IF(ISNA(VLOOKUP(表格11[[#This Row],[Item]],INDIRECT(VLOOKUP(表格11[[#This Row],[Object]],表格12[],2,FALSE)),1,FALSE)),FALSE,TRUE)</f>
        <v>0</v>
      </c>
    </row>
    <row r="696" spans="100:104">
      <c r="CV696" t="s">
        <v>1157</v>
      </c>
      <c r="CW696" t="s">
        <v>1416</v>
      </c>
      <c r="CX696" t="s">
        <v>1426</v>
      </c>
      <c r="CY696" s="122">
        <v>44294</v>
      </c>
      <c r="CZ696" t="b">
        <f ca="1">IF(ISNA(VLOOKUP(表格11[[#This Row],[Item]],INDIRECT(VLOOKUP(表格11[[#This Row],[Object]],表格12[],2,FALSE)),1,FALSE)),FALSE,TRUE)</f>
        <v>0</v>
      </c>
    </row>
    <row r="697" spans="100:104">
      <c r="CV697" t="s">
        <v>1157</v>
      </c>
      <c r="CW697" t="s">
        <v>1416</v>
      </c>
      <c r="CX697" t="s">
        <v>1478</v>
      </c>
      <c r="CY697" s="122">
        <v>44294</v>
      </c>
      <c r="CZ697" t="b">
        <f ca="1">IF(ISNA(VLOOKUP(表格11[[#This Row],[Item]],INDIRECT(VLOOKUP(表格11[[#This Row],[Object]],表格12[],2,FALSE)),1,FALSE)),FALSE,TRUE)</f>
        <v>0</v>
      </c>
    </row>
    <row r="698" spans="100:104">
      <c r="CV698" t="s">
        <v>1157</v>
      </c>
      <c r="CW698" t="s">
        <v>1416</v>
      </c>
      <c r="CX698" t="s">
        <v>1283</v>
      </c>
      <c r="CY698" s="122">
        <v>44294</v>
      </c>
      <c r="CZ698" t="b">
        <f ca="1">IF(ISNA(VLOOKUP(表格11[[#This Row],[Item]],INDIRECT(VLOOKUP(表格11[[#This Row],[Object]],表格12[],2,FALSE)),1,FALSE)),FALSE,TRUE)</f>
        <v>0</v>
      </c>
    </row>
    <row r="699" spans="100:104">
      <c r="CV699" t="s">
        <v>1157</v>
      </c>
      <c r="CW699" t="s">
        <v>1416</v>
      </c>
      <c r="CX699" t="s">
        <v>1284</v>
      </c>
      <c r="CY699" s="122">
        <v>44294</v>
      </c>
      <c r="CZ699" t="b">
        <f ca="1">IF(ISNA(VLOOKUP(表格11[[#This Row],[Item]],INDIRECT(VLOOKUP(表格11[[#This Row],[Object]],表格12[],2,FALSE)),1,FALSE)),FALSE,TRUE)</f>
        <v>0</v>
      </c>
    </row>
    <row r="700" spans="100:104">
      <c r="CV700" t="s">
        <v>1157</v>
      </c>
      <c r="CW700" t="s">
        <v>1416</v>
      </c>
      <c r="CX700" t="s">
        <v>1285</v>
      </c>
      <c r="CY700" s="122">
        <v>44294</v>
      </c>
      <c r="CZ700" t="b">
        <f ca="1">IF(ISNA(VLOOKUP(表格11[[#This Row],[Item]],INDIRECT(VLOOKUP(表格11[[#This Row],[Object]],表格12[],2,FALSE)),1,FALSE)),FALSE,TRUE)</f>
        <v>0</v>
      </c>
    </row>
    <row r="701" spans="100:104">
      <c r="CV701" t="s">
        <v>1157</v>
      </c>
      <c r="CW701" t="s">
        <v>1416</v>
      </c>
      <c r="CX701" t="s">
        <v>1286</v>
      </c>
      <c r="CY701" s="122">
        <v>44294</v>
      </c>
      <c r="CZ701" t="b">
        <f ca="1">IF(ISNA(VLOOKUP(表格11[[#This Row],[Item]],INDIRECT(VLOOKUP(表格11[[#This Row],[Object]],表格12[],2,FALSE)),1,FALSE)),FALSE,TRUE)</f>
        <v>0</v>
      </c>
    </row>
    <row r="702" spans="100:104">
      <c r="CV702" t="s">
        <v>1157</v>
      </c>
      <c r="CW702" t="s">
        <v>1416</v>
      </c>
      <c r="CX702" t="s">
        <v>1287</v>
      </c>
      <c r="CY702" s="122">
        <v>44294</v>
      </c>
      <c r="CZ702" t="b">
        <f ca="1">IF(ISNA(VLOOKUP(表格11[[#This Row],[Item]],INDIRECT(VLOOKUP(表格11[[#This Row],[Object]],表格12[],2,FALSE)),1,FALSE)),FALSE,TRUE)</f>
        <v>0</v>
      </c>
    </row>
    <row r="703" spans="100:104">
      <c r="CV703" t="s">
        <v>1157</v>
      </c>
      <c r="CW703" t="s">
        <v>1416</v>
      </c>
      <c r="CX703" t="s">
        <v>1289</v>
      </c>
      <c r="CY703" s="122">
        <v>44294</v>
      </c>
      <c r="CZ703" t="b">
        <f ca="1">IF(ISNA(VLOOKUP(表格11[[#This Row],[Item]],INDIRECT(VLOOKUP(表格11[[#This Row],[Object]],表格12[],2,FALSE)),1,FALSE)),FALSE,TRUE)</f>
        <v>0</v>
      </c>
    </row>
    <row r="704" spans="100:104">
      <c r="CV704" t="s">
        <v>1157</v>
      </c>
      <c r="CW704" t="s">
        <v>1416</v>
      </c>
      <c r="CX704" t="s">
        <v>1290</v>
      </c>
      <c r="CY704" s="122">
        <v>44294</v>
      </c>
      <c r="CZ704" t="b">
        <f ca="1">IF(ISNA(VLOOKUP(表格11[[#This Row],[Item]],INDIRECT(VLOOKUP(表格11[[#This Row],[Object]],表格12[],2,FALSE)),1,FALSE)),FALSE,TRUE)</f>
        <v>0</v>
      </c>
    </row>
    <row r="705" spans="100:104">
      <c r="CV705" t="s">
        <v>1157</v>
      </c>
      <c r="CW705" t="s">
        <v>1416</v>
      </c>
      <c r="CX705" t="s">
        <v>1291</v>
      </c>
      <c r="CY705" s="122">
        <v>44294</v>
      </c>
      <c r="CZ705" t="b">
        <f ca="1">IF(ISNA(VLOOKUP(表格11[[#This Row],[Item]],INDIRECT(VLOOKUP(表格11[[#This Row],[Object]],表格12[],2,FALSE)),1,FALSE)),FALSE,TRUE)</f>
        <v>0</v>
      </c>
    </row>
    <row r="706" spans="100:104">
      <c r="CV706" t="s">
        <v>1157</v>
      </c>
      <c r="CW706" t="s">
        <v>1416</v>
      </c>
      <c r="CX706" t="s">
        <v>1292</v>
      </c>
      <c r="CY706" s="122">
        <v>44294</v>
      </c>
      <c r="CZ706" t="b">
        <f ca="1">IF(ISNA(VLOOKUP(表格11[[#This Row],[Item]],INDIRECT(VLOOKUP(表格11[[#This Row],[Object]],表格12[],2,FALSE)),1,FALSE)),FALSE,TRUE)</f>
        <v>0</v>
      </c>
    </row>
    <row r="707" spans="100:104">
      <c r="CV707" t="s">
        <v>1157</v>
      </c>
      <c r="CW707" t="s">
        <v>1416</v>
      </c>
      <c r="CX707" t="s">
        <v>1293</v>
      </c>
      <c r="CY707" s="122">
        <v>44294</v>
      </c>
      <c r="CZ707" t="b">
        <f ca="1">IF(ISNA(VLOOKUP(表格11[[#This Row],[Item]],INDIRECT(VLOOKUP(表格11[[#This Row],[Object]],表格12[],2,FALSE)),1,FALSE)),FALSE,TRUE)</f>
        <v>0</v>
      </c>
    </row>
    <row r="708" spans="100:104">
      <c r="CV708" t="s">
        <v>1157</v>
      </c>
      <c r="CW708" t="s">
        <v>1416</v>
      </c>
      <c r="CX708" t="s">
        <v>1294</v>
      </c>
      <c r="CY708" s="122">
        <v>44294</v>
      </c>
      <c r="CZ708" t="b">
        <f ca="1">IF(ISNA(VLOOKUP(表格11[[#This Row],[Item]],INDIRECT(VLOOKUP(表格11[[#This Row],[Object]],表格12[],2,FALSE)),1,FALSE)),FALSE,TRUE)</f>
        <v>0</v>
      </c>
    </row>
    <row r="709" spans="100:104">
      <c r="CV709" t="s">
        <v>1157</v>
      </c>
      <c r="CW709" t="s">
        <v>1416</v>
      </c>
      <c r="CX709" t="s">
        <v>1427</v>
      </c>
      <c r="CY709" s="122">
        <v>44294</v>
      </c>
      <c r="CZ709" t="b">
        <f ca="1">IF(ISNA(VLOOKUP(表格11[[#This Row],[Item]],INDIRECT(VLOOKUP(表格11[[#This Row],[Object]],表格12[],2,FALSE)),1,FALSE)),FALSE,TRUE)</f>
        <v>0</v>
      </c>
    </row>
    <row r="710" spans="100:104">
      <c r="CV710" t="s">
        <v>1157</v>
      </c>
      <c r="CW710" t="s">
        <v>1416</v>
      </c>
      <c r="CX710" t="s">
        <v>1295</v>
      </c>
      <c r="CY710" s="122">
        <v>44294</v>
      </c>
      <c r="CZ710" t="b">
        <f ca="1">IF(ISNA(VLOOKUP(表格11[[#This Row],[Item]],INDIRECT(VLOOKUP(表格11[[#This Row],[Object]],表格12[],2,FALSE)),1,FALSE)),FALSE,TRUE)</f>
        <v>0</v>
      </c>
    </row>
    <row r="711" spans="100:104">
      <c r="CV711" t="s">
        <v>1157</v>
      </c>
      <c r="CW711" t="s">
        <v>1416</v>
      </c>
      <c r="CX711" t="s">
        <v>1296</v>
      </c>
      <c r="CY711" s="122">
        <v>44294</v>
      </c>
      <c r="CZ711" t="b">
        <f ca="1">IF(ISNA(VLOOKUP(表格11[[#This Row],[Item]],INDIRECT(VLOOKUP(表格11[[#This Row],[Object]],表格12[],2,FALSE)),1,FALSE)),FALSE,TRUE)</f>
        <v>0</v>
      </c>
    </row>
    <row r="712" spans="100:104">
      <c r="CV712" t="s">
        <v>1157</v>
      </c>
      <c r="CW712" t="s">
        <v>1416</v>
      </c>
      <c r="CX712" t="s">
        <v>1297</v>
      </c>
      <c r="CY712" s="122">
        <v>44294</v>
      </c>
      <c r="CZ712" t="b">
        <f ca="1">IF(ISNA(VLOOKUP(表格11[[#This Row],[Item]],INDIRECT(VLOOKUP(表格11[[#This Row],[Object]],表格12[],2,FALSE)),1,FALSE)),FALSE,TRUE)</f>
        <v>0</v>
      </c>
    </row>
    <row r="713" spans="100:104">
      <c r="CV713" t="s">
        <v>1157</v>
      </c>
      <c r="CW713" t="s">
        <v>1416</v>
      </c>
      <c r="CX713" t="s">
        <v>1298</v>
      </c>
      <c r="CY713" s="122">
        <v>44294</v>
      </c>
      <c r="CZ713" t="b">
        <f ca="1">IF(ISNA(VLOOKUP(表格11[[#This Row],[Item]],INDIRECT(VLOOKUP(表格11[[#This Row],[Object]],表格12[],2,FALSE)),1,FALSE)),FALSE,TRUE)</f>
        <v>0</v>
      </c>
    </row>
    <row r="714" spans="100:104">
      <c r="CV714" t="s">
        <v>1157</v>
      </c>
      <c r="CW714" t="s">
        <v>1416</v>
      </c>
      <c r="CX714" t="s">
        <v>1479</v>
      </c>
      <c r="CY714" s="122">
        <v>44294</v>
      </c>
      <c r="CZ714" t="b">
        <f ca="1">IF(ISNA(VLOOKUP(表格11[[#This Row],[Item]],INDIRECT(VLOOKUP(表格11[[#This Row],[Object]],表格12[],2,FALSE)),1,FALSE)),FALSE,TRUE)</f>
        <v>0</v>
      </c>
    </row>
    <row r="715" spans="100:104">
      <c r="CV715" t="s">
        <v>1157</v>
      </c>
      <c r="CW715" t="s">
        <v>1416</v>
      </c>
      <c r="CX715" t="s">
        <v>1299</v>
      </c>
      <c r="CY715" s="122">
        <v>44294</v>
      </c>
      <c r="CZ715" t="b">
        <f ca="1">IF(ISNA(VLOOKUP(表格11[[#This Row],[Item]],INDIRECT(VLOOKUP(表格11[[#This Row],[Object]],表格12[],2,FALSE)),1,FALSE)),FALSE,TRUE)</f>
        <v>0</v>
      </c>
    </row>
    <row r="716" spans="100:104">
      <c r="CV716" t="s">
        <v>1157</v>
      </c>
      <c r="CW716" t="s">
        <v>1416</v>
      </c>
      <c r="CX716" t="s">
        <v>1300</v>
      </c>
      <c r="CY716" s="122">
        <v>44294</v>
      </c>
      <c r="CZ716" t="b">
        <f ca="1">IF(ISNA(VLOOKUP(表格11[[#This Row],[Item]],INDIRECT(VLOOKUP(表格11[[#This Row],[Object]],表格12[],2,FALSE)),1,FALSE)),FALSE,TRUE)</f>
        <v>0</v>
      </c>
    </row>
    <row r="717" spans="100:104">
      <c r="CV717" t="s">
        <v>1157</v>
      </c>
      <c r="CW717" t="s">
        <v>1416</v>
      </c>
      <c r="CX717" t="s">
        <v>1301</v>
      </c>
      <c r="CY717" s="122">
        <v>44294</v>
      </c>
      <c r="CZ717" t="b">
        <f ca="1">IF(ISNA(VLOOKUP(表格11[[#This Row],[Item]],INDIRECT(VLOOKUP(表格11[[#This Row],[Object]],表格12[],2,FALSE)),1,FALSE)),FALSE,TRUE)</f>
        <v>0</v>
      </c>
    </row>
    <row r="718" spans="100:104">
      <c r="CV718" t="s">
        <v>1157</v>
      </c>
      <c r="CW718" t="s">
        <v>1416</v>
      </c>
      <c r="CX718" t="s">
        <v>1302</v>
      </c>
      <c r="CY718" s="122">
        <v>44294</v>
      </c>
      <c r="CZ718" t="b">
        <f ca="1">IF(ISNA(VLOOKUP(表格11[[#This Row],[Item]],INDIRECT(VLOOKUP(表格11[[#This Row],[Object]],表格12[],2,FALSE)),1,FALSE)),FALSE,TRUE)</f>
        <v>0</v>
      </c>
    </row>
    <row r="719" spans="100:104">
      <c r="CV719" t="s">
        <v>1157</v>
      </c>
      <c r="CW719" t="s">
        <v>1416</v>
      </c>
      <c r="CX719" t="s">
        <v>1303</v>
      </c>
      <c r="CY719" s="122">
        <v>44294</v>
      </c>
      <c r="CZ719" t="b">
        <f ca="1">IF(ISNA(VLOOKUP(表格11[[#This Row],[Item]],INDIRECT(VLOOKUP(表格11[[#This Row],[Object]],表格12[],2,FALSE)),1,FALSE)),FALSE,TRUE)</f>
        <v>0</v>
      </c>
    </row>
    <row r="720" spans="100:104">
      <c r="CV720" t="s">
        <v>1157</v>
      </c>
      <c r="CW720" t="s">
        <v>1416</v>
      </c>
      <c r="CX720" t="s">
        <v>1304</v>
      </c>
      <c r="CY720" s="122">
        <v>44294</v>
      </c>
      <c r="CZ720" t="b">
        <f ca="1">IF(ISNA(VLOOKUP(表格11[[#This Row],[Item]],INDIRECT(VLOOKUP(表格11[[#This Row],[Object]],表格12[],2,FALSE)),1,FALSE)),FALSE,TRUE)</f>
        <v>0</v>
      </c>
    </row>
    <row r="721" spans="100:104">
      <c r="CV721" t="s">
        <v>1157</v>
      </c>
      <c r="CW721" t="s">
        <v>1416</v>
      </c>
      <c r="CX721" t="s">
        <v>1305</v>
      </c>
      <c r="CY721" s="122">
        <v>44294</v>
      </c>
      <c r="CZ721" t="b">
        <f ca="1">IF(ISNA(VLOOKUP(表格11[[#This Row],[Item]],INDIRECT(VLOOKUP(表格11[[#This Row],[Object]],表格12[],2,FALSE)),1,FALSE)),FALSE,TRUE)</f>
        <v>0</v>
      </c>
    </row>
    <row r="722" spans="100:104">
      <c r="CV722" t="s">
        <v>1157</v>
      </c>
      <c r="CW722" t="s">
        <v>1416</v>
      </c>
      <c r="CX722" t="s">
        <v>1306</v>
      </c>
      <c r="CY722" s="122">
        <v>44294</v>
      </c>
      <c r="CZ722" t="b">
        <f ca="1">IF(ISNA(VLOOKUP(表格11[[#This Row],[Item]],INDIRECT(VLOOKUP(表格11[[#This Row],[Object]],表格12[],2,FALSE)),1,FALSE)),FALSE,TRUE)</f>
        <v>0</v>
      </c>
    </row>
    <row r="723" spans="100:104">
      <c r="CV723" t="s">
        <v>1157</v>
      </c>
      <c r="CW723" t="s">
        <v>1416</v>
      </c>
      <c r="CX723" s="238" t="s">
        <v>1307</v>
      </c>
      <c r="CY723" s="122">
        <v>44294</v>
      </c>
      <c r="CZ723" t="b">
        <f ca="1">IF(ISNA(VLOOKUP(表格11[[#This Row],[Item]],INDIRECT(VLOOKUP(表格11[[#This Row],[Object]],表格12[],2,FALSE)),1,FALSE)),FALSE,TRUE)</f>
        <v>0</v>
      </c>
    </row>
    <row r="724" spans="100:104">
      <c r="CV724" t="s">
        <v>1157</v>
      </c>
      <c r="CW724" t="s">
        <v>1416</v>
      </c>
      <c r="CX724" t="s">
        <v>1428</v>
      </c>
      <c r="CY724" s="122">
        <v>44294</v>
      </c>
      <c r="CZ724" t="b">
        <f ca="1">IF(ISNA(VLOOKUP(表格11[[#This Row],[Item]],INDIRECT(VLOOKUP(表格11[[#This Row],[Object]],表格12[],2,FALSE)),1,FALSE)),FALSE,TRUE)</f>
        <v>0</v>
      </c>
    </row>
    <row r="725" spans="100:104">
      <c r="CV725" t="s">
        <v>1157</v>
      </c>
      <c r="CW725" t="s">
        <v>1416</v>
      </c>
      <c r="CX725" t="s">
        <v>1308</v>
      </c>
      <c r="CY725" s="122">
        <v>44294</v>
      </c>
      <c r="CZ725" t="b">
        <f ca="1">IF(ISNA(VLOOKUP(表格11[[#This Row],[Item]],INDIRECT(VLOOKUP(表格11[[#This Row],[Object]],表格12[],2,FALSE)),1,FALSE)),FALSE,TRUE)</f>
        <v>0</v>
      </c>
    </row>
    <row r="726" spans="100:104">
      <c r="CV726" t="s">
        <v>1157</v>
      </c>
      <c r="CW726" t="s">
        <v>1416</v>
      </c>
      <c r="CX726" t="s">
        <v>1309</v>
      </c>
      <c r="CY726" s="122">
        <v>44294</v>
      </c>
      <c r="CZ726" t="b">
        <f ca="1">IF(ISNA(VLOOKUP(表格11[[#This Row],[Item]],INDIRECT(VLOOKUP(表格11[[#This Row],[Object]],表格12[],2,FALSE)),1,FALSE)),FALSE,TRUE)</f>
        <v>0</v>
      </c>
    </row>
    <row r="727" spans="100:104">
      <c r="CV727" t="s">
        <v>1157</v>
      </c>
      <c r="CW727" t="s">
        <v>1416</v>
      </c>
      <c r="CX727" t="s">
        <v>1310</v>
      </c>
      <c r="CY727" s="122">
        <v>44294</v>
      </c>
      <c r="CZ727" t="b">
        <f ca="1">IF(ISNA(VLOOKUP(表格11[[#This Row],[Item]],INDIRECT(VLOOKUP(表格11[[#This Row],[Object]],表格12[],2,FALSE)),1,FALSE)),FALSE,TRUE)</f>
        <v>0</v>
      </c>
    </row>
    <row r="728" spans="100:104">
      <c r="CV728" t="s">
        <v>1157</v>
      </c>
      <c r="CW728" t="s">
        <v>1416</v>
      </c>
      <c r="CX728" t="s">
        <v>1311</v>
      </c>
      <c r="CY728" s="122">
        <v>44294</v>
      </c>
      <c r="CZ728" t="b">
        <f ca="1">IF(ISNA(VLOOKUP(表格11[[#This Row],[Item]],INDIRECT(VLOOKUP(表格11[[#This Row],[Object]],表格12[],2,FALSE)),1,FALSE)),FALSE,TRUE)</f>
        <v>0</v>
      </c>
    </row>
    <row r="729" spans="100:104">
      <c r="CV729" t="s">
        <v>1157</v>
      </c>
      <c r="CW729" t="s">
        <v>1416</v>
      </c>
      <c r="CX729" t="s">
        <v>1480</v>
      </c>
      <c r="CY729" s="122">
        <v>44294</v>
      </c>
      <c r="CZ729" t="b">
        <f ca="1">IF(ISNA(VLOOKUP(表格11[[#This Row],[Item]],INDIRECT(VLOOKUP(表格11[[#This Row],[Object]],表格12[],2,FALSE)),1,FALSE)),FALSE,TRUE)</f>
        <v>0</v>
      </c>
    </row>
    <row r="730" spans="100:104">
      <c r="CV730" t="s">
        <v>1157</v>
      </c>
      <c r="CW730" t="s">
        <v>1416</v>
      </c>
      <c r="CX730" t="s">
        <v>1312</v>
      </c>
      <c r="CY730" s="122">
        <v>44294</v>
      </c>
      <c r="CZ730" t="b">
        <f ca="1">IF(ISNA(VLOOKUP(表格11[[#This Row],[Item]],INDIRECT(VLOOKUP(表格11[[#This Row],[Object]],表格12[],2,FALSE)),1,FALSE)),FALSE,TRUE)</f>
        <v>0</v>
      </c>
    </row>
    <row r="731" spans="100:104">
      <c r="CV731" t="s">
        <v>1157</v>
      </c>
      <c r="CW731" t="s">
        <v>1416</v>
      </c>
      <c r="CX731" t="s">
        <v>1313</v>
      </c>
      <c r="CY731" s="122">
        <v>44294</v>
      </c>
      <c r="CZ731" t="b">
        <f ca="1">IF(ISNA(VLOOKUP(表格11[[#This Row],[Item]],INDIRECT(VLOOKUP(表格11[[#This Row],[Object]],表格12[],2,FALSE)),1,FALSE)),FALSE,TRUE)</f>
        <v>0</v>
      </c>
    </row>
    <row r="732" spans="100:104">
      <c r="CV732" t="s">
        <v>1157</v>
      </c>
      <c r="CW732" t="s">
        <v>1416</v>
      </c>
      <c r="CX732" t="s">
        <v>1314</v>
      </c>
      <c r="CY732" s="122">
        <v>44294</v>
      </c>
      <c r="CZ732" t="b">
        <f ca="1">IF(ISNA(VLOOKUP(表格11[[#This Row],[Item]],INDIRECT(VLOOKUP(表格11[[#This Row],[Object]],表格12[],2,FALSE)),1,FALSE)),FALSE,TRUE)</f>
        <v>0</v>
      </c>
    </row>
    <row r="733" spans="100:104">
      <c r="CV733" t="s">
        <v>1157</v>
      </c>
      <c r="CW733" t="s">
        <v>1416</v>
      </c>
      <c r="CX733" t="s">
        <v>1315</v>
      </c>
      <c r="CY733" s="122">
        <v>44294</v>
      </c>
      <c r="CZ733" t="b">
        <f ca="1">IF(ISNA(VLOOKUP(表格11[[#This Row],[Item]],INDIRECT(VLOOKUP(表格11[[#This Row],[Object]],表格12[],2,FALSE)),1,FALSE)),FALSE,TRUE)</f>
        <v>0</v>
      </c>
    </row>
    <row r="734" spans="100:104">
      <c r="CV734" t="s">
        <v>1157</v>
      </c>
      <c r="CW734" t="s">
        <v>1416</v>
      </c>
      <c r="CX734" t="s">
        <v>1429</v>
      </c>
      <c r="CY734" s="122">
        <v>44294</v>
      </c>
      <c r="CZ734" t="b">
        <f ca="1">IF(ISNA(VLOOKUP(表格11[[#This Row],[Item]],INDIRECT(VLOOKUP(表格11[[#This Row],[Object]],表格12[],2,FALSE)),1,FALSE)),FALSE,TRUE)</f>
        <v>0</v>
      </c>
    </row>
    <row r="735" spans="100:104">
      <c r="CV735" t="s">
        <v>1157</v>
      </c>
      <c r="CW735" t="s">
        <v>1416</v>
      </c>
      <c r="CX735" t="s">
        <v>1481</v>
      </c>
      <c r="CY735" s="122">
        <v>44294</v>
      </c>
      <c r="CZ735" t="b">
        <f ca="1">IF(ISNA(VLOOKUP(表格11[[#This Row],[Item]],INDIRECT(VLOOKUP(表格11[[#This Row],[Object]],表格12[],2,FALSE)),1,FALSE)),FALSE,TRUE)</f>
        <v>0</v>
      </c>
    </row>
    <row r="736" spans="100:104">
      <c r="CV736" t="s">
        <v>1157</v>
      </c>
      <c r="CW736" t="s">
        <v>1416</v>
      </c>
      <c r="CX736" t="s">
        <v>1316</v>
      </c>
      <c r="CY736" s="122">
        <v>44294</v>
      </c>
      <c r="CZ736" t="b">
        <f ca="1">IF(ISNA(VLOOKUP(表格11[[#This Row],[Item]],INDIRECT(VLOOKUP(表格11[[#This Row],[Object]],表格12[],2,FALSE)),1,FALSE)),FALSE,TRUE)</f>
        <v>0</v>
      </c>
    </row>
    <row r="737" spans="100:104">
      <c r="CV737" t="s">
        <v>1157</v>
      </c>
      <c r="CW737" t="s">
        <v>1416</v>
      </c>
      <c r="CX737" t="s">
        <v>1317</v>
      </c>
      <c r="CY737" s="122">
        <v>44294</v>
      </c>
      <c r="CZ737" t="b">
        <f ca="1">IF(ISNA(VLOOKUP(表格11[[#This Row],[Item]],INDIRECT(VLOOKUP(表格11[[#This Row],[Object]],表格12[],2,FALSE)),1,FALSE)),FALSE,TRUE)</f>
        <v>0</v>
      </c>
    </row>
    <row r="738" spans="100:104">
      <c r="CV738" t="s">
        <v>1157</v>
      </c>
      <c r="CW738" t="s">
        <v>1416</v>
      </c>
      <c r="CX738" t="s">
        <v>1318</v>
      </c>
      <c r="CY738" s="122">
        <v>44294</v>
      </c>
      <c r="CZ738" t="b">
        <f ca="1">IF(ISNA(VLOOKUP(表格11[[#This Row],[Item]],INDIRECT(VLOOKUP(表格11[[#This Row],[Object]],表格12[],2,FALSE)),1,FALSE)),FALSE,TRUE)</f>
        <v>0</v>
      </c>
    </row>
    <row r="739" spans="100:104">
      <c r="CV739" t="s">
        <v>1157</v>
      </c>
      <c r="CW739" t="s">
        <v>1416</v>
      </c>
      <c r="CX739" t="s">
        <v>1319</v>
      </c>
      <c r="CY739" s="122">
        <v>44294</v>
      </c>
      <c r="CZ739" t="b">
        <f ca="1">IF(ISNA(VLOOKUP(表格11[[#This Row],[Item]],INDIRECT(VLOOKUP(表格11[[#This Row],[Object]],表格12[],2,FALSE)),1,FALSE)),FALSE,TRUE)</f>
        <v>0</v>
      </c>
    </row>
    <row r="740" spans="100:104">
      <c r="CV740" t="s">
        <v>1157</v>
      </c>
      <c r="CW740" t="s">
        <v>1416</v>
      </c>
      <c r="CX740" t="s">
        <v>1320</v>
      </c>
      <c r="CY740" s="122">
        <v>44294</v>
      </c>
      <c r="CZ740" t="b">
        <f ca="1">IF(ISNA(VLOOKUP(表格11[[#This Row],[Item]],INDIRECT(VLOOKUP(表格11[[#This Row],[Object]],表格12[],2,FALSE)),1,FALSE)),FALSE,TRUE)</f>
        <v>0</v>
      </c>
    </row>
    <row r="741" spans="100:104">
      <c r="CV741" t="s">
        <v>1157</v>
      </c>
      <c r="CW741" t="s">
        <v>1416</v>
      </c>
      <c r="CX741" t="s">
        <v>1482</v>
      </c>
      <c r="CY741" s="122">
        <v>44294</v>
      </c>
      <c r="CZ741" t="b">
        <f ca="1">IF(ISNA(VLOOKUP(表格11[[#This Row],[Item]],INDIRECT(VLOOKUP(表格11[[#This Row],[Object]],表格12[],2,FALSE)),1,FALSE)),FALSE,TRUE)</f>
        <v>0</v>
      </c>
    </row>
    <row r="742" spans="100:104">
      <c r="CV742" t="s">
        <v>1157</v>
      </c>
      <c r="CW742" t="s">
        <v>1416</v>
      </c>
      <c r="CX742" t="s">
        <v>1321</v>
      </c>
      <c r="CY742" s="122">
        <v>44294</v>
      </c>
      <c r="CZ742" t="b">
        <f ca="1">IF(ISNA(VLOOKUP(表格11[[#This Row],[Item]],INDIRECT(VLOOKUP(表格11[[#This Row],[Object]],表格12[],2,FALSE)),1,FALSE)),FALSE,TRUE)</f>
        <v>0</v>
      </c>
    </row>
    <row r="743" spans="100:104">
      <c r="CV743" t="s">
        <v>1157</v>
      </c>
      <c r="CW743" t="s">
        <v>1416</v>
      </c>
      <c r="CX743" t="s">
        <v>1430</v>
      </c>
      <c r="CY743" s="122">
        <v>44294</v>
      </c>
      <c r="CZ743" t="b">
        <f ca="1">IF(ISNA(VLOOKUP(表格11[[#This Row],[Item]],INDIRECT(VLOOKUP(表格11[[#This Row],[Object]],表格12[],2,FALSE)),1,FALSE)),FALSE,TRUE)</f>
        <v>0</v>
      </c>
    </row>
    <row r="744" spans="100:104">
      <c r="CV744" t="s">
        <v>1157</v>
      </c>
      <c r="CW744" t="s">
        <v>1416</v>
      </c>
      <c r="CX744" t="s">
        <v>1483</v>
      </c>
      <c r="CY744" s="122">
        <v>44294</v>
      </c>
      <c r="CZ744" t="b">
        <f ca="1">IF(ISNA(VLOOKUP(表格11[[#This Row],[Item]],INDIRECT(VLOOKUP(表格11[[#This Row],[Object]],表格12[],2,FALSE)),1,FALSE)),FALSE,TRUE)</f>
        <v>0</v>
      </c>
    </row>
    <row r="745" spans="100:104">
      <c r="CV745" t="s">
        <v>1157</v>
      </c>
      <c r="CW745" t="s">
        <v>1416</v>
      </c>
      <c r="CX745" t="s">
        <v>1322</v>
      </c>
      <c r="CY745" s="122">
        <v>44294</v>
      </c>
      <c r="CZ745" t="b">
        <f ca="1">IF(ISNA(VLOOKUP(表格11[[#This Row],[Item]],INDIRECT(VLOOKUP(表格11[[#This Row],[Object]],表格12[],2,FALSE)),1,FALSE)),FALSE,TRUE)</f>
        <v>0</v>
      </c>
    </row>
    <row r="746" spans="100:104">
      <c r="CV746" t="s">
        <v>1157</v>
      </c>
      <c r="CW746" t="s">
        <v>1416</v>
      </c>
      <c r="CX746" t="s">
        <v>1431</v>
      </c>
      <c r="CY746" s="122">
        <v>44294</v>
      </c>
      <c r="CZ746" t="b">
        <f ca="1">IF(ISNA(VLOOKUP(表格11[[#This Row],[Item]],INDIRECT(VLOOKUP(表格11[[#This Row],[Object]],表格12[],2,FALSE)),1,FALSE)),FALSE,TRUE)</f>
        <v>0</v>
      </c>
    </row>
    <row r="747" spans="100:104">
      <c r="CV747" t="s">
        <v>1157</v>
      </c>
      <c r="CW747" t="s">
        <v>1416</v>
      </c>
      <c r="CX747" t="s">
        <v>1323</v>
      </c>
      <c r="CY747" s="122">
        <v>44294</v>
      </c>
      <c r="CZ747" t="b">
        <f ca="1">IF(ISNA(VLOOKUP(表格11[[#This Row],[Item]],INDIRECT(VLOOKUP(表格11[[#This Row],[Object]],表格12[],2,FALSE)),1,FALSE)),FALSE,TRUE)</f>
        <v>0</v>
      </c>
    </row>
    <row r="748" spans="100:104">
      <c r="CV748" t="s">
        <v>1157</v>
      </c>
      <c r="CW748" t="s">
        <v>1416</v>
      </c>
      <c r="CX748" t="s">
        <v>1324</v>
      </c>
      <c r="CY748" s="122">
        <v>44294</v>
      </c>
      <c r="CZ748" t="b">
        <f ca="1">IF(ISNA(VLOOKUP(表格11[[#This Row],[Item]],INDIRECT(VLOOKUP(表格11[[#This Row],[Object]],表格12[],2,FALSE)),1,FALSE)),FALSE,TRUE)</f>
        <v>0</v>
      </c>
    </row>
    <row r="749" spans="100:104">
      <c r="CV749" t="s">
        <v>1157</v>
      </c>
      <c r="CW749" t="s">
        <v>1416</v>
      </c>
      <c r="CX749" t="s">
        <v>1432</v>
      </c>
      <c r="CY749" s="122">
        <v>44294</v>
      </c>
      <c r="CZ749" t="b">
        <f ca="1">IF(ISNA(VLOOKUP(表格11[[#This Row],[Item]],INDIRECT(VLOOKUP(表格11[[#This Row],[Object]],表格12[],2,FALSE)),1,FALSE)),FALSE,TRUE)</f>
        <v>0</v>
      </c>
    </row>
    <row r="750" spans="100:104">
      <c r="CV750" t="s">
        <v>1157</v>
      </c>
      <c r="CW750" t="s">
        <v>1416</v>
      </c>
      <c r="CX750" t="s">
        <v>1484</v>
      </c>
      <c r="CY750" s="122">
        <v>44294</v>
      </c>
      <c r="CZ750" t="b">
        <f ca="1">IF(ISNA(VLOOKUP(表格11[[#This Row],[Item]],INDIRECT(VLOOKUP(表格11[[#This Row],[Object]],表格12[],2,FALSE)),1,FALSE)),FALSE,TRUE)</f>
        <v>0</v>
      </c>
    </row>
    <row r="751" spans="100:104">
      <c r="CV751" t="s">
        <v>1157</v>
      </c>
      <c r="CW751" t="s">
        <v>1416</v>
      </c>
      <c r="CX751" t="s">
        <v>1325</v>
      </c>
      <c r="CY751" s="122">
        <v>44294</v>
      </c>
      <c r="CZ751" t="b">
        <f ca="1">IF(ISNA(VLOOKUP(表格11[[#This Row],[Item]],INDIRECT(VLOOKUP(表格11[[#This Row],[Object]],表格12[],2,FALSE)),1,FALSE)),FALSE,TRUE)</f>
        <v>0</v>
      </c>
    </row>
    <row r="752" spans="100:104">
      <c r="CV752" t="s">
        <v>1157</v>
      </c>
      <c r="CW752" t="s">
        <v>1416</v>
      </c>
      <c r="CX752" t="s">
        <v>1326</v>
      </c>
      <c r="CY752" s="122">
        <v>44294</v>
      </c>
      <c r="CZ752" t="b">
        <f ca="1">IF(ISNA(VLOOKUP(表格11[[#This Row],[Item]],INDIRECT(VLOOKUP(表格11[[#This Row],[Object]],表格12[],2,FALSE)),1,FALSE)),FALSE,TRUE)</f>
        <v>0</v>
      </c>
    </row>
    <row r="753" spans="100:104">
      <c r="CV753" t="s">
        <v>1157</v>
      </c>
      <c r="CW753" t="s">
        <v>1416</v>
      </c>
      <c r="CX753" t="s">
        <v>1327</v>
      </c>
      <c r="CY753" s="122">
        <v>44294</v>
      </c>
      <c r="CZ753" t="b">
        <f ca="1">IF(ISNA(VLOOKUP(表格11[[#This Row],[Item]],INDIRECT(VLOOKUP(表格11[[#This Row],[Object]],表格12[],2,FALSE)),1,FALSE)),FALSE,TRUE)</f>
        <v>0</v>
      </c>
    </row>
    <row r="754" spans="100:104">
      <c r="CV754" t="s">
        <v>1157</v>
      </c>
      <c r="CW754" t="s">
        <v>1416</v>
      </c>
      <c r="CX754" t="s">
        <v>1328</v>
      </c>
      <c r="CY754" s="122">
        <v>44294</v>
      </c>
      <c r="CZ754" t="b">
        <f ca="1">IF(ISNA(VLOOKUP(表格11[[#This Row],[Item]],INDIRECT(VLOOKUP(表格11[[#This Row],[Object]],表格12[],2,FALSE)),1,FALSE)),FALSE,TRUE)</f>
        <v>0</v>
      </c>
    </row>
    <row r="755" spans="100:104">
      <c r="CV755" t="s">
        <v>1157</v>
      </c>
      <c r="CW755" t="s">
        <v>1416</v>
      </c>
      <c r="CX755" t="s">
        <v>1329</v>
      </c>
      <c r="CY755" s="122">
        <v>44294</v>
      </c>
      <c r="CZ755" t="b">
        <f ca="1">IF(ISNA(VLOOKUP(表格11[[#This Row],[Item]],INDIRECT(VLOOKUP(表格11[[#This Row],[Object]],表格12[],2,FALSE)),1,FALSE)),FALSE,TRUE)</f>
        <v>0</v>
      </c>
    </row>
    <row r="756" spans="100:104">
      <c r="CV756" t="s">
        <v>1157</v>
      </c>
      <c r="CW756" t="s">
        <v>1416</v>
      </c>
      <c r="CX756" t="s">
        <v>1330</v>
      </c>
      <c r="CY756" s="122">
        <v>44294</v>
      </c>
      <c r="CZ756" t="b">
        <f ca="1">IF(ISNA(VLOOKUP(表格11[[#This Row],[Item]],INDIRECT(VLOOKUP(表格11[[#This Row],[Object]],表格12[],2,FALSE)),1,FALSE)),FALSE,TRUE)</f>
        <v>0</v>
      </c>
    </row>
    <row r="757" spans="100:104">
      <c r="CV757" t="s">
        <v>1157</v>
      </c>
      <c r="CW757" t="s">
        <v>1416</v>
      </c>
      <c r="CX757" t="s">
        <v>1331</v>
      </c>
      <c r="CY757" s="122">
        <v>44294</v>
      </c>
      <c r="CZ757" t="b">
        <f ca="1">IF(ISNA(VLOOKUP(表格11[[#This Row],[Item]],INDIRECT(VLOOKUP(表格11[[#This Row],[Object]],表格12[],2,FALSE)),1,FALSE)),FALSE,TRUE)</f>
        <v>0</v>
      </c>
    </row>
    <row r="758" spans="100:104">
      <c r="CV758" t="s">
        <v>1157</v>
      </c>
      <c r="CW758" t="s">
        <v>1416</v>
      </c>
      <c r="CX758" t="s">
        <v>1433</v>
      </c>
      <c r="CY758" s="122">
        <v>44294</v>
      </c>
      <c r="CZ758" t="b">
        <f ca="1">IF(ISNA(VLOOKUP(表格11[[#This Row],[Item]],INDIRECT(VLOOKUP(表格11[[#This Row],[Object]],表格12[],2,FALSE)),1,FALSE)),FALSE,TRUE)</f>
        <v>0</v>
      </c>
    </row>
    <row r="759" spans="100:104">
      <c r="CV759" t="s">
        <v>1157</v>
      </c>
      <c r="CW759" t="s">
        <v>1416</v>
      </c>
      <c r="CX759" t="s">
        <v>1332</v>
      </c>
      <c r="CY759" s="122">
        <v>44294</v>
      </c>
      <c r="CZ759" t="b">
        <f ca="1">IF(ISNA(VLOOKUP(表格11[[#This Row],[Item]],INDIRECT(VLOOKUP(表格11[[#This Row],[Object]],表格12[],2,FALSE)),1,FALSE)),FALSE,TRUE)</f>
        <v>0</v>
      </c>
    </row>
    <row r="760" spans="100:104">
      <c r="CV760" t="s">
        <v>1157</v>
      </c>
      <c r="CW760" t="s">
        <v>1416</v>
      </c>
      <c r="CX760" t="s">
        <v>1333</v>
      </c>
      <c r="CY760" s="122">
        <v>44294</v>
      </c>
      <c r="CZ760" t="b">
        <f ca="1">IF(ISNA(VLOOKUP(表格11[[#This Row],[Item]],INDIRECT(VLOOKUP(表格11[[#This Row],[Object]],表格12[],2,FALSE)),1,FALSE)),FALSE,TRUE)</f>
        <v>0</v>
      </c>
    </row>
    <row r="761" spans="100:104">
      <c r="CV761" t="s">
        <v>1157</v>
      </c>
      <c r="CW761" t="s">
        <v>1416</v>
      </c>
      <c r="CX761" t="s">
        <v>1434</v>
      </c>
      <c r="CY761" s="122">
        <v>44294</v>
      </c>
      <c r="CZ761" t="b">
        <f ca="1">IF(ISNA(VLOOKUP(表格11[[#This Row],[Item]],INDIRECT(VLOOKUP(表格11[[#This Row],[Object]],表格12[],2,FALSE)),1,FALSE)),FALSE,TRUE)</f>
        <v>0</v>
      </c>
    </row>
    <row r="762" spans="100:104">
      <c r="CV762" t="s">
        <v>1157</v>
      </c>
      <c r="CW762" t="s">
        <v>1416</v>
      </c>
      <c r="CX762" t="s">
        <v>1334</v>
      </c>
      <c r="CY762" s="122">
        <v>44294</v>
      </c>
      <c r="CZ762" t="b">
        <f ca="1">IF(ISNA(VLOOKUP(表格11[[#This Row],[Item]],INDIRECT(VLOOKUP(表格11[[#This Row],[Object]],表格12[],2,FALSE)),1,FALSE)),FALSE,TRUE)</f>
        <v>0</v>
      </c>
    </row>
    <row r="763" spans="100:104">
      <c r="CV763" t="s">
        <v>1157</v>
      </c>
      <c r="CW763" t="s">
        <v>1416</v>
      </c>
      <c r="CX763" t="s">
        <v>1469</v>
      </c>
      <c r="CY763" s="122">
        <v>44294</v>
      </c>
      <c r="CZ763" t="b">
        <f ca="1">IF(ISNA(VLOOKUP(表格11[[#This Row],[Item]],INDIRECT(VLOOKUP(表格11[[#This Row],[Object]],表格12[],2,FALSE)),1,FALSE)),FALSE,TRUE)</f>
        <v>0</v>
      </c>
    </row>
    <row r="764" spans="100:104">
      <c r="CV764" t="s">
        <v>1157</v>
      </c>
      <c r="CW764" t="s">
        <v>1416</v>
      </c>
      <c r="CX764" t="s">
        <v>1335</v>
      </c>
      <c r="CY764" s="122">
        <v>44294</v>
      </c>
      <c r="CZ764" t="b">
        <f ca="1">IF(ISNA(VLOOKUP(表格11[[#This Row],[Item]],INDIRECT(VLOOKUP(表格11[[#This Row],[Object]],表格12[],2,FALSE)),1,FALSE)),FALSE,TRUE)</f>
        <v>0</v>
      </c>
    </row>
    <row r="765" spans="100:104">
      <c r="CV765" t="s">
        <v>1157</v>
      </c>
      <c r="CW765" t="s">
        <v>1416</v>
      </c>
      <c r="CX765" t="s">
        <v>1435</v>
      </c>
      <c r="CY765" s="122">
        <v>44294</v>
      </c>
      <c r="CZ765" t="b">
        <f ca="1">IF(ISNA(VLOOKUP(表格11[[#This Row],[Item]],INDIRECT(VLOOKUP(表格11[[#This Row],[Object]],表格12[],2,FALSE)),1,FALSE)),FALSE,TRUE)</f>
        <v>0</v>
      </c>
    </row>
    <row r="766" spans="100:104">
      <c r="CV766" t="s">
        <v>1157</v>
      </c>
      <c r="CW766" t="s">
        <v>1416</v>
      </c>
      <c r="CX766" t="s">
        <v>1336</v>
      </c>
      <c r="CY766" s="122">
        <v>44294</v>
      </c>
      <c r="CZ766" t="b">
        <f ca="1">IF(ISNA(VLOOKUP(表格11[[#This Row],[Item]],INDIRECT(VLOOKUP(表格11[[#This Row],[Object]],表格12[],2,FALSE)),1,FALSE)),FALSE,TRUE)</f>
        <v>0</v>
      </c>
    </row>
    <row r="767" spans="100:104">
      <c r="CV767" t="s">
        <v>1157</v>
      </c>
      <c r="CW767" t="s">
        <v>1416</v>
      </c>
      <c r="CX767" t="s">
        <v>1485</v>
      </c>
      <c r="CY767" s="122">
        <v>44294</v>
      </c>
      <c r="CZ767" t="b">
        <f ca="1">IF(ISNA(VLOOKUP(表格11[[#This Row],[Item]],INDIRECT(VLOOKUP(表格11[[#This Row],[Object]],表格12[],2,FALSE)),1,FALSE)),FALSE,TRUE)</f>
        <v>0</v>
      </c>
    </row>
    <row r="768" spans="100:104">
      <c r="CV768" t="s">
        <v>1157</v>
      </c>
      <c r="CW768" t="s">
        <v>1416</v>
      </c>
      <c r="CX768" t="s">
        <v>1337</v>
      </c>
      <c r="CY768" s="122">
        <v>44294</v>
      </c>
      <c r="CZ768" t="b">
        <f ca="1">IF(ISNA(VLOOKUP(表格11[[#This Row],[Item]],INDIRECT(VLOOKUP(表格11[[#This Row],[Object]],表格12[],2,FALSE)),1,FALSE)),FALSE,TRUE)</f>
        <v>0</v>
      </c>
    </row>
    <row r="769" spans="100:104">
      <c r="CV769" t="s">
        <v>1157</v>
      </c>
      <c r="CW769" t="s">
        <v>1416</v>
      </c>
      <c r="CX769" t="s">
        <v>1436</v>
      </c>
      <c r="CY769" s="122">
        <v>44294</v>
      </c>
      <c r="CZ769" t="b">
        <f ca="1">IF(ISNA(VLOOKUP(表格11[[#This Row],[Item]],INDIRECT(VLOOKUP(表格11[[#This Row],[Object]],表格12[],2,FALSE)),1,FALSE)),FALSE,TRUE)</f>
        <v>0</v>
      </c>
    </row>
    <row r="770" spans="100:104">
      <c r="CV770" t="s">
        <v>1157</v>
      </c>
      <c r="CW770" t="s">
        <v>1416</v>
      </c>
      <c r="CX770" t="s">
        <v>1338</v>
      </c>
      <c r="CY770" s="122">
        <v>44294</v>
      </c>
      <c r="CZ770" t="b">
        <f ca="1">IF(ISNA(VLOOKUP(表格11[[#This Row],[Item]],INDIRECT(VLOOKUP(表格11[[#This Row],[Object]],表格12[],2,FALSE)),1,FALSE)),FALSE,TRUE)</f>
        <v>0</v>
      </c>
    </row>
    <row r="771" spans="100:104">
      <c r="CV771" t="s">
        <v>1157</v>
      </c>
      <c r="CW771" t="s">
        <v>1416</v>
      </c>
      <c r="CX771" t="s">
        <v>1339</v>
      </c>
      <c r="CY771" s="122">
        <v>44294</v>
      </c>
      <c r="CZ771" t="b">
        <f ca="1">IF(ISNA(VLOOKUP(表格11[[#This Row],[Item]],INDIRECT(VLOOKUP(表格11[[#This Row],[Object]],表格12[],2,FALSE)),1,FALSE)),FALSE,TRUE)</f>
        <v>0</v>
      </c>
    </row>
    <row r="772" spans="100:104">
      <c r="CV772" t="s">
        <v>1157</v>
      </c>
      <c r="CW772" t="s">
        <v>1416</v>
      </c>
      <c r="CX772" t="s">
        <v>1340</v>
      </c>
      <c r="CY772" s="122">
        <v>44294</v>
      </c>
      <c r="CZ772" t="b">
        <f ca="1">IF(ISNA(VLOOKUP(表格11[[#This Row],[Item]],INDIRECT(VLOOKUP(表格11[[#This Row],[Object]],表格12[],2,FALSE)),1,FALSE)),FALSE,TRUE)</f>
        <v>0</v>
      </c>
    </row>
    <row r="773" spans="100:104">
      <c r="CV773" t="s">
        <v>1157</v>
      </c>
      <c r="CW773" t="s">
        <v>1416</v>
      </c>
      <c r="CX773" t="s">
        <v>1341</v>
      </c>
      <c r="CY773" s="122">
        <v>44294</v>
      </c>
      <c r="CZ773" t="b">
        <f ca="1">IF(ISNA(VLOOKUP(表格11[[#This Row],[Item]],INDIRECT(VLOOKUP(表格11[[#This Row],[Object]],表格12[],2,FALSE)),1,FALSE)),FALSE,TRUE)</f>
        <v>0</v>
      </c>
    </row>
    <row r="774" spans="100:104">
      <c r="CV774" t="s">
        <v>1157</v>
      </c>
      <c r="CW774" t="s">
        <v>1416</v>
      </c>
      <c r="CX774" t="s">
        <v>1342</v>
      </c>
      <c r="CY774" s="122">
        <v>44294</v>
      </c>
      <c r="CZ774" t="b">
        <f ca="1">IF(ISNA(VLOOKUP(表格11[[#This Row],[Item]],INDIRECT(VLOOKUP(表格11[[#This Row],[Object]],表格12[],2,FALSE)),1,FALSE)),FALSE,TRUE)</f>
        <v>0</v>
      </c>
    </row>
    <row r="775" spans="100:104">
      <c r="CV775" t="s">
        <v>1157</v>
      </c>
      <c r="CW775" t="s">
        <v>1416</v>
      </c>
      <c r="CX775" t="s">
        <v>1437</v>
      </c>
      <c r="CY775" s="122">
        <v>44294</v>
      </c>
      <c r="CZ775" t="b">
        <f ca="1">IF(ISNA(VLOOKUP(表格11[[#This Row],[Item]],INDIRECT(VLOOKUP(表格11[[#This Row],[Object]],表格12[],2,FALSE)),1,FALSE)),FALSE,TRUE)</f>
        <v>0</v>
      </c>
    </row>
    <row r="776" spans="100:104">
      <c r="CV776" t="s">
        <v>1157</v>
      </c>
      <c r="CW776" t="s">
        <v>1416</v>
      </c>
      <c r="CX776" t="s">
        <v>1438</v>
      </c>
      <c r="CY776" s="122">
        <v>44294</v>
      </c>
      <c r="CZ776" t="b">
        <f ca="1">IF(ISNA(VLOOKUP(表格11[[#This Row],[Item]],INDIRECT(VLOOKUP(表格11[[#This Row],[Object]],表格12[],2,FALSE)),1,FALSE)),FALSE,TRUE)</f>
        <v>0</v>
      </c>
    </row>
    <row r="777" spans="100:104">
      <c r="CV777" t="s">
        <v>1157</v>
      </c>
      <c r="CW777" t="s">
        <v>1416</v>
      </c>
      <c r="CX777" t="s">
        <v>1486</v>
      </c>
      <c r="CY777" s="122">
        <v>44294</v>
      </c>
      <c r="CZ777" t="b">
        <f ca="1">IF(ISNA(VLOOKUP(表格11[[#This Row],[Item]],INDIRECT(VLOOKUP(表格11[[#This Row],[Object]],表格12[],2,FALSE)),1,FALSE)),FALSE,TRUE)</f>
        <v>0</v>
      </c>
    </row>
    <row r="778" spans="100:104">
      <c r="CV778" t="s">
        <v>1157</v>
      </c>
      <c r="CW778" t="s">
        <v>1416</v>
      </c>
      <c r="CX778" t="s">
        <v>1343</v>
      </c>
      <c r="CY778" s="122">
        <v>44294</v>
      </c>
      <c r="CZ778" t="b">
        <f ca="1">IF(ISNA(VLOOKUP(表格11[[#This Row],[Item]],INDIRECT(VLOOKUP(表格11[[#This Row],[Object]],表格12[],2,FALSE)),1,FALSE)),FALSE,TRUE)</f>
        <v>0</v>
      </c>
    </row>
    <row r="779" spans="100:104">
      <c r="CV779" t="s">
        <v>1157</v>
      </c>
      <c r="CW779" t="s">
        <v>1416</v>
      </c>
      <c r="CX779" t="s">
        <v>1344</v>
      </c>
      <c r="CY779" s="122">
        <v>44294</v>
      </c>
      <c r="CZ779" t="b">
        <f ca="1">IF(ISNA(VLOOKUP(表格11[[#This Row],[Item]],INDIRECT(VLOOKUP(表格11[[#This Row],[Object]],表格12[],2,FALSE)),1,FALSE)),FALSE,TRUE)</f>
        <v>0</v>
      </c>
    </row>
    <row r="780" spans="100:104">
      <c r="CV780" t="s">
        <v>1157</v>
      </c>
      <c r="CW780" t="s">
        <v>1416</v>
      </c>
      <c r="CX780" t="s">
        <v>1345</v>
      </c>
      <c r="CY780" s="122">
        <v>44294</v>
      </c>
      <c r="CZ780" t="b">
        <f ca="1">IF(ISNA(VLOOKUP(表格11[[#This Row],[Item]],INDIRECT(VLOOKUP(表格11[[#This Row],[Object]],表格12[],2,FALSE)),1,FALSE)),FALSE,TRUE)</f>
        <v>0</v>
      </c>
    </row>
    <row r="781" spans="100:104">
      <c r="CV781" t="s">
        <v>1157</v>
      </c>
      <c r="CW781" t="s">
        <v>1416</v>
      </c>
      <c r="CX781" t="s">
        <v>1346</v>
      </c>
      <c r="CY781" s="122">
        <v>44294</v>
      </c>
      <c r="CZ781" t="b">
        <f ca="1">IF(ISNA(VLOOKUP(表格11[[#This Row],[Item]],INDIRECT(VLOOKUP(表格11[[#This Row],[Object]],表格12[],2,FALSE)),1,FALSE)),FALSE,TRUE)</f>
        <v>0</v>
      </c>
    </row>
    <row r="782" spans="100:104">
      <c r="CV782" t="s">
        <v>1157</v>
      </c>
      <c r="CW782" t="s">
        <v>1416</v>
      </c>
      <c r="CX782" t="s">
        <v>1347</v>
      </c>
      <c r="CY782" s="122">
        <v>44294</v>
      </c>
      <c r="CZ782" t="b">
        <f ca="1">IF(ISNA(VLOOKUP(表格11[[#This Row],[Item]],INDIRECT(VLOOKUP(表格11[[#This Row],[Object]],表格12[],2,FALSE)),1,FALSE)),FALSE,TRUE)</f>
        <v>0</v>
      </c>
    </row>
    <row r="783" spans="100:104">
      <c r="CV783" t="s">
        <v>1157</v>
      </c>
      <c r="CW783" t="s">
        <v>1416</v>
      </c>
      <c r="CX783" t="s">
        <v>1348</v>
      </c>
      <c r="CY783" s="122">
        <v>44294</v>
      </c>
      <c r="CZ783" t="b">
        <f ca="1">IF(ISNA(VLOOKUP(表格11[[#This Row],[Item]],INDIRECT(VLOOKUP(表格11[[#This Row],[Object]],表格12[],2,FALSE)),1,FALSE)),FALSE,TRUE)</f>
        <v>0</v>
      </c>
    </row>
    <row r="784" spans="100:104">
      <c r="CV784" t="s">
        <v>1157</v>
      </c>
      <c r="CW784" t="s">
        <v>1416</v>
      </c>
      <c r="CX784" t="s">
        <v>1439</v>
      </c>
      <c r="CY784" s="122">
        <v>44294</v>
      </c>
      <c r="CZ784" t="b">
        <f ca="1">IF(ISNA(VLOOKUP(表格11[[#This Row],[Item]],INDIRECT(VLOOKUP(表格11[[#This Row],[Object]],表格12[],2,FALSE)),1,FALSE)),FALSE,TRUE)</f>
        <v>0</v>
      </c>
    </row>
    <row r="785" spans="100:104">
      <c r="CV785" t="s">
        <v>1157</v>
      </c>
      <c r="CW785" t="s">
        <v>1416</v>
      </c>
      <c r="CX785" t="s">
        <v>1349</v>
      </c>
      <c r="CY785" s="122">
        <v>44294</v>
      </c>
      <c r="CZ785" t="b">
        <f ca="1">IF(ISNA(VLOOKUP(表格11[[#This Row],[Item]],INDIRECT(VLOOKUP(表格11[[#This Row],[Object]],表格12[],2,FALSE)),1,FALSE)),FALSE,TRUE)</f>
        <v>0</v>
      </c>
    </row>
    <row r="786" spans="100:104">
      <c r="CV786" t="s">
        <v>1157</v>
      </c>
      <c r="CW786" t="s">
        <v>1416</v>
      </c>
      <c r="CX786" t="s">
        <v>1350</v>
      </c>
      <c r="CY786" s="122">
        <v>44294</v>
      </c>
      <c r="CZ786" t="b">
        <f ca="1">IF(ISNA(VLOOKUP(表格11[[#This Row],[Item]],INDIRECT(VLOOKUP(表格11[[#This Row],[Object]],表格12[],2,FALSE)),1,FALSE)),FALSE,TRUE)</f>
        <v>0</v>
      </c>
    </row>
    <row r="787" spans="100:104">
      <c r="CV787" t="s">
        <v>1157</v>
      </c>
      <c r="CW787" t="s">
        <v>1416</v>
      </c>
      <c r="CX787" t="s">
        <v>1440</v>
      </c>
      <c r="CY787" s="122">
        <v>44294</v>
      </c>
      <c r="CZ787" t="b">
        <f ca="1">IF(ISNA(VLOOKUP(表格11[[#This Row],[Item]],INDIRECT(VLOOKUP(表格11[[#This Row],[Object]],表格12[],2,FALSE)),1,FALSE)),FALSE,TRUE)</f>
        <v>0</v>
      </c>
    </row>
    <row r="788" spans="100:104">
      <c r="CV788" t="s">
        <v>1157</v>
      </c>
      <c r="CW788" t="s">
        <v>1416</v>
      </c>
      <c r="CX788" t="s">
        <v>1351</v>
      </c>
      <c r="CY788" s="122">
        <v>44294</v>
      </c>
      <c r="CZ788" t="b">
        <f ca="1">IF(ISNA(VLOOKUP(表格11[[#This Row],[Item]],INDIRECT(VLOOKUP(表格11[[#This Row],[Object]],表格12[],2,FALSE)),1,FALSE)),FALSE,TRUE)</f>
        <v>0</v>
      </c>
    </row>
    <row r="789" spans="100:104">
      <c r="CV789" t="s">
        <v>1157</v>
      </c>
      <c r="CW789" t="s">
        <v>1416</v>
      </c>
      <c r="CX789" t="s">
        <v>937</v>
      </c>
      <c r="CY789" s="122">
        <v>44294</v>
      </c>
      <c r="CZ789" t="b">
        <f ca="1">IF(ISNA(VLOOKUP(表格11[[#This Row],[Item]],INDIRECT(VLOOKUP(表格11[[#This Row],[Object]],表格12[],2,FALSE)),1,FALSE)),FALSE,TRUE)</f>
        <v>0</v>
      </c>
    </row>
    <row r="790" spans="100:104">
      <c r="CV790" t="s">
        <v>1157</v>
      </c>
      <c r="CW790" t="s">
        <v>1416</v>
      </c>
      <c r="CX790" t="s">
        <v>1352</v>
      </c>
      <c r="CY790" s="122">
        <v>44294</v>
      </c>
      <c r="CZ790" t="b">
        <f ca="1">IF(ISNA(VLOOKUP(表格11[[#This Row],[Item]],INDIRECT(VLOOKUP(表格11[[#This Row],[Object]],表格12[],2,FALSE)),1,FALSE)),FALSE,TRUE)</f>
        <v>0</v>
      </c>
    </row>
    <row r="791" spans="100:104">
      <c r="CV791" t="s">
        <v>1157</v>
      </c>
      <c r="CW791" t="s">
        <v>1416</v>
      </c>
      <c r="CX791" t="s">
        <v>1353</v>
      </c>
      <c r="CY791" s="122">
        <v>44294</v>
      </c>
      <c r="CZ791" t="b">
        <f ca="1">IF(ISNA(VLOOKUP(表格11[[#This Row],[Item]],INDIRECT(VLOOKUP(表格11[[#This Row],[Object]],表格12[],2,FALSE)),1,FALSE)),FALSE,TRUE)</f>
        <v>0</v>
      </c>
    </row>
    <row r="792" spans="100:104">
      <c r="CV792" t="s">
        <v>1157</v>
      </c>
      <c r="CW792" t="s">
        <v>1416</v>
      </c>
      <c r="CX792" t="s">
        <v>1354</v>
      </c>
      <c r="CY792" s="122">
        <v>44294</v>
      </c>
      <c r="CZ792" t="b">
        <f ca="1">IF(ISNA(VLOOKUP(表格11[[#This Row],[Item]],INDIRECT(VLOOKUP(表格11[[#This Row],[Object]],表格12[],2,FALSE)),1,FALSE)),FALSE,TRUE)</f>
        <v>0</v>
      </c>
    </row>
    <row r="793" spans="100:104">
      <c r="CV793" t="s">
        <v>1157</v>
      </c>
      <c r="CW793" t="s">
        <v>1416</v>
      </c>
      <c r="CX793" t="s">
        <v>1355</v>
      </c>
      <c r="CY793" s="122">
        <v>44294</v>
      </c>
      <c r="CZ793" t="b">
        <f ca="1">IF(ISNA(VLOOKUP(表格11[[#This Row],[Item]],INDIRECT(VLOOKUP(表格11[[#This Row],[Object]],表格12[],2,FALSE)),1,FALSE)),FALSE,TRUE)</f>
        <v>0</v>
      </c>
    </row>
    <row r="794" spans="100:104">
      <c r="CV794" t="s">
        <v>1157</v>
      </c>
      <c r="CW794" t="s">
        <v>1416</v>
      </c>
      <c r="CX794" t="s">
        <v>1356</v>
      </c>
      <c r="CY794" s="122">
        <v>44294</v>
      </c>
      <c r="CZ794" t="b">
        <f ca="1">IF(ISNA(VLOOKUP(表格11[[#This Row],[Item]],INDIRECT(VLOOKUP(表格11[[#This Row],[Object]],表格12[],2,FALSE)),1,FALSE)),FALSE,TRUE)</f>
        <v>0</v>
      </c>
    </row>
    <row r="795" spans="100:104">
      <c r="CV795" t="s">
        <v>1157</v>
      </c>
      <c r="CW795" t="s">
        <v>1416</v>
      </c>
      <c r="CX795" t="s">
        <v>1357</v>
      </c>
      <c r="CY795" s="122">
        <v>44294</v>
      </c>
      <c r="CZ795" t="b">
        <f ca="1">IF(ISNA(VLOOKUP(表格11[[#This Row],[Item]],INDIRECT(VLOOKUP(表格11[[#This Row],[Object]],表格12[],2,FALSE)),1,FALSE)),FALSE,TRUE)</f>
        <v>0</v>
      </c>
    </row>
    <row r="796" spans="100:104">
      <c r="CV796" t="s">
        <v>1157</v>
      </c>
      <c r="CW796" t="s">
        <v>1416</v>
      </c>
      <c r="CX796" t="s">
        <v>1358</v>
      </c>
      <c r="CY796" s="122">
        <v>44294</v>
      </c>
      <c r="CZ796" t="b">
        <f ca="1">IF(ISNA(VLOOKUP(表格11[[#This Row],[Item]],INDIRECT(VLOOKUP(表格11[[#This Row],[Object]],表格12[],2,FALSE)),1,FALSE)),FALSE,TRUE)</f>
        <v>0</v>
      </c>
    </row>
    <row r="797" spans="100:104">
      <c r="CV797" t="s">
        <v>1157</v>
      </c>
      <c r="CW797" t="s">
        <v>1416</v>
      </c>
      <c r="CX797" t="s">
        <v>1359</v>
      </c>
      <c r="CY797" s="122">
        <v>44294</v>
      </c>
      <c r="CZ797" t="b">
        <f ca="1">IF(ISNA(VLOOKUP(表格11[[#This Row],[Item]],INDIRECT(VLOOKUP(表格11[[#This Row],[Object]],表格12[],2,FALSE)),1,FALSE)),FALSE,TRUE)</f>
        <v>0</v>
      </c>
    </row>
    <row r="798" spans="100:104">
      <c r="CV798" t="s">
        <v>1157</v>
      </c>
      <c r="CW798" t="s">
        <v>1416</v>
      </c>
      <c r="CX798" t="s">
        <v>1360</v>
      </c>
      <c r="CY798" s="122">
        <v>44294</v>
      </c>
      <c r="CZ798" t="b">
        <f ca="1">IF(ISNA(VLOOKUP(表格11[[#This Row],[Item]],INDIRECT(VLOOKUP(表格11[[#This Row],[Object]],表格12[],2,FALSE)),1,FALSE)),FALSE,TRUE)</f>
        <v>0</v>
      </c>
    </row>
    <row r="799" spans="100:104">
      <c r="CV799" t="s">
        <v>1157</v>
      </c>
      <c r="CW799" t="s">
        <v>1416</v>
      </c>
      <c r="CX799" t="s">
        <v>1487</v>
      </c>
      <c r="CY799" s="122">
        <v>44294</v>
      </c>
      <c r="CZ799" t="b">
        <f ca="1">IF(ISNA(VLOOKUP(表格11[[#This Row],[Item]],INDIRECT(VLOOKUP(表格11[[#This Row],[Object]],表格12[],2,FALSE)),1,FALSE)),FALSE,TRUE)</f>
        <v>0</v>
      </c>
    </row>
    <row r="800" spans="100:104">
      <c r="CV800" t="s">
        <v>1157</v>
      </c>
      <c r="CW800" t="s">
        <v>1416</v>
      </c>
      <c r="CX800" t="s">
        <v>1361</v>
      </c>
      <c r="CY800" s="122">
        <v>44294</v>
      </c>
      <c r="CZ800" t="b">
        <f ca="1">IF(ISNA(VLOOKUP(表格11[[#This Row],[Item]],INDIRECT(VLOOKUP(表格11[[#This Row],[Object]],表格12[],2,FALSE)),1,FALSE)),FALSE,TRUE)</f>
        <v>0</v>
      </c>
    </row>
    <row r="801" spans="100:104">
      <c r="CV801" t="s">
        <v>1157</v>
      </c>
      <c r="CW801" t="s">
        <v>1416</v>
      </c>
      <c r="CX801" t="s">
        <v>1362</v>
      </c>
      <c r="CY801" s="122">
        <v>44294</v>
      </c>
      <c r="CZ801" t="b">
        <f ca="1">IF(ISNA(VLOOKUP(表格11[[#This Row],[Item]],INDIRECT(VLOOKUP(表格11[[#This Row],[Object]],表格12[],2,FALSE)),1,FALSE)),FALSE,TRUE)</f>
        <v>0</v>
      </c>
    </row>
    <row r="802" spans="100:104">
      <c r="CV802" t="s">
        <v>1157</v>
      </c>
      <c r="CW802" t="s">
        <v>1416</v>
      </c>
      <c r="CX802" t="s">
        <v>1363</v>
      </c>
      <c r="CY802" s="122">
        <v>44294</v>
      </c>
      <c r="CZ802" t="b">
        <f ca="1">IF(ISNA(VLOOKUP(表格11[[#This Row],[Item]],INDIRECT(VLOOKUP(表格11[[#This Row],[Object]],表格12[],2,FALSE)),1,FALSE)),FALSE,TRUE)</f>
        <v>0</v>
      </c>
    </row>
    <row r="803" spans="100:104">
      <c r="CV803" t="s">
        <v>1157</v>
      </c>
      <c r="CW803" t="s">
        <v>1416</v>
      </c>
      <c r="CX803" t="s">
        <v>1364</v>
      </c>
      <c r="CY803" s="122">
        <v>44294</v>
      </c>
      <c r="CZ803" t="b">
        <f ca="1">IF(ISNA(VLOOKUP(表格11[[#This Row],[Item]],INDIRECT(VLOOKUP(表格11[[#This Row],[Object]],表格12[],2,FALSE)),1,FALSE)),FALSE,TRUE)</f>
        <v>0</v>
      </c>
    </row>
    <row r="804" spans="100:104">
      <c r="CV804" t="s">
        <v>1157</v>
      </c>
      <c r="CW804" t="s">
        <v>1416</v>
      </c>
      <c r="CX804" t="s">
        <v>1365</v>
      </c>
      <c r="CY804" s="122">
        <v>44294</v>
      </c>
      <c r="CZ804" t="b">
        <f ca="1">IF(ISNA(VLOOKUP(表格11[[#This Row],[Item]],INDIRECT(VLOOKUP(表格11[[#This Row],[Object]],表格12[],2,FALSE)),1,FALSE)),FALSE,TRUE)</f>
        <v>0</v>
      </c>
    </row>
    <row r="805" spans="100:104">
      <c r="CV805" t="s">
        <v>1157</v>
      </c>
      <c r="CW805" t="s">
        <v>1416</v>
      </c>
      <c r="CX805" t="s">
        <v>1366</v>
      </c>
      <c r="CY805" s="122">
        <v>44294</v>
      </c>
      <c r="CZ805" t="b">
        <f ca="1">IF(ISNA(VLOOKUP(表格11[[#This Row],[Item]],INDIRECT(VLOOKUP(表格11[[#This Row],[Object]],表格12[],2,FALSE)),1,FALSE)),FALSE,TRUE)</f>
        <v>0</v>
      </c>
    </row>
    <row r="806" spans="100:104">
      <c r="CV806" t="s">
        <v>1157</v>
      </c>
      <c r="CW806" t="s">
        <v>1416</v>
      </c>
      <c r="CX806" t="s">
        <v>1441</v>
      </c>
      <c r="CY806" s="122">
        <v>44294</v>
      </c>
      <c r="CZ806" t="b">
        <f ca="1">IF(ISNA(VLOOKUP(表格11[[#This Row],[Item]],INDIRECT(VLOOKUP(表格11[[#This Row],[Object]],表格12[],2,FALSE)),1,FALSE)),FALSE,TRUE)</f>
        <v>0</v>
      </c>
    </row>
    <row r="807" spans="100:104">
      <c r="CV807" t="s">
        <v>1157</v>
      </c>
      <c r="CW807" t="s">
        <v>1416</v>
      </c>
      <c r="CX807" t="s">
        <v>1442</v>
      </c>
      <c r="CY807" s="122">
        <v>44294</v>
      </c>
      <c r="CZ807" t="b">
        <f ca="1">IF(ISNA(VLOOKUP(表格11[[#This Row],[Item]],INDIRECT(VLOOKUP(表格11[[#This Row],[Object]],表格12[],2,FALSE)),1,FALSE)),FALSE,TRUE)</f>
        <v>0</v>
      </c>
    </row>
    <row r="808" spans="100:104">
      <c r="CV808" t="s">
        <v>1157</v>
      </c>
      <c r="CW808" t="s">
        <v>1416</v>
      </c>
      <c r="CX808" t="s">
        <v>1367</v>
      </c>
      <c r="CY808" s="122">
        <v>44294</v>
      </c>
      <c r="CZ808" t="b">
        <f ca="1">IF(ISNA(VLOOKUP(表格11[[#This Row],[Item]],INDIRECT(VLOOKUP(表格11[[#This Row],[Object]],表格12[],2,FALSE)),1,FALSE)),FALSE,TRUE)</f>
        <v>0</v>
      </c>
    </row>
    <row r="809" spans="100:104">
      <c r="CV809" t="s">
        <v>1157</v>
      </c>
      <c r="CW809" t="s">
        <v>1416</v>
      </c>
      <c r="CX809" t="s">
        <v>1368</v>
      </c>
      <c r="CY809" s="122">
        <v>44294</v>
      </c>
      <c r="CZ809" t="b">
        <f ca="1">IF(ISNA(VLOOKUP(表格11[[#This Row],[Item]],INDIRECT(VLOOKUP(表格11[[#This Row],[Object]],表格12[],2,FALSE)),1,FALSE)),FALSE,TRUE)</f>
        <v>0</v>
      </c>
    </row>
    <row r="810" spans="100:104">
      <c r="CV810" t="s">
        <v>1157</v>
      </c>
      <c r="CW810" t="s">
        <v>1416</v>
      </c>
      <c r="CX810" t="s">
        <v>1369</v>
      </c>
      <c r="CY810" s="122">
        <v>44294</v>
      </c>
      <c r="CZ810" t="b">
        <f ca="1">IF(ISNA(VLOOKUP(表格11[[#This Row],[Item]],INDIRECT(VLOOKUP(表格11[[#This Row],[Object]],表格12[],2,FALSE)),1,FALSE)),FALSE,TRUE)</f>
        <v>0</v>
      </c>
    </row>
    <row r="811" spans="100:104">
      <c r="CV811" t="s">
        <v>1157</v>
      </c>
      <c r="CW811" t="s">
        <v>1416</v>
      </c>
      <c r="CX811" t="s">
        <v>1488</v>
      </c>
      <c r="CY811" s="122">
        <v>44294</v>
      </c>
      <c r="CZ811" t="b">
        <f ca="1">IF(ISNA(VLOOKUP(表格11[[#This Row],[Item]],INDIRECT(VLOOKUP(表格11[[#This Row],[Object]],表格12[],2,FALSE)),1,FALSE)),FALSE,TRUE)</f>
        <v>0</v>
      </c>
    </row>
    <row r="812" spans="100:104">
      <c r="CV812" t="s">
        <v>1157</v>
      </c>
      <c r="CW812" t="s">
        <v>1416</v>
      </c>
      <c r="CX812" t="s">
        <v>1370</v>
      </c>
      <c r="CY812" s="122">
        <v>44294</v>
      </c>
      <c r="CZ812" t="b">
        <f ca="1">IF(ISNA(VLOOKUP(表格11[[#This Row],[Item]],INDIRECT(VLOOKUP(表格11[[#This Row],[Object]],表格12[],2,FALSE)),1,FALSE)),FALSE,TRUE)</f>
        <v>0</v>
      </c>
    </row>
    <row r="813" spans="100:104">
      <c r="CV813" t="s">
        <v>1157</v>
      </c>
      <c r="CW813" t="s">
        <v>1416</v>
      </c>
      <c r="CX813" t="s">
        <v>1371</v>
      </c>
      <c r="CY813" s="122">
        <v>44294</v>
      </c>
      <c r="CZ813" t="b">
        <f ca="1">IF(ISNA(VLOOKUP(表格11[[#This Row],[Item]],INDIRECT(VLOOKUP(表格11[[#This Row],[Object]],表格12[],2,FALSE)),1,FALSE)),FALSE,TRUE)</f>
        <v>0</v>
      </c>
    </row>
    <row r="814" spans="100:104">
      <c r="CV814" t="s">
        <v>1157</v>
      </c>
      <c r="CW814" t="s">
        <v>1416</v>
      </c>
      <c r="CX814" t="s">
        <v>1372</v>
      </c>
      <c r="CY814" s="122">
        <v>44294</v>
      </c>
      <c r="CZ814" t="b">
        <f ca="1">IF(ISNA(VLOOKUP(表格11[[#This Row],[Item]],INDIRECT(VLOOKUP(表格11[[#This Row],[Object]],表格12[],2,FALSE)),1,FALSE)),FALSE,TRUE)</f>
        <v>0</v>
      </c>
    </row>
    <row r="815" spans="100:104">
      <c r="CV815" t="s">
        <v>1157</v>
      </c>
      <c r="CW815" t="s">
        <v>1416</v>
      </c>
      <c r="CX815" t="s">
        <v>1373</v>
      </c>
      <c r="CY815" s="122">
        <v>44294</v>
      </c>
      <c r="CZ815" t="b">
        <f ca="1">IF(ISNA(VLOOKUP(表格11[[#This Row],[Item]],INDIRECT(VLOOKUP(表格11[[#This Row],[Object]],表格12[],2,FALSE)),1,FALSE)),FALSE,TRUE)</f>
        <v>0</v>
      </c>
    </row>
    <row r="816" spans="100:104">
      <c r="CV816" t="s">
        <v>1157</v>
      </c>
      <c r="CW816" t="s">
        <v>1416</v>
      </c>
      <c r="CX816" t="s">
        <v>1374</v>
      </c>
      <c r="CY816" s="122">
        <v>44294</v>
      </c>
      <c r="CZ816" t="b">
        <f ca="1">IF(ISNA(VLOOKUP(表格11[[#This Row],[Item]],INDIRECT(VLOOKUP(表格11[[#This Row],[Object]],表格12[],2,FALSE)),1,FALSE)),FALSE,TRUE)</f>
        <v>0</v>
      </c>
    </row>
    <row r="817" spans="100:104">
      <c r="CV817" t="s">
        <v>1157</v>
      </c>
      <c r="CW817" t="s">
        <v>1416</v>
      </c>
      <c r="CX817" t="s">
        <v>1375</v>
      </c>
      <c r="CY817" s="122">
        <v>44294</v>
      </c>
      <c r="CZ817" t="b">
        <f ca="1">IF(ISNA(VLOOKUP(表格11[[#This Row],[Item]],INDIRECT(VLOOKUP(表格11[[#This Row],[Object]],表格12[],2,FALSE)),1,FALSE)),FALSE,TRUE)</f>
        <v>0</v>
      </c>
    </row>
    <row r="818" spans="100:104">
      <c r="CV818" t="s">
        <v>1157</v>
      </c>
      <c r="CW818" t="s">
        <v>1416</v>
      </c>
      <c r="CX818" t="s">
        <v>1376</v>
      </c>
      <c r="CY818" s="122">
        <v>44294</v>
      </c>
      <c r="CZ818" t="b">
        <f ca="1">IF(ISNA(VLOOKUP(表格11[[#This Row],[Item]],INDIRECT(VLOOKUP(表格11[[#This Row],[Object]],表格12[],2,FALSE)),1,FALSE)),FALSE,TRUE)</f>
        <v>0</v>
      </c>
    </row>
    <row r="819" spans="100:104">
      <c r="CV819" t="s">
        <v>1157</v>
      </c>
      <c r="CW819" t="s">
        <v>1416</v>
      </c>
      <c r="CX819" t="s">
        <v>1489</v>
      </c>
      <c r="CY819" s="122">
        <v>44294</v>
      </c>
      <c r="CZ819" t="b">
        <f ca="1">IF(ISNA(VLOOKUP(表格11[[#This Row],[Item]],INDIRECT(VLOOKUP(表格11[[#This Row],[Object]],表格12[],2,FALSE)),1,FALSE)),FALSE,TRUE)</f>
        <v>0</v>
      </c>
    </row>
    <row r="820" spans="100:104">
      <c r="CV820" t="s">
        <v>1157</v>
      </c>
      <c r="CW820" t="s">
        <v>1416</v>
      </c>
      <c r="CX820" t="s">
        <v>1377</v>
      </c>
      <c r="CY820" s="122">
        <v>44294</v>
      </c>
      <c r="CZ820" t="b">
        <f ca="1">IF(ISNA(VLOOKUP(表格11[[#This Row],[Item]],INDIRECT(VLOOKUP(表格11[[#This Row],[Object]],表格12[],2,FALSE)),1,FALSE)),FALSE,TRUE)</f>
        <v>0</v>
      </c>
    </row>
    <row r="821" spans="100:104">
      <c r="CV821" t="s">
        <v>1157</v>
      </c>
      <c r="CW821" t="s">
        <v>1416</v>
      </c>
      <c r="CX821" t="s">
        <v>1378</v>
      </c>
      <c r="CY821" s="122">
        <v>44294</v>
      </c>
      <c r="CZ821" t="b">
        <f ca="1">IF(ISNA(VLOOKUP(表格11[[#This Row],[Item]],INDIRECT(VLOOKUP(表格11[[#This Row],[Object]],表格12[],2,FALSE)),1,FALSE)),FALSE,TRUE)</f>
        <v>0</v>
      </c>
    </row>
    <row r="822" spans="100:104">
      <c r="CV822" t="s">
        <v>1157</v>
      </c>
      <c r="CW822" t="s">
        <v>1416</v>
      </c>
      <c r="CX822" t="s">
        <v>1490</v>
      </c>
      <c r="CY822" s="122">
        <v>44294</v>
      </c>
      <c r="CZ822" t="b">
        <f ca="1">IF(ISNA(VLOOKUP(表格11[[#This Row],[Item]],INDIRECT(VLOOKUP(表格11[[#This Row],[Object]],表格12[],2,FALSE)),1,FALSE)),FALSE,TRUE)</f>
        <v>0</v>
      </c>
    </row>
    <row r="823" spans="100:104">
      <c r="CV823" t="s">
        <v>1157</v>
      </c>
      <c r="CW823" t="s">
        <v>1416</v>
      </c>
      <c r="CX823" t="s">
        <v>1379</v>
      </c>
      <c r="CY823" s="122">
        <v>44294</v>
      </c>
      <c r="CZ823" t="b">
        <f ca="1">IF(ISNA(VLOOKUP(表格11[[#This Row],[Item]],INDIRECT(VLOOKUP(表格11[[#This Row],[Object]],表格12[],2,FALSE)),1,FALSE)),FALSE,TRUE)</f>
        <v>0</v>
      </c>
    </row>
    <row r="824" spans="100:104">
      <c r="CV824" t="s">
        <v>1157</v>
      </c>
      <c r="CW824" t="s">
        <v>1416</v>
      </c>
      <c r="CX824" t="s">
        <v>1380</v>
      </c>
      <c r="CY824" s="122">
        <v>44294</v>
      </c>
      <c r="CZ824" t="b">
        <f ca="1">IF(ISNA(VLOOKUP(表格11[[#This Row],[Item]],INDIRECT(VLOOKUP(表格11[[#This Row],[Object]],表格12[],2,FALSE)),1,FALSE)),FALSE,TRUE)</f>
        <v>0</v>
      </c>
    </row>
    <row r="825" spans="100:104">
      <c r="CV825" t="s">
        <v>1157</v>
      </c>
      <c r="CW825" t="s">
        <v>1416</v>
      </c>
      <c r="CX825" t="s">
        <v>1381</v>
      </c>
      <c r="CY825" s="122">
        <v>44294</v>
      </c>
      <c r="CZ825" t="b">
        <f ca="1">IF(ISNA(VLOOKUP(表格11[[#This Row],[Item]],INDIRECT(VLOOKUP(表格11[[#This Row],[Object]],表格12[],2,FALSE)),1,FALSE)),FALSE,TRUE)</f>
        <v>0</v>
      </c>
    </row>
    <row r="826" spans="100:104">
      <c r="CV826" t="s">
        <v>1157</v>
      </c>
      <c r="CW826" t="s">
        <v>1416</v>
      </c>
      <c r="CX826" t="s">
        <v>1382</v>
      </c>
      <c r="CY826" s="122">
        <v>44294</v>
      </c>
      <c r="CZ826" t="b">
        <f ca="1">IF(ISNA(VLOOKUP(表格11[[#This Row],[Item]],INDIRECT(VLOOKUP(表格11[[#This Row],[Object]],表格12[],2,FALSE)),1,FALSE)),FALSE,TRUE)</f>
        <v>0</v>
      </c>
    </row>
    <row r="827" spans="100:104">
      <c r="CV827" t="s">
        <v>1157</v>
      </c>
      <c r="CW827" t="s">
        <v>1416</v>
      </c>
      <c r="CX827" t="s">
        <v>1443</v>
      </c>
      <c r="CY827" s="122">
        <v>44294</v>
      </c>
      <c r="CZ827" t="b">
        <f ca="1">IF(ISNA(VLOOKUP(表格11[[#This Row],[Item]],INDIRECT(VLOOKUP(表格11[[#This Row],[Object]],表格12[],2,FALSE)),1,FALSE)),FALSE,TRUE)</f>
        <v>0</v>
      </c>
    </row>
    <row r="828" spans="100:104">
      <c r="CV828" t="s">
        <v>1157</v>
      </c>
      <c r="CW828" t="s">
        <v>1416</v>
      </c>
      <c r="CX828" t="s">
        <v>1491</v>
      </c>
      <c r="CY828" s="122">
        <v>44294</v>
      </c>
      <c r="CZ828" t="b">
        <f ca="1">IF(ISNA(VLOOKUP(表格11[[#This Row],[Item]],INDIRECT(VLOOKUP(表格11[[#This Row],[Object]],表格12[],2,FALSE)),1,FALSE)),FALSE,TRUE)</f>
        <v>0</v>
      </c>
    </row>
    <row r="829" spans="100:104">
      <c r="CV829" t="s">
        <v>1157</v>
      </c>
      <c r="CW829" t="s">
        <v>1416</v>
      </c>
      <c r="CX829" t="s">
        <v>1383</v>
      </c>
      <c r="CY829" s="122">
        <v>44294</v>
      </c>
      <c r="CZ829" t="b">
        <f ca="1">IF(ISNA(VLOOKUP(表格11[[#This Row],[Item]],INDIRECT(VLOOKUP(表格11[[#This Row],[Object]],表格12[],2,FALSE)),1,FALSE)),FALSE,TRUE)</f>
        <v>0</v>
      </c>
    </row>
    <row r="830" spans="100:104">
      <c r="CV830" t="s">
        <v>1157</v>
      </c>
      <c r="CW830" t="s">
        <v>1416</v>
      </c>
      <c r="CX830" t="s">
        <v>1384</v>
      </c>
      <c r="CY830" s="122">
        <v>44294</v>
      </c>
      <c r="CZ830" t="b">
        <f ca="1">IF(ISNA(VLOOKUP(表格11[[#This Row],[Item]],INDIRECT(VLOOKUP(表格11[[#This Row],[Object]],表格12[],2,FALSE)),1,FALSE)),FALSE,TRUE)</f>
        <v>0</v>
      </c>
    </row>
    <row r="831" spans="100:104">
      <c r="CV831" t="s">
        <v>1157</v>
      </c>
      <c r="CW831" t="s">
        <v>1416</v>
      </c>
      <c r="CX831" t="s">
        <v>1385</v>
      </c>
      <c r="CY831" s="122">
        <v>44294</v>
      </c>
      <c r="CZ831" t="b">
        <f ca="1">IF(ISNA(VLOOKUP(表格11[[#This Row],[Item]],INDIRECT(VLOOKUP(表格11[[#This Row],[Object]],表格12[],2,FALSE)),1,FALSE)),FALSE,TRUE)</f>
        <v>0</v>
      </c>
    </row>
    <row r="832" spans="100:104">
      <c r="CV832" t="s">
        <v>1157</v>
      </c>
      <c r="CW832" t="s">
        <v>1416</v>
      </c>
      <c r="CX832" t="s">
        <v>1386</v>
      </c>
      <c r="CY832" s="122">
        <v>44294</v>
      </c>
      <c r="CZ832" t="b">
        <f ca="1">IF(ISNA(VLOOKUP(表格11[[#This Row],[Item]],INDIRECT(VLOOKUP(表格11[[#This Row],[Object]],表格12[],2,FALSE)),1,FALSE)),FALSE,TRUE)</f>
        <v>0</v>
      </c>
    </row>
    <row r="833" spans="100:104">
      <c r="CV833" t="s">
        <v>1157</v>
      </c>
      <c r="CW833" t="s">
        <v>1416</v>
      </c>
      <c r="CX833" t="s">
        <v>1387</v>
      </c>
      <c r="CY833" s="122">
        <v>44294</v>
      </c>
      <c r="CZ833" t="b">
        <f ca="1">IF(ISNA(VLOOKUP(表格11[[#This Row],[Item]],INDIRECT(VLOOKUP(表格11[[#This Row],[Object]],表格12[],2,FALSE)),1,FALSE)),FALSE,TRUE)</f>
        <v>0</v>
      </c>
    </row>
    <row r="834" spans="100:104">
      <c r="CV834" t="s">
        <v>1157</v>
      </c>
      <c r="CW834" t="s">
        <v>1416</v>
      </c>
      <c r="CX834" t="s">
        <v>1388</v>
      </c>
      <c r="CY834" s="122">
        <v>44294</v>
      </c>
      <c r="CZ834" t="b">
        <f ca="1">IF(ISNA(VLOOKUP(表格11[[#This Row],[Item]],INDIRECT(VLOOKUP(表格11[[#This Row],[Object]],表格12[],2,FALSE)),1,FALSE)),FALSE,TRUE)</f>
        <v>0</v>
      </c>
    </row>
    <row r="835" spans="100:104">
      <c r="CV835" t="s">
        <v>1157</v>
      </c>
      <c r="CW835" t="s">
        <v>1416</v>
      </c>
      <c r="CX835" t="s">
        <v>1389</v>
      </c>
      <c r="CY835" s="122">
        <v>44294</v>
      </c>
      <c r="CZ835" t="b">
        <f ca="1">IF(ISNA(VLOOKUP(表格11[[#This Row],[Item]],INDIRECT(VLOOKUP(表格11[[#This Row],[Object]],表格12[],2,FALSE)),1,FALSE)),FALSE,TRUE)</f>
        <v>0</v>
      </c>
    </row>
    <row r="836" spans="100:104">
      <c r="CV836" t="s">
        <v>1157</v>
      </c>
      <c r="CW836" t="s">
        <v>1416</v>
      </c>
      <c r="CX836" t="s">
        <v>1390</v>
      </c>
      <c r="CY836" s="122">
        <v>44294</v>
      </c>
      <c r="CZ836" t="b">
        <f ca="1">IF(ISNA(VLOOKUP(表格11[[#This Row],[Item]],INDIRECT(VLOOKUP(表格11[[#This Row],[Object]],表格12[],2,FALSE)),1,FALSE)),FALSE,TRUE)</f>
        <v>0</v>
      </c>
    </row>
    <row r="837" spans="100:104">
      <c r="CV837" t="s">
        <v>1157</v>
      </c>
      <c r="CW837" t="s">
        <v>1416</v>
      </c>
      <c r="CX837" t="s">
        <v>1391</v>
      </c>
      <c r="CY837" s="122">
        <v>44294</v>
      </c>
      <c r="CZ837" t="b">
        <f ca="1">IF(ISNA(VLOOKUP(表格11[[#This Row],[Item]],INDIRECT(VLOOKUP(表格11[[#This Row],[Object]],表格12[],2,FALSE)),1,FALSE)),FALSE,TRUE)</f>
        <v>0</v>
      </c>
    </row>
    <row r="838" spans="100:104">
      <c r="CV838" t="s">
        <v>1157</v>
      </c>
      <c r="CW838" t="s">
        <v>1416</v>
      </c>
      <c r="CX838" t="s">
        <v>1392</v>
      </c>
      <c r="CY838" s="122">
        <v>44294</v>
      </c>
      <c r="CZ838" t="b">
        <f ca="1">IF(ISNA(VLOOKUP(表格11[[#This Row],[Item]],INDIRECT(VLOOKUP(表格11[[#This Row],[Object]],表格12[],2,FALSE)),1,FALSE)),FALSE,TRUE)</f>
        <v>0</v>
      </c>
    </row>
    <row r="839" spans="100:104">
      <c r="CV839" t="s">
        <v>1157</v>
      </c>
      <c r="CW839" t="s">
        <v>1416</v>
      </c>
      <c r="CX839" t="s">
        <v>1393</v>
      </c>
      <c r="CY839" s="122">
        <v>44294</v>
      </c>
      <c r="CZ839" t="b">
        <f ca="1">IF(ISNA(VLOOKUP(表格11[[#This Row],[Item]],INDIRECT(VLOOKUP(表格11[[#This Row],[Object]],表格12[],2,FALSE)),1,FALSE)),FALSE,TRUE)</f>
        <v>0</v>
      </c>
    </row>
    <row r="840" spans="100:104">
      <c r="CV840" t="s">
        <v>1157</v>
      </c>
      <c r="CW840" t="s">
        <v>1416</v>
      </c>
      <c r="CX840" t="s">
        <v>1394</v>
      </c>
      <c r="CY840" s="122">
        <v>44294</v>
      </c>
      <c r="CZ840" t="b">
        <f ca="1">IF(ISNA(VLOOKUP(表格11[[#This Row],[Item]],INDIRECT(VLOOKUP(表格11[[#This Row],[Object]],表格12[],2,FALSE)),1,FALSE)),FALSE,TRUE)</f>
        <v>0</v>
      </c>
    </row>
    <row r="841" spans="100:104">
      <c r="CV841" t="s">
        <v>1157</v>
      </c>
      <c r="CW841" t="s">
        <v>1416</v>
      </c>
      <c r="CX841" t="s">
        <v>1395</v>
      </c>
      <c r="CY841" s="122">
        <v>44294</v>
      </c>
      <c r="CZ841" t="b">
        <f ca="1">IF(ISNA(VLOOKUP(表格11[[#This Row],[Item]],INDIRECT(VLOOKUP(表格11[[#This Row],[Object]],表格12[],2,FALSE)),1,FALSE)),FALSE,TRUE)</f>
        <v>0</v>
      </c>
    </row>
    <row r="842" spans="100:104">
      <c r="CV842" t="s">
        <v>1157</v>
      </c>
      <c r="CW842" t="s">
        <v>1416</v>
      </c>
      <c r="CX842" t="s">
        <v>1396</v>
      </c>
      <c r="CY842" s="122">
        <v>44294</v>
      </c>
      <c r="CZ842" t="b">
        <f ca="1">IF(ISNA(VLOOKUP(表格11[[#This Row],[Item]],INDIRECT(VLOOKUP(表格11[[#This Row],[Object]],表格12[],2,FALSE)),1,FALSE)),FALSE,TRUE)</f>
        <v>0</v>
      </c>
    </row>
    <row r="843" spans="100:104">
      <c r="CV843" t="s">
        <v>1157</v>
      </c>
      <c r="CW843" t="s">
        <v>1416</v>
      </c>
      <c r="CX843" t="s">
        <v>1397</v>
      </c>
      <c r="CY843" s="122">
        <v>44294</v>
      </c>
      <c r="CZ843" t="b">
        <f ca="1">IF(ISNA(VLOOKUP(表格11[[#This Row],[Item]],INDIRECT(VLOOKUP(表格11[[#This Row],[Object]],表格12[],2,FALSE)),1,FALSE)),FALSE,TRUE)</f>
        <v>0</v>
      </c>
    </row>
    <row r="844" spans="100:104">
      <c r="CV844" t="s">
        <v>1157</v>
      </c>
      <c r="CW844" t="s">
        <v>1416</v>
      </c>
      <c r="CX844" t="s">
        <v>1492</v>
      </c>
      <c r="CY844" s="122">
        <v>44294</v>
      </c>
      <c r="CZ844" t="b">
        <f ca="1">IF(ISNA(VLOOKUP(表格11[[#This Row],[Item]],INDIRECT(VLOOKUP(表格11[[#This Row],[Object]],表格12[],2,FALSE)),1,FALSE)),FALSE,TRUE)</f>
        <v>0</v>
      </c>
    </row>
    <row r="845" spans="100:104">
      <c r="CV845" t="s">
        <v>1157</v>
      </c>
      <c r="CW845" t="s">
        <v>1416</v>
      </c>
      <c r="CX845" t="s">
        <v>1398</v>
      </c>
      <c r="CY845" s="122">
        <v>44294</v>
      </c>
      <c r="CZ845" t="b">
        <f ca="1">IF(ISNA(VLOOKUP(表格11[[#This Row],[Item]],INDIRECT(VLOOKUP(表格11[[#This Row],[Object]],表格12[],2,FALSE)),1,FALSE)),FALSE,TRUE)</f>
        <v>0</v>
      </c>
    </row>
    <row r="846" spans="100:104">
      <c r="CV846" t="s">
        <v>1157</v>
      </c>
      <c r="CW846" t="s">
        <v>1416</v>
      </c>
      <c r="CX846" t="s">
        <v>1399</v>
      </c>
      <c r="CY846" s="122">
        <v>44294</v>
      </c>
      <c r="CZ846" t="b">
        <f ca="1">IF(ISNA(VLOOKUP(表格11[[#This Row],[Item]],INDIRECT(VLOOKUP(表格11[[#This Row],[Object]],表格12[],2,FALSE)),1,FALSE)),FALSE,TRUE)</f>
        <v>0</v>
      </c>
    </row>
    <row r="847" spans="100:104">
      <c r="CV847" t="s">
        <v>1157</v>
      </c>
      <c r="CW847" t="s">
        <v>1416</v>
      </c>
      <c r="CX847" t="s">
        <v>1400</v>
      </c>
      <c r="CY847" s="122">
        <v>44294</v>
      </c>
      <c r="CZ847" t="b">
        <f ca="1">IF(ISNA(VLOOKUP(表格11[[#This Row],[Item]],INDIRECT(VLOOKUP(表格11[[#This Row],[Object]],表格12[],2,FALSE)),1,FALSE)),FALSE,TRUE)</f>
        <v>0</v>
      </c>
    </row>
    <row r="848" spans="100:104">
      <c r="CV848" t="s">
        <v>1157</v>
      </c>
      <c r="CW848" t="s">
        <v>1416</v>
      </c>
      <c r="CX848" t="s">
        <v>1401</v>
      </c>
      <c r="CY848" s="122">
        <v>44294</v>
      </c>
      <c r="CZ848" t="b">
        <f ca="1">IF(ISNA(VLOOKUP(表格11[[#This Row],[Item]],INDIRECT(VLOOKUP(表格11[[#This Row],[Object]],表格12[],2,FALSE)),1,FALSE)),FALSE,TRUE)</f>
        <v>0</v>
      </c>
    </row>
    <row r="849" spans="100:104">
      <c r="CV849" t="s">
        <v>1157</v>
      </c>
      <c r="CW849" t="s">
        <v>1416</v>
      </c>
      <c r="CX849" t="s">
        <v>1493</v>
      </c>
      <c r="CY849" s="122">
        <v>44294</v>
      </c>
      <c r="CZ849" t="b">
        <f ca="1">IF(ISNA(VLOOKUP(表格11[[#This Row],[Item]],INDIRECT(VLOOKUP(表格11[[#This Row],[Object]],表格12[],2,FALSE)),1,FALSE)),FALSE,TRUE)</f>
        <v>0</v>
      </c>
    </row>
    <row r="850" spans="100:104">
      <c r="CV850" t="s">
        <v>1157</v>
      </c>
      <c r="CW850" t="s">
        <v>1416</v>
      </c>
      <c r="CX850" t="s">
        <v>1402</v>
      </c>
      <c r="CY850" s="122">
        <v>44294</v>
      </c>
      <c r="CZ850" t="b">
        <f ca="1">IF(ISNA(VLOOKUP(表格11[[#This Row],[Item]],INDIRECT(VLOOKUP(表格11[[#This Row],[Object]],表格12[],2,FALSE)),1,FALSE)),FALSE,TRUE)</f>
        <v>0</v>
      </c>
    </row>
    <row r="851" spans="100:104">
      <c r="CV851" t="s">
        <v>1157</v>
      </c>
      <c r="CW851" t="s">
        <v>1416</v>
      </c>
      <c r="CX851" t="s">
        <v>1403</v>
      </c>
      <c r="CY851" s="122">
        <v>44294</v>
      </c>
      <c r="CZ851" t="b">
        <f ca="1">IF(ISNA(VLOOKUP(表格11[[#This Row],[Item]],INDIRECT(VLOOKUP(表格11[[#This Row],[Object]],表格12[],2,FALSE)),1,FALSE)),FALSE,TRUE)</f>
        <v>0</v>
      </c>
    </row>
    <row r="852" spans="100:104">
      <c r="CV852" t="s">
        <v>1157</v>
      </c>
      <c r="CW852" t="s">
        <v>1416</v>
      </c>
      <c r="CX852" t="s">
        <v>1404</v>
      </c>
      <c r="CY852" s="122">
        <v>44294</v>
      </c>
      <c r="CZ852" t="b">
        <f ca="1">IF(ISNA(VLOOKUP(表格11[[#This Row],[Item]],INDIRECT(VLOOKUP(表格11[[#This Row],[Object]],表格12[],2,FALSE)),1,FALSE)),FALSE,TRUE)</f>
        <v>0</v>
      </c>
    </row>
    <row r="853" spans="100:104">
      <c r="CV853" t="s">
        <v>1157</v>
      </c>
      <c r="CW853" t="s">
        <v>1416</v>
      </c>
      <c r="CX853" t="s">
        <v>1405</v>
      </c>
      <c r="CY853" s="122">
        <v>44294</v>
      </c>
      <c r="CZ853" t="b">
        <f ca="1">IF(ISNA(VLOOKUP(表格11[[#This Row],[Item]],INDIRECT(VLOOKUP(表格11[[#This Row],[Object]],表格12[],2,FALSE)),1,FALSE)),FALSE,TRUE)</f>
        <v>0</v>
      </c>
    </row>
    <row r="854" spans="100:104">
      <c r="CV854" t="s">
        <v>1157</v>
      </c>
      <c r="CW854" t="s">
        <v>1416</v>
      </c>
      <c r="CX854" t="s">
        <v>1406</v>
      </c>
      <c r="CY854" s="122">
        <v>44294</v>
      </c>
      <c r="CZ854" t="b">
        <f ca="1">IF(ISNA(VLOOKUP(表格11[[#This Row],[Item]],INDIRECT(VLOOKUP(表格11[[#This Row],[Object]],表格12[],2,FALSE)),1,FALSE)),FALSE,TRUE)</f>
        <v>0</v>
      </c>
    </row>
    <row r="855" spans="100:104">
      <c r="CV855" t="s">
        <v>1157</v>
      </c>
      <c r="CW855" t="s">
        <v>1416</v>
      </c>
      <c r="CX855" t="s">
        <v>1494</v>
      </c>
      <c r="CY855" s="122">
        <v>44294</v>
      </c>
      <c r="CZ855" t="b">
        <f ca="1">IF(ISNA(VLOOKUP(表格11[[#This Row],[Item]],INDIRECT(VLOOKUP(表格11[[#This Row],[Object]],表格12[],2,FALSE)),1,FALSE)),FALSE,TRUE)</f>
        <v>0</v>
      </c>
    </row>
    <row r="856" spans="100:104">
      <c r="CV856" t="s">
        <v>1157</v>
      </c>
      <c r="CW856" t="s">
        <v>1416</v>
      </c>
      <c r="CX856" t="s">
        <v>1407</v>
      </c>
      <c r="CY856" s="122">
        <v>44294</v>
      </c>
      <c r="CZ856" t="b">
        <f ca="1">IF(ISNA(VLOOKUP(表格11[[#This Row],[Item]],INDIRECT(VLOOKUP(表格11[[#This Row],[Object]],表格12[],2,FALSE)),1,FALSE)),FALSE,TRUE)</f>
        <v>0</v>
      </c>
    </row>
    <row r="857" spans="100:104">
      <c r="CV857" t="s">
        <v>1157</v>
      </c>
      <c r="CW857" t="s">
        <v>1416</v>
      </c>
      <c r="CX857" t="s">
        <v>1408</v>
      </c>
      <c r="CY857" s="122">
        <v>44294</v>
      </c>
      <c r="CZ857" t="b">
        <f ca="1">IF(ISNA(VLOOKUP(表格11[[#This Row],[Item]],INDIRECT(VLOOKUP(表格11[[#This Row],[Object]],表格12[],2,FALSE)),1,FALSE)),FALSE,TRUE)</f>
        <v>0</v>
      </c>
    </row>
    <row r="858" spans="100:104">
      <c r="CV858" t="s">
        <v>1157</v>
      </c>
      <c r="CW858" t="s">
        <v>1416</v>
      </c>
      <c r="CX858" t="s">
        <v>1409</v>
      </c>
      <c r="CY858" s="122">
        <v>44294</v>
      </c>
      <c r="CZ858" t="b">
        <f ca="1">IF(ISNA(VLOOKUP(表格11[[#This Row],[Item]],INDIRECT(VLOOKUP(表格11[[#This Row],[Object]],表格12[],2,FALSE)),1,FALSE)),FALSE,TRUE)</f>
        <v>0</v>
      </c>
    </row>
    <row r="859" spans="100:104">
      <c r="CV859" t="s">
        <v>1157</v>
      </c>
      <c r="CW859" t="s">
        <v>1416</v>
      </c>
      <c r="CX859" t="s">
        <v>1410</v>
      </c>
      <c r="CY859" s="122">
        <v>44294</v>
      </c>
      <c r="CZ859" t="b">
        <f ca="1">IF(ISNA(VLOOKUP(表格11[[#This Row],[Item]],INDIRECT(VLOOKUP(表格11[[#This Row],[Object]],表格12[],2,FALSE)),1,FALSE)),FALSE,TRUE)</f>
        <v>0</v>
      </c>
    </row>
    <row r="860" spans="100:104">
      <c r="CV860" t="s">
        <v>1157</v>
      </c>
      <c r="CW860" t="s">
        <v>1416</v>
      </c>
      <c r="CX860" t="s">
        <v>1411</v>
      </c>
      <c r="CY860" s="122">
        <v>44294</v>
      </c>
      <c r="CZ860" t="b">
        <f ca="1">IF(ISNA(VLOOKUP(表格11[[#This Row],[Item]],INDIRECT(VLOOKUP(表格11[[#This Row],[Object]],表格12[],2,FALSE)),1,FALSE)),FALSE,TRUE)</f>
        <v>0</v>
      </c>
    </row>
    <row r="861" spans="100:104">
      <c r="CV861" t="s">
        <v>1157</v>
      </c>
      <c r="CW861" t="s">
        <v>1416</v>
      </c>
      <c r="CX861" t="s">
        <v>1412</v>
      </c>
      <c r="CY861" s="122">
        <v>44294</v>
      </c>
      <c r="CZ861" t="b">
        <f ca="1">IF(ISNA(VLOOKUP(表格11[[#This Row],[Item]],INDIRECT(VLOOKUP(表格11[[#This Row],[Object]],表格12[],2,FALSE)),1,FALSE)),FALSE,TRUE)</f>
        <v>0</v>
      </c>
    </row>
    <row r="862" spans="100:104">
      <c r="CV862" t="s">
        <v>1157</v>
      </c>
      <c r="CW862" t="s">
        <v>1416</v>
      </c>
      <c r="CX862" t="s">
        <v>1413</v>
      </c>
      <c r="CY862" s="122">
        <v>44294</v>
      </c>
      <c r="CZ862" t="b">
        <f ca="1">IF(ISNA(VLOOKUP(表格11[[#This Row],[Item]],INDIRECT(VLOOKUP(表格11[[#This Row],[Object]],表格12[],2,FALSE)),1,FALSE)),FALSE,TRUE)</f>
        <v>0</v>
      </c>
    </row>
    <row r="863" spans="100:104">
      <c r="CV863" t="s">
        <v>1157</v>
      </c>
      <c r="CW863" t="s">
        <v>1416</v>
      </c>
      <c r="CX863" t="s">
        <v>1495</v>
      </c>
      <c r="CY863" s="122">
        <v>44294</v>
      </c>
      <c r="CZ863" t="b">
        <f ca="1">IF(ISNA(VLOOKUP(表格11[[#This Row],[Item]],INDIRECT(VLOOKUP(表格11[[#This Row],[Object]],表格12[],2,FALSE)),1,FALSE)),FALSE,TRUE)</f>
        <v>0</v>
      </c>
    </row>
    <row r="864" spans="100:104">
      <c r="CV864" t="s">
        <v>1157</v>
      </c>
      <c r="CW864" t="s">
        <v>1416</v>
      </c>
      <c r="CX864" t="s">
        <v>1414</v>
      </c>
      <c r="CY864" s="122">
        <v>44294</v>
      </c>
      <c r="CZ864" t="b">
        <f ca="1">IF(ISNA(VLOOKUP(表格11[[#This Row],[Item]],INDIRECT(VLOOKUP(表格11[[#This Row],[Object]],表格12[],2,FALSE)),1,FALSE)),FALSE,TRUE)</f>
        <v>0</v>
      </c>
    </row>
    <row r="865" spans="100:104">
      <c r="CV865" t="s">
        <v>1157</v>
      </c>
      <c r="CW865" t="s">
        <v>1416</v>
      </c>
      <c r="CX865" t="s">
        <v>1415</v>
      </c>
      <c r="CY865" s="122">
        <v>44294</v>
      </c>
      <c r="CZ865" t="b">
        <f ca="1">IF(ISNA(VLOOKUP(表格11[[#This Row],[Item]],INDIRECT(VLOOKUP(表格11[[#This Row],[Object]],表格12[],2,FALSE)),1,FALSE)),FALSE,TRUE)</f>
        <v>0</v>
      </c>
    </row>
    <row r="866" spans="100:104">
      <c r="CV866" t="s">
        <v>1157</v>
      </c>
      <c r="CW866" t="s">
        <v>266</v>
      </c>
      <c r="CX866" t="s">
        <v>1210</v>
      </c>
      <c r="CY866" s="122">
        <v>44294</v>
      </c>
      <c r="CZ866" t="b">
        <f ca="1">IF(ISNA(VLOOKUP(表格11[[#This Row],[Item]],INDIRECT(VLOOKUP(表格11[[#This Row],[Object]],表格12[],2,FALSE)),1,FALSE)),FALSE,TRUE)</f>
        <v>1</v>
      </c>
    </row>
    <row r="867" spans="100:104">
      <c r="CV867" t="s">
        <v>1157</v>
      </c>
      <c r="CW867" t="s">
        <v>266</v>
      </c>
      <c r="CX867" t="s">
        <v>1444</v>
      </c>
      <c r="CY867" s="122">
        <v>44294</v>
      </c>
      <c r="CZ867" t="b">
        <f ca="1">IF(ISNA(VLOOKUP(表格11[[#This Row],[Item]],INDIRECT(VLOOKUP(表格11[[#This Row],[Object]],表格12[],2,FALSE)),1,FALSE)),FALSE,TRUE)</f>
        <v>0</v>
      </c>
    </row>
    <row r="868" spans="100:104">
      <c r="CV868" t="s">
        <v>1157</v>
      </c>
      <c r="CW868" t="s">
        <v>266</v>
      </c>
      <c r="CX868" t="s">
        <v>1445</v>
      </c>
      <c r="CY868" s="122">
        <v>44294</v>
      </c>
      <c r="CZ868" t="b">
        <f ca="1">IF(ISNA(VLOOKUP(表格11[[#This Row],[Item]],INDIRECT(VLOOKUP(表格11[[#This Row],[Object]],表格12[],2,FALSE)),1,FALSE)),FALSE,TRUE)</f>
        <v>0</v>
      </c>
    </row>
    <row r="869" spans="100:104">
      <c r="CV869" t="s">
        <v>1157</v>
      </c>
      <c r="CW869" t="s">
        <v>266</v>
      </c>
      <c r="CX869" t="s">
        <v>1446</v>
      </c>
      <c r="CY869" s="122">
        <v>44294</v>
      </c>
      <c r="CZ869" t="b">
        <f ca="1">IF(ISNA(VLOOKUP(表格11[[#This Row],[Item]],INDIRECT(VLOOKUP(表格11[[#This Row],[Object]],表格12[],2,FALSE)),1,FALSE)),FALSE,TRUE)</f>
        <v>0</v>
      </c>
    </row>
    <row r="870" spans="100:104">
      <c r="CV870" t="s">
        <v>1157</v>
      </c>
      <c r="CW870" t="s">
        <v>266</v>
      </c>
      <c r="CX870" t="s">
        <v>1447</v>
      </c>
      <c r="CY870" s="122">
        <v>44294</v>
      </c>
      <c r="CZ870" t="b">
        <f ca="1">IF(ISNA(VLOOKUP(表格11[[#This Row],[Item]],INDIRECT(VLOOKUP(表格11[[#This Row],[Object]],表格12[],2,FALSE)),1,FALSE)),FALSE,TRUE)</f>
        <v>0</v>
      </c>
    </row>
    <row r="871" spans="100:104">
      <c r="CV871" t="s">
        <v>1157</v>
      </c>
      <c r="CW871" t="s">
        <v>266</v>
      </c>
      <c r="CX871" t="s">
        <v>1448</v>
      </c>
      <c r="CY871" s="122">
        <v>44294</v>
      </c>
      <c r="CZ871" t="b">
        <f ca="1">IF(ISNA(VLOOKUP(表格11[[#This Row],[Item]],INDIRECT(VLOOKUP(表格11[[#This Row],[Object]],表格12[],2,FALSE)),1,FALSE)),FALSE,TRUE)</f>
        <v>0</v>
      </c>
    </row>
    <row r="872" spans="100:104">
      <c r="CV872" t="s">
        <v>1157</v>
      </c>
      <c r="CW872" t="s">
        <v>266</v>
      </c>
      <c r="CX872" t="s">
        <v>1449</v>
      </c>
      <c r="CY872" s="122">
        <v>44294</v>
      </c>
      <c r="CZ872" t="b">
        <f ca="1">IF(ISNA(VLOOKUP(表格11[[#This Row],[Item]],INDIRECT(VLOOKUP(表格11[[#This Row],[Object]],表格12[],2,FALSE)),1,FALSE)),FALSE,TRUE)</f>
        <v>0</v>
      </c>
    </row>
    <row r="873" spans="100:104">
      <c r="CV873" t="s">
        <v>1157</v>
      </c>
      <c r="CW873" t="s">
        <v>266</v>
      </c>
      <c r="CX873" t="s">
        <v>1450</v>
      </c>
      <c r="CY873" s="122">
        <v>44294</v>
      </c>
      <c r="CZ873" t="b">
        <f ca="1">IF(ISNA(VLOOKUP(表格11[[#This Row],[Item]],INDIRECT(VLOOKUP(表格11[[#This Row],[Object]],表格12[],2,FALSE)),1,FALSE)),FALSE,TRUE)</f>
        <v>0</v>
      </c>
    </row>
    <row r="874" spans="100:104">
      <c r="CV874" t="s">
        <v>1157</v>
      </c>
      <c r="CW874" t="s">
        <v>266</v>
      </c>
      <c r="CX874" t="s">
        <v>1451</v>
      </c>
      <c r="CY874" s="122">
        <v>44294</v>
      </c>
      <c r="CZ874" t="b">
        <f ca="1">IF(ISNA(VLOOKUP(表格11[[#This Row],[Item]],INDIRECT(VLOOKUP(表格11[[#This Row],[Object]],表格12[],2,FALSE)),1,FALSE)),FALSE,TRUE)</f>
        <v>0</v>
      </c>
    </row>
    <row r="875" spans="100:104">
      <c r="CV875" t="s">
        <v>1157</v>
      </c>
      <c r="CW875" t="s">
        <v>266</v>
      </c>
      <c r="CX875" t="s">
        <v>1452</v>
      </c>
      <c r="CY875" s="122">
        <v>44294</v>
      </c>
      <c r="CZ875" t="b">
        <f ca="1">IF(ISNA(VLOOKUP(表格11[[#This Row],[Item]],INDIRECT(VLOOKUP(表格11[[#This Row],[Object]],表格12[],2,FALSE)),1,FALSE)),FALSE,TRUE)</f>
        <v>0</v>
      </c>
    </row>
    <row r="876" spans="100:104">
      <c r="CV876" t="s">
        <v>1157</v>
      </c>
      <c r="CW876" t="s">
        <v>266</v>
      </c>
      <c r="CX876" t="s">
        <v>1453</v>
      </c>
      <c r="CY876" s="122">
        <v>44294</v>
      </c>
      <c r="CZ876" t="b">
        <f ca="1">IF(ISNA(VLOOKUP(表格11[[#This Row],[Item]],INDIRECT(VLOOKUP(表格11[[#This Row],[Object]],表格12[],2,FALSE)),1,FALSE)),FALSE,TRUE)</f>
        <v>0</v>
      </c>
    </row>
    <row r="877" spans="100:104">
      <c r="CV877" t="s">
        <v>1157</v>
      </c>
      <c r="CW877" t="s">
        <v>266</v>
      </c>
      <c r="CX877" t="s">
        <v>1454</v>
      </c>
      <c r="CY877" s="122">
        <v>44294</v>
      </c>
      <c r="CZ877" t="b">
        <f ca="1">IF(ISNA(VLOOKUP(表格11[[#This Row],[Item]],INDIRECT(VLOOKUP(表格11[[#This Row],[Object]],表格12[],2,FALSE)),1,FALSE)),FALSE,TRUE)</f>
        <v>0</v>
      </c>
    </row>
    <row r="878" spans="100:104">
      <c r="CV878" t="s">
        <v>1157</v>
      </c>
      <c r="CW878" t="s">
        <v>266</v>
      </c>
      <c r="CX878" t="s">
        <v>1455</v>
      </c>
      <c r="CY878" s="122">
        <v>44294</v>
      </c>
      <c r="CZ878" t="b">
        <f ca="1">IF(ISNA(VLOOKUP(表格11[[#This Row],[Item]],INDIRECT(VLOOKUP(表格11[[#This Row],[Object]],表格12[],2,FALSE)),1,FALSE)),FALSE,TRUE)</f>
        <v>0</v>
      </c>
    </row>
    <row r="879" spans="100:104">
      <c r="CV879" t="s">
        <v>1157</v>
      </c>
      <c r="CW879" t="s">
        <v>266</v>
      </c>
      <c r="CX879" t="s">
        <v>1456</v>
      </c>
      <c r="CY879" s="122">
        <v>44294</v>
      </c>
      <c r="CZ879" t="b">
        <f ca="1">IF(ISNA(VLOOKUP(表格11[[#This Row],[Item]],INDIRECT(VLOOKUP(表格11[[#This Row],[Object]],表格12[],2,FALSE)),1,FALSE)),FALSE,TRUE)</f>
        <v>0</v>
      </c>
    </row>
    <row r="880" spans="100:104">
      <c r="CV880" t="s">
        <v>1157</v>
      </c>
      <c r="CW880" t="s">
        <v>266</v>
      </c>
      <c r="CX880" t="s">
        <v>1457</v>
      </c>
      <c r="CY880" s="122">
        <v>44294</v>
      </c>
      <c r="CZ880" t="b">
        <f ca="1">IF(ISNA(VLOOKUP(表格11[[#This Row],[Item]],INDIRECT(VLOOKUP(表格11[[#This Row],[Object]],表格12[],2,FALSE)),1,FALSE)),FALSE,TRUE)</f>
        <v>0</v>
      </c>
    </row>
    <row r="881" spans="100:104">
      <c r="CV881" t="s">
        <v>1157</v>
      </c>
      <c r="CW881" t="s">
        <v>266</v>
      </c>
      <c r="CX881" t="s">
        <v>1458</v>
      </c>
      <c r="CY881" s="122">
        <v>44294</v>
      </c>
      <c r="CZ881" t="b">
        <f ca="1">IF(ISNA(VLOOKUP(表格11[[#This Row],[Item]],INDIRECT(VLOOKUP(表格11[[#This Row],[Object]],表格12[],2,FALSE)),1,FALSE)),FALSE,TRUE)</f>
        <v>0</v>
      </c>
    </row>
    <row r="882" spans="100:104">
      <c r="CV882" t="s">
        <v>1157</v>
      </c>
      <c r="CW882" t="s">
        <v>266</v>
      </c>
      <c r="CX882" t="s">
        <v>1459</v>
      </c>
      <c r="CY882" s="122">
        <v>44294</v>
      </c>
      <c r="CZ882" t="b">
        <f ca="1">IF(ISNA(VLOOKUP(表格11[[#This Row],[Item]],INDIRECT(VLOOKUP(表格11[[#This Row],[Object]],表格12[],2,FALSE)),1,FALSE)),FALSE,TRUE)</f>
        <v>0</v>
      </c>
    </row>
    <row r="883" spans="100:104">
      <c r="CV883" t="s">
        <v>1157</v>
      </c>
      <c r="CW883" t="s">
        <v>266</v>
      </c>
      <c r="CX883" t="s">
        <v>1460</v>
      </c>
      <c r="CY883" s="122">
        <v>44294</v>
      </c>
      <c r="CZ883" t="b">
        <f ca="1">IF(ISNA(VLOOKUP(表格11[[#This Row],[Item]],INDIRECT(VLOOKUP(表格11[[#This Row],[Object]],表格12[],2,FALSE)),1,FALSE)),FALSE,TRUE)</f>
        <v>0</v>
      </c>
    </row>
    <row r="884" spans="100:104">
      <c r="CV884" t="s">
        <v>1157</v>
      </c>
      <c r="CW884" t="s">
        <v>266</v>
      </c>
      <c r="CX884" t="s">
        <v>1461</v>
      </c>
      <c r="CY884" s="122">
        <v>44294</v>
      </c>
      <c r="CZ884" t="b">
        <f ca="1">IF(ISNA(VLOOKUP(表格11[[#This Row],[Item]],INDIRECT(VLOOKUP(表格11[[#This Row],[Object]],表格12[],2,FALSE)),1,FALSE)),FALSE,TRUE)</f>
        <v>0</v>
      </c>
    </row>
    <row r="885" spans="100:104">
      <c r="CV885" t="s">
        <v>1157</v>
      </c>
      <c r="CW885" t="s">
        <v>266</v>
      </c>
      <c r="CX885" t="s">
        <v>1462</v>
      </c>
      <c r="CY885" s="122">
        <v>44294</v>
      </c>
      <c r="CZ885" t="b">
        <f ca="1">IF(ISNA(VLOOKUP(表格11[[#This Row],[Item]],INDIRECT(VLOOKUP(表格11[[#This Row],[Object]],表格12[],2,FALSE)),1,FALSE)),FALSE,TRUE)</f>
        <v>0</v>
      </c>
    </row>
    <row r="886" spans="100:104">
      <c r="CV886" t="s">
        <v>1157</v>
      </c>
      <c r="CW886" t="s">
        <v>266</v>
      </c>
      <c r="CX886" t="s">
        <v>1463</v>
      </c>
      <c r="CY886" s="122">
        <v>44294</v>
      </c>
      <c r="CZ886" t="b">
        <f ca="1">IF(ISNA(VLOOKUP(表格11[[#This Row],[Item]],INDIRECT(VLOOKUP(表格11[[#This Row],[Object]],表格12[],2,FALSE)),1,FALSE)),FALSE,TRUE)</f>
        <v>0</v>
      </c>
    </row>
    <row r="887" spans="100:104">
      <c r="CV887" t="s">
        <v>1157</v>
      </c>
      <c r="CW887" t="s">
        <v>266</v>
      </c>
      <c r="CX887" t="s">
        <v>1464</v>
      </c>
      <c r="CY887" s="122">
        <v>44294</v>
      </c>
      <c r="CZ887" t="b">
        <f ca="1">IF(ISNA(VLOOKUP(表格11[[#This Row],[Item]],INDIRECT(VLOOKUP(表格11[[#This Row],[Object]],表格12[],2,FALSE)),1,FALSE)),FALSE,TRUE)</f>
        <v>0</v>
      </c>
    </row>
    <row r="888" spans="100:104">
      <c r="CV888" t="s">
        <v>1157</v>
      </c>
      <c r="CW888" t="s">
        <v>266</v>
      </c>
      <c r="CX888" t="s">
        <v>1465</v>
      </c>
      <c r="CY888" s="122">
        <v>44294</v>
      </c>
      <c r="CZ888" t="b">
        <f ca="1">IF(ISNA(VLOOKUP(表格11[[#This Row],[Item]],INDIRECT(VLOOKUP(表格11[[#This Row],[Object]],表格12[],2,FALSE)),1,FALSE)),FALSE,TRUE)</f>
        <v>0</v>
      </c>
    </row>
    <row r="889" spans="100:104">
      <c r="CV889" t="s">
        <v>1157</v>
      </c>
      <c r="CW889" t="s">
        <v>266</v>
      </c>
      <c r="CX889" t="s">
        <v>1466</v>
      </c>
      <c r="CY889" s="122">
        <v>44294</v>
      </c>
      <c r="CZ889" t="b">
        <f ca="1">IF(ISNA(VLOOKUP(表格11[[#This Row],[Item]],INDIRECT(VLOOKUP(表格11[[#This Row],[Object]],表格12[],2,FALSE)),1,FALSE)),FALSE,TRUE)</f>
        <v>0</v>
      </c>
    </row>
    <row r="890" spans="100:104">
      <c r="CV890" t="s">
        <v>1157</v>
      </c>
      <c r="CW890" t="s">
        <v>266</v>
      </c>
      <c r="CX890" t="s">
        <v>1467</v>
      </c>
      <c r="CY890" s="122">
        <v>44294</v>
      </c>
      <c r="CZ890" t="b">
        <f ca="1">IF(ISNA(VLOOKUP(表格11[[#This Row],[Item]],INDIRECT(VLOOKUP(表格11[[#This Row],[Object]],表格12[],2,FALSE)),1,FALSE)),FALSE,TRUE)</f>
        <v>0</v>
      </c>
    </row>
    <row r="891" spans="100:104">
      <c r="CV891" t="s">
        <v>1157</v>
      </c>
      <c r="CW891" t="s">
        <v>266</v>
      </c>
      <c r="CX891" t="s">
        <v>1468</v>
      </c>
      <c r="CY891" s="122">
        <v>44294</v>
      </c>
      <c r="CZ891" t="b">
        <f ca="1">IF(ISNA(VLOOKUP(表格11[[#This Row],[Item]],INDIRECT(VLOOKUP(表格11[[#This Row],[Object]],表格12[],2,FALSE)),1,FALSE)),FALSE,TRUE)</f>
        <v>0</v>
      </c>
    </row>
  </sheetData>
  <phoneticPr fontId="40" type="noConversion"/>
  <pageMargins left="0.7" right="0.7" top="0.75" bottom="0.75" header="0.3" footer="0.3"/>
  <pageSetup paperSize="9" orientation="portrait" r:id="rId9"/>
  <legacyDrawing r:id="rId10"/>
  <tableParts count="5">
    <tablePart r:id="rId11"/>
    <tablePart r:id="rId12"/>
    <tablePart r:id="rId13"/>
    <tablePart r:id="rId14"/>
    <tablePart r:id="rId1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theme="0" tint="-0.14999847407452621"/>
  </sheetPr>
  <dimension ref="A1:S285"/>
  <sheetViews>
    <sheetView zoomScale="55" zoomScaleNormal="55" workbookViewId="0">
      <selection activeCell="C27" sqref="C27"/>
    </sheetView>
  </sheetViews>
  <sheetFormatPr defaultColWidth="8.5546875" defaultRowHeight="15.75"/>
  <cols>
    <col min="1" max="1" width="10.5546875" style="15" customWidth="1"/>
    <col min="2" max="2" width="57.44140625" style="15" customWidth="1"/>
    <col min="3" max="3" width="40.44140625" style="15" customWidth="1"/>
    <col min="4" max="4" width="32.5546875" style="15" customWidth="1"/>
    <col min="5" max="5" width="11.44140625" style="15" customWidth="1"/>
    <col min="6" max="6" width="15.33203125" style="15" bestFit="1" customWidth="1"/>
    <col min="7" max="7" width="17.44140625" style="15" customWidth="1"/>
    <col min="8" max="8" width="73.88671875" style="15" customWidth="1"/>
    <col min="9" max="9" width="12.5546875" style="15" customWidth="1"/>
    <col min="10" max="10" width="15.44140625" style="15" customWidth="1"/>
    <col min="11" max="11" width="8.5546875" style="15"/>
    <col min="12" max="12" width="10.5546875" style="15" bestFit="1" customWidth="1"/>
    <col min="13" max="13" width="30.5546875" style="15" bestFit="1" customWidth="1"/>
    <col min="14" max="14" width="16.33203125" style="15" customWidth="1"/>
    <col min="15" max="15" width="49.5546875" style="15" bestFit="1" customWidth="1"/>
    <col min="16" max="16" width="19" style="15" customWidth="1"/>
    <col min="17" max="18" width="8.5546875" style="15"/>
    <col min="19" max="19" width="13.5546875" style="15" customWidth="1"/>
    <col min="20" max="16384" width="8.5546875" style="15"/>
  </cols>
  <sheetData>
    <row r="1" spans="1:19" ht="21.75" customHeight="1">
      <c r="A1" s="64" t="s">
        <v>1496</v>
      </c>
      <c r="B1" s="64" t="s">
        <v>881</v>
      </c>
      <c r="C1" s="64" t="s">
        <v>1497</v>
      </c>
      <c r="D1" s="64" t="s">
        <v>1498</v>
      </c>
      <c r="E1" s="64" t="s">
        <v>1499</v>
      </c>
      <c r="F1" s="64" t="s">
        <v>1500</v>
      </c>
      <c r="G1" s="64" t="s">
        <v>1501</v>
      </c>
      <c r="H1" s="16" t="s">
        <v>1502</v>
      </c>
      <c r="I1" s="15" t="s">
        <v>1503</v>
      </c>
      <c r="J1" s="15" t="s">
        <v>1504</v>
      </c>
      <c r="K1" s="15" t="s">
        <v>1505</v>
      </c>
      <c r="L1" s="15" t="s">
        <v>1506</v>
      </c>
      <c r="M1" s="15" t="s">
        <v>1095</v>
      </c>
      <c r="N1" s="15" t="s">
        <v>1099</v>
      </c>
      <c r="O1" s="15" t="s">
        <v>938</v>
      </c>
      <c r="P1" s="15" t="s">
        <v>939</v>
      </c>
      <c r="Q1" s="15" t="s">
        <v>1103</v>
      </c>
      <c r="R1" s="15" t="s">
        <v>1105</v>
      </c>
      <c r="S1" s="15" t="s">
        <v>1507</v>
      </c>
    </row>
    <row r="2" spans="1:19">
      <c r="A2" t="s">
        <v>264</v>
      </c>
      <c r="B2" t="s">
        <v>264</v>
      </c>
      <c r="C2" t="s">
        <v>264</v>
      </c>
      <c r="D2"/>
      <c r="E2"/>
      <c r="F2"/>
      <c r="G2" t="s">
        <v>264</v>
      </c>
      <c r="H2"/>
      <c r="I2" s="108" t="s">
        <v>266</v>
      </c>
      <c r="J2" t="s">
        <v>1508</v>
      </c>
      <c r="K2">
        <v>2</v>
      </c>
      <c r="L2" s="15" t="str">
        <f>A2</f>
        <v>IEC_STD_V10</v>
      </c>
      <c r="M2" s="15" t="str">
        <f>SUBSTITUTE(B2, "&amp;", "&amp;amp;")</f>
        <v>IEC_STD_V10</v>
      </c>
      <c r="N2" s="250" t="s">
        <v>1509</v>
      </c>
      <c r="O2" s="15" t="str">
        <f>TRIM(SUBSTITUTE(H2, "&amp;", "&amp;amp;"))</f>
        <v/>
      </c>
      <c r="P2" s="15" t="str">
        <f>IF(G2="","",G2)</f>
        <v>IEC_STD_V10</v>
      </c>
      <c r="Q2" s="15" t="s">
        <v>1510</v>
      </c>
      <c r="R2" s="15" t="str">
        <f>IF(F2="","",F2)</f>
        <v/>
      </c>
      <c r="S2" s="15">
        <f>ROW()-1</f>
        <v>1</v>
      </c>
    </row>
    <row r="3" spans="1:19">
      <c r="A3" t="s">
        <v>264</v>
      </c>
      <c r="B3" t="s">
        <v>1511</v>
      </c>
      <c r="C3" t="s">
        <v>1511</v>
      </c>
      <c r="D3"/>
      <c r="E3"/>
      <c r="F3"/>
      <c r="G3"/>
      <c r="H3" t="s">
        <v>264</v>
      </c>
      <c r="I3" s="108" t="s">
        <v>266</v>
      </c>
      <c r="J3" t="s">
        <v>1508</v>
      </c>
      <c r="K3">
        <v>3</v>
      </c>
      <c r="L3" t="s">
        <v>264</v>
      </c>
      <c r="M3" t="s">
        <v>1511</v>
      </c>
      <c r="N3" t="s">
        <v>1512</v>
      </c>
      <c r="O3" t="s">
        <v>264</v>
      </c>
      <c r="P3" t="s">
        <v>1513</v>
      </c>
      <c r="Q3" t="s">
        <v>1514</v>
      </c>
      <c r="R3" t="s">
        <v>1513</v>
      </c>
      <c r="S3">
        <v>2</v>
      </c>
    </row>
    <row r="4" spans="1:19">
      <c r="A4" t="s">
        <v>264</v>
      </c>
      <c r="B4" t="s">
        <v>1515</v>
      </c>
      <c r="C4" t="s">
        <v>1515</v>
      </c>
      <c r="D4"/>
      <c r="E4"/>
      <c r="F4"/>
      <c r="G4"/>
      <c r="H4" t="s">
        <v>264</v>
      </c>
      <c r="I4" s="108" t="s">
        <v>266</v>
      </c>
      <c r="J4" t="s">
        <v>1508</v>
      </c>
      <c r="K4">
        <v>4</v>
      </c>
      <c r="L4" t="s">
        <v>264</v>
      </c>
      <c r="M4" t="s">
        <v>1515</v>
      </c>
      <c r="N4" t="s">
        <v>1512</v>
      </c>
      <c r="O4" t="s">
        <v>264</v>
      </c>
      <c r="P4" t="s">
        <v>1513</v>
      </c>
      <c r="Q4" t="s">
        <v>1514</v>
      </c>
      <c r="R4" t="s">
        <v>1513</v>
      </c>
      <c r="S4">
        <v>3</v>
      </c>
    </row>
    <row r="5" spans="1:19">
      <c r="A5" t="s">
        <v>264</v>
      </c>
      <c r="B5" t="s">
        <v>1516</v>
      </c>
      <c r="C5" t="s">
        <v>1516</v>
      </c>
      <c r="D5" t="s">
        <v>1515</v>
      </c>
      <c r="E5"/>
      <c r="F5"/>
      <c r="G5"/>
      <c r="H5" t="s">
        <v>1517</v>
      </c>
      <c r="I5" s="108" t="s">
        <v>266</v>
      </c>
      <c r="J5" t="s">
        <v>1508</v>
      </c>
      <c r="K5">
        <v>5</v>
      </c>
      <c r="L5" t="s">
        <v>264</v>
      </c>
      <c r="M5" t="s">
        <v>1516</v>
      </c>
      <c r="N5" t="s">
        <v>1512</v>
      </c>
      <c r="O5" t="s">
        <v>1517</v>
      </c>
      <c r="P5" t="s">
        <v>1513</v>
      </c>
      <c r="Q5" t="s">
        <v>1514</v>
      </c>
      <c r="R5" t="s">
        <v>1513</v>
      </c>
      <c r="S5">
        <v>4</v>
      </c>
    </row>
    <row r="6" spans="1:19">
      <c r="A6" t="s">
        <v>264</v>
      </c>
      <c r="B6" t="s">
        <v>1518</v>
      </c>
      <c r="C6" t="s">
        <v>1518</v>
      </c>
      <c r="D6" t="s">
        <v>1515</v>
      </c>
      <c r="E6"/>
      <c r="F6"/>
      <c r="G6"/>
      <c r="H6" t="s">
        <v>1517</v>
      </c>
      <c r="I6" s="108" t="s">
        <v>266</v>
      </c>
      <c r="J6" t="s">
        <v>1508</v>
      </c>
      <c r="K6">
        <v>6</v>
      </c>
      <c r="L6" t="s">
        <v>264</v>
      </c>
      <c r="M6" t="s">
        <v>1518</v>
      </c>
      <c r="N6" t="s">
        <v>1512</v>
      </c>
      <c r="O6" t="s">
        <v>1517</v>
      </c>
      <c r="P6" t="s">
        <v>1513</v>
      </c>
      <c r="Q6" t="s">
        <v>1514</v>
      </c>
      <c r="R6" t="s">
        <v>1513</v>
      </c>
      <c r="S6">
        <v>5</v>
      </c>
    </row>
    <row r="7" spans="1:19">
      <c r="A7" t="s">
        <v>264</v>
      </c>
      <c r="B7" t="s">
        <v>1519</v>
      </c>
      <c r="C7" t="s">
        <v>1519</v>
      </c>
      <c r="D7" t="s">
        <v>1518</v>
      </c>
      <c r="E7"/>
      <c r="F7"/>
      <c r="G7"/>
      <c r="H7" t="s">
        <v>1520</v>
      </c>
      <c r="I7" s="108" t="s">
        <v>266</v>
      </c>
      <c r="J7" t="s">
        <v>1508</v>
      </c>
      <c r="K7">
        <v>7</v>
      </c>
      <c r="L7" t="s">
        <v>264</v>
      </c>
      <c r="M7" t="s">
        <v>1519</v>
      </c>
      <c r="N7" t="s">
        <v>1512</v>
      </c>
      <c r="O7" t="s">
        <v>1520</v>
      </c>
      <c r="P7" t="s">
        <v>1513</v>
      </c>
      <c r="Q7" t="s">
        <v>1514</v>
      </c>
      <c r="R7" t="s">
        <v>1513</v>
      </c>
      <c r="S7">
        <v>6</v>
      </c>
    </row>
    <row r="8" spans="1:19">
      <c r="A8" t="s">
        <v>264</v>
      </c>
      <c r="B8" t="s">
        <v>1521</v>
      </c>
      <c r="C8" t="s">
        <v>1521</v>
      </c>
      <c r="D8"/>
      <c r="E8"/>
      <c r="F8"/>
      <c r="G8"/>
      <c r="H8" t="s">
        <v>264</v>
      </c>
      <c r="I8" s="108" t="s">
        <v>266</v>
      </c>
      <c r="J8" t="s">
        <v>1508</v>
      </c>
      <c r="K8">
        <v>8</v>
      </c>
      <c r="L8" t="s">
        <v>264</v>
      </c>
      <c r="M8" t="s">
        <v>1521</v>
      </c>
      <c r="N8" t="s">
        <v>1512</v>
      </c>
      <c r="O8" t="s">
        <v>264</v>
      </c>
      <c r="P8" t="s">
        <v>1513</v>
      </c>
      <c r="Q8" t="s">
        <v>1514</v>
      </c>
      <c r="R8" t="s">
        <v>1513</v>
      </c>
      <c r="S8">
        <v>7</v>
      </c>
    </row>
    <row r="9" spans="1:19">
      <c r="A9" t="s">
        <v>264</v>
      </c>
      <c r="B9" t="s">
        <v>1522</v>
      </c>
      <c r="C9" t="s">
        <v>1522</v>
      </c>
      <c r="D9" t="s">
        <v>1521</v>
      </c>
      <c r="E9"/>
      <c r="F9"/>
      <c r="G9"/>
      <c r="H9" t="s">
        <v>1523</v>
      </c>
      <c r="I9" s="108" t="s">
        <v>266</v>
      </c>
      <c r="J9" t="s">
        <v>1508</v>
      </c>
      <c r="K9">
        <v>9</v>
      </c>
      <c r="L9" t="s">
        <v>264</v>
      </c>
      <c r="M9" t="s">
        <v>1522</v>
      </c>
      <c r="N9" t="s">
        <v>1512</v>
      </c>
      <c r="O9" t="s">
        <v>1523</v>
      </c>
      <c r="P9" t="s">
        <v>1513</v>
      </c>
      <c r="Q9" t="s">
        <v>1514</v>
      </c>
      <c r="R9" t="s">
        <v>1513</v>
      </c>
      <c r="S9">
        <v>8</v>
      </c>
    </row>
    <row r="10" spans="1:19">
      <c r="A10" t="s">
        <v>264</v>
      </c>
      <c r="B10" t="s">
        <v>976</v>
      </c>
      <c r="C10" t="s">
        <v>976</v>
      </c>
      <c r="D10" t="s">
        <v>1521</v>
      </c>
      <c r="E10"/>
      <c r="F10"/>
      <c r="G10"/>
      <c r="H10" t="s">
        <v>1523</v>
      </c>
      <c r="I10" s="108" t="s">
        <v>266</v>
      </c>
      <c r="J10" t="s">
        <v>1508</v>
      </c>
      <c r="K10">
        <v>10</v>
      </c>
      <c r="L10" t="s">
        <v>264</v>
      </c>
      <c r="M10" t="s">
        <v>976</v>
      </c>
      <c r="N10" t="s">
        <v>1512</v>
      </c>
      <c r="O10" t="s">
        <v>1523</v>
      </c>
      <c r="P10" t="s">
        <v>1513</v>
      </c>
      <c r="Q10" t="s">
        <v>1514</v>
      </c>
      <c r="R10" t="s">
        <v>1513</v>
      </c>
      <c r="S10">
        <v>9</v>
      </c>
    </row>
    <row r="11" spans="1:19">
      <c r="A11" t="s">
        <v>264</v>
      </c>
      <c r="B11" t="s">
        <v>1524</v>
      </c>
      <c r="C11" t="s">
        <v>1524</v>
      </c>
      <c r="D11" t="s">
        <v>1521</v>
      </c>
      <c r="E11"/>
      <c r="F11"/>
      <c r="G11"/>
      <c r="H11" t="s">
        <v>1523</v>
      </c>
      <c r="I11" s="108" t="s">
        <v>266</v>
      </c>
      <c r="J11" t="s">
        <v>1508</v>
      </c>
      <c r="K11">
        <v>11</v>
      </c>
      <c r="L11" t="s">
        <v>264</v>
      </c>
      <c r="M11" t="s">
        <v>1524</v>
      </c>
      <c r="N11" t="s">
        <v>1512</v>
      </c>
      <c r="O11" t="s">
        <v>1523</v>
      </c>
      <c r="P11" t="s">
        <v>1513</v>
      </c>
      <c r="Q11" t="s">
        <v>1514</v>
      </c>
      <c r="R11" t="s">
        <v>1513</v>
      </c>
      <c r="S11">
        <v>10</v>
      </c>
    </row>
    <row r="12" spans="1:19">
      <c r="A12" t="s">
        <v>264</v>
      </c>
      <c r="B12" t="s">
        <v>987</v>
      </c>
      <c r="C12" t="s">
        <v>987</v>
      </c>
      <c r="D12" t="s">
        <v>1521</v>
      </c>
      <c r="E12"/>
      <c r="F12"/>
      <c r="G12"/>
      <c r="H12" t="s">
        <v>1523</v>
      </c>
      <c r="I12" s="108" t="s">
        <v>266</v>
      </c>
      <c r="J12" t="s">
        <v>1508</v>
      </c>
      <c r="K12">
        <v>12</v>
      </c>
      <c r="L12" t="s">
        <v>264</v>
      </c>
      <c r="M12" t="s">
        <v>987</v>
      </c>
      <c r="N12" t="s">
        <v>1512</v>
      </c>
      <c r="O12" t="s">
        <v>1523</v>
      </c>
      <c r="P12" t="s">
        <v>1513</v>
      </c>
      <c r="Q12" t="s">
        <v>1514</v>
      </c>
      <c r="R12" t="s">
        <v>1513</v>
      </c>
      <c r="S12">
        <v>11</v>
      </c>
    </row>
    <row r="13" spans="1:19">
      <c r="A13" t="s">
        <v>264</v>
      </c>
      <c r="B13" t="s">
        <v>1525</v>
      </c>
      <c r="C13" t="s">
        <v>1525</v>
      </c>
      <c r="D13"/>
      <c r="E13"/>
      <c r="F13"/>
      <c r="G13"/>
      <c r="H13" t="s">
        <v>264</v>
      </c>
      <c r="I13" s="108" t="s">
        <v>266</v>
      </c>
      <c r="J13" t="s">
        <v>1508</v>
      </c>
      <c r="K13">
        <v>13</v>
      </c>
      <c r="L13" t="s">
        <v>264</v>
      </c>
      <c r="M13" t="s">
        <v>1525</v>
      </c>
      <c r="N13" t="s">
        <v>1512</v>
      </c>
      <c r="O13" t="s">
        <v>264</v>
      </c>
      <c r="P13" t="s">
        <v>1513</v>
      </c>
      <c r="Q13" t="s">
        <v>1514</v>
      </c>
      <c r="R13" t="s">
        <v>1513</v>
      </c>
      <c r="S13">
        <v>12</v>
      </c>
    </row>
    <row r="14" spans="1:19">
      <c r="A14" t="s">
        <v>264</v>
      </c>
      <c r="B14" t="s">
        <v>1526</v>
      </c>
      <c r="C14" t="s">
        <v>1526</v>
      </c>
      <c r="D14" t="s">
        <v>1525</v>
      </c>
      <c r="E14"/>
      <c r="F14"/>
      <c r="G14"/>
      <c r="H14" t="s">
        <v>1527</v>
      </c>
      <c r="I14" s="108" t="s">
        <v>266</v>
      </c>
      <c r="J14" t="s">
        <v>1508</v>
      </c>
      <c r="K14">
        <v>14</v>
      </c>
      <c r="L14" t="s">
        <v>264</v>
      </c>
      <c r="M14" t="s">
        <v>1526</v>
      </c>
      <c r="N14" t="s">
        <v>1512</v>
      </c>
      <c r="O14" t="s">
        <v>1527</v>
      </c>
      <c r="P14" t="s">
        <v>1513</v>
      </c>
      <c r="Q14" t="s">
        <v>1514</v>
      </c>
      <c r="R14" t="s">
        <v>1513</v>
      </c>
      <c r="S14">
        <v>13</v>
      </c>
    </row>
    <row r="15" spans="1:19">
      <c r="A15" t="s">
        <v>264</v>
      </c>
      <c r="B15" t="s">
        <v>1214</v>
      </c>
      <c r="C15" t="s">
        <v>1214</v>
      </c>
      <c r="D15" t="s">
        <v>1525</v>
      </c>
      <c r="E15"/>
      <c r="F15"/>
      <c r="G15"/>
      <c r="H15" t="s">
        <v>1527</v>
      </c>
      <c r="I15" s="108" t="s">
        <v>266</v>
      </c>
      <c r="J15" t="s">
        <v>1508</v>
      </c>
      <c r="K15">
        <v>15</v>
      </c>
      <c r="L15" t="s">
        <v>264</v>
      </c>
      <c r="M15" t="s">
        <v>1528</v>
      </c>
      <c r="N15" t="s">
        <v>1512</v>
      </c>
      <c r="O15" t="s">
        <v>1527</v>
      </c>
      <c r="P15" t="s">
        <v>1513</v>
      </c>
      <c r="Q15" t="s">
        <v>1514</v>
      </c>
      <c r="R15" t="s">
        <v>1513</v>
      </c>
      <c r="S15">
        <v>14</v>
      </c>
    </row>
    <row r="16" spans="1:19">
      <c r="A16" t="s">
        <v>264</v>
      </c>
      <c r="B16" t="s">
        <v>1529</v>
      </c>
      <c r="C16" t="s">
        <v>1529</v>
      </c>
      <c r="D16" t="s">
        <v>1525</v>
      </c>
      <c r="E16"/>
      <c r="F16"/>
      <c r="G16"/>
      <c r="H16" t="s">
        <v>1527</v>
      </c>
      <c r="I16" s="108" t="s">
        <v>266</v>
      </c>
      <c r="J16" t="s">
        <v>1508</v>
      </c>
      <c r="K16">
        <v>15</v>
      </c>
      <c r="L16" t="s">
        <v>264</v>
      </c>
      <c r="M16" t="s">
        <v>1529</v>
      </c>
      <c r="N16" t="s">
        <v>1512</v>
      </c>
      <c r="O16" t="s">
        <v>1527</v>
      </c>
      <c r="P16" t="s">
        <v>1513</v>
      </c>
      <c r="Q16" t="s">
        <v>1514</v>
      </c>
      <c r="R16" t="s">
        <v>1513</v>
      </c>
      <c r="S16">
        <v>14</v>
      </c>
    </row>
    <row r="17" spans="1:19">
      <c r="A17" t="s">
        <v>264</v>
      </c>
      <c r="B17" t="s">
        <v>1530</v>
      </c>
      <c r="C17" t="s">
        <v>1530</v>
      </c>
      <c r="D17" t="s">
        <v>1525</v>
      </c>
      <c r="E17"/>
      <c r="F17"/>
      <c r="G17"/>
      <c r="H17" t="s">
        <v>1527</v>
      </c>
      <c r="I17" s="108" t="s">
        <v>266</v>
      </c>
      <c r="J17" t="s">
        <v>1508</v>
      </c>
      <c r="K17">
        <v>16</v>
      </c>
      <c r="L17" t="s">
        <v>264</v>
      </c>
      <c r="M17" t="s">
        <v>1530</v>
      </c>
      <c r="N17" t="s">
        <v>1512</v>
      </c>
      <c r="O17" t="s">
        <v>1527</v>
      </c>
      <c r="P17" t="s">
        <v>1513</v>
      </c>
      <c r="Q17" t="s">
        <v>1514</v>
      </c>
      <c r="R17" t="s">
        <v>1513</v>
      </c>
      <c r="S17">
        <v>15</v>
      </c>
    </row>
    <row r="18" spans="1:19">
      <c r="A18" t="s">
        <v>264</v>
      </c>
      <c r="B18" t="s">
        <v>1237</v>
      </c>
      <c r="C18" t="s">
        <v>1237</v>
      </c>
      <c r="D18" t="s">
        <v>1525</v>
      </c>
      <c r="E18"/>
      <c r="F18"/>
      <c r="G18"/>
      <c r="H18" t="s">
        <v>1527</v>
      </c>
      <c r="I18" s="108" t="s">
        <v>266</v>
      </c>
      <c r="J18" t="s">
        <v>1508</v>
      </c>
      <c r="K18">
        <v>17</v>
      </c>
      <c r="L18" t="s">
        <v>264</v>
      </c>
      <c r="M18" t="s">
        <v>1237</v>
      </c>
      <c r="N18" t="s">
        <v>1512</v>
      </c>
      <c r="O18" t="s">
        <v>1527</v>
      </c>
      <c r="P18" t="s">
        <v>1513</v>
      </c>
      <c r="Q18" t="s">
        <v>1514</v>
      </c>
      <c r="R18" t="s">
        <v>1513</v>
      </c>
      <c r="S18">
        <v>16</v>
      </c>
    </row>
    <row r="19" spans="1:19">
      <c r="A19" t="s">
        <v>264</v>
      </c>
      <c r="B19" t="s">
        <v>1531</v>
      </c>
      <c r="C19" t="s">
        <v>1531</v>
      </c>
      <c r="D19" t="s">
        <v>1525</v>
      </c>
      <c r="E19"/>
      <c r="F19"/>
      <c r="G19"/>
      <c r="H19" t="s">
        <v>1527</v>
      </c>
      <c r="I19" s="108" t="s">
        <v>266</v>
      </c>
      <c r="J19" t="s">
        <v>1508</v>
      </c>
      <c r="K19">
        <v>18</v>
      </c>
      <c r="L19" t="s">
        <v>264</v>
      </c>
      <c r="M19" t="s">
        <v>1531</v>
      </c>
      <c r="N19" t="s">
        <v>1512</v>
      </c>
      <c r="O19" t="s">
        <v>1527</v>
      </c>
      <c r="P19" t="s">
        <v>1513</v>
      </c>
      <c r="Q19" t="s">
        <v>1514</v>
      </c>
      <c r="R19" t="s">
        <v>1513</v>
      </c>
      <c r="S19">
        <v>17</v>
      </c>
    </row>
    <row r="20" spans="1:19">
      <c r="A20" t="s">
        <v>264</v>
      </c>
      <c r="B20" t="s">
        <v>1207</v>
      </c>
      <c r="C20" t="s">
        <v>1207</v>
      </c>
      <c r="D20" t="s">
        <v>1525</v>
      </c>
      <c r="E20"/>
      <c r="F20"/>
      <c r="G20"/>
      <c r="H20" t="s">
        <v>1527</v>
      </c>
      <c r="I20" s="108" t="s">
        <v>266</v>
      </c>
      <c r="J20" t="s">
        <v>1508</v>
      </c>
      <c r="K20">
        <v>19</v>
      </c>
      <c r="L20" t="s">
        <v>264</v>
      </c>
      <c r="M20" t="s">
        <v>1207</v>
      </c>
      <c r="N20" t="s">
        <v>1512</v>
      </c>
      <c r="O20" t="s">
        <v>1527</v>
      </c>
      <c r="P20" t="s">
        <v>1513</v>
      </c>
      <c r="Q20" t="s">
        <v>1514</v>
      </c>
      <c r="R20" t="s">
        <v>1513</v>
      </c>
      <c r="S20">
        <v>18</v>
      </c>
    </row>
    <row r="21" spans="1:19">
      <c r="A21" t="s">
        <v>264</v>
      </c>
      <c r="B21" t="s">
        <v>1143</v>
      </c>
      <c r="C21" t="s">
        <v>1143</v>
      </c>
      <c r="D21" t="s">
        <v>1525</v>
      </c>
      <c r="E21"/>
      <c r="F21"/>
      <c r="G21"/>
      <c r="H21" t="s">
        <v>1527</v>
      </c>
      <c r="I21" s="108" t="s">
        <v>266</v>
      </c>
      <c r="J21" t="s">
        <v>1508</v>
      </c>
      <c r="K21">
        <v>19</v>
      </c>
      <c r="L21" t="s">
        <v>264</v>
      </c>
      <c r="M21" t="s">
        <v>1143</v>
      </c>
      <c r="N21" t="s">
        <v>1512</v>
      </c>
      <c r="O21" t="s">
        <v>1527</v>
      </c>
      <c r="P21" t="s">
        <v>1513</v>
      </c>
      <c r="Q21" t="s">
        <v>1514</v>
      </c>
      <c r="R21" t="s">
        <v>1513</v>
      </c>
      <c r="S21">
        <v>18</v>
      </c>
    </row>
    <row r="22" spans="1:19">
      <c r="A22" t="s">
        <v>264</v>
      </c>
      <c r="B22" t="s">
        <v>1219</v>
      </c>
      <c r="C22" t="s">
        <v>1219</v>
      </c>
      <c r="D22" t="s">
        <v>1525</v>
      </c>
      <c r="E22"/>
      <c r="F22"/>
      <c r="G22"/>
      <c r="H22" t="s">
        <v>1527</v>
      </c>
      <c r="I22" s="108" t="s">
        <v>266</v>
      </c>
      <c r="J22" t="s">
        <v>1508</v>
      </c>
      <c r="K22">
        <v>20</v>
      </c>
      <c r="L22" t="s">
        <v>264</v>
      </c>
      <c r="M22" t="s">
        <v>1219</v>
      </c>
      <c r="N22" t="s">
        <v>1512</v>
      </c>
      <c r="O22" t="s">
        <v>1527</v>
      </c>
      <c r="P22" t="s">
        <v>1513</v>
      </c>
      <c r="Q22" t="s">
        <v>1514</v>
      </c>
      <c r="R22" t="s">
        <v>1513</v>
      </c>
      <c r="S22">
        <v>19</v>
      </c>
    </row>
    <row r="23" spans="1:19">
      <c r="A23" t="s">
        <v>264</v>
      </c>
      <c r="B23" t="s">
        <v>1532</v>
      </c>
      <c r="C23" t="s">
        <v>1532</v>
      </c>
      <c r="D23" t="s">
        <v>1525</v>
      </c>
      <c r="E23"/>
      <c r="F23"/>
      <c r="G23"/>
      <c r="H23" t="s">
        <v>1527</v>
      </c>
      <c r="I23" s="108" t="s">
        <v>266</v>
      </c>
      <c r="J23" t="s">
        <v>1508</v>
      </c>
      <c r="K23">
        <v>20</v>
      </c>
      <c r="L23" t="s">
        <v>264</v>
      </c>
      <c r="M23" t="s">
        <v>1532</v>
      </c>
      <c r="N23" t="s">
        <v>1512</v>
      </c>
      <c r="O23" t="s">
        <v>1527</v>
      </c>
      <c r="P23" t="s">
        <v>1513</v>
      </c>
      <c r="Q23" t="s">
        <v>1514</v>
      </c>
      <c r="R23" t="s">
        <v>1513</v>
      </c>
      <c r="S23">
        <v>19</v>
      </c>
    </row>
    <row r="24" spans="1:19">
      <c r="A24" t="s">
        <v>264</v>
      </c>
      <c r="B24" t="s">
        <v>1533</v>
      </c>
      <c r="C24" t="s">
        <v>1534</v>
      </c>
      <c r="D24" t="s">
        <v>1525</v>
      </c>
      <c r="E24"/>
      <c r="F24"/>
      <c r="G24"/>
      <c r="H24" t="s">
        <v>1527</v>
      </c>
      <c r="I24" s="108" t="s">
        <v>266</v>
      </c>
      <c r="J24" t="s">
        <v>1508</v>
      </c>
      <c r="K24">
        <v>20</v>
      </c>
      <c r="L24" t="s">
        <v>264</v>
      </c>
      <c r="M24" t="s">
        <v>1532</v>
      </c>
      <c r="N24" t="s">
        <v>1512</v>
      </c>
      <c r="O24" t="s">
        <v>1527</v>
      </c>
      <c r="P24" t="s">
        <v>1513</v>
      </c>
      <c r="Q24" t="s">
        <v>1514</v>
      </c>
      <c r="R24" t="s">
        <v>1513</v>
      </c>
      <c r="S24">
        <v>19</v>
      </c>
    </row>
    <row r="25" spans="1:19">
      <c r="A25" t="s">
        <v>264</v>
      </c>
      <c r="B25" t="s">
        <v>1210</v>
      </c>
      <c r="C25" t="s">
        <v>1210</v>
      </c>
      <c r="D25" t="s">
        <v>1525</v>
      </c>
      <c r="E25"/>
      <c r="F25"/>
      <c r="G25"/>
      <c r="H25" t="s">
        <v>1527</v>
      </c>
      <c r="I25" s="108" t="s">
        <v>266</v>
      </c>
      <c r="J25" t="s">
        <v>1508</v>
      </c>
      <c r="K25">
        <v>20</v>
      </c>
      <c r="L25" t="s">
        <v>264</v>
      </c>
      <c r="M25" t="s">
        <v>1210</v>
      </c>
      <c r="N25" t="s">
        <v>1512</v>
      </c>
      <c r="O25" t="s">
        <v>1527</v>
      </c>
      <c r="P25" t="s">
        <v>1513</v>
      </c>
      <c r="Q25" t="s">
        <v>1514</v>
      </c>
      <c r="R25" t="s">
        <v>1513</v>
      </c>
      <c r="S25">
        <v>19</v>
      </c>
    </row>
    <row r="26" spans="1:19">
      <c r="A26" t="s">
        <v>264</v>
      </c>
      <c r="B26" t="s">
        <v>1535</v>
      </c>
      <c r="C26" t="s">
        <v>1535</v>
      </c>
      <c r="D26" t="s">
        <v>1525</v>
      </c>
      <c r="E26"/>
      <c r="F26"/>
      <c r="G26"/>
      <c r="H26" t="s">
        <v>1527</v>
      </c>
      <c r="I26" s="108" t="s">
        <v>266</v>
      </c>
      <c r="J26" t="s">
        <v>1508</v>
      </c>
      <c r="K26">
        <v>21</v>
      </c>
      <c r="L26" t="s">
        <v>264</v>
      </c>
      <c r="M26" t="s">
        <v>1535</v>
      </c>
      <c r="N26" t="s">
        <v>1512</v>
      </c>
      <c r="O26" t="s">
        <v>1527</v>
      </c>
      <c r="P26" t="s">
        <v>1513</v>
      </c>
      <c r="Q26" t="s">
        <v>1514</v>
      </c>
      <c r="R26" t="s">
        <v>1513</v>
      </c>
      <c r="S26">
        <v>20</v>
      </c>
    </row>
    <row r="27" spans="1:19">
      <c r="A27" t="s">
        <v>264</v>
      </c>
      <c r="B27" t="s">
        <v>1536</v>
      </c>
      <c r="C27" t="s">
        <v>1536</v>
      </c>
      <c r="D27" t="s">
        <v>1525</v>
      </c>
      <c r="E27"/>
      <c r="F27"/>
      <c r="G27"/>
      <c r="H27" t="s">
        <v>1527</v>
      </c>
      <c r="I27" s="108" t="s">
        <v>266</v>
      </c>
      <c r="J27" t="s">
        <v>1508</v>
      </c>
      <c r="K27">
        <v>22</v>
      </c>
      <c r="L27" t="s">
        <v>264</v>
      </c>
      <c r="M27" t="s">
        <v>1536</v>
      </c>
      <c r="N27" t="s">
        <v>1512</v>
      </c>
      <c r="O27" t="s">
        <v>1527</v>
      </c>
      <c r="P27" t="s">
        <v>1513</v>
      </c>
      <c r="Q27" t="s">
        <v>1514</v>
      </c>
      <c r="R27" t="s">
        <v>1513</v>
      </c>
      <c r="S27">
        <v>21</v>
      </c>
    </row>
    <row r="28" spans="1:19">
      <c r="A28" t="s">
        <v>264</v>
      </c>
      <c r="B28" t="s">
        <v>1537</v>
      </c>
      <c r="C28" t="s">
        <v>1537</v>
      </c>
      <c r="D28"/>
      <c r="E28"/>
      <c r="F28"/>
      <c r="G28"/>
      <c r="H28" t="s">
        <v>264</v>
      </c>
      <c r="I28" s="108" t="s">
        <v>266</v>
      </c>
      <c r="J28" t="s">
        <v>1508</v>
      </c>
      <c r="K28">
        <v>23</v>
      </c>
      <c r="L28" t="s">
        <v>264</v>
      </c>
      <c r="M28" t="s">
        <v>1537</v>
      </c>
      <c r="N28" t="s">
        <v>1512</v>
      </c>
      <c r="O28" t="s">
        <v>264</v>
      </c>
      <c r="P28" t="s">
        <v>1513</v>
      </c>
      <c r="Q28" t="s">
        <v>1514</v>
      </c>
      <c r="R28" t="s">
        <v>1513</v>
      </c>
      <c r="S28">
        <v>22</v>
      </c>
    </row>
    <row r="29" spans="1:19">
      <c r="A29" t="s">
        <v>264</v>
      </c>
      <c r="B29" t="s">
        <v>1538</v>
      </c>
      <c r="C29" t="s">
        <v>1538</v>
      </c>
      <c r="D29" t="s">
        <v>1537</v>
      </c>
      <c r="E29"/>
      <c r="F29"/>
      <c r="G29"/>
      <c r="H29" t="s">
        <v>1539</v>
      </c>
      <c r="I29" s="108" t="s">
        <v>266</v>
      </c>
      <c r="J29" t="s">
        <v>1508</v>
      </c>
      <c r="K29">
        <v>24</v>
      </c>
      <c r="L29" t="s">
        <v>264</v>
      </c>
      <c r="M29" t="s">
        <v>1538</v>
      </c>
      <c r="N29" t="s">
        <v>1512</v>
      </c>
      <c r="O29" t="s">
        <v>1540</v>
      </c>
      <c r="P29" t="s">
        <v>1513</v>
      </c>
      <c r="Q29" t="s">
        <v>1514</v>
      </c>
      <c r="R29" t="s">
        <v>1513</v>
      </c>
      <c r="S29">
        <v>23</v>
      </c>
    </row>
    <row r="30" spans="1:19">
      <c r="A30" t="s">
        <v>264</v>
      </c>
      <c r="B30" t="s">
        <v>1541</v>
      </c>
      <c r="C30" t="s">
        <v>1541</v>
      </c>
      <c r="D30" t="s">
        <v>1538</v>
      </c>
      <c r="E30"/>
      <c r="F30"/>
      <c r="G30"/>
      <c r="H30" t="s">
        <v>1542</v>
      </c>
      <c r="I30" s="108" t="s">
        <v>266</v>
      </c>
      <c r="J30" t="s">
        <v>1508</v>
      </c>
      <c r="K30">
        <v>25</v>
      </c>
      <c r="L30" t="s">
        <v>264</v>
      </c>
      <c r="M30" t="s">
        <v>1541</v>
      </c>
      <c r="N30" t="s">
        <v>1512</v>
      </c>
      <c r="O30" t="s">
        <v>1543</v>
      </c>
      <c r="P30" t="s">
        <v>1513</v>
      </c>
      <c r="Q30" t="s">
        <v>1514</v>
      </c>
      <c r="R30" t="s">
        <v>1513</v>
      </c>
      <c r="S30">
        <v>24</v>
      </c>
    </row>
    <row r="31" spans="1:19">
      <c r="A31" t="s">
        <v>264</v>
      </c>
      <c r="B31" t="s">
        <v>1544</v>
      </c>
      <c r="C31" t="s">
        <v>1544</v>
      </c>
      <c r="D31" t="s">
        <v>1541</v>
      </c>
      <c r="E31"/>
      <c r="F31"/>
      <c r="G31"/>
      <c r="H31" t="s">
        <v>1545</v>
      </c>
      <c r="I31" s="108" t="s">
        <v>266</v>
      </c>
      <c r="J31" t="s">
        <v>1508</v>
      </c>
      <c r="K31">
        <v>26</v>
      </c>
      <c r="L31" t="s">
        <v>264</v>
      </c>
      <c r="M31" t="s">
        <v>1544</v>
      </c>
      <c r="N31" t="s">
        <v>1512</v>
      </c>
      <c r="O31" t="s">
        <v>1546</v>
      </c>
      <c r="P31" t="s">
        <v>1513</v>
      </c>
      <c r="Q31" t="s">
        <v>1514</v>
      </c>
      <c r="R31" t="s">
        <v>1513</v>
      </c>
      <c r="S31">
        <v>25</v>
      </c>
    </row>
    <row r="32" spans="1:19">
      <c r="A32" t="s">
        <v>264</v>
      </c>
      <c r="B32" t="s">
        <v>1547</v>
      </c>
      <c r="C32" t="s">
        <v>1547</v>
      </c>
      <c r="D32" t="s">
        <v>1544</v>
      </c>
      <c r="E32"/>
      <c r="F32"/>
      <c r="G32"/>
      <c r="H32" t="s">
        <v>1548</v>
      </c>
      <c r="I32" s="108" t="s">
        <v>266</v>
      </c>
      <c r="J32" t="s">
        <v>1508</v>
      </c>
      <c r="K32">
        <v>27</v>
      </c>
      <c r="L32" t="s">
        <v>264</v>
      </c>
      <c r="M32" t="s">
        <v>1547</v>
      </c>
      <c r="N32" t="s">
        <v>1512</v>
      </c>
      <c r="O32" t="s">
        <v>1549</v>
      </c>
      <c r="P32" t="s">
        <v>1513</v>
      </c>
      <c r="Q32" t="s">
        <v>1514</v>
      </c>
      <c r="R32" t="s">
        <v>1513</v>
      </c>
      <c r="S32">
        <v>26</v>
      </c>
    </row>
    <row r="33" spans="1:19">
      <c r="A33" t="s">
        <v>264</v>
      </c>
      <c r="B33" t="s">
        <v>1550</v>
      </c>
      <c r="C33" t="s">
        <v>1550</v>
      </c>
      <c r="D33" t="s">
        <v>1544</v>
      </c>
      <c r="E33"/>
      <c r="F33"/>
      <c r="G33"/>
      <c r="H33" t="s">
        <v>1548</v>
      </c>
      <c r="I33" s="108" t="s">
        <v>266</v>
      </c>
      <c r="J33" t="s">
        <v>1508</v>
      </c>
      <c r="K33">
        <v>28</v>
      </c>
      <c r="L33" t="s">
        <v>264</v>
      </c>
      <c r="M33" t="s">
        <v>1550</v>
      </c>
      <c r="N33" t="s">
        <v>1512</v>
      </c>
      <c r="O33" t="s">
        <v>1549</v>
      </c>
      <c r="P33" t="s">
        <v>1513</v>
      </c>
      <c r="Q33" t="s">
        <v>1514</v>
      </c>
      <c r="R33" t="s">
        <v>1513</v>
      </c>
      <c r="S33">
        <v>27</v>
      </c>
    </row>
    <row r="34" spans="1:19">
      <c r="A34" t="s">
        <v>264</v>
      </c>
      <c r="B34" t="s">
        <v>1551</v>
      </c>
      <c r="C34" t="s">
        <v>1551</v>
      </c>
      <c r="D34" t="s">
        <v>1541</v>
      </c>
      <c r="E34"/>
      <c r="F34"/>
      <c r="G34"/>
      <c r="H34" t="s">
        <v>1545</v>
      </c>
      <c r="I34" s="108" t="s">
        <v>266</v>
      </c>
      <c r="J34" t="s">
        <v>1508</v>
      </c>
      <c r="K34">
        <v>29</v>
      </c>
      <c r="L34" t="s">
        <v>264</v>
      </c>
      <c r="M34" t="s">
        <v>1551</v>
      </c>
      <c r="N34" t="s">
        <v>1512</v>
      </c>
      <c r="O34" t="s">
        <v>1546</v>
      </c>
      <c r="P34" t="s">
        <v>1513</v>
      </c>
      <c r="Q34" t="s">
        <v>1514</v>
      </c>
      <c r="R34" t="s">
        <v>1513</v>
      </c>
      <c r="S34">
        <v>28</v>
      </c>
    </row>
    <row r="35" spans="1:19">
      <c r="A35" t="s">
        <v>264</v>
      </c>
      <c r="B35" t="s">
        <v>1552</v>
      </c>
      <c r="C35" t="s">
        <v>1552</v>
      </c>
      <c r="D35" t="s">
        <v>1551</v>
      </c>
      <c r="E35"/>
      <c r="F35"/>
      <c r="G35"/>
      <c r="H35" t="s">
        <v>1553</v>
      </c>
      <c r="I35" s="108" t="s">
        <v>266</v>
      </c>
      <c r="J35" t="s">
        <v>1508</v>
      </c>
      <c r="K35">
        <v>30</v>
      </c>
      <c r="L35" t="s">
        <v>264</v>
      </c>
      <c r="M35" t="s">
        <v>1552</v>
      </c>
      <c r="N35" t="s">
        <v>1512</v>
      </c>
      <c r="O35" t="s">
        <v>1554</v>
      </c>
      <c r="P35" t="s">
        <v>1513</v>
      </c>
      <c r="Q35" t="s">
        <v>1514</v>
      </c>
      <c r="R35" t="s">
        <v>1513</v>
      </c>
      <c r="S35">
        <v>29</v>
      </c>
    </row>
    <row r="36" spans="1:19">
      <c r="A36" t="s">
        <v>264</v>
      </c>
      <c r="B36" t="s">
        <v>1555</v>
      </c>
      <c r="C36" t="s">
        <v>1555</v>
      </c>
      <c r="D36" t="s">
        <v>1551</v>
      </c>
      <c r="E36"/>
      <c r="F36"/>
      <c r="G36"/>
      <c r="H36" t="s">
        <v>1553</v>
      </c>
      <c r="I36" s="108" t="s">
        <v>266</v>
      </c>
      <c r="J36" t="s">
        <v>1508</v>
      </c>
      <c r="K36">
        <v>31</v>
      </c>
      <c r="L36" t="s">
        <v>264</v>
      </c>
      <c r="M36" t="s">
        <v>1556</v>
      </c>
      <c r="N36" t="s">
        <v>1512</v>
      </c>
      <c r="O36" t="s">
        <v>1554</v>
      </c>
      <c r="P36" t="s">
        <v>1513</v>
      </c>
      <c r="Q36" t="s">
        <v>1514</v>
      </c>
      <c r="R36" t="s">
        <v>1513</v>
      </c>
      <c r="S36">
        <v>30</v>
      </c>
    </row>
    <row r="37" spans="1:19">
      <c r="A37" t="s">
        <v>264</v>
      </c>
      <c r="B37" t="s">
        <v>1557</v>
      </c>
      <c r="C37" t="s">
        <v>1557</v>
      </c>
      <c r="D37" t="s">
        <v>1538</v>
      </c>
      <c r="E37"/>
      <c r="F37"/>
      <c r="G37"/>
      <c r="H37" t="s">
        <v>1542</v>
      </c>
      <c r="I37" s="108" t="s">
        <v>266</v>
      </c>
      <c r="J37" t="s">
        <v>1508</v>
      </c>
      <c r="K37">
        <v>32</v>
      </c>
      <c r="L37" t="s">
        <v>264</v>
      </c>
      <c r="M37" t="s">
        <v>1557</v>
      </c>
      <c r="N37" t="s">
        <v>1512</v>
      </c>
      <c r="O37" t="s">
        <v>1543</v>
      </c>
      <c r="P37" t="s">
        <v>1513</v>
      </c>
      <c r="Q37" t="s">
        <v>1514</v>
      </c>
      <c r="R37" t="s">
        <v>1513</v>
      </c>
      <c r="S37">
        <v>31</v>
      </c>
    </row>
    <row r="38" spans="1:19">
      <c r="A38" t="s">
        <v>264</v>
      </c>
      <c r="B38" t="s">
        <v>1558</v>
      </c>
      <c r="C38" t="s">
        <v>1558</v>
      </c>
      <c r="D38" t="s">
        <v>1557</v>
      </c>
      <c r="E38"/>
      <c r="F38"/>
      <c r="G38"/>
      <c r="H38" t="s">
        <v>1559</v>
      </c>
      <c r="I38" s="108" t="s">
        <v>266</v>
      </c>
      <c r="J38" t="s">
        <v>1508</v>
      </c>
      <c r="K38">
        <v>33</v>
      </c>
      <c r="L38" t="s">
        <v>264</v>
      </c>
      <c r="M38" t="s">
        <v>1558</v>
      </c>
      <c r="N38" t="s">
        <v>1512</v>
      </c>
      <c r="O38" t="s">
        <v>1560</v>
      </c>
      <c r="P38" t="s">
        <v>1513</v>
      </c>
      <c r="Q38" t="s">
        <v>1514</v>
      </c>
      <c r="R38" t="s">
        <v>1513</v>
      </c>
      <c r="S38">
        <v>32</v>
      </c>
    </row>
    <row r="39" spans="1:19">
      <c r="A39" t="s">
        <v>264</v>
      </c>
      <c r="B39" t="s">
        <v>1561</v>
      </c>
      <c r="C39" t="s">
        <v>1561</v>
      </c>
      <c r="D39" t="s">
        <v>1558</v>
      </c>
      <c r="E39"/>
      <c r="F39"/>
      <c r="G39"/>
      <c r="H39" t="s">
        <v>1562</v>
      </c>
      <c r="I39" s="108" t="s">
        <v>266</v>
      </c>
      <c r="J39" t="s">
        <v>1508</v>
      </c>
      <c r="K39">
        <v>34</v>
      </c>
      <c r="L39" t="s">
        <v>264</v>
      </c>
      <c r="M39" t="s">
        <v>1561</v>
      </c>
      <c r="N39" t="s">
        <v>1512</v>
      </c>
      <c r="O39" t="s">
        <v>1563</v>
      </c>
      <c r="P39" t="s">
        <v>1513</v>
      </c>
      <c r="Q39" t="s">
        <v>1514</v>
      </c>
      <c r="R39" t="s">
        <v>1513</v>
      </c>
      <c r="S39">
        <v>33</v>
      </c>
    </row>
    <row r="40" spans="1:19">
      <c r="A40" t="s">
        <v>264</v>
      </c>
      <c r="B40" t="s">
        <v>1564</v>
      </c>
      <c r="C40" t="s">
        <v>1564</v>
      </c>
      <c r="D40" t="s">
        <v>1558</v>
      </c>
      <c r="E40"/>
      <c r="F40"/>
      <c r="G40"/>
      <c r="H40" t="s">
        <v>1562</v>
      </c>
      <c r="I40" s="108" t="s">
        <v>266</v>
      </c>
      <c r="J40" t="s">
        <v>1508</v>
      </c>
      <c r="K40">
        <v>35</v>
      </c>
      <c r="L40" t="s">
        <v>264</v>
      </c>
      <c r="M40" t="s">
        <v>1564</v>
      </c>
      <c r="N40" t="s">
        <v>1512</v>
      </c>
      <c r="O40" t="s">
        <v>1563</v>
      </c>
      <c r="P40" t="s">
        <v>1513</v>
      </c>
      <c r="Q40" t="s">
        <v>1514</v>
      </c>
      <c r="R40" t="s">
        <v>1513</v>
      </c>
      <c r="S40">
        <v>34</v>
      </c>
    </row>
    <row r="41" spans="1:19">
      <c r="A41" t="s">
        <v>264</v>
      </c>
      <c r="B41" t="s">
        <v>1565</v>
      </c>
      <c r="C41" t="s">
        <v>1565</v>
      </c>
      <c r="D41" t="s">
        <v>1557</v>
      </c>
      <c r="E41"/>
      <c r="F41"/>
      <c r="G41"/>
      <c r="H41" t="s">
        <v>1559</v>
      </c>
      <c r="I41" s="108" t="s">
        <v>266</v>
      </c>
      <c r="J41" t="s">
        <v>1508</v>
      </c>
      <c r="K41">
        <v>36</v>
      </c>
      <c r="L41" t="s">
        <v>264</v>
      </c>
      <c r="M41" t="s">
        <v>1565</v>
      </c>
      <c r="N41" t="s">
        <v>1512</v>
      </c>
      <c r="O41" t="s">
        <v>1560</v>
      </c>
      <c r="P41" t="s">
        <v>1513</v>
      </c>
      <c r="Q41" t="s">
        <v>1514</v>
      </c>
      <c r="R41" t="s">
        <v>1513</v>
      </c>
      <c r="S41">
        <v>35</v>
      </c>
    </row>
    <row r="42" spans="1:19">
      <c r="A42" t="s">
        <v>264</v>
      </c>
      <c r="B42" t="s">
        <v>1566</v>
      </c>
      <c r="C42" t="s">
        <v>1566</v>
      </c>
      <c r="D42" t="s">
        <v>1557</v>
      </c>
      <c r="E42"/>
      <c r="F42"/>
      <c r="G42"/>
      <c r="H42" t="s">
        <v>1559</v>
      </c>
      <c r="I42" s="108" t="s">
        <v>266</v>
      </c>
      <c r="J42" t="s">
        <v>1508</v>
      </c>
      <c r="K42">
        <v>37</v>
      </c>
      <c r="L42" t="s">
        <v>264</v>
      </c>
      <c r="M42" t="s">
        <v>1566</v>
      </c>
      <c r="N42" t="s">
        <v>1512</v>
      </c>
      <c r="O42" t="s">
        <v>1560</v>
      </c>
      <c r="P42" t="s">
        <v>1513</v>
      </c>
      <c r="Q42" t="s">
        <v>1514</v>
      </c>
      <c r="R42" t="s">
        <v>1513</v>
      </c>
      <c r="S42">
        <v>36</v>
      </c>
    </row>
    <row r="43" spans="1:19">
      <c r="A43" t="s">
        <v>264</v>
      </c>
      <c r="B43" t="s">
        <v>1567</v>
      </c>
      <c r="C43" t="s">
        <v>1567</v>
      </c>
      <c r="D43" t="s">
        <v>1566</v>
      </c>
      <c r="E43"/>
      <c r="F43"/>
      <c r="G43"/>
      <c r="H43" t="s">
        <v>1568</v>
      </c>
      <c r="I43" s="108" t="s">
        <v>266</v>
      </c>
      <c r="J43" t="s">
        <v>1508</v>
      </c>
      <c r="K43">
        <v>38</v>
      </c>
      <c r="L43" t="s">
        <v>264</v>
      </c>
      <c r="M43" t="s">
        <v>1567</v>
      </c>
      <c r="N43" t="s">
        <v>1512</v>
      </c>
      <c r="O43" t="s">
        <v>1569</v>
      </c>
      <c r="P43" t="s">
        <v>1513</v>
      </c>
      <c r="Q43" t="s">
        <v>1514</v>
      </c>
      <c r="R43" t="s">
        <v>1513</v>
      </c>
      <c r="S43">
        <v>37</v>
      </c>
    </row>
    <row r="44" spans="1:19">
      <c r="A44" t="s">
        <v>264</v>
      </c>
      <c r="B44" t="s">
        <v>1570</v>
      </c>
      <c r="C44" t="s">
        <v>1570</v>
      </c>
      <c r="D44" t="s">
        <v>1566</v>
      </c>
      <c r="E44"/>
      <c r="F44"/>
      <c r="G44"/>
      <c r="H44" t="s">
        <v>1568</v>
      </c>
      <c r="I44" s="108" t="s">
        <v>266</v>
      </c>
      <c r="J44" t="s">
        <v>1508</v>
      </c>
      <c r="K44">
        <v>39</v>
      </c>
      <c r="L44" t="s">
        <v>264</v>
      </c>
      <c r="M44" t="s">
        <v>1570</v>
      </c>
      <c r="N44" t="s">
        <v>1512</v>
      </c>
      <c r="O44" t="s">
        <v>1569</v>
      </c>
      <c r="P44" t="s">
        <v>1513</v>
      </c>
      <c r="Q44" t="s">
        <v>1514</v>
      </c>
      <c r="R44" t="s">
        <v>1513</v>
      </c>
      <c r="S44">
        <v>38</v>
      </c>
    </row>
    <row r="45" spans="1:19">
      <c r="A45" t="s">
        <v>264</v>
      </c>
      <c r="B45" t="s">
        <v>1571</v>
      </c>
      <c r="C45" t="s">
        <v>1571</v>
      </c>
      <c r="D45" t="s">
        <v>1557</v>
      </c>
      <c r="E45"/>
      <c r="F45"/>
      <c r="G45"/>
      <c r="H45" t="s">
        <v>1559</v>
      </c>
      <c r="I45" s="108" t="s">
        <v>266</v>
      </c>
      <c r="J45" t="s">
        <v>1508</v>
      </c>
      <c r="K45">
        <v>40</v>
      </c>
      <c r="L45" t="s">
        <v>264</v>
      </c>
      <c r="M45" t="s">
        <v>1571</v>
      </c>
      <c r="N45" t="s">
        <v>1512</v>
      </c>
      <c r="O45" t="s">
        <v>1560</v>
      </c>
      <c r="P45" t="s">
        <v>1513</v>
      </c>
      <c r="Q45" t="s">
        <v>1514</v>
      </c>
      <c r="R45" t="s">
        <v>1513</v>
      </c>
      <c r="S45">
        <v>39</v>
      </c>
    </row>
    <row r="46" spans="1:19">
      <c r="A46" t="s">
        <v>264</v>
      </c>
      <c r="B46" t="s">
        <v>1572</v>
      </c>
      <c r="C46" t="s">
        <v>1572</v>
      </c>
      <c r="D46" t="s">
        <v>1538</v>
      </c>
      <c r="E46"/>
      <c r="F46"/>
      <c r="G46"/>
      <c r="H46" t="s">
        <v>1542</v>
      </c>
      <c r="I46" s="108" t="s">
        <v>266</v>
      </c>
      <c r="J46" t="s">
        <v>1508</v>
      </c>
      <c r="K46">
        <v>41</v>
      </c>
      <c r="L46" t="s">
        <v>264</v>
      </c>
      <c r="M46" t="s">
        <v>1572</v>
      </c>
      <c r="N46" t="s">
        <v>1512</v>
      </c>
      <c r="O46" t="s">
        <v>1543</v>
      </c>
      <c r="P46" t="s">
        <v>1513</v>
      </c>
      <c r="Q46" t="s">
        <v>1514</v>
      </c>
      <c r="R46" t="s">
        <v>1513</v>
      </c>
      <c r="S46">
        <v>40</v>
      </c>
    </row>
    <row r="47" spans="1:19">
      <c r="A47" t="s">
        <v>264</v>
      </c>
      <c r="B47" t="s">
        <v>1573</v>
      </c>
      <c r="C47" t="s">
        <v>1573</v>
      </c>
      <c r="D47" t="s">
        <v>1572</v>
      </c>
      <c r="E47"/>
      <c r="F47"/>
      <c r="G47"/>
      <c r="H47" t="s">
        <v>1574</v>
      </c>
      <c r="I47" s="108" t="s">
        <v>266</v>
      </c>
      <c r="J47" t="s">
        <v>1508</v>
      </c>
      <c r="K47">
        <v>42</v>
      </c>
      <c r="L47" t="s">
        <v>264</v>
      </c>
      <c r="M47" t="s">
        <v>1573</v>
      </c>
      <c r="N47" t="s">
        <v>1512</v>
      </c>
      <c r="O47" t="s">
        <v>1575</v>
      </c>
      <c r="P47" t="s">
        <v>1513</v>
      </c>
      <c r="Q47" t="s">
        <v>1514</v>
      </c>
      <c r="R47" t="s">
        <v>1513</v>
      </c>
      <c r="S47">
        <v>41</v>
      </c>
    </row>
    <row r="48" spans="1:19">
      <c r="A48" t="s">
        <v>264</v>
      </c>
      <c r="B48" t="s">
        <v>1576</v>
      </c>
      <c r="C48" t="s">
        <v>1576</v>
      </c>
      <c r="D48" t="s">
        <v>1573</v>
      </c>
      <c r="E48"/>
      <c r="F48"/>
      <c r="G48"/>
      <c r="H48" t="s">
        <v>1577</v>
      </c>
      <c r="I48" s="108" t="s">
        <v>266</v>
      </c>
      <c r="J48" t="s">
        <v>1508</v>
      </c>
      <c r="K48">
        <v>43</v>
      </c>
      <c r="L48" t="s">
        <v>264</v>
      </c>
      <c r="M48" t="s">
        <v>1576</v>
      </c>
      <c r="N48" t="s">
        <v>1512</v>
      </c>
      <c r="O48" t="s">
        <v>1578</v>
      </c>
      <c r="P48" t="s">
        <v>1513</v>
      </c>
      <c r="Q48" t="s">
        <v>1514</v>
      </c>
      <c r="R48" t="s">
        <v>1513</v>
      </c>
      <c r="S48">
        <v>42</v>
      </c>
    </row>
    <row r="49" spans="1:19">
      <c r="A49" t="s">
        <v>264</v>
      </c>
      <c r="B49" t="s">
        <v>1579</v>
      </c>
      <c r="C49" t="s">
        <v>1579</v>
      </c>
      <c r="D49" t="s">
        <v>1573</v>
      </c>
      <c r="E49"/>
      <c r="F49"/>
      <c r="G49"/>
      <c r="H49" t="s">
        <v>1577</v>
      </c>
      <c r="I49" s="108" t="s">
        <v>266</v>
      </c>
      <c r="J49" t="s">
        <v>1508</v>
      </c>
      <c r="K49">
        <v>44</v>
      </c>
      <c r="L49" t="s">
        <v>264</v>
      </c>
      <c r="M49" t="s">
        <v>1579</v>
      </c>
      <c r="N49" t="s">
        <v>1512</v>
      </c>
      <c r="O49" t="s">
        <v>1578</v>
      </c>
      <c r="P49" t="s">
        <v>1513</v>
      </c>
      <c r="Q49" t="s">
        <v>1514</v>
      </c>
      <c r="R49" t="s">
        <v>1513</v>
      </c>
      <c r="S49">
        <v>43</v>
      </c>
    </row>
    <row r="50" spans="1:19">
      <c r="A50" t="s">
        <v>264</v>
      </c>
      <c r="B50" t="s">
        <v>1580</v>
      </c>
      <c r="C50" t="s">
        <v>1580</v>
      </c>
      <c r="D50" t="s">
        <v>1573</v>
      </c>
      <c r="E50"/>
      <c r="F50"/>
      <c r="G50"/>
      <c r="H50" t="s">
        <v>1577</v>
      </c>
      <c r="I50" s="108" t="s">
        <v>266</v>
      </c>
      <c r="J50" t="s">
        <v>1508</v>
      </c>
      <c r="K50">
        <v>45</v>
      </c>
      <c r="L50" t="s">
        <v>264</v>
      </c>
      <c r="M50" t="s">
        <v>1580</v>
      </c>
      <c r="N50" t="s">
        <v>1512</v>
      </c>
      <c r="O50" t="s">
        <v>1578</v>
      </c>
      <c r="P50" t="s">
        <v>1513</v>
      </c>
      <c r="Q50" t="s">
        <v>1514</v>
      </c>
      <c r="R50" t="s">
        <v>1513</v>
      </c>
      <c r="S50">
        <v>44</v>
      </c>
    </row>
    <row r="51" spans="1:19">
      <c r="A51" t="s">
        <v>264</v>
      </c>
      <c r="B51" t="s">
        <v>1581</v>
      </c>
      <c r="C51" t="s">
        <v>1581</v>
      </c>
      <c r="D51" t="s">
        <v>1573</v>
      </c>
      <c r="E51"/>
      <c r="F51"/>
      <c r="G51"/>
      <c r="H51" t="s">
        <v>1577</v>
      </c>
      <c r="I51" s="108" t="s">
        <v>266</v>
      </c>
      <c r="J51" t="s">
        <v>1508</v>
      </c>
      <c r="K51">
        <v>46</v>
      </c>
      <c r="L51" t="s">
        <v>264</v>
      </c>
      <c r="M51" t="s">
        <v>1581</v>
      </c>
      <c r="N51" t="s">
        <v>1512</v>
      </c>
      <c r="O51" t="s">
        <v>1578</v>
      </c>
      <c r="P51" t="s">
        <v>1513</v>
      </c>
      <c r="Q51" t="s">
        <v>1514</v>
      </c>
      <c r="R51" t="s">
        <v>1513</v>
      </c>
      <c r="S51">
        <v>45</v>
      </c>
    </row>
    <row r="52" spans="1:19">
      <c r="A52" t="s">
        <v>264</v>
      </c>
      <c r="B52" t="s">
        <v>1582</v>
      </c>
      <c r="C52" t="s">
        <v>1582</v>
      </c>
      <c r="D52" t="s">
        <v>1572</v>
      </c>
      <c r="E52"/>
      <c r="F52"/>
      <c r="G52"/>
      <c r="H52" t="s">
        <v>1574</v>
      </c>
      <c r="I52" s="108" t="s">
        <v>266</v>
      </c>
      <c r="J52" t="s">
        <v>1508</v>
      </c>
      <c r="K52">
        <v>47</v>
      </c>
      <c r="L52" t="s">
        <v>264</v>
      </c>
      <c r="M52" t="s">
        <v>1582</v>
      </c>
      <c r="N52" t="s">
        <v>1512</v>
      </c>
      <c r="O52" t="s">
        <v>1575</v>
      </c>
      <c r="P52" t="s">
        <v>1513</v>
      </c>
      <c r="Q52" t="s">
        <v>1514</v>
      </c>
      <c r="R52" t="s">
        <v>1513</v>
      </c>
      <c r="S52">
        <v>46</v>
      </c>
    </row>
    <row r="53" spans="1:19">
      <c r="A53" t="s">
        <v>264</v>
      </c>
      <c r="B53" t="s">
        <v>1583</v>
      </c>
      <c r="C53" t="s">
        <v>1583</v>
      </c>
      <c r="D53" t="s">
        <v>1582</v>
      </c>
      <c r="E53"/>
      <c r="F53"/>
      <c r="G53"/>
      <c r="H53" t="s">
        <v>1584</v>
      </c>
      <c r="I53" s="108" t="s">
        <v>266</v>
      </c>
      <c r="J53" t="s">
        <v>1508</v>
      </c>
      <c r="K53">
        <v>48</v>
      </c>
      <c r="L53" t="s">
        <v>264</v>
      </c>
      <c r="M53" t="s">
        <v>1583</v>
      </c>
      <c r="N53" t="s">
        <v>1512</v>
      </c>
      <c r="O53" t="s">
        <v>1585</v>
      </c>
      <c r="P53" t="s">
        <v>1513</v>
      </c>
      <c r="Q53" t="s">
        <v>1514</v>
      </c>
      <c r="R53" t="s">
        <v>1513</v>
      </c>
      <c r="S53">
        <v>47</v>
      </c>
    </row>
    <row r="54" spans="1:19">
      <c r="A54" t="s">
        <v>264</v>
      </c>
      <c r="B54" t="s">
        <v>1586</v>
      </c>
      <c r="C54" t="s">
        <v>1586</v>
      </c>
      <c r="D54" t="s">
        <v>1582</v>
      </c>
      <c r="E54"/>
      <c r="F54"/>
      <c r="G54"/>
      <c r="H54" t="s">
        <v>1584</v>
      </c>
      <c r="I54" s="108" t="s">
        <v>266</v>
      </c>
      <c r="J54" t="s">
        <v>1508</v>
      </c>
      <c r="K54">
        <v>49</v>
      </c>
      <c r="L54" t="s">
        <v>264</v>
      </c>
      <c r="M54" t="s">
        <v>1587</v>
      </c>
      <c r="N54" t="s">
        <v>1512</v>
      </c>
      <c r="O54" t="s">
        <v>1585</v>
      </c>
      <c r="P54" t="s">
        <v>1513</v>
      </c>
      <c r="Q54" t="s">
        <v>1514</v>
      </c>
      <c r="R54" t="s">
        <v>1513</v>
      </c>
      <c r="S54">
        <v>48</v>
      </c>
    </row>
    <row r="55" spans="1:19">
      <c r="A55" t="s">
        <v>264</v>
      </c>
      <c r="B55" t="s">
        <v>1588</v>
      </c>
      <c r="C55" t="s">
        <v>1588</v>
      </c>
      <c r="D55" t="s">
        <v>1572</v>
      </c>
      <c r="E55"/>
      <c r="F55"/>
      <c r="G55"/>
      <c r="H55" t="s">
        <v>1574</v>
      </c>
      <c r="I55" s="108" t="s">
        <v>266</v>
      </c>
      <c r="J55" t="s">
        <v>1508</v>
      </c>
      <c r="K55">
        <v>50</v>
      </c>
      <c r="L55" t="s">
        <v>264</v>
      </c>
      <c r="M55" t="s">
        <v>1588</v>
      </c>
      <c r="N55" t="s">
        <v>1512</v>
      </c>
      <c r="O55" t="s">
        <v>1575</v>
      </c>
      <c r="P55" t="s">
        <v>1513</v>
      </c>
      <c r="Q55" t="s">
        <v>1514</v>
      </c>
      <c r="R55" t="s">
        <v>1513</v>
      </c>
      <c r="S55">
        <v>49</v>
      </c>
    </row>
    <row r="56" spans="1:19">
      <c r="A56" t="s">
        <v>264</v>
      </c>
      <c r="B56" t="s">
        <v>1589</v>
      </c>
      <c r="C56" t="s">
        <v>1589</v>
      </c>
      <c r="D56" t="s">
        <v>1588</v>
      </c>
      <c r="E56"/>
      <c r="F56"/>
      <c r="G56"/>
      <c r="H56" t="s">
        <v>1590</v>
      </c>
      <c r="I56" s="108" t="s">
        <v>266</v>
      </c>
      <c r="J56" t="s">
        <v>1508</v>
      </c>
      <c r="K56">
        <v>51</v>
      </c>
      <c r="L56" t="s">
        <v>264</v>
      </c>
      <c r="M56" t="s">
        <v>1589</v>
      </c>
      <c r="N56" t="s">
        <v>1512</v>
      </c>
      <c r="O56" t="s">
        <v>1591</v>
      </c>
      <c r="P56" t="s">
        <v>1513</v>
      </c>
      <c r="Q56" t="s">
        <v>1514</v>
      </c>
      <c r="R56" t="s">
        <v>1513</v>
      </c>
      <c r="S56">
        <v>50</v>
      </c>
    </row>
    <row r="57" spans="1:19">
      <c r="A57" t="s">
        <v>264</v>
      </c>
      <c r="B57" t="s">
        <v>1592</v>
      </c>
      <c r="C57" t="s">
        <v>1593</v>
      </c>
      <c r="D57" t="s">
        <v>1588</v>
      </c>
      <c r="E57"/>
      <c r="F57"/>
      <c r="G57"/>
      <c r="H57" t="s">
        <v>1590</v>
      </c>
      <c r="I57" s="108" t="s">
        <v>266</v>
      </c>
      <c r="J57" t="s">
        <v>1508</v>
      </c>
      <c r="K57">
        <v>52</v>
      </c>
      <c r="L57" t="s">
        <v>264</v>
      </c>
      <c r="M57" t="s">
        <v>1594</v>
      </c>
      <c r="N57" t="s">
        <v>1512</v>
      </c>
      <c r="O57" t="s">
        <v>1591</v>
      </c>
      <c r="P57" t="s">
        <v>1513</v>
      </c>
      <c r="Q57" t="s">
        <v>1514</v>
      </c>
      <c r="R57" t="s">
        <v>1513</v>
      </c>
      <c r="S57">
        <v>51</v>
      </c>
    </row>
    <row r="58" spans="1:19">
      <c r="A58" t="s">
        <v>264</v>
      </c>
      <c r="B58" t="s">
        <v>1595</v>
      </c>
      <c r="C58" t="s">
        <v>1595</v>
      </c>
      <c r="D58" t="s">
        <v>1572</v>
      </c>
      <c r="E58"/>
      <c r="F58"/>
      <c r="G58"/>
      <c r="H58" t="s">
        <v>1574</v>
      </c>
      <c r="I58" s="108" t="s">
        <v>266</v>
      </c>
      <c r="J58" t="s">
        <v>1508</v>
      </c>
      <c r="K58">
        <v>53</v>
      </c>
      <c r="L58" t="s">
        <v>264</v>
      </c>
      <c r="M58" t="s">
        <v>1595</v>
      </c>
      <c r="N58" t="s">
        <v>1512</v>
      </c>
      <c r="O58" t="s">
        <v>1575</v>
      </c>
      <c r="P58" t="s">
        <v>1513</v>
      </c>
      <c r="Q58" t="s">
        <v>1514</v>
      </c>
      <c r="R58" t="s">
        <v>1513</v>
      </c>
      <c r="S58">
        <v>52</v>
      </c>
    </row>
    <row r="59" spans="1:19">
      <c r="A59" t="s">
        <v>264</v>
      </c>
      <c r="B59" t="s">
        <v>1596</v>
      </c>
      <c r="C59" t="s">
        <v>1596</v>
      </c>
      <c r="D59" t="s">
        <v>1597</v>
      </c>
      <c r="E59"/>
      <c r="F59"/>
      <c r="G59"/>
      <c r="H59" t="s">
        <v>1598</v>
      </c>
      <c r="I59" s="108" t="s">
        <v>266</v>
      </c>
      <c r="J59" t="s">
        <v>1508</v>
      </c>
      <c r="K59">
        <v>54</v>
      </c>
      <c r="L59" t="s">
        <v>264</v>
      </c>
      <c r="M59" t="s">
        <v>1596</v>
      </c>
      <c r="N59" t="s">
        <v>1512</v>
      </c>
      <c r="O59" t="s">
        <v>1599</v>
      </c>
      <c r="P59" t="s">
        <v>1513</v>
      </c>
      <c r="Q59" t="s">
        <v>1514</v>
      </c>
      <c r="R59" t="s">
        <v>1513</v>
      </c>
      <c r="S59">
        <v>53</v>
      </c>
    </row>
    <row r="60" spans="1:19">
      <c r="A60" t="s">
        <v>264</v>
      </c>
      <c r="B60" t="s">
        <v>1600</v>
      </c>
      <c r="C60" t="s">
        <v>1600</v>
      </c>
      <c r="D60" t="s">
        <v>1597</v>
      </c>
      <c r="E60"/>
      <c r="F60"/>
      <c r="G60"/>
      <c r="H60" t="s">
        <v>1598</v>
      </c>
      <c r="I60" s="108" t="s">
        <v>266</v>
      </c>
      <c r="J60" t="s">
        <v>1508</v>
      </c>
      <c r="K60">
        <v>55</v>
      </c>
      <c r="L60" t="s">
        <v>264</v>
      </c>
      <c r="M60" t="s">
        <v>1600</v>
      </c>
      <c r="N60" t="s">
        <v>1512</v>
      </c>
      <c r="O60" t="s">
        <v>1599</v>
      </c>
      <c r="P60" t="s">
        <v>1513</v>
      </c>
      <c r="Q60" t="s">
        <v>1514</v>
      </c>
      <c r="R60" t="s">
        <v>1513</v>
      </c>
      <c r="S60">
        <v>54</v>
      </c>
    </row>
    <row r="61" spans="1:19">
      <c r="A61" t="s">
        <v>264</v>
      </c>
      <c r="B61" t="s">
        <v>1601</v>
      </c>
      <c r="C61" t="s">
        <v>1601</v>
      </c>
      <c r="D61" t="s">
        <v>1597</v>
      </c>
      <c r="E61"/>
      <c r="F61"/>
      <c r="G61"/>
      <c r="H61" t="s">
        <v>1598</v>
      </c>
      <c r="I61" s="108" t="s">
        <v>266</v>
      </c>
      <c r="J61" t="s">
        <v>1508</v>
      </c>
      <c r="K61">
        <v>56</v>
      </c>
      <c r="L61" t="s">
        <v>264</v>
      </c>
      <c r="M61" t="s">
        <v>1601</v>
      </c>
      <c r="N61" t="s">
        <v>1512</v>
      </c>
      <c r="O61" t="s">
        <v>1599</v>
      </c>
      <c r="P61" t="s">
        <v>1513</v>
      </c>
      <c r="Q61" t="s">
        <v>1514</v>
      </c>
      <c r="R61" t="s">
        <v>1513</v>
      </c>
      <c r="S61">
        <v>55</v>
      </c>
    </row>
    <row r="62" spans="1:19">
      <c r="A62" t="s">
        <v>264</v>
      </c>
      <c r="B62" t="s">
        <v>1602</v>
      </c>
      <c r="C62" t="s">
        <v>1602</v>
      </c>
      <c r="D62" t="s">
        <v>1572</v>
      </c>
      <c r="E62"/>
      <c r="F62"/>
      <c r="G62"/>
      <c r="H62" t="s">
        <v>1574</v>
      </c>
      <c r="I62" s="108" t="s">
        <v>266</v>
      </c>
      <c r="J62" t="s">
        <v>1508</v>
      </c>
      <c r="K62">
        <v>57</v>
      </c>
      <c r="L62" t="s">
        <v>264</v>
      </c>
      <c r="M62" t="s">
        <v>1602</v>
      </c>
      <c r="N62" t="s">
        <v>1512</v>
      </c>
      <c r="O62" t="s">
        <v>1575</v>
      </c>
      <c r="P62" t="s">
        <v>1513</v>
      </c>
      <c r="Q62" t="s">
        <v>1514</v>
      </c>
      <c r="R62" t="s">
        <v>1513</v>
      </c>
      <c r="S62">
        <v>56</v>
      </c>
    </row>
    <row r="63" spans="1:19">
      <c r="A63" t="s">
        <v>264</v>
      </c>
      <c r="B63" t="s">
        <v>1603</v>
      </c>
      <c r="C63" t="s">
        <v>1603</v>
      </c>
      <c r="D63" t="s">
        <v>1602</v>
      </c>
      <c r="E63"/>
      <c r="F63"/>
      <c r="G63"/>
      <c r="H63" t="s">
        <v>1604</v>
      </c>
      <c r="I63" s="108" t="s">
        <v>266</v>
      </c>
      <c r="J63" t="s">
        <v>1508</v>
      </c>
      <c r="K63">
        <v>58</v>
      </c>
      <c r="L63" t="s">
        <v>264</v>
      </c>
      <c r="M63" t="s">
        <v>1605</v>
      </c>
      <c r="N63" t="s">
        <v>1512</v>
      </c>
      <c r="O63" t="s">
        <v>1606</v>
      </c>
      <c r="P63" t="s">
        <v>1513</v>
      </c>
      <c r="Q63" t="s">
        <v>1514</v>
      </c>
      <c r="R63" t="s">
        <v>1513</v>
      </c>
      <c r="S63">
        <v>57</v>
      </c>
    </row>
    <row r="64" spans="1:19">
      <c r="A64" t="s">
        <v>264</v>
      </c>
      <c r="B64" t="s">
        <v>1607</v>
      </c>
      <c r="C64" t="s">
        <v>1607</v>
      </c>
      <c r="D64" t="s">
        <v>1602</v>
      </c>
      <c r="E64"/>
      <c r="F64"/>
      <c r="G64"/>
      <c r="H64" t="s">
        <v>1604</v>
      </c>
      <c r="I64" s="108" t="s">
        <v>266</v>
      </c>
      <c r="J64" t="s">
        <v>1508</v>
      </c>
      <c r="K64">
        <v>59</v>
      </c>
      <c r="L64" t="s">
        <v>264</v>
      </c>
      <c r="M64" t="s">
        <v>1607</v>
      </c>
      <c r="N64" t="s">
        <v>1512</v>
      </c>
      <c r="O64" t="s">
        <v>1606</v>
      </c>
      <c r="P64" t="s">
        <v>1513</v>
      </c>
      <c r="Q64" t="s">
        <v>1514</v>
      </c>
      <c r="R64" t="s">
        <v>1513</v>
      </c>
      <c r="S64">
        <v>58</v>
      </c>
    </row>
    <row r="65" spans="1:19">
      <c r="A65" t="s">
        <v>264</v>
      </c>
      <c r="B65" t="s">
        <v>1608</v>
      </c>
      <c r="C65" t="s">
        <v>1608</v>
      </c>
      <c r="D65" t="s">
        <v>1602</v>
      </c>
      <c r="E65"/>
      <c r="F65"/>
      <c r="G65"/>
      <c r="H65" t="s">
        <v>1604</v>
      </c>
      <c r="I65" s="108" t="s">
        <v>266</v>
      </c>
      <c r="J65" t="s">
        <v>1508</v>
      </c>
      <c r="K65">
        <v>60</v>
      </c>
      <c r="L65" t="s">
        <v>264</v>
      </c>
      <c r="M65" t="s">
        <v>1608</v>
      </c>
      <c r="N65" t="s">
        <v>1512</v>
      </c>
      <c r="O65" t="s">
        <v>1606</v>
      </c>
      <c r="P65" t="s">
        <v>1513</v>
      </c>
      <c r="Q65" t="s">
        <v>1514</v>
      </c>
      <c r="R65" t="s">
        <v>1513</v>
      </c>
      <c r="S65">
        <v>59</v>
      </c>
    </row>
    <row r="66" spans="1:19">
      <c r="A66" t="s">
        <v>264</v>
      </c>
      <c r="B66" t="s">
        <v>1609</v>
      </c>
      <c r="C66" t="s">
        <v>1609</v>
      </c>
      <c r="D66" t="s">
        <v>1602</v>
      </c>
      <c r="E66"/>
      <c r="F66"/>
      <c r="G66"/>
      <c r="H66" t="s">
        <v>1604</v>
      </c>
      <c r="I66" s="108" t="s">
        <v>266</v>
      </c>
      <c r="J66" t="s">
        <v>1508</v>
      </c>
      <c r="K66">
        <v>61</v>
      </c>
      <c r="L66" t="s">
        <v>264</v>
      </c>
      <c r="M66" t="s">
        <v>1609</v>
      </c>
      <c r="N66" t="s">
        <v>1512</v>
      </c>
      <c r="O66" t="s">
        <v>1606</v>
      </c>
      <c r="P66" t="s">
        <v>1513</v>
      </c>
      <c r="Q66" t="s">
        <v>1514</v>
      </c>
      <c r="R66" t="s">
        <v>1513</v>
      </c>
      <c r="S66">
        <v>60</v>
      </c>
    </row>
    <row r="67" spans="1:19">
      <c r="A67" t="s">
        <v>264</v>
      </c>
      <c r="B67" t="s">
        <v>1610</v>
      </c>
      <c r="C67" t="s">
        <v>1610</v>
      </c>
      <c r="D67" t="s">
        <v>1602</v>
      </c>
      <c r="E67"/>
      <c r="F67"/>
      <c r="G67"/>
      <c r="H67" t="s">
        <v>1604</v>
      </c>
      <c r="I67" s="108" t="s">
        <v>266</v>
      </c>
      <c r="J67" t="s">
        <v>1508</v>
      </c>
      <c r="K67">
        <v>62</v>
      </c>
      <c r="L67" t="s">
        <v>264</v>
      </c>
      <c r="M67" t="s">
        <v>1610</v>
      </c>
      <c r="N67" t="s">
        <v>1512</v>
      </c>
      <c r="O67" t="s">
        <v>1606</v>
      </c>
      <c r="P67" t="s">
        <v>1513</v>
      </c>
      <c r="Q67" t="s">
        <v>1514</v>
      </c>
      <c r="R67" t="s">
        <v>1513</v>
      </c>
      <c r="S67">
        <v>61</v>
      </c>
    </row>
    <row r="68" spans="1:19">
      <c r="A68" t="s">
        <v>264</v>
      </c>
      <c r="B68" t="s">
        <v>1611</v>
      </c>
      <c r="C68" t="s">
        <v>1611</v>
      </c>
      <c r="D68" t="s">
        <v>1602</v>
      </c>
      <c r="E68"/>
      <c r="F68"/>
      <c r="G68"/>
      <c r="H68" t="s">
        <v>1604</v>
      </c>
      <c r="I68" s="108" t="s">
        <v>266</v>
      </c>
      <c r="J68" t="s">
        <v>1508</v>
      </c>
      <c r="K68">
        <v>63</v>
      </c>
      <c r="L68" t="s">
        <v>264</v>
      </c>
      <c r="M68" t="s">
        <v>1611</v>
      </c>
      <c r="N68" t="s">
        <v>1512</v>
      </c>
      <c r="O68" t="s">
        <v>1606</v>
      </c>
      <c r="P68" t="s">
        <v>1513</v>
      </c>
      <c r="Q68" t="s">
        <v>1514</v>
      </c>
      <c r="R68" t="s">
        <v>1513</v>
      </c>
      <c r="S68">
        <v>62</v>
      </c>
    </row>
    <row r="69" spans="1:19">
      <c r="A69" t="s">
        <v>264</v>
      </c>
      <c r="B69" t="s">
        <v>1612</v>
      </c>
      <c r="C69" t="s">
        <v>1612</v>
      </c>
      <c r="D69" t="s">
        <v>1538</v>
      </c>
      <c r="E69"/>
      <c r="F69"/>
      <c r="G69"/>
      <c r="H69" t="s">
        <v>1542</v>
      </c>
      <c r="I69" s="108" t="s">
        <v>266</v>
      </c>
      <c r="J69" t="s">
        <v>1508</v>
      </c>
      <c r="K69">
        <v>64</v>
      </c>
      <c r="L69" t="s">
        <v>264</v>
      </c>
      <c r="M69" t="s">
        <v>1612</v>
      </c>
      <c r="N69" t="s">
        <v>1512</v>
      </c>
      <c r="O69" t="s">
        <v>1543</v>
      </c>
      <c r="P69" t="s">
        <v>1513</v>
      </c>
      <c r="Q69" t="s">
        <v>1514</v>
      </c>
      <c r="R69" t="s">
        <v>1513</v>
      </c>
      <c r="S69">
        <v>63</v>
      </c>
    </row>
    <row r="70" spans="1:19">
      <c r="A70" t="s">
        <v>264</v>
      </c>
      <c r="B70" t="s">
        <v>1613</v>
      </c>
      <c r="C70" t="s">
        <v>1613</v>
      </c>
      <c r="D70" t="s">
        <v>1612</v>
      </c>
      <c r="E70"/>
      <c r="F70"/>
      <c r="G70"/>
      <c r="H70" t="s">
        <v>1614</v>
      </c>
      <c r="I70" s="108" t="s">
        <v>266</v>
      </c>
      <c r="J70" t="s">
        <v>1508</v>
      </c>
      <c r="K70">
        <v>65</v>
      </c>
      <c r="L70" t="s">
        <v>264</v>
      </c>
      <c r="M70" t="s">
        <v>1613</v>
      </c>
      <c r="N70" t="s">
        <v>1512</v>
      </c>
      <c r="O70" t="s">
        <v>1615</v>
      </c>
      <c r="P70" t="s">
        <v>1513</v>
      </c>
      <c r="Q70" t="s">
        <v>1514</v>
      </c>
      <c r="R70" t="s">
        <v>1513</v>
      </c>
      <c r="S70">
        <v>64</v>
      </c>
    </row>
    <row r="71" spans="1:19">
      <c r="A71" t="s">
        <v>264</v>
      </c>
      <c r="B71" t="s">
        <v>1616</v>
      </c>
      <c r="C71" t="s">
        <v>1616</v>
      </c>
      <c r="D71" t="s">
        <v>1612</v>
      </c>
      <c r="E71"/>
      <c r="F71"/>
      <c r="G71"/>
      <c r="H71" t="s">
        <v>1614</v>
      </c>
      <c r="I71" s="108" t="s">
        <v>266</v>
      </c>
      <c r="J71" t="s">
        <v>1508</v>
      </c>
      <c r="K71">
        <v>66</v>
      </c>
      <c r="L71" t="s">
        <v>264</v>
      </c>
      <c r="M71" t="s">
        <v>1616</v>
      </c>
      <c r="N71" t="s">
        <v>1512</v>
      </c>
      <c r="O71" t="s">
        <v>1615</v>
      </c>
      <c r="P71" t="s">
        <v>1513</v>
      </c>
      <c r="Q71" t="s">
        <v>1514</v>
      </c>
      <c r="R71" t="s">
        <v>1513</v>
      </c>
      <c r="S71">
        <v>65</v>
      </c>
    </row>
    <row r="72" spans="1:19">
      <c r="A72" t="s">
        <v>264</v>
      </c>
      <c r="B72" t="s">
        <v>1617</v>
      </c>
      <c r="C72" t="s">
        <v>1617</v>
      </c>
      <c r="D72" t="s">
        <v>1612</v>
      </c>
      <c r="E72"/>
      <c r="F72"/>
      <c r="G72"/>
      <c r="H72" t="s">
        <v>1614</v>
      </c>
      <c r="I72" s="108" t="s">
        <v>266</v>
      </c>
      <c r="J72" t="s">
        <v>1508</v>
      </c>
      <c r="K72">
        <v>67</v>
      </c>
      <c r="L72" t="s">
        <v>264</v>
      </c>
      <c r="M72" t="s">
        <v>1617</v>
      </c>
      <c r="N72" t="s">
        <v>1512</v>
      </c>
      <c r="O72" t="s">
        <v>1615</v>
      </c>
      <c r="P72" t="s">
        <v>1513</v>
      </c>
      <c r="Q72" t="s">
        <v>1514</v>
      </c>
      <c r="R72" t="s">
        <v>1513</v>
      </c>
      <c r="S72">
        <v>66</v>
      </c>
    </row>
    <row r="73" spans="1:19">
      <c r="A73" t="s">
        <v>264</v>
      </c>
      <c r="B73" t="s">
        <v>1617</v>
      </c>
      <c r="C73" t="s">
        <v>1617</v>
      </c>
      <c r="D73" t="s">
        <v>1612</v>
      </c>
      <c r="E73"/>
      <c r="F73"/>
      <c r="G73"/>
      <c r="H73" t="s">
        <v>1614</v>
      </c>
      <c r="I73" s="108" t="s">
        <v>266</v>
      </c>
      <c r="J73" t="s">
        <v>1508</v>
      </c>
      <c r="K73">
        <v>68</v>
      </c>
      <c r="L73" t="s">
        <v>264</v>
      </c>
      <c r="M73" t="s">
        <v>1617</v>
      </c>
      <c r="N73" t="s">
        <v>1512</v>
      </c>
      <c r="O73" t="s">
        <v>1615</v>
      </c>
      <c r="P73" t="s">
        <v>1513</v>
      </c>
      <c r="Q73" t="s">
        <v>1514</v>
      </c>
      <c r="R73" t="s">
        <v>1513</v>
      </c>
      <c r="S73">
        <v>67</v>
      </c>
    </row>
    <row r="74" spans="1:19">
      <c r="A74" t="s">
        <v>264</v>
      </c>
      <c r="B74" t="s">
        <v>1618</v>
      </c>
      <c r="C74" t="s">
        <v>1618</v>
      </c>
      <c r="D74" t="s">
        <v>1537</v>
      </c>
      <c r="E74"/>
      <c r="F74"/>
      <c r="G74"/>
      <c r="H74" t="s">
        <v>1539</v>
      </c>
      <c r="I74" s="108" t="s">
        <v>266</v>
      </c>
      <c r="J74" t="s">
        <v>1508</v>
      </c>
      <c r="K74">
        <v>69</v>
      </c>
      <c r="L74" t="s">
        <v>264</v>
      </c>
      <c r="M74" t="s">
        <v>1618</v>
      </c>
      <c r="N74" t="s">
        <v>1512</v>
      </c>
      <c r="O74" t="s">
        <v>1540</v>
      </c>
      <c r="P74" t="s">
        <v>1513</v>
      </c>
      <c r="Q74" t="s">
        <v>1514</v>
      </c>
      <c r="R74" t="s">
        <v>1513</v>
      </c>
      <c r="S74">
        <v>68</v>
      </c>
    </row>
    <row r="75" spans="1:19">
      <c r="A75" t="s">
        <v>264</v>
      </c>
      <c r="B75" t="s">
        <v>1619</v>
      </c>
      <c r="C75" t="s">
        <v>1619</v>
      </c>
      <c r="D75" t="s">
        <v>1537</v>
      </c>
      <c r="E75"/>
      <c r="F75"/>
      <c r="G75"/>
      <c r="H75" t="s">
        <v>1539</v>
      </c>
      <c r="I75" s="108" t="s">
        <v>266</v>
      </c>
      <c r="J75" t="s">
        <v>1508</v>
      </c>
      <c r="K75">
        <v>70</v>
      </c>
      <c r="L75" t="s">
        <v>264</v>
      </c>
      <c r="M75" t="s">
        <v>1619</v>
      </c>
      <c r="N75" t="s">
        <v>1512</v>
      </c>
      <c r="O75" t="s">
        <v>1540</v>
      </c>
      <c r="P75" t="s">
        <v>1513</v>
      </c>
      <c r="Q75" t="s">
        <v>1514</v>
      </c>
      <c r="R75" t="s">
        <v>1513</v>
      </c>
      <c r="S75">
        <v>69</v>
      </c>
    </row>
    <row r="76" spans="1:19">
      <c r="A76" t="s">
        <v>264</v>
      </c>
      <c r="B76" t="s">
        <v>1620</v>
      </c>
      <c r="C76" t="s">
        <v>1620</v>
      </c>
      <c r="D76" t="s">
        <v>1619</v>
      </c>
      <c r="E76"/>
      <c r="F76"/>
      <c r="G76"/>
      <c r="H76" t="s">
        <v>1621</v>
      </c>
      <c r="I76" s="108" t="s">
        <v>266</v>
      </c>
      <c r="J76" t="s">
        <v>1508</v>
      </c>
      <c r="K76">
        <v>71</v>
      </c>
      <c r="L76" t="s">
        <v>264</v>
      </c>
      <c r="M76" t="s">
        <v>1620</v>
      </c>
      <c r="N76" t="s">
        <v>1512</v>
      </c>
      <c r="O76" t="s">
        <v>1622</v>
      </c>
      <c r="P76" t="s">
        <v>1513</v>
      </c>
      <c r="Q76" t="s">
        <v>1514</v>
      </c>
      <c r="R76" t="s">
        <v>1513</v>
      </c>
      <c r="S76">
        <v>70</v>
      </c>
    </row>
    <row r="77" spans="1:19">
      <c r="A77" t="s">
        <v>264</v>
      </c>
      <c r="B77" t="s">
        <v>264</v>
      </c>
      <c r="C77" t="s">
        <v>264</v>
      </c>
      <c r="D77"/>
      <c r="E77"/>
      <c r="F77"/>
      <c r="G77" t="s">
        <v>264</v>
      </c>
      <c r="H77"/>
      <c r="I77" s="108" t="s">
        <v>266</v>
      </c>
      <c r="J77" t="s">
        <v>1623</v>
      </c>
      <c r="K77">
        <v>2</v>
      </c>
      <c r="L77" t="s">
        <v>264</v>
      </c>
      <c r="M77" t="s">
        <v>264</v>
      </c>
      <c r="N77" t="s">
        <v>1512</v>
      </c>
      <c r="O77" t="s">
        <v>1513</v>
      </c>
      <c r="P77" t="s">
        <v>264</v>
      </c>
      <c r="Q77" t="s">
        <v>1514</v>
      </c>
      <c r="R77" t="s">
        <v>1513</v>
      </c>
      <c r="S77">
        <v>71</v>
      </c>
    </row>
    <row r="78" spans="1:19">
      <c r="A78" t="s">
        <v>264</v>
      </c>
      <c r="B78" t="s">
        <v>1511</v>
      </c>
      <c r="C78" t="s">
        <v>1511</v>
      </c>
      <c r="D78"/>
      <c r="E78"/>
      <c r="F78"/>
      <c r="G78"/>
      <c r="H78" t="s">
        <v>264</v>
      </c>
      <c r="I78" s="108" t="s">
        <v>266</v>
      </c>
      <c r="J78" t="s">
        <v>1623</v>
      </c>
      <c r="K78">
        <v>3</v>
      </c>
      <c r="L78" t="s">
        <v>264</v>
      </c>
      <c r="M78" t="s">
        <v>1511</v>
      </c>
      <c r="N78" t="s">
        <v>1512</v>
      </c>
      <c r="O78" t="s">
        <v>264</v>
      </c>
      <c r="P78" t="s">
        <v>1513</v>
      </c>
      <c r="Q78" t="s">
        <v>1514</v>
      </c>
      <c r="R78" t="s">
        <v>1513</v>
      </c>
      <c r="S78">
        <v>72</v>
      </c>
    </row>
    <row r="79" spans="1:19">
      <c r="A79" t="s">
        <v>264</v>
      </c>
      <c r="B79" t="s">
        <v>1515</v>
      </c>
      <c r="C79" t="s">
        <v>1515</v>
      </c>
      <c r="D79"/>
      <c r="E79"/>
      <c r="F79"/>
      <c r="G79"/>
      <c r="H79" t="s">
        <v>264</v>
      </c>
      <c r="I79" s="108" t="s">
        <v>266</v>
      </c>
      <c r="J79" t="s">
        <v>1623</v>
      </c>
      <c r="K79">
        <v>4</v>
      </c>
      <c r="L79" t="s">
        <v>264</v>
      </c>
      <c r="M79" t="s">
        <v>1515</v>
      </c>
      <c r="N79" t="s">
        <v>1512</v>
      </c>
      <c r="O79" t="s">
        <v>264</v>
      </c>
      <c r="P79" t="s">
        <v>1513</v>
      </c>
      <c r="Q79" t="s">
        <v>1514</v>
      </c>
      <c r="R79" t="s">
        <v>1513</v>
      </c>
      <c r="S79">
        <v>73</v>
      </c>
    </row>
    <row r="80" spans="1:19">
      <c r="A80" t="s">
        <v>264</v>
      </c>
      <c r="B80" t="s">
        <v>1516</v>
      </c>
      <c r="C80" t="s">
        <v>1516</v>
      </c>
      <c r="D80" t="s">
        <v>1515</v>
      </c>
      <c r="E80"/>
      <c r="F80"/>
      <c r="G80"/>
      <c r="H80" t="s">
        <v>1517</v>
      </c>
      <c r="I80" s="108" t="s">
        <v>266</v>
      </c>
      <c r="J80" t="s">
        <v>1623</v>
      </c>
      <c r="K80">
        <v>5</v>
      </c>
      <c r="L80" t="s">
        <v>264</v>
      </c>
      <c r="M80" t="s">
        <v>1516</v>
      </c>
      <c r="N80" t="s">
        <v>1512</v>
      </c>
      <c r="O80" t="s">
        <v>1517</v>
      </c>
      <c r="P80" t="s">
        <v>1513</v>
      </c>
      <c r="Q80" t="s">
        <v>1514</v>
      </c>
      <c r="R80" t="s">
        <v>1513</v>
      </c>
      <c r="S80">
        <v>74</v>
      </c>
    </row>
    <row r="81" spans="1:19">
      <c r="A81" t="s">
        <v>264</v>
      </c>
      <c r="B81" t="s">
        <v>1518</v>
      </c>
      <c r="C81" t="s">
        <v>1518</v>
      </c>
      <c r="D81" t="s">
        <v>1515</v>
      </c>
      <c r="E81"/>
      <c r="F81"/>
      <c r="G81"/>
      <c r="H81" t="s">
        <v>1517</v>
      </c>
      <c r="I81" s="108" t="s">
        <v>266</v>
      </c>
      <c r="J81" t="s">
        <v>1623</v>
      </c>
      <c r="K81">
        <v>6</v>
      </c>
      <c r="L81" t="s">
        <v>264</v>
      </c>
      <c r="M81" t="s">
        <v>1518</v>
      </c>
      <c r="N81" t="s">
        <v>1512</v>
      </c>
      <c r="O81" t="s">
        <v>1517</v>
      </c>
      <c r="P81" t="s">
        <v>1513</v>
      </c>
      <c r="Q81" t="s">
        <v>1514</v>
      </c>
      <c r="R81" t="s">
        <v>1513</v>
      </c>
      <c r="S81">
        <v>75</v>
      </c>
    </row>
    <row r="82" spans="1:19">
      <c r="A82" t="s">
        <v>264</v>
      </c>
      <c r="B82" t="s">
        <v>1519</v>
      </c>
      <c r="C82" t="s">
        <v>1519</v>
      </c>
      <c r="D82" t="s">
        <v>1518</v>
      </c>
      <c r="E82"/>
      <c r="F82"/>
      <c r="G82"/>
      <c r="H82" t="s">
        <v>1520</v>
      </c>
      <c r="I82" s="108" t="s">
        <v>266</v>
      </c>
      <c r="J82" t="s">
        <v>1623</v>
      </c>
      <c r="K82">
        <v>7</v>
      </c>
      <c r="L82" t="s">
        <v>264</v>
      </c>
      <c r="M82" t="s">
        <v>1519</v>
      </c>
      <c r="N82" t="s">
        <v>1512</v>
      </c>
      <c r="O82" t="s">
        <v>1520</v>
      </c>
      <c r="P82" t="s">
        <v>1513</v>
      </c>
      <c r="Q82" t="s">
        <v>1514</v>
      </c>
      <c r="R82" t="s">
        <v>1513</v>
      </c>
      <c r="S82">
        <v>76</v>
      </c>
    </row>
    <row r="83" spans="1:19">
      <c r="A83" t="s">
        <v>264</v>
      </c>
      <c r="B83" t="s">
        <v>1521</v>
      </c>
      <c r="C83" t="s">
        <v>1521</v>
      </c>
      <c r="D83"/>
      <c r="E83"/>
      <c r="F83"/>
      <c r="G83"/>
      <c r="H83" t="s">
        <v>264</v>
      </c>
      <c r="I83" s="108" t="s">
        <v>266</v>
      </c>
      <c r="J83" t="s">
        <v>1623</v>
      </c>
      <c r="K83">
        <v>8</v>
      </c>
      <c r="L83" t="s">
        <v>264</v>
      </c>
      <c r="M83" t="s">
        <v>1521</v>
      </c>
      <c r="N83" t="s">
        <v>1512</v>
      </c>
      <c r="O83" t="s">
        <v>264</v>
      </c>
      <c r="P83" t="s">
        <v>1513</v>
      </c>
      <c r="Q83" t="s">
        <v>1514</v>
      </c>
      <c r="R83" t="s">
        <v>1513</v>
      </c>
      <c r="S83">
        <v>77</v>
      </c>
    </row>
    <row r="84" spans="1:19">
      <c r="A84" t="s">
        <v>264</v>
      </c>
      <c r="B84" t="s">
        <v>1522</v>
      </c>
      <c r="C84" t="s">
        <v>1522</v>
      </c>
      <c r="D84" t="s">
        <v>1521</v>
      </c>
      <c r="E84"/>
      <c r="F84"/>
      <c r="G84"/>
      <c r="H84" t="s">
        <v>1523</v>
      </c>
      <c r="I84" s="108" t="s">
        <v>266</v>
      </c>
      <c r="J84" t="s">
        <v>1623</v>
      </c>
      <c r="K84">
        <v>9</v>
      </c>
      <c r="L84" t="s">
        <v>264</v>
      </c>
      <c r="M84" t="s">
        <v>1522</v>
      </c>
      <c r="N84" t="s">
        <v>1512</v>
      </c>
      <c r="O84" t="s">
        <v>1523</v>
      </c>
      <c r="P84" t="s">
        <v>1513</v>
      </c>
      <c r="Q84" t="s">
        <v>1514</v>
      </c>
      <c r="R84" t="s">
        <v>1513</v>
      </c>
      <c r="S84">
        <v>78</v>
      </c>
    </row>
    <row r="85" spans="1:19">
      <c r="A85" t="s">
        <v>264</v>
      </c>
      <c r="B85" t="s">
        <v>976</v>
      </c>
      <c r="C85" t="s">
        <v>976</v>
      </c>
      <c r="D85" t="s">
        <v>1521</v>
      </c>
      <c r="E85"/>
      <c r="F85"/>
      <c r="G85"/>
      <c r="H85" t="s">
        <v>1523</v>
      </c>
      <c r="I85" s="108" t="s">
        <v>266</v>
      </c>
      <c r="J85" t="s">
        <v>1623</v>
      </c>
      <c r="K85">
        <v>10</v>
      </c>
      <c r="L85" t="s">
        <v>264</v>
      </c>
      <c r="M85" t="s">
        <v>976</v>
      </c>
      <c r="N85" t="s">
        <v>1512</v>
      </c>
      <c r="O85" t="s">
        <v>1523</v>
      </c>
      <c r="P85" t="s">
        <v>1513</v>
      </c>
      <c r="Q85" t="s">
        <v>1514</v>
      </c>
      <c r="R85" t="s">
        <v>1513</v>
      </c>
      <c r="S85">
        <v>79</v>
      </c>
    </row>
    <row r="86" spans="1:19">
      <c r="A86" t="s">
        <v>264</v>
      </c>
      <c r="B86" t="s">
        <v>1524</v>
      </c>
      <c r="C86" t="s">
        <v>1524</v>
      </c>
      <c r="D86" t="s">
        <v>1521</v>
      </c>
      <c r="E86"/>
      <c r="F86"/>
      <c r="G86"/>
      <c r="H86" t="s">
        <v>1523</v>
      </c>
      <c r="I86" s="108" t="s">
        <v>266</v>
      </c>
      <c r="J86" t="s">
        <v>1623</v>
      </c>
      <c r="K86">
        <v>11</v>
      </c>
      <c r="L86" t="s">
        <v>264</v>
      </c>
      <c r="M86" t="s">
        <v>1524</v>
      </c>
      <c r="N86" t="s">
        <v>1512</v>
      </c>
      <c r="O86" t="s">
        <v>1523</v>
      </c>
      <c r="P86" t="s">
        <v>1513</v>
      </c>
      <c r="Q86" t="s">
        <v>1514</v>
      </c>
      <c r="R86" t="s">
        <v>1513</v>
      </c>
      <c r="S86">
        <v>80</v>
      </c>
    </row>
    <row r="87" spans="1:19">
      <c r="A87" t="s">
        <v>264</v>
      </c>
      <c r="B87" t="s">
        <v>987</v>
      </c>
      <c r="C87" t="s">
        <v>987</v>
      </c>
      <c r="D87" t="s">
        <v>1521</v>
      </c>
      <c r="E87"/>
      <c r="F87"/>
      <c r="G87"/>
      <c r="H87" t="s">
        <v>1523</v>
      </c>
      <c r="I87" s="108" t="s">
        <v>266</v>
      </c>
      <c r="J87" t="s">
        <v>1623</v>
      </c>
      <c r="K87">
        <v>12</v>
      </c>
      <c r="L87" t="s">
        <v>264</v>
      </c>
      <c r="M87" t="s">
        <v>987</v>
      </c>
      <c r="N87" t="s">
        <v>1512</v>
      </c>
      <c r="O87" t="s">
        <v>1523</v>
      </c>
      <c r="P87" t="s">
        <v>1513</v>
      </c>
      <c r="Q87" t="s">
        <v>1514</v>
      </c>
      <c r="R87" t="s">
        <v>1513</v>
      </c>
      <c r="S87">
        <v>81</v>
      </c>
    </row>
    <row r="88" spans="1:19">
      <c r="A88" t="s">
        <v>264</v>
      </c>
      <c r="B88" t="s">
        <v>1525</v>
      </c>
      <c r="C88" t="s">
        <v>1525</v>
      </c>
      <c r="D88"/>
      <c r="E88"/>
      <c r="F88"/>
      <c r="G88"/>
      <c r="H88" t="s">
        <v>264</v>
      </c>
      <c r="I88" s="108" t="s">
        <v>266</v>
      </c>
      <c r="J88" t="s">
        <v>1623</v>
      </c>
      <c r="K88">
        <v>13</v>
      </c>
      <c r="L88" t="s">
        <v>264</v>
      </c>
      <c r="M88" t="s">
        <v>1525</v>
      </c>
      <c r="N88" t="s">
        <v>1512</v>
      </c>
      <c r="O88" t="s">
        <v>264</v>
      </c>
      <c r="P88" t="s">
        <v>1513</v>
      </c>
      <c r="Q88" t="s">
        <v>1514</v>
      </c>
      <c r="R88" t="s">
        <v>1513</v>
      </c>
      <c r="S88">
        <v>82</v>
      </c>
    </row>
    <row r="89" spans="1:19">
      <c r="A89" t="s">
        <v>264</v>
      </c>
      <c r="B89" t="s">
        <v>1526</v>
      </c>
      <c r="C89" t="s">
        <v>1526</v>
      </c>
      <c r="D89" t="s">
        <v>1525</v>
      </c>
      <c r="E89"/>
      <c r="F89"/>
      <c r="G89"/>
      <c r="H89" t="s">
        <v>1527</v>
      </c>
      <c r="I89" s="108" t="s">
        <v>266</v>
      </c>
      <c r="J89" t="s">
        <v>1623</v>
      </c>
      <c r="K89">
        <v>14</v>
      </c>
      <c r="L89" t="s">
        <v>264</v>
      </c>
      <c r="M89" t="s">
        <v>1526</v>
      </c>
      <c r="N89" t="s">
        <v>1512</v>
      </c>
      <c r="O89" t="s">
        <v>1527</v>
      </c>
      <c r="P89" t="s">
        <v>1513</v>
      </c>
      <c r="Q89" t="s">
        <v>1514</v>
      </c>
      <c r="R89" t="s">
        <v>1513</v>
      </c>
      <c r="S89">
        <v>83</v>
      </c>
    </row>
    <row r="90" spans="1:19">
      <c r="A90" t="s">
        <v>264</v>
      </c>
      <c r="B90" t="s">
        <v>1528</v>
      </c>
      <c r="C90" t="s">
        <v>1528</v>
      </c>
      <c r="D90" t="s">
        <v>1525</v>
      </c>
      <c r="E90"/>
      <c r="F90"/>
      <c r="G90"/>
      <c r="H90" t="s">
        <v>1527</v>
      </c>
      <c r="I90" s="108" t="s">
        <v>266</v>
      </c>
      <c r="J90" t="s">
        <v>1623</v>
      </c>
      <c r="K90">
        <v>15</v>
      </c>
      <c r="L90" t="s">
        <v>264</v>
      </c>
      <c r="M90" t="s">
        <v>1528</v>
      </c>
      <c r="N90" t="s">
        <v>1512</v>
      </c>
      <c r="O90" t="s">
        <v>1527</v>
      </c>
      <c r="P90" t="s">
        <v>1513</v>
      </c>
      <c r="Q90" t="s">
        <v>1514</v>
      </c>
      <c r="R90" t="s">
        <v>1513</v>
      </c>
      <c r="S90">
        <v>84</v>
      </c>
    </row>
    <row r="91" spans="1:19">
      <c r="A91" t="s">
        <v>264</v>
      </c>
      <c r="B91" t="s">
        <v>1530</v>
      </c>
      <c r="C91" t="s">
        <v>1530</v>
      </c>
      <c r="D91" t="s">
        <v>1525</v>
      </c>
      <c r="E91"/>
      <c r="F91"/>
      <c r="G91"/>
      <c r="H91" t="s">
        <v>1527</v>
      </c>
      <c r="I91" s="108" t="s">
        <v>266</v>
      </c>
      <c r="J91" t="s">
        <v>1623</v>
      </c>
      <c r="K91">
        <v>16</v>
      </c>
      <c r="L91" t="s">
        <v>264</v>
      </c>
      <c r="M91" t="s">
        <v>1530</v>
      </c>
      <c r="N91" t="s">
        <v>1512</v>
      </c>
      <c r="O91" t="s">
        <v>1527</v>
      </c>
      <c r="P91" t="s">
        <v>1513</v>
      </c>
      <c r="Q91" t="s">
        <v>1514</v>
      </c>
      <c r="R91" t="s">
        <v>1513</v>
      </c>
      <c r="S91">
        <v>85</v>
      </c>
    </row>
    <row r="92" spans="1:19">
      <c r="A92" t="s">
        <v>264</v>
      </c>
      <c r="B92" t="s">
        <v>1237</v>
      </c>
      <c r="C92" t="s">
        <v>1237</v>
      </c>
      <c r="D92" t="s">
        <v>1525</v>
      </c>
      <c r="E92"/>
      <c r="F92"/>
      <c r="G92"/>
      <c r="H92" t="s">
        <v>1527</v>
      </c>
      <c r="I92" s="108" t="s">
        <v>266</v>
      </c>
      <c r="J92" t="s">
        <v>1623</v>
      </c>
      <c r="K92">
        <v>17</v>
      </c>
      <c r="L92" t="s">
        <v>264</v>
      </c>
      <c r="M92" t="s">
        <v>1237</v>
      </c>
      <c r="N92" t="s">
        <v>1512</v>
      </c>
      <c r="O92" t="s">
        <v>1527</v>
      </c>
      <c r="P92" t="s">
        <v>1513</v>
      </c>
      <c r="Q92" t="s">
        <v>1514</v>
      </c>
      <c r="R92" t="s">
        <v>1513</v>
      </c>
      <c r="S92">
        <v>86</v>
      </c>
    </row>
    <row r="93" spans="1:19">
      <c r="A93" t="s">
        <v>264</v>
      </c>
      <c r="B93" t="s">
        <v>1531</v>
      </c>
      <c r="C93" t="s">
        <v>1531</v>
      </c>
      <c r="D93" t="s">
        <v>1525</v>
      </c>
      <c r="E93"/>
      <c r="F93"/>
      <c r="G93"/>
      <c r="H93" t="s">
        <v>1527</v>
      </c>
      <c r="I93" s="108" t="s">
        <v>266</v>
      </c>
      <c r="J93" t="s">
        <v>1623</v>
      </c>
      <c r="K93">
        <v>18</v>
      </c>
      <c r="L93" t="s">
        <v>264</v>
      </c>
      <c r="M93" t="s">
        <v>1531</v>
      </c>
      <c r="N93" t="s">
        <v>1512</v>
      </c>
      <c r="O93" t="s">
        <v>1527</v>
      </c>
      <c r="P93" t="s">
        <v>1513</v>
      </c>
      <c r="Q93" t="s">
        <v>1514</v>
      </c>
      <c r="R93" t="s">
        <v>1513</v>
      </c>
      <c r="S93">
        <v>87</v>
      </c>
    </row>
    <row r="94" spans="1:19">
      <c r="A94" t="s">
        <v>264</v>
      </c>
      <c r="B94" t="s">
        <v>1143</v>
      </c>
      <c r="C94" t="s">
        <v>1143</v>
      </c>
      <c r="D94" t="s">
        <v>1525</v>
      </c>
      <c r="E94"/>
      <c r="F94"/>
      <c r="G94"/>
      <c r="H94" t="s">
        <v>1527</v>
      </c>
      <c r="I94" s="108" t="s">
        <v>266</v>
      </c>
      <c r="J94" t="s">
        <v>1623</v>
      </c>
      <c r="K94">
        <v>19</v>
      </c>
      <c r="L94" t="s">
        <v>264</v>
      </c>
      <c r="M94" t="s">
        <v>1143</v>
      </c>
      <c r="N94" t="s">
        <v>1512</v>
      </c>
      <c r="O94" t="s">
        <v>1527</v>
      </c>
      <c r="P94" t="s">
        <v>1513</v>
      </c>
      <c r="Q94" t="s">
        <v>1514</v>
      </c>
      <c r="R94" t="s">
        <v>1513</v>
      </c>
      <c r="S94">
        <v>88</v>
      </c>
    </row>
    <row r="95" spans="1:19">
      <c r="A95" t="s">
        <v>264</v>
      </c>
      <c r="B95" t="s">
        <v>1210</v>
      </c>
      <c r="C95" t="s">
        <v>1210</v>
      </c>
      <c r="D95" t="s">
        <v>1525</v>
      </c>
      <c r="E95"/>
      <c r="F95"/>
      <c r="G95"/>
      <c r="H95" t="s">
        <v>1527</v>
      </c>
      <c r="I95" s="108" t="s">
        <v>266</v>
      </c>
      <c r="J95" t="s">
        <v>1623</v>
      </c>
      <c r="K95">
        <v>20</v>
      </c>
      <c r="L95" t="s">
        <v>264</v>
      </c>
      <c r="M95" t="s">
        <v>1210</v>
      </c>
      <c r="N95" t="s">
        <v>1512</v>
      </c>
      <c r="O95" t="s">
        <v>1527</v>
      </c>
      <c r="P95" t="s">
        <v>1513</v>
      </c>
      <c r="Q95" t="s">
        <v>1514</v>
      </c>
      <c r="R95" t="s">
        <v>1513</v>
      </c>
      <c r="S95">
        <v>89</v>
      </c>
    </row>
    <row r="96" spans="1:19">
      <c r="A96" t="s">
        <v>264</v>
      </c>
      <c r="B96" t="s">
        <v>1535</v>
      </c>
      <c r="C96" t="s">
        <v>1535</v>
      </c>
      <c r="D96" t="s">
        <v>1525</v>
      </c>
      <c r="E96"/>
      <c r="F96"/>
      <c r="G96"/>
      <c r="H96" t="s">
        <v>1527</v>
      </c>
      <c r="I96" s="108" t="s">
        <v>266</v>
      </c>
      <c r="J96" t="s">
        <v>1623</v>
      </c>
      <c r="K96">
        <v>21</v>
      </c>
      <c r="L96" t="s">
        <v>264</v>
      </c>
      <c r="M96" t="s">
        <v>1535</v>
      </c>
      <c r="N96" t="s">
        <v>1512</v>
      </c>
      <c r="O96" t="s">
        <v>1527</v>
      </c>
      <c r="P96" t="s">
        <v>1513</v>
      </c>
      <c r="Q96" t="s">
        <v>1514</v>
      </c>
      <c r="R96" t="s">
        <v>1513</v>
      </c>
      <c r="S96">
        <v>90</v>
      </c>
    </row>
    <row r="97" spans="1:19">
      <c r="A97" t="s">
        <v>264</v>
      </c>
      <c r="B97" t="s">
        <v>1536</v>
      </c>
      <c r="C97" t="s">
        <v>1536</v>
      </c>
      <c r="D97" t="s">
        <v>1525</v>
      </c>
      <c r="E97"/>
      <c r="F97"/>
      <c r="G97"/>
      <c r="H97" t="s">
        <v>1527</v>
      </c>
      <c r="I97" s="108" t="s">
        <v>266</v>
      </c>
      <c r="J97" t="s">
        <v>1623</v>
      </c>
      <c r="K97">
        <v>22</v>
      </c>
      <c r="L97" t="s">
        <v>264</v>
      </c>
      <c r="M97" t="s">
        <v>1536</v>
      </c>
      <c r="N97" t="s">
        <v>1512</v>
      </c>
      <c r="O97" t="s">
        <v>1527</v>
      </c>
      <c r="P97" t="s">
        <v>1513</v>
      </c>
      <c r="Q97" t="s">
        <v>1514</v>
      </c>
      <c r="R97" t="s">
        <v>1513</v>
      </c>
      <c r="S97">
        <v>91</v>
      </c>
    </row>
    <row r="98" spans="1:19">
      <c r="A98" t="s">
        <v>264</v>
      </c>
      <c r="B98" t="s">
        <v>1537</v>
      </c>
      <c r="C98" t="s">
        <v>1537</v>
      </c>
      <c r="D98"/>
      <c r="E98"/>
      <c r="F98"/>
      <c r="G98"/>
      <c r="H98" t="s">
        <v>264</v>
      </c>
      <c r="I98" s="108" t="s">
        <v>266</v>
      </c>
      <c r="J98" t="s">
        <v>1623</v>
      </c>
      <c r="K98">
        <v>23</v>
      </c>
      <c r="L98" t="s">
        <v>264</v>
      </c>
      <c r="M98" t="s">
        <v>1537</v>
      </c>
      <c r="N98" t="s">
        <v>1512</v>
      </c>
      <c r="O98" t="s">
        <v>264</v>
      </c>
      <c r="P98" t="s">
        <v>1513</v>
      </c>
      <c r="Q98" t="s">
        <v>1514</v>
      </c>
      <c r="R98" t="s">
        <v>1513</v>
      </c>
      <c r="S98">
        <v>92</v>
      </c>
    </row>
    <row r="99" spans="1:19">
      <c r="A99" t="s">
        <v>264</v>
      </c>
      <c r="B99" t="s">
        <v>1538</v>
      </c>
      <c r="C99" t="s">
        <v>1538</v>
      </c>
      <c r="D99" t="s">
        <v>1537</v>
      </c>
      <c r="E99"/>
      <c r="F99"/>
      <c r="G99"/>
      <c r="H99" t="s">
        <v>1539</v>
      </c>
      <c r="I99" s="108" t="s">
        <v>266</v>
      </c>
      <c r="J99" t="s">
        <v>1623</v>
      </c>
      <c r="K99">
        <v>24</v>
      </c>
      <c r="L99" t="s">
        <v>264</v>
      </c>
      <c r="M99" t="s">
        <v>1538</v>
      </c>
      <c r="N99" t="s">
        <v>1512</v>
      </c>
      <c r="O99" t="s">
        <v>1540</v>
      </c>
      <c r="P99" t="s">
        <v>1513</v>
      </c>
      <c r="Q99" t="s">
        <v>1514</v>
      </c>
      <c r="R99" t="s">
        <v>1513</v>
      </c>
      <c r="S99">
        <v>93</v>
      </c>
    </row>
    <row r="100" spans="1:19">
      <c r="A100" t="s">
        <v>264</v>
      </c>
      <c r="B100" t="s">
        <v>1541</v>
      </c>
      <c r="C100" t="s">
        <v>1541</v>
      </c>
      <c r="D100" t="s">
        <v>1538</v>
      </c>
      <c r="E100"/>
      <c r="F100"/>
      <c r="G100"/>
      <c r="H100" t="s">
        <v>1542</v>
      </c>
      <c r="I100" s="108" t="s">
        <v>266</v>
      </c>
      <c r="J100" t="s">
        <v>1623</v>
      </c>
      <c r="K100">
        <v>25</v>
      </c>
      <c r="L100" t="s">
        <v>264</v>
      </c>
      <c r="M100" t="s">
        <v>1541</v>
      </c>
      <c r="N100" t="s">
        <v>1512</v>
      </c>
      <c r="O100" t="s">
        <v>1543</v>
      </c>
      <c r="P100" t="s">
        <v>1513</v>
      </c>
      <c r="Q100" t="s">
        <v>1514</v>
      </c>
      <c r="R100" t="s">
        <v>1513</v>
      </c>
      <c r="S100">
        <v>94</v>
      </c>
    </row>
    <row r="101" spans="1:19">
      <c r="A101" t="s">
        <v>264</v>
      </c>
      <c r="B101" t="s">
        <v>1544</v>
      </c>
      <c r="C101" t="s">
        <v>1544</v>
      </c>
      <c r="D101" t="s">
        <v>1541</v>
      </c>
      <c r="E101"/>
      <c r="F101"/>
      <c r="G101"/>
      <c r="H101" t="s">
        <v>1545</v>
      </c>
      <c r="I101" s="108" t="s">
        <v>266</v>
      </c>
      <c r="J101" t="s">
        <v>1623</v>
      </c>
      <c r="K101">
        <v>26</v>
      </c>
      <c r="L101" t="s">
        <v>264</v>
      </c>
      <c r="M101" t="s">
        <v>1544</v>
      </c>
      <c r="N101" t="s">
        <v>1512</v>
      </c>
      <c r="O101" t="s">
        <v>1546</v>
      </c>
      <c r="P101" t="s">
        <v>1513</v>
      </c>
      <c r="Q101" t="s">
        <v>1514</v>
      </c>
      <c r="R101" t="s">
        <v>1513</v>
      </c>
      <c r="S101">
        <v>95</v>
      </c>
    </row>
    <row r="102" spans="1:19">
      <c r="A102" t="s">
        <v>264</v>
      </c>
      <c r="B102" t="s">
        <v>1547</v>
      </c>
      <c r="C102" t="s">
        <v>1547</v>
      </c>
      <c r="D102" t="s">
        <v>1544</v>
      </c>
      <c r="E102"/>
      <c r="F102"/>
      <c r="G102"/>
      <c r="H102" t="s">
        <v>1548</v>
      </c>
      <c r="I102" s="108" t="s">
        <v>266</v>
      </c>
      <c r="J102" t="s">
        <v>1623</v>
      </c>
      <c r="K102">
        <v>27</v>
      </c>
      <c r="L102" t="s">
        <v>264</v>
      </c>
      <c r="M102" t="s">
        <v>1547</v>
      </c>
      <c r="N102" t="s">
        <v>1512</v>
      </c>
      <c r="O102" t="s">
        <v>1549</v>
      </c>
      <c r="P102" t="s">
        <v>1513</v>
      </c>
      <c r="Q102" t="s">
        <v>1514</v>
      </c>
      <c r="R102" t="s">
        <v>1513</v>
      </c>
      <c r="S102">
        <v>96</v>
      </c>
    </row>
    <row r="103" spans="1:19">
      <c r="A103" t="s">
        <v>264</v>
      </c>
      <c r="B103" t="s">
        <v>1550</v>
      </c>
      <c r="C103" t="s">
        <v>1550</v>
      </c>
      <c r="D103" t="s">
        <v>1544</v>
      </c>
      <c r="E103"/>
      <c r="F103"/>
      <c r="G103"/>
      <c r="H103" t="s">
        <v>1548</v>
      </c>
      <c r="I103" s="108" t="s">
        <v>266</v>
      </c>
      <c r="J103" t="s">
        <v>1623</v>
      </c>
      <c r="K103">
        <v>28</v>
      </c>
      <c r="L103" t="s">
        <v>264</v>
      </c>
      <c r="M103" t="s">
        <v>1550</v>
      </c>
      <c r="N103" t="s">
        <v>1512</v>
      </c>
      <c r="O103" t="s">
        <v>1549</v>
      </c>
      <c r="P103" t="s">
        <v>1513</v>
      </c>
      <c r="Q103" t="s">
        <v>1514</v>
      </c>
      <c r="R103" t="s">
        <v>1513</v>
      </c>
      <c r="S103">
        <v>97</v>
      </c>
    </row>
    <row r="104" spans="1:19">
      <c r="A104" t="s">
        <v>264</v>
      </c>
      <c r="B104" t="s">
        <v>1551</v>
      </c>
      <c r="C104" t="s">
        <v>1551</v>
      </c>
      <c r="D104" t="s">
        <v>1541</v>
      </c>
      <c r="E104"/>
      <c r="F104"/>
      <c r="G104"/>
      <c r="H104" t="s">
        <v>1545</v>
      </c>
      <c r="I104" s="108" t="s">
        <v>266</v>
      </c>
      <c r="J104" t="s">
        <v>1623</v>
      </c>
      <c r="K104">
        <v>29</v>
      </c>
      <c r="L104" t="s">
        <v>264</v>
      </c>
      <c r="M104" t="s">
        <v>1551</v>
      </c>
      <c r="N104" t="s">
        <v>1512</v>
      </c>
      <c r="O104" t="s">
        <v>1546</v>
      </c>
      <c r="P104" t="s">
        <v>1513</v>
      </c>
      <c r="Q104" t="s">
        <v>1514</v>
      </c>
      <c r="R104" t="s">
        <v>1513</v>
      </c>
      <c r="S104">
        <v>98</v>
      </c>
    </row>
    <row r="105" spans="1:19">
      <c r="A105" t="s">
        <v>264</v>
      </c>
      <c r="B105" t="s">
        <v>1552</v>
      </c>
      <c r="C105" t="s">
        <v>1552</v>
      </c>
      <c r="D105" t="s">
        <v>1551</v>
      </c>
      <c r="E105"/>
      <c r="F105"/>
      <c r="G105"/>
      <c r="H105" t="s">
        <v>1553</v>
      </c>
      <c r="I105" s="108" t="s">
        <v>266</v>
      </c>
      <c r="J105" t="s">
        <v>1623</v>
      </c>
      <c r="K105">
        <v>30</v>
      </c>
      <c r="L105" t="s">
        <v>264</v>
      </c>
      <c r="M105" t="s">
        <v>1552</v>
      </c>
      <c r="N105" t="s">
        <v>1512</v>
      </c>
      <c r="O105" t="s">
        <v>1554</v>
      </c>
      <c r="P105" t="s">
        <v>1513</v>
      </c>
      <c r="Q105" t="s">
        <v>1514</v>
      </c>
      <c r="R105" t="s">
        <v>1513</v>
      </c>
      <c r="S105">
        <v>99</v>
      </c>
    </row>
    <row r="106" spans="1:19">
      <c r="A106" t="s">
        <v>264</v>
      </c>
      <c r="B106" t="s">
        <v>1555</v>
      </c>
      <c r="C106" t="s">
        <v>1555</v>
      </c>
      <c r="D106" t="s">
        <v>1551</v>
      </c>
      <c r="E106"/>
      <c r="F106"/>
      <c r="G106"/>
      <c r="H106" t="s">
        <v>1553</v>
      </c>
      <c r="I106" s="108" t="s">
        <v>266</v>
      </c>
      <c r="J106" t="s">
        <v>1623</v>
      </c>
      <c r="K106">
        <v>31</v>
      </c>
      <c r="L106" t="s">
        <v>264</v>
      </c>
      <c r="M106" t="s">
        <v>1556</v>
      </c>
      <c r="N106" t="s">
        <v>1512</v>
      </c>
      <c r="O106" t="s">
        <v>1554</v>
      </c>
      <c r="P106" t="s">
        <v>1513</v>
      </c>
      <c r="Q106" t="s">
        <v>1514</v>
      </c>
      <c r="R106" t="s">
        <v>1513</v>
      </c>
      <c r="S106">
        <v>100</v>
      </c>
    </row>
    <row r="107" spans="1:19">
      <c r="A107" t="s">
        <v>264</v>
      </c>
      <c r="B107" t="s">
        <v>1557</v>
      </c>
      <c r="C107" t="s">
        <v>1557</v>
      </c>
      <c r="D107" t="s">
        <v>1538</v>
      </c>
      <c r="E107"/>
      <c r="F107"/>
      <c r="G107"/>
      <c r="H107" t="s">
        <v>1542</v>
      </c>
      <c r="I107" s="108" t="s">
        <v>266</v>
      </c>
      <c r="J107" t="s">
        <v>1623</v>
      </c>
      <c r="K107">
        <v>32</v>
      </c>
      <c r="L107" t="s">
        <v>264</v>
      </c>
      <c r="M107" t="s">
        <v>1557</v>
      </c>
      <c r="N107" t="s">
        <v>1512</v>
      </c>
      <c r="O107" t="s">
        <v>1543</v>
      </c>
      <c r="P107" t="s">
        <v>1513</v>
      </c>
      <c r="Q107" t="s">
        <v>1514</v>
      </c>
      <c r="R107" t="s">
        <v>1513</v>
      </c>
      <c r="S107">
        <v>101</v>
      </c>
    </row>
    <row r="108" spans="1:19">
      <c r="A108" t="s">
        <v>264</v>
      </c>
      <c r="B108" t="s">
        <v>1558</v>
      </c>
      <c r="C108" t="s">
        <v>1558</v>
      </c>
      <c r="D108" t="s">
        <v>1557</v>
      </c>
      <c r="E108"/>
      <c r="F108"/>
      <c r="G108"/>
      <c r="H108" t="s">
        <v>1559</v>
      </c>
      <c r="I108" s="108" t="s">
        <v>266</v>
      </c>
      <c r="J108" t="s">
        <v>1623</v>
      </c>
      <c r="K108">
        <v>33</v>
      </c>
      <c r="L108" t="s">
        <v>264</v>
      </c>
      <c r="M108" t="s">
        <v>1558</v>
      </c>
      <c r="N108" t="s">
        <v>1512</v>
      </c>
      <c r="O108" t="s">
        <v>1560</v>
      </c>
      <c r="P108" t="s">
        <v>1513</v>
      </c>
      <c r="Q108" t="s">
        <v>1514</v>
      </c>
      <c r="R108" t="s">
        <v>1513</v>
      </c>
      <c r="S108">
        <v>102</v>
      </c>
    </row>
    <row r="109" spans="1:19">
      <c r="A109" t="s">
        <v>264</v>
      </c>
      <c r="B109" t="s">
        <v>1561</v>
      </c>
      <c r="C109" t="s">
        <v>1561</v>
      </c>
      <c r="D109" t="s">
        <v>1558</v>
      </c>
      <c r="E109"/>
      <c r="F109"/>
      <c r="G109"/>
      <c r="H109" t="s">
        <v>1562</v>
      </c>
      <c r="I109" s="108" t="s">
        <v>266</v>
      </c>
      <c r="J109" t="s">
        <v>1623</v>
      </c>
      <c r="K109">
        <v>34</v>
      </c>
      <c r="L109" t="s">
        <v>264</v>
      </c>
      <c r="M109" t="s">
        <v>1561</v>
      </c>
      <c r="N109" t="s">
        <v>1512</v>
      </c>
      <c r="O109" t="s">
        <v>1563</v>
      </c>
      <c r="P109" t="s">
        <v>1513</v>
      </c>
      <c r="Q109" t="s">
        <v>1514</v>
      </c>
      <c r="R109" t="s">
        <v>1513</v>
      </c>
      <c r="S109">
        <v>103</v>
      </c>
    </row>
    <row r="110" spans="1:19">
      <c r="A110" t="s">
        <v>264</v>
      </c>
      <c r="B110" t="s">
        <v>1564</v>
      </c>
      <c r="C110" t="s">
        <v>1564</v>
      </c>
      <c r="D110" t="s">
        <v>1558</v>
      </c>
      <c r="E110"/>
      <c r="F110"/>
      <c r="G110"/>
      <c r="H110" t="s">
        <v>1562</v>
      </c>
      <c r="I110" s="108" t="s">
        <v>266</v>
      </c>
      <c r="J110" t="s">
        <v>1623</v>
      </c>
      <c r="K110">
        <v>35</v>
      </c>
      <c r="L110" t="s">
        <v>264</v>
      </c>
      <c r="M110" t="s">
        <v>1564</v>
      </c>
      <c r="N110" t="s">
        <v>1512</v>
      </c>
      <c r="O110" t="s">
        <v>1563</v>
      </c>
      <c r="P110" t="s">
        <v>1513</v>
      </c>
      <c r="Q110" t="s">
        <v>1514</v>
      </c>
      <c r="R110" t="s">
        <v>1513</v>
      </c>
      <c r="S110">
        <v>104</v>
      </c>
    </row>
    <row r="111" spans="1:19">
      <c r="A111" t="s">
        <v>264</v>
      </c>
      <c r="B111" t="s">
        <v>1565</v>
      </c>
      <c r="C111" t="s">
        <v>1565</v>
      </c>
      <c r="D111" t="s">
        <v>1557</v>
      </c>
      <c r="E111"/>
      <c r="F111"/>
      <c r="G111"/>
      <c r="H111" t="s">
        <v>1559</v>
      </c>
      <c r="I111" s="108" t="s">
        <v>266</v>
      </c>
      <c r="J111" t="s">
        <v>1623</v>
      </c>
      <c r="K111">
        <v>36</v>
      </c>
      <c r="L111" t="s">
        <v>264</v>
      </c>
      <c r="M111" t="s">
        <v>1565</v>
      </c>
      <c r="N111" t="s">
        <v>1512</v>
      </c>
      <c r="O111" t="s">
        <v>1560</v>
      </c>
      <c r="P111" t="s">
        <v>1513</v>
      </c>
      <c r="Q111" t="s">
        <v>1514</v>
      </c>
      <c r="R111" t="s">
        <v>1513</v>
      </c>
      <c r="S111">
        <v>105</v>
      </c>
    </row>
    <row r="112" spans="1:19">
      <c r="A112" t="s">
        <v>264</v>
      </c>
      <c r="B112" t="s">
        <v>1566</v>
      </c>
      <c r="C112" t="s">
        <v>1566</v>
      </c>
      <c r="D112" t="s">
        <v>1557</v>
      </c>
      <c r="E112"/>
      <c r="F112"/>
      <c r="G112"/>
      <c r="H112" t="s">
        <v>1559</v>
      </c>
      <c r="I112" s="108" t="s">
        <v>266</v>
      </c>
      <c r="J112" t="s">
        <v>1623</v>
      </c>
      <c r="K112">
        <v>37</v>
      </c>
      <c r="L112" t="s">
        <v>264</v>
      </c>
      <c r="M112" t="s">
        <v>1566</v>
      </c>
      <c r="N112" t="s">
        <v>1512</v>
      </c>
      <c r="O112" t="s">
        <v>1560</v>
      </c>
      <c r="P112" t="s">
        <v>1513</v>
      </c>
      <c r="Q112" t="s">
        <v>1514</v>
      </c>
      <c r="R112" t="s">
        <v>1513</v>
      </c>
      <c r="S112">
        <v>106</v>
      </c>
    </row>
    <row r="113" spans="1:19">
      <c r="A113" t="s">
        <v>264</v>
      </c>
      <c r="B113" t="s">
        <v>1567</v>
      </c>
      <c r="C113" t="s">
        <v>1567</v>
      </c>
      <c r="D113" t="s">
        <v>1566</v>
      </c>
      <c r="E113"/>
      <c r="F113"/>
      <c r="G113"/>
      <c r="H113" t="s">
        <v>1568</v>
      </c>
      <c r="I113" s="108" t="s">
        <v>266</v>
      </c>
      <c r="J113" t="s">
        <v>1623</v>
      </c>
      <c r="K113">
        <v>38</v>
      </c>
      <c r="L113" t="s">
        <v>264</v>
      </c>
      <c r="M113" t="s">
        <v>1567</v>
      </c>
      <c r="N113" t="s">
        <v>1512</v>
      </c>
      <c r="O113" t="s">
        <v>1569</v>
      </c>
      <c r="P113" t="s">
        <v>1513</v>
      </c>
      <c r="Q113" t="s">
        <v>1514</v>
      </c>
      <c r="R113" t="s">
        <v>1513</v>
      </c>
      <c r="S113">
        <v>107</v>
      </c>
    </row>
    <row r="114" spans="1:19">
      <c r="A114" t="s">
        <v>264</v>
      </c>
      <c r="B114" t="s">
        <v>1570</v>
      </c>
      <c r="C114" t="s">
        <v>1570</v>
      </c>
      <c r="D114" t="s">
        <v>1566</v>
      </c>
      <c r="E114"/>
      <c r="F114"/>
      <c r="G114"/>
      <c r="H114" t="s">
        <v>1568</v>
      </c>
      <c r="I114" s="108" t="s">
        <v>266</v>
      </c>
      <c r="J114" t="s">
        <v>1623</v>
      </c>
      <c r="K114">
        <v>39</v>
      </c>
      <c r="L114" t="s">
        <v>264</v>
      </c>
      <c r="M114" t="s">
        <v>1570</v>
      </c>
      <c r="N114" t="s">
        <v>1512</v>
      </c>
      <c r="O114" t="s">
        <v>1569</v>
      </c>
      <c r="P114" t="s">
        <v>1513</v>
      </c>
      <c r="Q114" t="s">
        <v>1514</v>
      </c>
      <c r="R114" t="s">
        <v>1513</v>
      </c>
      <c r="S114">
        <v>108</v>
      </c>
    </row>
    <row r="115" spans="1:19">
      <c r="A115" t="s">
        <v>264</v>
      </c>
      <c r="B115" t="s">
        <v>1571</v>
      </c>
      <c r="C115" t="s">
        <v>1571</v>
      </c>
      <c r="D115" t="s">
        <v>1557</v>
      </c>
      <c r="E115"/>
      <c r="F115"/>
      <c r="G115"/>
      <c r="H115" t="s">
        <v>1559</v>
      </c>
      <c r="I115" s="108" t="s">
        <v>266</v>
      </c>
      <c r="J115" t="s">
        <v>1623</v>
      </c>
      <c r="K115">
        <v>40</v>
      </c>
      <c r="L115" t="s">
        <v>264</v>
      </c>
      <c r="M115" t="s">
        <v>1571</v>
      </c>
      <c r="N115" t="s">
        <v>1512</v>
      </c>
      <c r="O115" t="s">
        <v>1560</v>
      </c>
      <c r="P115" t="s">
        <v>1513</v>
      </c>
      <c r="Q115" t="s">
        <v>1514</v>
      </c>
      <c r="R115" t="s">
        <v>1513</v>
      </c>
      <c r="S115">
        <v>109</v>
      </c>
    </row>
    <row r="116" spans="1:19">
      <c r="A116" t="s">
        <v>264</v>
      </c>
      <c r="B116" t="s">
        <v>1572</v>
      </c>
      <c r="C116" t="s">
        <v>1572</v>
      </c>
      <c r="D116" t="s">
        <v>1538</v>
      </c>
      <c r="E116"/>
      <c r="F116"/>
      <c r="G116"/>
      <c r="H116" t="s">
        <v>1542</v>
      </c>
      <c r="I116" s="108" t="s">
        <v>266</v>
      </c>
      <c r="J116" t="s">
        <v>1623</v>
      </c>
      <c r="K116">
        <v>41</v>
      </c>
      <c r="L116" t="s">
        <v>264</v>
      </c>
      <c r="M116" t="s">
        <v>1572</v>
      </c>
      <c r="N116" t="s">
        <v>1512</v>
      </c>
      <c r="O116" t="s">
        <v>1543</v>
      </c>
      <c r="P116" t="s">
        <v>1513</v>
      </c>
      <c r="Q116" t="s">
        <v>1514</v>
      </c>
      <c r="R116" t="s">
        <v>1513</v>
      </c>
      <c r="S116">
        <v>110</v>
      </c>
    </row>
    <row r="117" spans="1:19">
      <c r="A117" t="s">
        <v>264</v>
      </c>
      <c r="B117" t="s">
        <v>1573</v>
      </c>
      <c r="C117" t="s">
        <v>1573</v>
      </c>
      <c r="D117" t="s">
        <v>1572</v>
      </c>
      <c r="E117"/>
      <c r="F117"/>
      <c r="G117"/>
      <c r="H117" t="s">
        <v>1574</v>
      </c>
      <c r="I117" s="108" t="s">
        <v>266</v>
      </c>
      <c r="J117" t="s">
        <v>1623</v>
      </c>
      <c r="K117">
        <v>42</v>
      </c>
      <c r="L117" t="s">
        <v>264</v>
      </c>
      <c r="M117" t="s">
        <v>1573</v>
      </c>
      <c r="N117" t="s">
        <v>1512</v>
      </c>
      <c r="O117" t="s">
        <v>1575</v>
      </c>
      <c r="P117" t="s">
        <v>1513</v>
      </c>
      <c r="Q117" t="s">
        <v>1514</v>
      </c>
      <c r="R117" t="s">
        <v>1513</v>
      </c>
      <c r="S117">
        <v>111</v>
      </c>
    </row>
    <row r="118" spans="1:19">
      <c r="A118" t="s">
        <v>264</v>
      </c>
      <c r="B118" t="s">
        <v>1576</v>
      </c>
      <c r="C118" t="s">
        <v>1576</v>
      </c>
      <c r="D118" t="s">
        <v>1573</v>
      </c>
      <c r="E118"/>
      <c r="F118"/>
      <c r="G118"/>
      <c r="H118" t="s">
        <v>1577</v>
      </c>
      <c r="I118" s="108" t="s">
        <v>266</v>
      </c>
      <c r="J118" t="s">
        <v>1623</v>
      </c>
      <c r="K118">
        <v>43</v>
      </c>
      <c r="L118" t="s">
        <v>264</v>
      </c>
      <c r="M118" t="s">
        <v>1576</v>
      </c>
      <c r="N118" t="s">
        <v>1512</v>
      </c>
      <c r="O118" t="s">
        <v>1578</v>
      </c>
      <c r="P118" t="s">
        <v>1513</v>
      </c>
      <c r="Q118" t="s">
        <v>1514</v>
      </c>
      <c r="R118" t="s">
        <v>1513</v>
      </c>
      <c r="S118">
        <v>112</v>
      </c>
    </row>
    <row r="119" spans="1:19">
      <c r="A119" t="s">
        <v>264</v>
      </c>
      <c r="B119" t="s">
        <v>1579</v>
      </c>
      <c r="C119" t="s">
        <v>1579</v>
      </c>
      <c r="D119" t="s">
        <v>1573</v>
      </c>
      <c r="E119"/>
      <c r="F119"/>
      <c r="G119"/>
      <c r="H119" t="s">
        <v>1577</v>
      </c>
      <c r="I119" s="108" t="s">
        <v>266</v>
      </c>
      <c r="J119" t="s">
        <v>1623</v>
      </c>
      <c r="K119">
        <v>44</v>
      </c>
      <c r="L119" t="s">
        <v>264</v>
      </c>
      <c r="M119" t="s">
        <v>1579</v>
      </c>
      <c r="N119" t="s">
        <v>1512</v>
      </c>
      <c r="O119" t="s">
        <v>1578</v>
      </c>
      <c r="P119" t="s">
        <v>1513</v>
      </c>
      <c r="Q119" t="s">
        <v>1514</v>
      </c>
      <c r="R119" t="s">
        <v>1513</v>
      </c>
      <c r="S119">
        <v>113</v>
      </c>
    </row>
    <row r="120" spans="1:19">
      <c r="A120" t="s">
        <v>264</v>
      </c>
      <c r="B120" t="s">
        <v>1580</v>
      </c>
      <c r="C120" t="s">
        <v>1580</v>
      </c>
      <c r="D120" t="s">
        <v>1573</v>
      </c>
      <c r="E120"/>
      <c r="F120"/>
      <c r="G120"/>
      <c r="H120" t="s">
        <v>1577</v>
      </c>
      <c r="I120" s="108" t="s">
        <v>266</v>
      </c>
      <c r="J120" t="s">
        <v>1623</v>
      </c>
      <c r="K120">
        <v>45</v>
      </c>
      <c r="L120" t="s">
        <v>264</v>
      </c>
      <c r="M120" t="s">
        <v>1580</v>
      </c>
      <c r="N120" t="s">
        <v>1512</v>
      </c>
      <c r="O120" t="s">
        <v>1578</v>
      </c>
      <c r="P120" t="s">
        <v>1513</v>
      </c>
      <c r="Q120" t="s">
        <v>1514</v>
      </c>
      <c r="R120" t="s">
        <v>1513</v>
      </c>
      <c r="S120">
        <v>114</v>
      </c>
    </row>
    <row r="121" spans="1:19">
      <c r="A121" t="s">
        <v>264</v>
      </c>
      <c r="B121" t="s">
        <v>1581</v>
      </c>
      <c r="C121" t="s">
        <v>1581</v>
      </c>
      <c r="D121" t="s">
        <v>1573</v>
      </c>
      <c r="E121"/>
      <c r="F121"/>
      <c r="G121"/>
      <c r="H121" t="s">
        <v>1577</v>
      </c>
      <c r="I121" s="108" t="s">
        <v>266</v>
      </c>
      <c r="J121" t="s">
        <v>1623</v>
      </c>
      <c r="K121">
        <v>46</v>
      </c>
      <c r="L121" t="s">
        <v>264</v>
      </c>
      <c r="M121" t="s">
        <v>1581</v>
      </c>
      <c r="N121" t="s">
        <v>1512</v>
      </c>
      <c r="O121" t="s">
        <v>1578</v>
      </c>
      <c r="P121" t="s">
        <v>1513</v>
      </c>
      <c r="Q121" t="s">
        <v>1514</v>
      </c>
      <c r="R121" t="s">
        <v>1513</v>
      </c>
      <c r="S121">
        <v>115</v>
      </c>
    </row>
    <row r="122" spans="1:19">
      <c r="A122" t="s">
        <v>264</v>
      </c>
      <c r="B122" t="s">
        <v>1582</v>
      </c>
      <c r="C122" t="s">
        <v>1582</v>
      </c>
      <c r="D122" t="s">
        <v>1572</v>
      </c>
      <c r="E122"/>
      <c r="F122"/>
      <c r="G122"/>
      <c r="H122" t="s">
        <v>1574</v>
      </c>
      <c r="I122" s="108" t="s">
        <v>266</v>
      </c>
      <c r="J122" t="s">
        <v>1623</v>
      </c>
      <c r="K122">
        <v>47</v>
      </c>
      <c r="L122" t="s">
        <v>264</v>
      </c>
      <c r="M122" t="s">
        <v>1582</v>
      </c>
      <c r="N122" t="s">
        <v>1512</v>
      </c>
      <c r="O122" t="s">
        <v>1575</v>
      </c>
      <c r="P122" t="s">
        <v>1513</v>
      </c>
      <c r="Q122" t="s">
        <v>1514</v>
      </c>
      <c r="R122" t="s">
        <v>1513</v>
      </c>
      <c r="S122">
        <v>116</v>
      </c>
    </row>
    <row r="123" spans="1:19">
      <c r="A123" t="s">
        <v>264</v>
      </c>
      <c r="B123" t="s">
        <v>1583</v>
      </c>
      <c r="C123" t="s">
        <v>1583</v>
      </c>
      <c r="D123" t="s">
        <v>1582</v>
      </c>
      <c r="E123"/>
      <c r="F123"/>
      <c r="G123"/>
      <c r="H123" t="s">
        <v>1584</v>
      </c>
      <c r="I123" s="108" t="s">
        <v>266</v>
      </c>
      <c r="J123" t="s">
        <v>1623</v>
      </c>
      <c r="K123">
        <v>48</v>
      </c>
      <c r="L123" t="s">
        <v>264</v>
      </c>
      <c r="M123" t="s">
        <v>1583</v>
      </c>
      <c r="N123" t="s">
        <v>1512</v>
      </c>
      <c r="O123" t="s">
        <v>1585</v>
      </c>
      <c r="P123" t="s">
        <v>1513</v>
      </c>
      <c r="Q123" t="s">
        <v>1514</v>
      </c>
      <c r="R123" t="s">
        <v>1513</v>
      </c>
      <c r="S123">
        <v>117</v>
      </c>
    </row>
    <row r="124" spans="1:19">
      <c r="A124" t="s">
        <v>264</v>
      </c>
      <c r="B124" t="s">
        <v>1586</v>
      </c>
      <c r="C124" t="s">
        <v>1586</v>
      </c>
      <c r="D124" t="s">
        <v>1582</v>
      </c>
      <c r="E124"/>
      <c r="F124"/>
      <c r="G124"/>
      <c r="H124" t="s">
        <v>1584</v>
      </c>
      <c r="I124" s="108" t="s">
        <v>266</v>
      </c>
      <c r="J124" t="s">
        <v>1623</v>
      </c>
      <c r="K124">
        <v>49</v>
      </c>
      <c r="L124" t="s">
        <v>264</v>
      </c>
      <c r="M124" t="s">
        <v>1587</v>
      </c>
      <c r="N124" t="s">
        <v>1512</v>
      </c>
      <c r="O124" t="s">
        <v>1585</v>
      </c>
      <c r="P124" t="s">
        <v>1513</v>
      </c>
      <c r="Q124" t="s">
        <v>1514</v>
      </c>
      <c r="R124" t="s">
        <v>1513</v>
      </c>
      <c r="S124">
        <v>118</v>
      </c>
    </row>
    <row r="125" spans="1:19">
      <c r="A125" t="s">
        <v>264</v>
      </c>
      <c r="B125" t="s">
        <v>1588</v>
      </c>
      <c r="C125" t="s">
        <v>1588</v>
      </c>
      <c r="D125" t="s">
        <v>1572</v>
      </c>
      <c r="E125"/>
      <c r="F125"/>
      <c r="G125"/>
      <c r="H125" t="s">
        <v>1574</v>
      </c>
      <c r="I125" s="108" t="s">
        <v>266</v>
      </c>
      <c r="J125" t="s">
        <v>1623</v>
      </c>
      <c r="K125">
        <v>50</v>
      </c>
      <c r="L125" t="s">
        <v>264</v>
      </c>
      <c r="M125" t="s">
        <v>1588</v>
      </c>
      <c r="N125" t="s">
        <v>1512</v>
      </c>
      <c r="O125" t="s">
        <v>1575</v>
      </c>
      <c r="P125" t="s">
        <v>1513</v>
      </c>
      <c r="Q125" t="s">
        <v>1514</v>
      </c>
      <c r="R125" t="s">
        <v>1513</v>
      </c>
      <c r="S125">
        <v>119</v>
      </c>
    </row>
    <row r="126" spans="1:19">
      <c r="A126" t="s">
        <v>264</v>
      </c>
      <c r="B126" t="s">
        <v>1589</v>
      </c>
      <c r="C126" t="s">
        <v>1589</v>
      </c>
      <c r="D126" t="s">
        <v>1588</v>
      </c>
      <c r="E126"/>
      <c r="F126"/>
      <c r="G126"/>
      <c r="H126" t="s">
        <v>1590</v>
      </c>
      <c r="I126" s="108" t="s">
        <v>266</v>
      </c>
      <c r="J126" t="s">
        <v>1623</v>
      </c>
      <c r="K126">
        <v>51</v>
      </c>
      <c r="L126" t="s">
        <v>264</v>
      </c>
      <c r="M126" t="s">
        <v>1589</v>
      </c>
      <c r="N126" t="s">
        <v>1512</v>
      </c>
      <c r="O126" t="s">
        <v>1591</v>
      </c>
      <c r="P126" t="s">
        <v>1513</v>
      </c>
      <c r="Q126" t="s">
        <v>1514</v>
      </c>
      <c r="R126" t="s">
        <v>1513</v>
      </c>
      <c r="S126">
        <v>120</v>
      </c>
    </row>
    <row r="127" spans="1:19">
      <c r="A127" t="s">
        <v>264</v>
      </c>
      <c r="B127" t="s">
        <v>1593</v>
      </c>
      <c r="C127" t="s">
        <v>1593</v>
      </c>
      <c r="D127" t="s">
        <v>1588</v>
      </c>
      <c r="E127"/>
      <c r="F127"/>
      <c r="G127"/>
      <c r="H127" t="s">
        <v>1590</v>
      </c>
      <c r="I127" s="108" t="s">
        <v>266</v>
      </c>
      <c r="J127" t="s">
        <v>1623</v>
      </c>
      <c r="K127">
        <v>52</v>
      </c>
      <c r="L127" t="s">
        <v>264</v>
      </c>
      <c r="M127" t="s">
        <v>1594</v>
      </c>
      <c r="N127" t="s">
        <v>1512</v>
      </c>
      <c r="O127" t="s">
        <v>1591</v>
      </c>
      <c r="P127" t="s">
        <v>1513</v>
      </c>
      <c r="Q127" t="s">
        <v>1514</v>
      </c>
      <c r="R127" t="s">
        <v>1513</v>
      </c>
      <c r="S127">
        <v>121</v>
      </c>
    </row>
    <row r="128" spans="1:19">
      <c r="A128" t="s">
        <v>264</v>
      </c>
      <c r="B128" t="s">
        <v>1597</v>
      </c>
      <c r="C128" t="s">
        <v>1597</v>
      </c>
      <c r="D128" t="s">
        <v>1572</v>
      </c>
      <c r="E128"/>
      <c r="F128"/>
      <c r="G128"/>
      <c r="H128" t="s">
        <v>1574</v>
      </c>
      <c r="I128" s="108" t="s">
        <v>266</v>
      </c>
      <c r="J128" t="s">
        <v>1623</v>
      </c>
      <c r="K128">
        <v>53</v>
      </c>
      <c r="L128" t="s">
        <v>264</v>
      </c>
      <c r="M128" t="s">
        <v>1597</v>
      </c>
      <c r="N128" t="s">
        <v>1512</v>
      </c>
      <c r="O128" t="s">
        <v>1575</v>
      </c>
      <c r="P128" t="s">
        <v>1513</v>
      </c>
      <c r="Q128" t="s">
        <v>1514</v>
      </c>
      <c r="R128" t="s">
        <v>1513</v>
      </c>
      <c r="S128">
        <v>122</v>
      </c>
    </row>
    <row r="129" spans="1:19">
      <c r="A129" t="s">
        <v>264</v>
      </c>
      <c r="B129" t="s">
        <v>1596</v>
      </c>
      <c r="C129" t="s">
        <v>1596</v>
      </c>
      <c r="D129" t="s">
        <v>1597</v>
      </c>
      <c r="E129"/>
      <c r="F129"/>
      <c r="G129"/>
      <c r="H129" t="s">
        <v>1598</v>
      </c>
      <c r="I129" s="108" t="s">
        <v>266</v>
      </c>
      <c r="J129" t="s">
        <v>1623</v>
      </c>
      <c r="K129">
        <v>54</v>
      </c>
      <c r="L129" t="s">
        <v>264</v>
      </c>
      <c r="M129" t="s">
        <v>1596</v>
      </c>
      <c r="N129" t="s">
        <v>1512</v>
      </c>
      <c r="O129" t="s">
        <v>1599</v>
      </c>
      <c r="P129" t="s">
        <v>1513</v>
      </c>
      <c r="Q129" t="s">
        <v>1514</v>
      </c>
      <c r="R129" t="s">
        <v>1513</v>
      </c>
      <c r="S129">
        <v>123</v>
      </c>
    </row>
    <row r="130" spans="1:19">
      <c r="A130" t="s">
        <v>264</v>
      </c>
      <c r="B130" t="s">
        <v>1600</v>
      </c>
      <c r="C130" t="s">
        <v>1600</v>
      </c>
      <c r="D130" t="s">
        <v>1597</v>
      </c>
      <c r="E130"/>
      <c r="F130"/>
      <c r="G130"/>
      <c r="H130" t="s">
        <v>1598</v>
      </c>
      <c r="I130" s="108" t="s">
        <v>266</v>
      </c>
      <c r="J130" t="s">
        <v>1623</v>
      </c>
      <c r="K130">
        <v>55</v>
      </c>
      <c r="L130" t="s">
        <v>264</v>
      </c>
      <c r="M130" t="s">
        <v>1600</v>
      </c>
      <c r="N130" t="s">
        <v>1512</v>
      </c>
      <c r="O130" t="s">
        <v>1599</v>
      </c>
      <c r="P130" t="s">
        <v>1513</v>
      </c>
      <c r="Q130" t="s">
        <v>1514</v>
      </c>
      <c r="R130" t="s">
        <v>1513</v>
      </c>
      <c r="S130">
        <v>124</v>
      </c>
    </row>
    <row r="131" spans="1:19">
      <c r="A131" t="s">
        <v>264</v>
      </c>
      <c r="B131" t="s">
        <v>1601</v>
      </c>
      <c r="C131" t="s">
        <v>1601</v>
      </c>
      <c r="D131" t="s">
        <v>1597</v>
      </c>
      <c r="E131"/>
      <c r="F131"/>
      <c r="G131"/>
      <c r="H131" t="s">
        <v>1598</v>
      </c>
      <c r="I131" s="108" t="s">
        <v>266</v>
      </c>
      <c r="J131" t="s">
        <v>1623</v>
      </c>
      <c r="K131">
        <v>56</v>
      </c>
      <c r="L131" t="s">
        <v>264</v>
      </c>
      <c r="M131" t="s">
        <v>1601</v>
      </c>
      <c r="N131" t="s">
        <v>1512</v>
      </c>
      <c r="O131" t="s">
        <v>1599</v>
      </c>
      <c r="P131" t="s">
        <v>1513</v>
      </c>
      <c r="Q131" t="s">
        <v>1514</v>
      </c>
      <c r="R131" t="s">
        <v>1513</v>
      </c>
      <c r="S131">
        <v>125</v>
      </c>
    </row>
    <row r="132" spans="1:19">
      <c r="A132" t="s">
        <v>264</v>
      </c>
      <c r="B132" t="s">
        <v>1602</v>
      </c>
      <c r="C132" t="s">
        <v>1602</v>
      </c>
      <c r="D132" t="s">
        <v>1572</v>
      </c>
      <c r="E132"/>
      <c r="F132"/>
      <c r="G132"/>
      <c r="H132" t="s">
        <v>1574</v>
      </c>
      <c r="I132" s="108" t="s">
        <v>266</v>
      </c>
      <c r="J132" t="s">
        <v>1623</v>
      </c>
      <c r="K132">
        <v>57</v>
      </c>
      <c r="L132" t="s">
        <v>264</v>
      </c>
      <c r="M132" t="s">
        <v>1602</v>
      </c>
      <c r="N132" t="s">
        <v>1512</v>
      </c>
      <c r="O132" t="s">
        <v>1575</v>
      </c>
      <c r="P132" t="s">
        <v>1513</v>
      </c>
      <c r="Q132" t="s">
        <v>1514</v>
      </c>
      <c r="R132" t="s">
        <v>1513</v>
      </c>
      <c r="S132">
        <v>126</v>
      </c>
    </row>
    <row r="133" spans="1:19">
      <c r="A133" t="s">
        <v>264</v>
      </c>
      <c r="B133" t="s">
        <v>1603</v>
      </c>
      <c r="C133" t="s">
        <v>1603</v>
      </c>
      <c r="D133" t="s">
        <v>1602</v>
      </c>
      <c r="E133"/>
      <c r="F133"/>
      <c r="G133"/>
      <c r="H133" t="s">
        <v>1604</v>
      </c>
      <c r="I133" s="108" t="s">
        <v>266</v>
      </c>
      <c r="J133" t="s">
        <v>1623</v>
      </c>
      <c r="K133">
        <v>58</v>
      </c>
      <c r="L133" t="s">
        <v>264</v>
      </c>
      <c r="M133" t="s">
        <v>1605</v>
      </c>
      <c r="N133" t="s">
        <v>1512</v>
      </c>
      <c r="O133" t="s">
        <v>1606</v>
      </c>
      <c r="P133" t="s">
        <v>1513</v>
      </c>
      <c r="Q133" t="s">
        <v>1514</v>
      </c>
      <c r="R133" t="s">
        <v>1513</v>
      </c>
      <c r="S133">
        <v>127</v>
      </c>
    </row>
    <row r="134" spans="1:19">
      <c r="A134" t="s">
        <v>264</v>
      </c>
      <c r="B134" t="s">
        <v>1607</v>
      </c>
      <c r="C134" t="s">
        <v>1607</v>
      </c>
      <c r="D134" t="s">
        <v>1602</v>
      </c>
      <c r="E134"/>
      <c r="F134"/>
      <c r="G134"/>
      <c r="H134" t="s">
        <v>1604</v>
      </c>
      <c r="I134" s="108" t="s">
        <v>266</v>
      </c>
      <c r="J134" t="s">
        <v>1623</v>
      </c>
      <c r="K134">
        <v>59</v>
      </c>
      <c r="L134" t="s">
        <v>264</v>
      </c>
      <c r="M134" t="s">
        <v>1607</v>
      </c>
      <c r="N134" t="s">
        <v>1512</v>
      </c>
      <c r="O134" t="s">
        <v>1606</v>
      </c>
      <c r="P134" t="s">
        <v>1513</v>
      </c>
      <c r="Q134" t="s">
        <v>1514</v>
      </c>
      <c r="R134" t="s">
        <v>1513</v>
      </c>
      <c r="S134">
        <v>128</v>
      </c>
    </row>
    <row r="135" spans="1:19">
      <c r="A135" t="s">
        <v>264</v>
      </c>
      <c r="B135" t="s">
        <v>1608</v>
      </c>
      <c r="C135" t="s">
        <v>1608</v>
      </c>
      <c r="D135" t="s">
        <v>1602</v>
      </c>
      <c r="E135"/>
      <c r="F135"/>
      <c r="G135"/>
      <c r="H135" t="s">
        <v>1604</v>
      </c>
      <c r="I135" s="108" t="s">
        <v>266</v>
      </c>
      <c r="J135" t="s">
        <v>1623</v>
      </c>
      <c r="K135">
        <v>60</v>
      </c>
      <c r="L135" t="s">
        <v>264</v>
      </c>
      <c r="M135" t="s">
        <v>1608</v>
      </c>
      <c r="N135" t="s">
        <v>1512</v>
      </c>
      <c r="O135" t="s">
        <v>1606</v>
      </c>
      <c r="P135" t="s">
        <v>1513</v>
      </c>
      <c r="Q135" t="s">
        <v>1514</v>
      </c>
      <c r="R135" t="s">
        <v>1513</v>
      </c>
      <c r="S135">
        <v>129</v>
      </c>
    </row>
    <row r="136" spans="1:19">
      <c r="A136" t="s">
        <v>264</v>
      </c>
      <c r="B136" t="s">
        <v>1609</v>
      </c>
      <c r="C136" t="s">
        <v>1609</v>
      </c>
      <c r="D136" t="s">
        <v>1602</v>
      </c>
      <c r="E136"/>
      <c r="F136"/>
      <c r="G136"/>
      <c r="H136" t="s">
        <v>1604</v>
      </c>
      <c r="I136" s="108" t="s">
        <v>266</v>
      </c>
      <c r="J136" t="s">
        <v>1623</v>
      </c>
      <c r="K136">
        <v>61</v>
      </c>
      <c r="L136" t="s">
        <v>264</v>
      </c>
      <c r="M136" t="s">
        <v>1609</v>
      </c>
      <c r="N136" t="s">
        <v>1512</v>
      </c>
      <c r="O136" t="s">
        <v>1606</v>
      </c>
      <c r="P136" t="s">
        <v>1513</v>
      </c>
      <c r="Q136" t="s">
        <v>1514</v>
      </c>
      <c r="R136" t="s">
        <v>1513</v>
      </c>
      <c r="S136">
        <v>130</v>
      </c>
    </row>
    <row r="137" spans="1:19">
      <c r="A137" t="s">
        <v>264</v>
      </c>
      <c r="B137" t="s">
        <v>1610</v>
      </c>
      <c r="C137" t="s">
        <v>1610</v>
      </c>
      <c r="D137" t="s">
        <v>1602</v>
      </c>
      <c r="E137"/>
      <c r="F137"/>
      <c r="G137"/>
      <c r="H137" t="s">
        <v>1604</v>
      </c>
      <c r="I137" s="108" t="s">
        <v>266</v>
      </c>
      <c r="J137" t="s">
        <v>1623</v>
      </c>
      <c r="K137">
        <v>62</v>
      </c>
      <c r="L137" t="s">
        <v>264</v>
      </c>
      <c r="M137" t="s">
        <v>1610</v>
      </c>
      <c r="N137" t="s">
        <v>1512</v>
      </c>
      <c r="O137" t="s">
        <v>1606</v>
      </c>
      <c r="P137" t="s">
        <v>1513</v>
      </c>
      <c r="Q137" t="s">
        <v>1514</v>
      </c>
      <c r="R137" t="s">
        <v>1513</v>
      </c>
      <c r="S137">
        <v>131</v>
      </c>
    </row>
    <row r="138" spans="1:19">
      <c r="A138" t="s">
        <v>264</v>
      </c>
      <c r="B138" t="s">
        <v>1611</v>
      </c>
      <c r="C138" t="s">
        <v>1611</v>
      </c>
      <c r="D138" t="s">
        <v>1602</v>
      </c>
      <c r="E138"/>
      <c r="F138"/>
      <c r="G138"/>
      <c r="H138" t="s">
        <v>1604</v>
      </c>
      <c r="I138" s="108" t="s">
        <v>266</v>
      </c>
      <c r="J138" t="s">
        <v>1623</v>
      </c>
      <c r="K138">
        <v>63</v>
      </c>
      <c r="L138" t="s">
        <v>264</v>
      </c>
      <c r="M138" t="s">
        <v>1611</v>
      </c>
      <c r="N138" t="s">
        <v>1512</v>
      </c>
      <c r="O138" t="s">
        <v>1606</v>
      </c>
      <c r="P138" t="s">
        <v>1513</v>
      </c>
      <c r="Q138" t="s">
        <v>1514</v>
      </c>
      <c r="R138" t="s">
        <v>1513</v>
      </c>
      <c r="S138">
        <v>132</v>
      </c>
    </row>
    <row r="139" spans="1:19">
      <c r="A139" t="s">
        <v>264</v>
      </c>
      <c r="B139" t="s">
        <v>1612</v>
      </c>
      <c r="C139" t="s">
        <v>1612</v>
      </c>
      <c r="D139" t="s">
        <v>1538</v>
      </c>
      <c r="E139"/>
      <c r="F139"/>
      <c r="G139"/>
      <c r="H139" t="s">
        <v>1542</v>
      </c>
      <c r="I139" s="108" t="s">
        <v>266</v>
      </c>
      <c r="J139" t="s">
        <v>1623</v>
      </c>
      <c r="K139">
        <v>64</v>
      </c>
      <c r="L139" t="s">
        <v>264</v>
      </c>
      <c r="M139" t="s">
        <v>1612</v>
      </c>
      <c r="N139" t="s">
        <v>1512</v>
      </c>
      <c r="O139" t="s">
        <v>1543</v>
      </c>
      <c r="P139" t="s">
        <v>1513</v>
      </c>
      <c r="Q139" t="s">
        <v>1514</v>
      </c>
      <c r="R139" t="s">
        <v>1513</v>
      </c>
      <c r="S139">
        <v>133</v>
      </c>
    </row>
    <row r="140" spans="1:19">
      <c r="A140" t="s">
        <v>264</v>
      </c>
      <c r="B140" t="s">
        <v>1613</v>
      </c>
      <c r="C140" t="s">
        <v>1613</v>
      </c>
      <c r="D140" t="s">
        <v>1612</v>
      </c>
      <c r="E140"/>
      <c r="F140"/>
      <c r="G140"/>
      <c r="H140" t="s">
        <v>1614</v>
      </c>
      <c r="I140" s="108" t="s">
        <v>266</v>
      </c>
      <c r="J140" t="s">
        <v>1623</v>
      </c>
      <c r="K140">
        <v>65</v>
      </c>
      <c r="L140" t="s">
        <v>264</v>
      </c>
      <c r="M140" t="s">
        <v>1613</v>
      </c>
      <c r="N140" t="s">
        <v>1512</v>
      </c>
      <c r="O140" t="s">
        <v>1615</v>
      </c>
      <c r="P140" t="s">
        <v>1513</v>
      </c>
      <c r="Q140" t="s">
        <v>1514</v>
      </c>
      <c r="R140" t="s">
        <v>1513</v>
      </c>
      <c r="S140">
        <v>134</v>
      </c>
    </row>
    <row r="141" spans="1:19">
      <c r="A141" t="s">
        <v>264</v>
      </c>
      <c r="B141" t="s">
        <v>1616</v>
      </c>
      <c r="C141" t="s">
        <v>1616</v>
      </c>
      <c r="D141" t="s">
        <v>1612</v>
      </c>
      <c r="E141"/>
      <c r="F141"/>
      <c r="G141"/>
      <c r="H141" t="s">
        <v>1614</v>
      </c>
      <c r="I141" s="108" t="s">
        <v>266</v>
      </c>
      <c r="J141" t="s">
        <v>1623</v>
      </c>
      <c r="K141">
        <v>66</v>
      </c>
      <c r="L141" t="s">
        <v>264</v>
      </c>
      <c r="M141" t="s">
        <v>1616</v>
      </c>
      <c r="N141" t="s">
        <v>1512</v>
      </c>
      <c r="O141" t="s">
        <v>1615</v>
      </c>
      <c r="P141" t="s">
        <v>1513</v>
      </c>
      <c r="Q141" t="s">
        <v>1514</v>
      </c>
      <c r="R141" t="s">
        <v>1513</v>
      </c>
      <c r="S141">
        <v>135</v>
      </c>
    </row>
    <row r="142" spans="1:19">
      <c r="A142" t="s">
        <v>264</v>
      </c>
      <c r="B142" t="s">
        <v>1617</v>
      </c>
      <c r="C142" t="s">
        <v>1617</v>
      </c>
      <c r="D142" t="s">
        <v>1612</v>
      </c>
      <c r="E142"/>
      <c r="F142"/>
      <c r="G142"/>
      <c r="H142" t="s">
        <v>1614</v>
      </c>
      <c r="I142" s="108" t="s">
        <v>266</v>
      </c>
      <c r="J142" t="s">
        <v>1623</v>
      </c>
      <c r="K142">
        <v>67</v>
      </c>
      <c r="L142" t="s">
        <v>264</v>
      </c>
      <c r="M142" t="s">
        <v>1617</v>
      </c>
      <c r="N142" t="s">
        <v>1512</v>
      </c>
      <c r="O142" t="s">
        <v>1615</v>
      </c>
      <c r="P142" t="s">
        <v>1513</v>
      </c>
      <c r="Q142" t="s">
        <v>1514</v>
      </c>
      <c r="R142" t="s">
        <v>1513</v>
      </c>
      <c r="S142">
        <v>136</v>
      </c>
    </row>
    <row r="143" spans="1:19">
      <c r="A143" t="s">
        <v>264</v>
      </c>
      <c r="B143" t="s">
        <v>1617</v>
      </c>
      <c r="C143" t="s">
        <v>1617</v>
      </c>
      <c r="D143" t="s">
        <v>1612</v>
      </c>
      <c r="E143"/>
      <c r="F143"/>
      <c r="G143"/>
      <c r="H143" t="s">
        <v>1614</v>
      </c>
      <c r="I143" s="108" t="s">
        <v>266</v>
      </c>
      <c r="J143" t="s">
        <v>1623</v>
      </c>
      <c r="K143">
        <v>68</v>
      </c>
      <c r="L143" t="s">
        <v>264</v>
      </c>
      <c r="M143" t="s">
        <v>1617</v>
      </c>
      <c r="N143" t="s">
        <v>1512</v>
      </c>
      <c r="O143" t="s">
        <v>1615</v>
      </c>
      <c r="P143" t="s">
        <v>1513</v>
      </c>
      <c r="Q143" t="s">
        <v>1514</v>
      </c>
      <c r="R143" t="s">
        <v>1513</v>
      </c>
      <c r="S143">
        <v>137</v>
      </c>
    </row>
    <row r="144" spans="1:19">
      <c r="A144" t="s">
        <v>264</v>
      </c>
      <c r="B144" t="s">
        <v>1618</v>
      </c>
      <c r="C144" t="s">
        <v>1618</v>
      </c>
      <c r="D144" t="s">
        <v>1537</v>
      </c>
      <c r="E144"/>
      <c r="F144"/>
      <c r="G144"/>
      <c r="H144" t="s">
        <v>1539</v>
      </c>
      <c r="I144" s="108" t="s">
        <v>266</v>
      </c>
      <c r="J144" t="s">
        <v>1623</v>
      </c>
      <c r="K144">
        <v>69</v>
      </c>
      <c r="L144" t="s">
        <v>264</v>
      </c>
      <c r="M144" t="s">
        <v>1618</v>
      </c>
      <c r="N144" t="s">
        <v>1512</v>
      </c>
      <c r="O144" t="s">
        <v>1540</v>
      </c>
      <c r="P144" t="s">
        <v>1513</v>
      </c>
      <c r="Q144" t="s">
        <v>1514</v>
      </c>
      <c r="R144" t="s">
        <v>1513</v>
      </c>
      <c r="S144">
        <v>138</v>
      </c>
    </row>
    <row r="145" spans="1:19">
      <c r="A145" t="s">
        <v>264</v>
      </c>
      <c r="B145" t="s">
        <v>1619</v>
      </c>
      <c r="C145" t="s">
        <v>1619</v>
      </c>
      <c r="D145" t="s">
        <v>1537</v>
      </c>
      <c r="E145"/>
      <c r="F145"/>
      <c r="G145"/>
      <c r="H145" t="s">
        <v>1539</v>
      </c>
      <c r="I145" s="108" t="s">
        <v>266</v>
      </c>
      <c r="J145" t="s">
        <v>1623</v>
      </c>
      <c r="K145">
        <v>70</v>
      </c>
      <c r="L145" t="s">
        <v>264</v>
      </c>
      <c r="M145" t="s">
        <v>1619</v>
      </c>
      <c r="N145" t="s">
        <v>1512</v>
      </c>
      <c r="O145" t="s">
        <v>1540</v>
      </c>
      <c r="P145" t="s">
        <v>1513</v>
      </c>
      <c r="Q145" t="s">
        <v>1514</v>
      </c>
      <c r="R145" t="s">
        <v>1513</v>
      </c>
      <c r="S145">
        <v>139</v>
      </c>
    </row>
    <row r="146" spans="1:19">
      <c r="A146" t="s">
        <v>264</v>
      </c>
      <c r="B146" t="s">
        <v>1620</v>
      </c>
      <c r="C146" t="s">
        <v>1620</v>
      </c>
      <c r="D146" t="s">
        <v>1619</v>
      </c>
      <c r="E146"/>
      <c r="F146"/>
      <c r="G146"/>
      <c r="H146" t="s">
        <v>1621</v>
      </c>
      <c r="I146" s="108" t="s">
        <v>266</v>
      </c>
      <c r="J146" t="s">
        <v>1623</v>
      </c>
      <c r="K146">
        <v>71</v>
      </c>
      <c r="L146" t="s">
        <v>264</v>
      </c>
      <c r="M146" t="s">
        <v>1620</v>
      </c>
      <c r="N146" t="s">
        <v>1512</v>
      </c>
      <c r="O146" t="s">
        <v>1622</v>
      </c>
      <c r="P146" t="s">
        <v>1513</v>
      </c>
      <c r="Q146" t="s">
        <v>1514</v>
      </c>
      <c r="R146" t="s">
        <v>1513</v>
      </c>
      <c r="S146">
        <v>140</v>
      </c>
    </row>
    <row r="147" spans="1:19">
      <c r="A147"/>
      <c r="B147"/>
      <c r="C147"/>
      <c r="D147"/>
      <c r="E147"/>
      <c r="F147"/>
      <c r="G147"/>
      <c r="H147"/>
      <c r="I147"/>
      <c r="J147"/>
      <c r="K147"/>
      <c r="L147">
        <v>0</v>
      </c>
      <c r="M147" t="s">
        <v>1513</v>
      </c>
      <c r="N147" t="s">
        <v>1512</v>
      </c>
      <c r="O147" t="s">
        <v>1513</v>
      </c>
      <c r="P147" t="s">
        <v>1513</v>
      </c>
      <c r="Q147" t="s">
        <v>1514</v>
      </c>
      <c r="R147" t="s">
        <v>1513</v>
      </c>
      <c r="S147">
        <v>141</v>
      </c>
    </row>
    <row r="148" spans="1:19">
      <c r="A148"/>
      <c r="B148"/>
      <c r="C148"/>
      <c r="D148"/>
      <c r="E148"/>
      <c r="F148"/>
      <c r="G148"/>
      <c r="H148"/>
      <c r="I148"/>
      <c r="J148"/>
      <c r="K148"/>
      <c r="L148"/>
      <c r="M148"/>
      <c r="N148"/>
      <c r="O148"/>
      <c r="P148"/>
      <c r="Q148"/>
      <c r="R148"/>
    </row>
    <row r="149" spans="1:19">
      <c r="A149"/>
      <c r="B149"/>
      <c r="C149"/>
      <c r="D149"/>
      <c r="E149"/>
      <c r="F149"/>
      <c r="G149"/>
      <c r="H149"/>
      <c r="I149"/>
      <c r="J149"/>
      <c r="K149"/>
      <c r="L149"/>
      <c r="M149"/>
      <c r="N149"/>
      <c r="O149"/>
      <c r="P149"/>
      <c r="Q149"/>
      <c r="R149"/>
    </row>
    <row r="150" spans="1:19">
      <c r="A150"/>
      <c r="B150"/>
      <c r="C150"/>
      <c r="D150"/>
      <c r="E150"/>
      <c r="F150"/>
      <c r="G150"/>
      <c r="H150"/>
      <c r="I150"/>
      <c r="J150"/>
      <c r="K150"/>
      <c r="L150"/>
      <c r="M150"/>
      <c r="N150"/>
      <c r="O150"/>
      <c r="P150"/>
      <c r="Q150"/>
      <c r="R150"/>
    </row>
    <row r="151" spans="1:19">
      <c r="A151"/>
      <c r="B151"/>
      <c r="C151"/>
      <c r="D151"/>
      <c r="E151"/>
      <c r="F151"/>
      <c r="G151"/>
      <c r="H151"/>
      <c r="I151"/>
      <c r="J151"/>
      <c r="K151"/>
      <c r="L151"/>
      <c r="M151"/>
      <c r="N151"/>
      <c r="O151"/>
      <c r="P151"/>
      <c r="Q151"/>
      <c r="R151"/>
    </row>
    <row r="152" spans="1:19">
      <c r="A152"/>
      <c r="B152"/>
      <c r="C152"/>
      <c r="D152"/>
      <c r="E152"/>
      <c r="F152"/>
      <c r="G152"/>
      <c r="H152"/>
      <c r="I152"/>
      <c r="J152"/>
      <c r="K152"/>
      <c r="L152"/>
      <c r="M152"/>
      <c r="N152"/>
      <c r="O152"/>
      <c r="P152"/>
      <c r="Q152"/>
      <c r="R152"/>
    </row>
    <row r="153" spans="1:19">
      <c r="A153"/>
      <c r="B153"/>
      <c r="C153"/>
      <c r="D153"/>
      <c r="E153"/>
      <c r="F153"/>
      <c r="G153"/>
      <c r="H153"/>
      <c r="I153"/>
      <c r="J153"/>
      <c r="K153"/>
      <c r="L153"/>
      <c r="M153"/>
      <c r="N153"/>
      <c r="O153"/>
      <c r="P153"/>
      <c r="Q153"/>
      <c r="R153"/>
    </row>
    <row r="154" spans="1:19">
      <c r="A154"/>
      <c r="B154"/>
      <c r="C154"/>
      <c r="D154"/>
      <c r="E154"/>
      <c r="F154"/>
      <c r="G154"/>
      <c r="H154"/>
      <c r="I154"/>
      <c r="J154"/>
      <c r="K154"/>
      <c r="L154"/>
      <c r="M154"/>
      <c r="N154"/>
      <c r="O154"/>
      <c r="P154"/>
      <c r="Q154"/>
      <c r="R154"/>
    </row>
    <row r="155" spans="1:19">
      <c r="A155"/>
      <c r="B155"/>
      <c r="C155"/>
      <c r="D155"/>
      <c r="E155"/>
      <c r="F155"/>
      <c r="G155"/>
      <c r="H155"/>
      <c r="I155"/>
      <c r="J155"/>
      <c r="K155"/>
      <c r="L155"/>
      <c r="M155"/>
      <c r="N155"/>
      <c r="O155"/>
      <c r="P155"/>
      <c r="Q155"/>
      <c r="R155"/>
    </row>
    <row r="156" spans="1:19">
      <c r="A156"/>
      <c r="B156"/>
      <c r="C156"/>
      <c r="D156"/>
      <c r="E156"/>
      <c r="F156"/>
      <c r="G156"/>
      <c r="H156"/>
      <c r="I156"/>
      <c r="J156"/>
      <c r="K156"/>
      <c r="L156"/>
      <c r="M156"/>
      <c r="N156"/>
      <c r="O156"/>
      <c r="P156"/>
      <c r="Q156"/>
      <c r="R156"/>
    </row>
    <row r="157" spans="1:19">
      <c r="A157"/>
      <c r="B157"/>
      <c r="C157"/>
      <c r="D157"/>
      <c r="E157"/>
      <c r="F157"/>
      <c r="G157"/>
      <c r="H157"/>
      <c r="I157"/>
      <c r="J157"/>
      <c r="K157"/>
      <c r="L157"/>
      <c r="M157"/>
      <c r="N157"/>
      <c r="O157"/>
      <c r="P157"/>
      <c r="Q157"/>
      <c r="R157"/>
    </row>
    <row r="158" spans="1:19">
      <c r="A158"/>
      <c r="B158"/>
      <c r="C158"/>
      <c r="D158"/>
      <c r="E158"/>
      <c r="F158"/>
      <c r="G158"/>
      <c r="H158"/>
      <c r="I158"/>
      <c r="J158"/>
      <c r="K158"/>
      <c r="L158"/>
      <c r="M158"/>
      <c r="N158"/>
      <c r="O158"/>
      <c r="P158"/>
      <c r="Q158"/>
      <c r="R158"/>
    </row>
    <row r="159" spans="1:19">
      <c r="A159"/>
      <c r="B159"/>
      <c r="C159"/>
      <c r="D159"/>
      <c r="E159"/>
      <c r="F159"/>
      <c r="G159"/>
      <c r="H159"/>
      <c r="I159"/>
      <c r="J159"/>
      <c r="K159"/>
      <c r="L159"/>
      <c r="M159"/>
      <c r="N159"/>
      <c r="O159"/>
      <c r="P159"/>
      <c r="Q159"/>
      <c r="R159"/>
    </row>
    <row r="160" spans="1:19">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I285"/>
      <c r="J285"/>
      <c r="K285"/>
      <c r="L285"/>
      <c r="M285"/>
      <c r="N285"/>
      <c r="O285"/>
      <c r="P285"/>
      <c r="Q285"/>
      <c r="R285"/>
    </row>
  </sheetData>
  <sheetProtection formatCells="0" formatColumns="0" formatRows="0" insertRows="0" deleteRows="0" sort="0" autoFilter="0"/>
  <phoneticPr fontId="4" type="noConversion"/>
  <pageMargins left="0.7" right="0.7" top="0.75" bottom="0.75" header="0.3" footer="0.3"/>
  <pageSetup paperSize="9" orientation="portrait" r:id="rId1"/>
  <customProperties>
    <customPr name="FM_PARAM" r:id="rId2"/>
    <customPr name="HASH_CODE"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1">
    <tabColor rgb="FF00B0F0"/>
  </sheetPr>
  <dimension ref="B3:J150"/>
  <sheetViews>
    <sheetView zoomScale="55" zoomScaleNormal="55" workbookViewId="0">
      <selection activeCell="E32" sqref="E32"/>
    </sheetView>
  </sheetViews>
  <sheetFormatPr defaultColWidth="8.5546875" defaultRowHeight="15.75"/>
  <cols>
    <col min="2" max="2" width="11.109375" bestFit="1" customWidth="1"/>
    <col min="3" max="3" width="14" bestFit="1" customWidth="1"/>
    <col min="4" max="4" width="56.5546875" bestFit="1" customWidth="1"/>
    <col min="5" max="5" width="14.5546875" customWidth="1"/>
    <col min="6" max="6" width="70.109375" bestFit="1" customWidth="1"/>
    <col min="7" max="8" width="15.109375" bestFit="1" customWidth="1"/>
    <col min="9" max="9" width="17.88671875" bestFit="1" customWidth="1"/>
    <col min="10" max="10" width="6" bestFit="1" customWidth="1"/>
  </cols>
  <sheetData>
    <row r="3" spans="2:10">
      <c r="B3" s="112" t="s">
        <v>952</v>
      </c>
      <c r="C3" t="s">
        <v>264</v>
      </c>
    </row>
    <row r="5" spans="2:10">
      <c r="B5" s="112" t="s">
        <v>1624</v>
      </c>
    </row>
    <row r="6" spans="2:10">
      <c r="B6" s="112" t="s">
        <v>1625</v>
      </c>
      <c r="C6" s="112" t="s">
        <v>1626</v>
      </c>
      <c r="D6" s="112" t="s">
        <v>1627</v>
      </c>
      <c r="E6" s="112" t="s">
        <v>1628</v>
      </c>
      <c r="F6" s="112" t="s">
        <v>938</v>
      </c>
      <c r="G6" s="112" t="s">
        <v>939</v>
      </c>
      <c r="H6" s="112" t="s">
        <v>940</v>
      </c>
      <c r="I6" s="112" t="s">
        <v>1629</v>
      </c>
      <c r="J6" t="s">
        <v>1142</v>
      </c>
    </row>
    <row r="7" spans="2:10">
      <c r="B7">
        <v>1</v>
      </c>
      <c r="C7" t="s">
        <v>264</v>
      </c>
      <c r="D7" t="s">
        <v>264</v>
      </c>
      <c r="E7" t="s">
        <v>1512</v>
      </c>
      <c r="G7" t="s">
        <v>264</v>
      </c>
      <c r="H7" t="s">
        <v>1514</v>
      </c>
      <c r="J7">
        <v>1</v>
      </c>
    </row>
    <row r="8" spans="2:10">
      <c r="B8">
        <v>2</v>
      </c>
      <c r="C8" t="s">
        <v>264</v>
      </c>
      <c r="D8" t="s">
        <v>1511</v>
      </c>
      <c r="E8" t="s">
        <v>1512</v>
      </c>
      <c r="F8" t="s">
        <v>264</v>
      </c>
      <c r="H8" t="s">
        <v>1514</v>
      </c>
      <c r="J8">
        <v>1</v>
      </c>
    </row>
    <row r="9" spans="2:10">
      <c r="B9">
        <v>3</v>
      </c>
      <c r="C9" t="s">
        <v>264</v>
      </c>
      <c r="D9" t="s">
        <v>1515</v>
      </c>
      <c r="E9" t="s">
        <v>1512</v>
      </c>
      <c r="F9" t="s">
        <v>264</v>
      </c>
      <c r="H9" t="s">
        <v>1514</v>
      </c>
      <c r="J9">
        <v>1</v>
      </c>
    </row>
    <row r="10" spans="2:10">
      <c r="B10">
        <v>4</v>
      </c>
      <c r="C10" t="s">
        <v>264</v>
      </c>
      <c r="D10" t="s">
        <v>1516</v>
      </c>
      <c r="E10" t="s">
        <v>1512</v>
      </c>
      <c r="F10" t="s">
        <v>1517</v>
      </c>
      <c r="H10" t="s">
        <v>1514</v>
      </c>
      <c r="J10">
        <v>1</v>
      </c>
    </row>
    <row r="11" spans="2:10">
      <c r="B11">
        <v>5</v>
      </c>
      <c r="C11" t="s">
        <v>264</v>
      </c>
      <c r="D11" t="s">
        <v>1518</v>
      </c>
      <c r="E11" t="s">
        <v>1512</v>
      </c>
      <c r="F11" t="s">
        <v>1517</v>
      </c>
      <c r="H11" t="s">
        <v>1514</v>
      </c>
      <c r="J11">
        <v>1</v>
      </c>
    </row>
    <row r="12" spans="2:10">
      <c r="B12">
        <v>6</v>
      </c>
      <c r="C12" t="s">
        <v>264</v>
      </c>
      <c r="D12" t="s">
        <v>1519</v>
      </c>
      <c r="E12" t="s">
        <v>1512</v>
      </c>
      <c r="F12" t="s">
        <v>1520</v>
      </c>
      <c r="H12" t="s">
        <v>1514</v>
      </c>
      <c r="J12">
        <v>1</v>
      </c>
    </row>
    <row r="13" spans="2:10">
      <c r="B13">
        <v>7</v>
      </c>
      <c r="C13" t="s">
        <v>264</v>
      </c>
      <c r="D13" t="s">
        <v>1521</v>
      </c>
      <c r="E13" t="s">
        <v>1512</v>
      </c>
      <c r="F13" t="s">
        <v>264</v>
      </c>
      <c r="H13" t="s">
        <v>1514</v>
      </c>
      <c r="J13">
        <v>1</v>
      </c>
    </row>
    <row r="14" spans="2:10">
      <c r="B14">
        <v>8</v>
      </c>
      <c r="C14" t="s">
        <v>264</v>
      </c>
      <c r="D14" t="s">
        <v>1522</v>
      </c>
      <c r="E14" t="s">
        <v>1512</v>
      </c>
      <c r="F14" t="s">
        <v>1523</v>
      </c>
      <c r="H14" t="s">
        <v>1514</v>
      </c>
      <c r="J14">
        <v>1</v>
      </c>
    </row>
    <row r="15" spans="2:10">
      <c r="B15">
        <v>9</v>
      </c>
      <c r="C15" t="s">
        <v>264</v>
      </c>
      <c r="D15" t="s">
        <v>976</v>
      </c>
      <c r="E15" t="s">
        <v>1512</v>
      </c>
      <c r="F15" t="s">
        <v>1523</v>
      </c>
      <c r="H15" t="s">
        <v>1514</v>
      </c>
      <c r="J15">
        <v>1</v>
      </c>
    </row>
    <row r="16" spans="2:10">
      <c r="B16">
        <v>10</v>
      </c>
      <c r="C16" t="s">
        <v>264</v>
      </c>
      <c r="D16" t="s">
        <v>1524</v>
      </c>
      <c r="E16" t="s">
        <v>1512</v>
      </c>
      <c r="F16" t="s">
        <v>1523</v>
      </c>
      <c r="H16" t="s">
        <v>1514</v>
      </c>
      <c r="J16">
        <v>1</v>
      </c>
    </row>
    <row r="17" spans="2:10">
      <c r="B17">
        <v>11</v>
      </c>
      <c r="C17" t="s">
        <v>264</v>
      </c>
      <c r="D17" t="s">
        <v>987</v>
      </c>
      <c r="E17" t="s">
        <v>1512</v>
      </c>
      <c r="F17" t="s">
        <v>1523</v>
      </c>
      <c r="H17" t="s">
        <v>1514</v>
      </c>
      <c r="J17">
        <v>1</v>
      </c>
    </row>
    <row r="18" spans="2:10">
      <c r="B18">
        <v>12</v>
      </c>
      <c r="C18" t="s">
        <v>264</v>
      </c>
      <c r="D18" t="s">
        <v>1525</v>
      </c>
      <c r="E18" t="s">
        <v>1512</v>
      </c>
      <c r="F18" t="s">
        <v>264</v>
      </c>
      <c r="H18" t="s">
        <v>1514</v>
      </c>
      <c r="J18">
        <v>1</v>
      </c>
    </row>
    <row r="19" spans="2:10">
      <c r="B19">
        <v>13</v>
      </c>
      <c r="C19" t="s">
        <v>264</v>
      </c>
      <c r="D19" t="s">
        <v>1526</v>
      </c>
      <c r="E19" t="s">
        <v>1512</v>
      </c>
      <c r="F19" t="s">
        <v>1527</v>
      </c>
      <c r="H19" t="s">
        <v>1514</v>
      </c>
      <c r="J19">
        <v>1</v>
      </c>
    </row>
    <row r="20" spans="2:10">
      <c r="B20">
        <v>14</v>
      </c>
      <c r="C20" t="s">
        <v>264</v>
      </c>
      <c r="D20" t="s">
        <v>1528</v>
      </c>
      <c r="E20" t="s">
        <v>1512</v>
      </c>
      <c r="F20" t="s">
        <v>1527</v>
      </c>
      <c r="H20" t="s">
        <v>1514</v>
      </c>
      <c r="J20">
        <v>1</v>
      </c>
    </row>
    <row r="21" spans="2:10">
      <c r="B21">
        <v>14</v>
      </c>
      <c r="C21" t="s">
        <v>264</v>
      </c>
      <c r="D21" t="s">
        <v>1529</v>
      </c>
      <c r="E21" t="s">
        <v>1512</v>
      </c>
      <c r="F21" t="s">
        <v>1527</v>
      </c>
      <c r="H21" t="s">
        <v>1514</v>
      </c>
      <c r="J21">
        <v>1</v>
      </c>
    </row>
    <row r="22" spans="2:10">
      <c r="B22">
        <v>15</v>
      </c>
      <c r="C22" t="s">
        <v>264</v>
      </c>
      <c r="D22" t="s">
        <v>1530</v>
      </c>
      <c r="E22" t="s">
        <v>1512</v>
      </c>
      <c r="F22" t="s">
        <v>1527</v>
      </c>
      <c r="H22" t="s">
        <v>1514</v>
      </c>
      <c r="J22">
        <v>1</v>
      </c>
    </row>
    <row r="23" spans="2:10">
      <c r="B23">
        <v>16</v>
      </c>
      <c r="C23" t="s">
        <v>264</v>
      </c>
      <c r="D23" t="s">
        <v>1237</v>
      </c>
      <c r="E23" t="s">
        <v>1512</v>
      </c>
      <c r="F23" t="s">
        <v>1527</v>
      </c>
      <c r="H23" t="s">
        <v>1514</v>
      </c>
      <c r="J23">
        <v>1</v>
      </c>
    </row>
    <row r="24" spans="2:10">
      <c r="B24">
        <v>17</v>
      </c>
      <c r="C24" t="s">
        <v>264</v>
      </c>
      <c r="D24" t="s">
        <v>1531</v>
      </c>
      <c r="E24" t="s">
        <v>1512</v>
      </c>
      <c r="F24" t="s">
        <v>1527</v>
      </c>
      <c r="H24" t="s">
        <v>1514</v>
      </c>
      <c r="J24">
        <v>1</v>
      </c>
    </row>
    <row r="25" spans="2:10">
      <c r="B25">
        <v>18</v>
      </c>
      <c r="C25" t="s">
        <v>264</v>
      </c>
      <c r="D25" t="s">
        <v>1143</v>
      </c>
      <c r="E25" t="s">
        <v>1512</v>
      </c>
      <c r="F25" t="s">
        <v>1527</v>
      </c>
      <c r="H25" t="s">
        <v>1514</v>
      </c>
      <c r="J25">
        <v>1</v>
      </c>
    </row>
    <row r="26" spans="2:10">
      <c r="B26">
        <v>18</v>
      </c>
      <c r="C26" t="s">
        <v>264</v>
      </c>
      <c r="D26" t="s">
        <v>1207</v>
      </c>
      <c r="E26" t="s">
        <v>1512</v>
      </c>
      <c r="F26" t="s">
        <v>1527</v>
      </c>
      <c r="H26" t="s">
        <v>1514</v>
      </c>
      <c r="J26">
        <v>1</v>
      </c>
    </row>
    <row r="27" spans="2:10">
      <c r="B27">
        <v>19</v>
      </c>
      <c r="C27" t="s">
        <v>264</v>
      </c>
      <c r="D27" t="s">
        <v>1210</v>
      </c>
      <c r="E27" t="s">
        <v>1512</v>
      </c>
      <c r="F27" t="s">
        <v>1527</v>
      </c>
      <c r="H27" t="s">
        <v>1514</v>
      </c>
      <c r="J27">
        <v>1</v>
      </c>
    </row>
    <row r="28" spans="2:10">
      <c r="B28">
        <v>19</v>
      </c>
      <c r="C28" t="s">
        <v>264</v>
      </c>
      <c r="D28" t="s">
        <v>1219</v>
      </c>
      <c r="E28" t="s">
        <v>1512</v>
      </c>
      <c r="F28" t="s">
        <v>1527</v>
      </c>
      <c r="H28" t="s">
        <v>1514</v>
      </c>
      <c r="J28">
        <v>1</v>
      </c>
    </row>
    <row r="29" spans="2:10">
      <c r="B29">
        <v>19</v>
      </c>
      <c r="C29" t="s">
        <v>264</v>
      </c>
      <c r="D29" t="s">
        <v>1532</v>
      </c>
      <c r="E29" t="s">
        <v>1512</v>
      </c>
      <c r="F29" t="s">
        <v>1527</v>
      </c>
      <c r="H29" t="s">
        <v>1514</v>
      </c>
      <c r="J29">
        <v>2</v>
      </c>
    </row>
    <row r="30" spans="2:10">
      <c r="B30">
        <v>20</v>
      </c>
      <c r="C30" t="s">
        <v>264</v>
      </c>
      <c r="D30" t="s">
        <v>1535</v>
      </c>
      <c r="E30" t="s">
        <v>1512</v>
      </c>
      <c r="F30" t="s">
        <v>1527</v>
      </c>
      <c r="H30" t="s">
        <v>1514</v>
      </c>
      <c r="J30">
        <v>1</v>
      </c>
    </row>
    <row r="31" spans="2:10">
      <c r="B31">
        <v>21</v>
      </c>
      <c r="C31" t="s">
        <v>264</v>
      </c>
      <c r="D31" t="s">
        <v>1536</v>
      </c>
      <c r="E31" t="s">
        <v>1512</v>
      </c>
      <c r="F31" t="s">
        <v>1527</v>
      </c>
      <c r="H31" t="s">
        <v>1514</v>
      </c>
      <c r="J31">
        <v>1</v>
      </c>
    </row>
    <row r="32" spans="2:10">
      <c r="B32">
        <v>22</v>
      </c>
      <c r="C32" t="s">
        <v>264</v>
      </c>
      <c r="D32" t="s">
        <v>1537</v>
      </c>
      <c r="E32" t="s">
        <v>1512</v>
      </c>
      <c r="F32" t="s">
        <v>264</v>
      </c>
      <c r="H32" t="s">
        <v>1514</v>
      </c>
      <c r="J32">
        <v>1</v>
      </c>
    </row>
    <row r="33" spans="2:10">
      <c r="B33">
        <v>23</v>
      </c>
      <c r="C33" t="s">
        <v>264</v>
      </c>
      <c r="D33" t="s">
        <v>1538</v>
      </c>
      <c r="E33" t="s">
        <v>1512</v>
      </c>
      <c r="F33" t="s">
        <v>1540</v>
      </c>
      <c r="H33" t="s">
        <v>1514</v>
      </c>
      <c r="J33">
        <v>1</v>
      </c>
    </row>
    <row r="34" spans="2:10">
      <c r="B34">
        <v>24</v>
      </c>
      <c r="C34" t="s">
        <v>264</v>
      </c>
      <c r="D34" t="s">
        <v>1541</v>
      </c>
      <c r="E34" t="s">
        <v>1512</v>
      </c>
      <c r="F34" t="s">
        <v>1543</v>
      </c>
      <c r="H34" t="s">
        <v>1514</v>
      </c>
      <c r="J34">
        <v>1</v>
      </c>
    </row>
    <row r="35" spans="2:10">
      <c r="B35">
        <v>25</v>
      </c>
      <c r="C35" t="s">
        <v>264</v>
      </c>
      <c r="D35" t="s">
        <v>1544</v>
      </c>
      <c r="E35" t="s">
        <v>1512</v>
      </c>
      <c r="F35" t="s">
        <v>1546</v>
      </c>
      <c r="H35" t="s">
        <v>1514</v>
      </c>
      <c r="J35">
        <v>1</v>
      </c>
    </row>
    <row r="36" spans="2:10">
      <c r="B36">
        <v>26</v>
      </c>
      <c r="C36" t="s">
        <v>264</v>
      </c>
      <c r="D36" t="s">
        <v>1547</v>
      </c>
      <c r="E36" t="s">
        <v>1512</v>
      </c>
      <c r="F36" t="s">
        <v>1549</v>
      </c>
      <c r="H36" t="s">
        <v>1514</v>
      </c>
      <c r="J36">
        <v>1</v>
      </c>
    </row>
    <row r="37" spans="2:10">
      <c r="B37">
        <v>27</v>
      </c>
      <c r="C37" t="s">
        <v>264</v>
      </c>
      <c r="D37" t="s">
        <v>1550</v>
      </c>
      <c r="E37" t="s">
        <v>1512</v>
      </c>
      <c r="F37" t="s">
        <v>1549</v>
      </c>
      <c r="H37" t="s">
        <v>1514</v>
      </c>
      <c r="J37">
        <v>1</v>
      </c>
    </row>
    <row r="38" spans="2:10">
      <c r="B38">
        <v>28</v>
      </c>
      <c r="C38" t="s">
        <v>264</v>
      </c>
      <c r="D38" t="s">
        <v>1551</v>
      </c>
      <c r="E38" t="s">
        <v>1512</v>
      </c>
      <c r="F38" t="s">
        <v>1546</v>
      </c>
      <c r="H38" t="s">
        <v>1514</v>
      </c>
      <c r="J38">
        <v>1</v>
      </c>
    </row>
    <row r="39" spans="2:10">
      <c r="B39">
        <v>29</v>
      </c>
      <c r="C39" t="s">
        <v>264</v>
      </c>
      <c r="D39" t="s">
        <v>1552</v>
      </c>
      <c r="E39" t="s">
        <v>1512</v>
      </c>
      <c r="F39" t="s">
        <v>1554</v>
      </c>
      <c r="H39" t="s">
        <v>1514</v>
      </c>
      <c r="J39">
        <v>1</v>
      </c>
    </row>
    <row r="40" spans="2:10">
      <c r="B40">
        <v>30</v>
      </c>
      <c r="C40" t="s">
        <v>264</v>
      </c>
      <c r="D40" t="s">
        <v>1556</v>
      </c>
      <c r="E40" t="s">
        <v>1512</v>
      </c>
      <c r="F40" t="s">
        <v>1554</v>
      </c>
      <c r="H40" t="s">
        <v>1514</v>
      </c>
      <c r="J40">
        <v>1</v>
      </c>
    </row>
    <row r="41" spans="2:10">
      <c r="B41">
        <v>31</v>
      </c>
      <c r="C41" t="s">
        <v>264</v>
      </c>
      <c r="D41" t="s">
        <v>1557</v>
      </c>
      <c r="E41" t="s">
        <v>1512</v>
      </c>
      <c r="F41" t="s">
        <v>1543</v>
      </c>
      <c r="H41" t="s">
        <v>1514</v>
      </c>
      <c r="J41">
        <v>1</v>
      </c>
    </row>
    <row r="42" spans="2:10">
      <c r="B42">
        <v>32</v>
      </c>
      <c r="C42" t="s">
        <v>264</v>
      </c>
      <c r="D42" t="s">
        <v>1558</v>
      </c>
      <c r="E42" t="s">
        <v>1512</v>
      </c>
      <c r="F42" t="s">
        <v>1560</v>
      </c>
      <c r="H42" t="s">
        <v>1514</v>
      </c>
      <c r="J42">
        <v>1</v>
      </c>
    </row>
    <row r="43" spans="2:10">
      <c r="B43">
        <v>33</v>
      </c>
      <c r="C43" t="s">
        <v>264</v>
      </c>
      <c r="D43" t="s">
        <v>1561</v>
      </c>
      <c r="E43" t="s">
        <v>1512</v>
      </c>
      <c r="F43" t="s">
        <v>1563</v>
      </c>
      <c r="H43" t="s">
        <v>1514</v>
      </c>
      <c r="J43">
        <v>1</v>
      </c>
    </row>
    <row r="44" spans="2:10">
      <c r="B44">
        <v>34</v>
      </c>
      <c r="C44" t="s">
        <v>264</v>
      </c>
      <c r="D44" t="s">
        <v>1564</v>
      </c>
      <c r="E44" t="s">
        <v>1512</v>
      </c>
      <c r="F44" t="s">
        <v>1563</v>
      </c>
      <c r="H44" t="s">
        <v>1514</v>
      </c>
      <c r="J44">
        <v>1</v>
      </c>
    </row>
    <row r="45" spans="2:10">
      <c r="B45">
        <v>35</v>
      </c>
      <c r="C45" t="s">
        <v>264</v>
      </c>
      <c r="D45" t="s">
        <v>1565</v>
      </c>
      <c r="E45" t="s">
        <v>1512</v>
      </c>
      <c r="F45" t="s">
        <v>1560</v>
      </c>
      <c r="H45" t="s">
        <v>1514</v>
      </c>
      <c r="J45">
        <v>1</v>
      </c>
    </row>
    <row r="46" spans="2:10">
      <c r="B46">
        <v>36</v>
      </c>
      <c r="C46" t="s">
        <v>264</v>
      </c>
      <c r="D46" t="s">
        <v>1566</v>
      </c>
      <c r="E46" t="s">
        <v>1512</v>
      </c>
      <c r="F46" t="s">
        <v>1560</v>
      </c>
      <c r="H46" t="s">
        <v>1514</v>
      </c>
      <c r="J46">
        <v>1</v>
      </c>
    </row>
    <row r="47" spans="2:10">
      <c r="B47">
        <v>37</v>
      </c>
      <c r="C47" t="s">
        <v>264</v>
      </c>
      <c r="D47" t="s">
        <v>1567</v>
      </c>
      <c r="E47" t="s">
        <v>1512</v>
      </c>
      <c r="F47" t="s">
        <v>1569</v>
      </c>
      <c r="H47" t="s">
        <v>1514</v>
      </c>
      <c r="J47">
        <v>1</v>
      </c>
    </row>
    <row r="48" spans="2:10">
      <c r="B48">
        <v>38</v>
      </c>
      <c r="C48" t="s">
        <v>264</v>
      </c>
      <c r="D48" t="s">
        <v>1570</v>
      </c>
      <c r="E48" t="s">
        <v>1512</v>
      </c>
      <c r="F48" t="s">
        <v>1569</v>
      </c>
      <c r="H48" t="s">
        <v>1514</v>
      </c>
      <c r="J48">
        <v>1</v>
      </c>
    </row>
    <row r="49" spans="2:10">
      <c r="B49">
        <v>39</v>
      </c>
      <c r="C49" t="s">
        <v>264</v>
      </c>
      <c r="D49" t="s">
        <v>1571</v>
      </c>
      <c r="E49" t="s">
        <v>1512</v>
      </c>
      <c r="F49" t="s">
        <v>1560</v>
      </c>
      <c r="H49" t="s">
        <v>1514</v>
      </c>
      <c r="J49">
        <v>1</v>
      </c>
    </row>
    <row r="50" spans="2:10">
      <c r="B50">
        <v>40</v>
      </c>
      <c r="C50" t="s">
        <v>264</v>
      </c>
      <c r="D50" t="s">
        <v>1572</v>
      </c>
      <c r="E50" t="s">
        <v>1512</v>
      </c>
      <c r="F50" t="s">
        <v>1543</v>
      </c>
      <c r="H50" t="s">
        <v>1514</v>
      </c>
      <c r="J50">
        <v>1</v>
      </c>
    </row>
    <row r="51" spans="2:10">
      <c r="B51">
        <v>41</v>
      </c>
      <c r="C51" t="s">
        <v>264</v>
      </c>
      <c r="D51" t="s">
        <v>1573</v>
      </c>
      <c r="E51" t="s">
        <v>1512</v>
      </c>
      <c r="F51" t="s">
        <v>1575</v>
      </c>
      <c r="H51" t="s">
        <v>1514</v>
      </c>
      <c r="J51">
        <v>1</v>
      </c>
    </row>
    <row r="52" spans="2:10">
      <c r="B52">
        <v>42</v>
      </c>
      <c r="C52" t="s">
        <v>264</v>
      </c>
      <c r="D52" t="s">
        <v>1576</v>
      </c>
      <c r="E52" t="s">
        <v>1512</v>
      </c>
      <c r="F52" t="s">
        <v>1578</v>
      </c>
      <c r="H52" t="s">
        <v>1514</v>
      </c>
      <c r="J52">
        <v>1</v>
      </c>
    </row>
    <row r="53" spans="2:10">
      <c r="B53">
        <v>43</v>
      </c>
      <c r="C53" t="s">
        <v>264</v>
      </c>
      <c r="D53" t="s">
        <v>1579</v>
      </c>
      <c r="E53" t="s">
        <v>1512</v>
      </c>
      <c r="F53" t="s">
        <v>1578</v>
      </c>
      <c r="H53" t="s">
        <v>1514</v>
      </c>
      <c r="J53">
        <v>1</v>
      </c>
    </row>
    <row r="54" spans="2:10">
      <c r="B54">
        <v>44</v>
      </c>
      <c r="C54" t="s">
        <v>264</v>
      </c>
      <c r="D54" t="s">
        <v>1580</v>
      </c>
      <c r="E54" t="s">
        <v>1512</v>
      </c>
      <c r="F54" t="s">
        <v>1578</v>
      </c>
      <c r="H54" t="s">
        <v>1514</v>
      </c>
      <c r="J54">
        <v>1</v>
      </c>
    </row>
    <row r="55" spans="2:10">
      <c r="B55">
        <v>45</v>
      </c>
      <c r="C55" t="s">
        <v>264</v>
      </c>
      <c r="D55" t="s">
        <v>1581</v>
      </c>
      <c r="E55" t="s">
        <v>1512</v>
      </c>
      <c r="F55" t="s">
        <v>1578</v>
      </c>
      <c r="H55" t="s">
        <v>1514</v>
      </c>
      <c r="J55">
        <v>1</v>
      </c>
    </row>
    <row r="56" spans="2:10">
      <c r="B56">
        <v>46</v>
      </c>
      <c r="C56" t="s">
        <v>264</v>
      </c>
      <c r="D56" t="s">
        <v>1582</v>
      </c>
      <c r="E56" t="s">
        <v>1512</v>
      </c>
      <c r="F56" t="s">
        <v>1575</v>
      </c>
      <c r="H56" t="s">
        <v>1514</v>
      </c>
      <c r="J56">
        <v>1</v>
      </c>
    </row>
    <row r="57" spans="2:10">
      <c r="B57">
        <v>47</v>
      </c>
      <c r="C57" t="s">
        <v>264</v>
      </c>
      <c r="D57" t="s">
        <v>1583</v>
      </c>
      <c r="E57" t="s">
        <v>1512</v>
      </c>
      <c r="F57" t="s">
        <v>1585</v>
      </c>
      <c r="H57" t="s">
        <v>1514</v>
      </c>
      <c r="J57">
        <v>1</v>
      </c>
    </row>
    <row r="58" spans="2:10">
      <c r="B58">
        <v>48</v>
      </c>
      <c r="C58" t="s">
        <v>264</v>
      </c>
      <c r="D58" t="s">
        <v>1587</v>
      </c>
      <c r="E58" t="s">
        <v>1512</v>
      </c>
      <c r="F58" t="s">
        <v>1585</v>
      </c>
      <c r="H58" t="s">
        <v>1514</v>
      </c>
      <c r="J58">
        <v>1</v>
      </c>
    </row>
    <row r="59" spans="2:10">
      <c r="B59">
        <v>49</v>
      </c>
      <c r="C59" t="s">
        <v>264</v>
      </c>
      <c r="D59" t="s">
        <v>1588</v>
      </c>
      <c r="E59" t="s">
        <v>1512</v>
      </c>
      <c r="F59" t="s">
        <v>1575</v>
      </c>
      <c r="H59" t="s">
        <v>1514</v>
      </c>
      <c r="J59">
        <v>1</v>
      </c>
    </row>
    <row r="60" spans="2:10">
      <c r="B60">
        <v>50</v>
      </c>
      <c r="C60" t="s">
        <v>264</v>
      </c>
      <c r="D60" t="s">
        <v>1589</v>
      </c>
      <c r="E60" t="s">
        <v>1512</v>
      </c>
      <c r="F60" t="s">
        <v>1591</v>
      </c>
      <c r="H60" t="s">
        <v>1514</v>
      </c>
      <c r="J60">
        <v>1</v>
      </c>
    </row>
    <row r="61" spans="2:10">
      <c r="B61">
        <v>51</v>
      </c>
      <c r="C61" t="s">
        <v>264</v>
      </c>
      <c r="D61" t="s">
        <v>1594</v>
      </c>
      <c r="E61" t="s">
        <v>1512</v>
      </c>
      <c r="F61" t="s">
        <v>1591</v>
      </c>
      <c r="H61" t="s">
        <v>1514</v>
      </c>
      <c r="J61">
        <v>1</v>
      </c>
    </row>
    <row r="62" spans="2:10">
      <c r="B62">
        <v>52</v>
      </c>
      <c r="C62" t="s">
        <v>264</v>
      </c>
      <c r="D62" t="s">
        <v>1595</v>
      </c>
      <c r="E62" t="s">
        <v>1512</v>
      </c>
      <c r="F62" t="s">
        <v>1575</v>
      </c>
      <c r="H62" t="s">
        <v>1514</v>
      </c>
      <c r="J62">
        <v>1</v>
      </c>
    </row>
    <row r="63" spans="2:10">
      <c r="B63">
        <v>53</v>
      </c>
      <c r="C63" t="s">
        <v>264</v>
      </c>
      <c r="D63" t="s">
        <v>1596</v>
      </c>
      <c r="E63" t="s">
        <v>1512</v>
      </c>
      <c r="F63" t="s">
        <v>1599</v>
      </c>
      <c r="H63" t="s">
        <v>1514</v>
      </c>
      <c r="J63">
        <v>1</v>
      </c>
    </row>
    <row r="64" spans="2:10">
      <c r="B64">
        <v>54</v>
      </c>
      <c r="C64" t="s">
        <v>264</v>
      </c>
      <c r="D64" t="s">
        <v>1600</v>
      </c>
      <c r="E64" t="s">
        <v>1512</v>
      </c>
      <c r="F64" t="s">
        <v>1599</v>
      </c>
      <c r="H64" t="s">
        <v>1514</v>
      </c>
      <c r="J64">
        <v>1</v>
      </c>
    </row>
    <row r="65" spans="2:10">
      <c r="B65">
        <v>55</v>
      </c>
      <c r="C65" t="s">
        <v>264</v>
      </c>
      <c r="D65" t="s">
        <v>1601</v>
      </c>
      <c r="E65" t="s">
        <v>1512</v>
      </c>
      <c r="F65" t="s">
        <v>1599</v>
      </c>
      <c r="H65" t="s">
        <v>1514</v>
      </c>
      <c r="J65">
        <v>1</v>
      </c>
    </row>
    <row r="66" spans="2:10">
      <c r="B66">
        <v>56</v>
      </c>
      <c r="C66" t="s">
        <v>264</v>
      </c>
      <c r="D66" t="s">
        <v>1602</v>
      </c>
      <c r="E66" t="s">
        <v>1512</v>
      </c>
      <c r="F66" t="s">
        <v>1575</v>
      </c>
      <c r="H66" t="s">
        <v>1514</v>
      </c>
      <c r="J66">
        <v>1</v>
      </c>
    </row>
    <row r="67" spans="2:10">
      <c r="B67">
        <v>57</v>
      </c>
      <c r="C67" t="s">
        <v>264</v>
      </c>
      <c r="D67" t="s">
        <v>1605</v>
      </c>
      <c r="E67" t="s">
        <v>1512</v>
      </c>
      <c r="F67" t="s">
        <v>1606</v>
      </c>
      <c r="H67" t="s">
        <v>1514</v>
      </c>
      <c r="J67">
        <v>1</v>
      </c>
    </row>
    <row r="68" spans="2:10">
      <c r="B68">
        <v>58</v>
      </c>
      <c r="C68" t="s">
        <v>264</v>
      </c>
      <c r="D68" t="s">
        <v>1607</v>
      </c>
      <c r="E68" t="s">
        <v>1512</v>
      </c>
      <c r="F68" t="s">
        <v>1606</v>
      </c>
      <c r="H68" t="s">
        <v>1514</v>
      </c>
      <c r="J68">
        <v>1</v>
      </c>
    </row>
    <row r="69" spans="2:10">
      <c r="B69">
        <v>59</v>
      </c>
      <c r="C69" t="s">
        <v>264</v>
      </c>
      <c r="D69" t="s">
        <v>1608</v>
      </c>
      <c r="E69" t="s">
        <v>1512</v>
      </c>
      <c r="F69" t="s">
        <v>1606</v>
      </c>
      <c r="H69" t="s">
        <v>1514</v>
      </c>
      <c r="J69">
        <v>1</v>
      </c>
    </row>
    <row r="70" spans="2:10">
      <c r="B70">
        <v>60</v>
      </c>
      <c r="C70" t="s">
        <v>264</v>
      </c>
      <c r="D70" t="s">
        <v>1609</v>
      </c>
      <c r="E70" t="s">
        <v>1512</v>
      </c>
      <c r="F70" t="s">
        <v>1606</v>
      </c>
      <c r="H70" t="s">
        <v>1514</v>
      </c>
      <c r="J70">
        <v>1</v>
      </c>
    </row>
    <row r="71" spans="2:10">
      <c r="B71">
        <v>61</v>
      </c>
      <c r="C71" t="s">
        <v>264</v>
      </c>
      <c r="D71" t="s">
        <v>1610</v>
      </c>
      <c r="E71" t="s">
        <v>1512</v>
      </c>
      <c r="F71" t="s">
        <v>1606</v>
      </c>
      <c r="H71" t="s">
        <v>1514</v>
      </c>
      <c r="J71">
        <v>1</v>
      </c>
    </row>
    <row r="72" spans="2:10">
      <c r="B72">
        <v>62</v>
      </c>
      <c r="C72" t="s">
        <v>264</v>
      </c>
      <c r="D72" t="s">
        <v>1611</v>
      </c>
      <c r="E72" t="s">
        <v>1512</v>
      </c>
      <c r="F72" t="s">
        <v>1606</v>
      </c>
      <c r="H72" t="s">
        <v>1514</v>
      </c>
      <c r="J72">
        <v>1</v>
      </c>
    </row>
    <row r="73" spans="2:10">
      <c r="B73">
        <v>63</v>
      </c>
      <c r="C73" t="s">
        <v>264</v>
      </c>
      <c r="D73" t="s">
        <v>1612</v>
      </c>
      <c r="E73" t="s">
        <v>1512</v>
      </c>
      <c r="F73" t="s">
        <v>1543</v>
      </c>
      <c r="H73" t="s">
        <v>1514</v>
      </c>
      <c r="J73">
        <v>1</v>
      </c>
    </row>
    <row r="74" spans="2:10">
      <c r="B74">
        <v>64</v>
      </c>
      <c r="C74" t="s">
        <v>264</v>
      </c>
      <c r="D74" t="s">
        <v>1613</v>
      </c>
      <c r="E74" t="s">
        <v>1512</v>
      </c>
      <c r="F74" t="s">
        <v>1615</v>
      </c>
      <c r="H74" t="s">
        <v>1514</v>
      </c>
      <c r="J74">
        <v>1</v>
      </c>
    </row>
    <row r="75" spans="2:10">
      <c r="B75">
        <v>65</v>
      </c>
      <c r="C75" t="s">
        <v>264</v>
      </c>
      <c r="D75" t="s">
        <v>1616</v>
      </c>
      <c r="E75" t="s">
        <v>1512</v>
      </c>
      <c r="F75" t="s">
        <v>1615</v>
      </c>
      <c r="H75" t="s">
        <v>1514</v>
      </c>
      <c r="J75">
        <v>1</v>
      </c>
    </row>
    <row r="76" spans="2:10">
      <c r="B76">
        <v>66</v>
      </c>
      <c r="C76" t="s">
        <v>264</v>
      </c>
      <c r="D76" t="s">
        <v>1617</v>
      </c>
      <c r="E76" t="s">
        <v>1512</v>
      </c>
      <c r="F76" t="s">
        <v>1615</v>
      </c>
      <c r="H76" t="s">
        <v>1514</v>
      </c>
      <c r="J76">
        <v>1</v>
      </c>
    </row>
    <row r="77" spans="2:10">
      <c r="B77">
        <v>67</v>
      </c>
      <c r="C77" t="s">
        <v>264</v>
      </c>
      <c r="D77" t="s">
        <v>1617</v>
      </c>
      <c r="E77" t="s">
        <v>1512</v>
      </c>
      <c r="F77" t="s">
        <v>1615</v>
      </c>
      <c r="H77" t="s">
        <v>1514</v>
      </c>
      <c r="J77">
        <v>1</v>
      </c>
    </row>
    <row r="78" spans="2:10">
      <c r="B78">
        <v>68</v>
      </c>
      <c r="C78" t="s">
        <v>264</v>
      </c>
      <c r="D78" t="s">
        <v>1618</v>
      </c>
      <c r="E78" t="s">
        <v>1512</v>
      </c>
      <c r="F78" t="s">
        <v>1540</v>
      </c>
      <c r="H78" t="s">
        <v>1514</v>
      </c>
      <c r="J78">
        <v>1</v>
      </c>
    </row>
    <row r="79" spans="2:10">
      <c r="B79">
        <v>69</v>
      </c>
      <c r="C79" t="s">
        <v>264</v>
      </c>
      <c r="D79" t="s">
        <v>1619</v>
      </c>
      <c r="E79" t="s">
        <v>1512</v>
      </c>
      <c r="F79" t="s">
        <v>1540</v>
      </c>
      <c r="H79" t="s">
        <v>1514</v>
      </c>
      <c r="J79">
        <v>1</v>
      </c>
    </row>
    <row r="80" spans="2:10">
      <c r="B80">
        <v>70</v>
      </c>
      <c r="C80" t="s">
        <v>264</v>
      </c>
      <c r="D80" t="s">
        <v>1620</v>
      </c>
      <c r="E80" t="s">
        <v>1512</v>
      </c>
      <c r="F80" t="s">
        <v>1622</v>
      </c>
      <c r="H80" t="s">
        <v>1514</v>
      </c>
      <c r="J80">
        <v>1</v>
      </c>
    </row>
    <row r="81" spans="2:10">
      <c r="B81">
        <v>71</v>
      </c>
      <c r="C81" t="s">
        <v>264</v>
      </c>
      <c r="D81" t="s">
        <v>264</v>
      </c>
      <c r="E81" t="s">
        <v>1512</v>
      </c>
      <c r="G81" t="s">
        <v>264</v>
      </c>
      <c r="H81" t="s">
        <v>1514</v>
      </c>
      <c r="J81">
        <v>1</v>
      </c>
    </row>
    <row r="82" spans="2:10">
      <c r="B82">
        <v>72</v>
      </c>
      <c r="C82" t="s">
        <v>264</v>
      </c>
      <c r="D82" t="s">
        <v>1511</v>
      </c>
      <c r="E82" t="s">
        <v>1512</v>
      </c>
      <c r="F82" t="s">
        <v>264</v>
      </c>
      <c r="H82" t="s">
        <v>1514</v>
      </c>
      <c r="J82">
        <v>1</v>
      </c>
    </row>
    <row r="83" spans="2:10">
      <c r="B83">
        <v>73</v>
      </c>
      <c r="C83" t="s">
        <v>264</v>
      </c>
      <c r="D83" t="s">
        <v>1515</v>
      </c>
      <c r="E83" t="s">
        <v>1512</v>
      </c>
      <c r="F83" t="s">
        <v>264</v>
      </c>
      <c r="H83" t="s">
        <v>1514</v>
      </c>
      <c r="J83">
        <v>1</v>
      </c>
    </row>
    <row r="84" spans="2:10">
      <c r="B84">
        <v>74</v>
      </c>
      <c r="C84" t="s">
        <v>264</v>
      </c>
      <c r="D84" t="s">
        <v>1516</v>
      </c>
      <c r="E84" t="s">
        <v>1512</v>
      </c>
      <c r="F84" t="s">
        <v>1517</v>
      </c>
      <c r="H84" t="s">
        <v>1514</v>
      </c>
      <c r="J84">
        <v>1</v>
      </c>
    </row>
    <row r="85" spans="2:10">
      <c r="B85">
        <v>75</v>
      </c>
      <c r="C85" t="s">
        <v>264</v>
      </c>
      <c r="D85" t="s">
        <v>1518</v>
      </c>
      <c r="E85" t="s">
        <v>1512</v>
      </c>
      <c r="F85" t="s">
        <v>1517</v>
      </c>
      <c r="H85" t="s">
        <v>1514</v>
      </c>
      <c r="J85">
        <v>1</v>
      </c>
    </row>
    <row r="86" spans="2:10">
      <c r="B86">
        <v>76</v>
      </c>
      <c r="C86" t="s">
        <v>264</v>
      </c>
      <c r="D86" t="s">
        <v>1519</v>
      </c>
      <c r="E86" t="s">
        <v>1512</v>
      </c>
      <c r="F86" t="s">
        <v>1520</v>
      </c>
      <c r="H86" t="s">
        <v>1514</v>
      </c>
      <c r="J86">
        <v>1</v>
      </c>
    </row>
    <row r="87" spans="2:10">
      <c r="B87">
        <v>77</v>
      </c>
      <c r="C87" t="s">
        <v>264</v>
      </c>
      <c r="D87" t="s">
        <v>1521</v>
      </c>
      <c r="E87" t="s">
        <v>1512</v>
      </c>
      <c r="F87" t="s">
        <v>264</v>
      </c>
      <c r="H87" t="s">
        <v>1514</v>
      </c>
      <c r="J87">
        <v>1</v>
      </c>
    </row>
    <row r="88" spans="2:10">
      <c r="B88">
        <v>78</v>
      </c>
      <c r="C88" t="s">
        <v>264</v>
      </c>
      <c r="D88" t="s">
        <v>1522</v>
      </c>
      <c r="E88" t="s">
        <v>1512</v>
      </c>
      <c r="F88" t="s">
        <v>1523</v>
      </c>
      <c r="H88" t="s">
        <v>1514</v>
      </c>
      <c r="J88">
        <v>1</v>
      </c>
    </row>
    <row r="89" spans="2:10">
      <c r="B89">
        <v>79</v>
      </c>
      <c r="C89" t="s">
        <v>264</v>
      </c>
      <c r="D89" t="s">
        <v>976</v>
      </c>
      <c r="E89" t="s">
        <v>1512</v>
      </c>
      <c r="F89" t="s">
        <v>1523</v>
      </c>
      <c r="H89" t="s">
        <v>1514</v>
      </c>
      <c r="J89">
        <v>1</v>
      </c>
    </row>
    <row r="90" spans="2:10">
      <c r="B90">
        <v>80</v>
      </c>
      <c r="C90" t="s">
        <v>264</v>
      </c>
      <c r="D90" t="s">
        <v>1524</v>
      </c>
      <c r="E90" t="s">
        <v>1512</v>
      </c>
      <c r="F90" t="s">
        <v>1523</v>
      </c>
      <c r="H90" t="s">
        <v>1514</v>
      </c>
      <c r="J90">
        <v>1</v>
      </c>
    </row>
    <row r="91" spans="2:10">
      <c r="B91">
        <v>81</v>
      </c>
      <c r="C91" t="s">
        <v>264</v>
      </c>
      <c r="D91" t="s">
        <v>987</v>
      </c>
      <c r="E91" t="s">
        <v>1512</v>
      </c>
      <c r="F91" t="s">
        <v>1523</v>
      </c>
      <c r="H91" t="s">
        <v>1514</v>
      </c>
      <c r="J91">
        <v>1</v>
      </c>
    </row>
    <row r="92" spans="2:10">
      <c r="B92">
        <v>82</v>
      </c>
      <c r="C92" t="s">
        <v>264</v>
      </c>
      <c r="D92" t="s">
        <v>1525</v>
      </c>
      <c r="E92" t="s">
        <v>1512</v>
      </c>
      <c r="F92" t="s">
        <v>264</v>
      </c>
      <c r="H92" t="s">
        <v>1514</v>
      </c>
      <c r="J92">
        <v>1</v>
      </c>
    </row>
    <row r="93" spans="2:10">
      <c r="B93">
        <v>83</v>
      </c>
      <c r="C93" t="s">
        <v>264</v>
      </c>
      <c r="D93" t="s">
        <v>1526</v>
      </c>
      <c r="E93" t="s">
        <v>1512</v>
      </c>
      <c r="F93" t="s">
        <v>1527</v>
      </c>
      <c r="H93" t="s">
        <v>1514</v>
      </c>
      <c r="J93">
        <v>1</v>
      </c>
    </row>
    <row r="94" spans="2:10">
      <c r="B94">
        <v>84</v>
      </c>
      <c r="C94" t="s">
        <v>264</v>
      </c>
      <c r="D94" t="s">
        <v>1528</v>
      </c>
      <c r="E94" t="s">
        <v>1512</v>
      </c>
      <c r="F94" t="s">
        <v>1527</v>
      </c>
      <c r="H94" t="s">
        <v>1514</v>
      </c>
      <c r="J94">
        <v>1</v>
      </c>
    </row>
    <row r="95" spans="2:10">
      <c r="B95">
        <v>85</v>
      </c>
      <c r="C95" t="s">
        <v>264</v>
      </c>
      <c r="D95" t="s">
        <v>1530</v>
      </c>
      <c r="E95" t="s">
        <v>1512</v>
      </c>
      <c r="F95" t="s">
        <v>1527</v>
      </c>
      <c r="H95" t="s">
        <v>1514</v>
      </c>
      <c r="J95">
        <v>1</v>
      </c>
    </row>
    <row r="96" spans="2:10">
      <c r="B96">
        <v>86</v>
      </c>
      <c r="C96" t="s">
        <v>264</v>
      </c>
      <c r="D96" t="s">
        <v>1237</v>
      </c>
      <c r="E96" t="s">
        <v>1512</v>
      </c>
      <c r="F96" t="s">
        <v>1527</v>
      </c>
      <c r="H96" t="s">
        <v>1514</v>
      </c>
      <c r="J96">
        <v>1</v>
      </c>
    </row>
    <row r="97" spans="2:10">
      <c r="B97">
        <v>87</v>
      </c>
      <c r="C97" t="s">
        <v>264</v>
      </c>
      <c r="D97" t="s">
        <v>1531</v>
      </c>
      <c r="E97" t="s">
        <v>1512</v>
      </c>
      <c r="F97" t="s">
        <v>1527</v>
      </c>
      <c r="H97" t="s">
        <v>1514</v>
      </c>
      <c r="J97">
        <v>1</v>
      </c>
    </row>
    <row r="98" spans="2:10">
      <c r="B98">
        <v>88</v>
      </c>
      <c r="C98" t="s">
        <v>264</v>
      </c>
      <c r="D98" t="s">
        <v>1143</v>
      </c>
      <c r="E98" t="s">
        <v>1512</v>
      </c>
      <c r="F98" t="s">
        <v>1527</v>
      </c>
      <c r="H98" t="s">
        <v>1514</v>
      </c>
      <c r="J98">
        <v>1</v>
      </c>
    </row>
    <row r="99" spans="2:10">
      <c r="B99">
        <v>89</v>
      </c>
      <c r="C99" t="s">
        <v>264</v>
      </c>
      <c r="D99" t="s">
        <v>1210</v>
      </c>
      <c r="E99" t="s">
        <v>1512</v>
      </c>
      <c r="F99" t="s">
        <v>1527</v>
      </c>
      <c r="H99" t="s">
        <v>1514</v>
      </c>
      <c r="J99">
        <v>1</v>
      </c>
    </row>
    <row r="100" spans="2:10">
      <c r="B100">
        <v>90</v>
      </c>
      <c r="C100" t="s">
        <v>264</v>
      </c>
      <c r="D100" t="s">
        <v>1535</v>
      </c>
      <c r="E100" t="s">
        <v>1512</v>
      </c>
      <c r="F100" t="s">
        <v>1527</v>
      </c>
      <c r="H100" t="s">
        <v>1514</v>
      </c>
      <c r="J100">
        <v>1</v>
      </c>
    </row>
    <row r="101" spans="2:10">
      <c r="B101">
        <v>91</v>
      </c>
      <c r="C101" t="s">
        <v>264</v>
      </c>
      <c r="D101" t="s">
        <v>1536</v>
      </c>
      <c r="E101" t="s">
        <v>1512</v>
      </c>
      <c r="F101" t="s">
        <v>1527</v>
      </c>
      <c r="H101" t="s">
        <v>1514</v>
      </c>
      <c r="J101">
        <v>1</v>
      </c>
    </row>
    <row r="102" spans="2:10">
      <c r="B102">
        <v>92</v>
      </c>
      <c r="C102" t="s">
        <v>264</v>
      </c>
      <c r="D102" t="s">
        <v>1537</v>
      </c>
      <c r="E102" t="s">
        <v>1512</v>
      </c>
      <c r="F102" t="s">
        <v>264</v>
      </c>
      <c r="H102" t="s">
        <v>1514</v>
      </c>
      <c r="J102">
        <v>1</v>
      </c>
    </row>
    <row r="103" spans="2:10">
      <c r="B103">
        <v>93</v>
      </c>
      <c r="C103" t="s">
        <v>264</v>
      </c>
      <c r="D103" t="s">
        <v>1538</v>
      </c>
      <c r="E103" t="s">
        <v>1512</v>
      </c>
      <c r="F103" t="s">
        <v>1540</v>
      </c>
      <c r="H103" t="s">
        <v>1514</v>
      </c>
      <c r="J103">
        <v>1</v>
      </c>
    </row>
    <row r="104" spans="2:10">
      <c r="B104">
        <v>94</v>
      </c>
      <c r="C104" t="s">
        <v>264</v>
      </c>
      <c r="D104" t="s">
        <v>1541</v>
      </c>
      <c r="E104" t="s">
        <v>1512</v>
      </c>
      <c r="F104" t="s">
        <v>1543</v>
      </c>
      <c r="H104" t="s">
        <v>1514</v>
      </c>
      <c r="J104">
        <v>1</v>
      </c>
    </row>
    <row r="105" spans="2:10">
      <c r="B105">
        <v>95</v>
      </c>
      <c r="C105" t="s">
        <v>264</v>
      </c>
      <c r="D105" t="s">
        <v>1544</v>
      </c>
      <c r="E105" t="s">
        <v>1512</v>
      </c>
      <c r="F105" t="s">
        <v>1546</v>
      </c>
      <c r="H105" t="s">
        <v>1514</v>
      </c>
      <c r="J105">
        <v>1</v>
      </c>
    </row>
    <row r="106" spans="2:10">
      <c r="B106">
        <v>96</v>
      </c>
      <c r="C106" t="s">
        <v>264</v>
      </c>
      <c r="D106" t="s">
        <v>1547</v>
      </c>
      <c r="E106" t="s">
        <v>1512</v>
      </c>
      <c r="F106" t="s">
        <v>1549</v>
      </c>
      <c r="H106" t="s">
        <v>1514</v>
      </c>
      <c r="J106">
        <v>1</v>
      </c>
    </row>
    <row r="107" spans="2:10">
      <c r="B107">
        <v>97</v>
      </c>
      <c r="C107" t="s">
        <v>264</v>
      </c>
      <c r="D107" t="s">
        <v>1550</v>
      </c>
      <c r="E107" t="s">
        <v>1512</v>
      </c>
      <c r="F107" t="s">
        <v>1549</v>
      </c>
      <c r="H107" t="s">
        <v>1514</v>
      </c>
      <c r="J107">
        <v>1</v>
      </c>
    </row>
    <row r="108" spans="2:10">
      <c r="B108">
        <v>98</v>
      </c>
      <c r="C108" t="s">
        <v>264</v>
      </c>
      <c r="D108" t="s">
        <v>1551</v>
      </c>
      <c r="E108" t="s">
        <v>1512</v>
      </c>
      <c r="F108" t="s">
        <v>1546</v>
      </c>
      <c r="H108" t="s">
        <v>1514</v>
      </c>
      <c r="J108">
        <v>1</v>
      </c>
    </row>
    <row r="109" spans="2:10">
      <c r="B109">
        <v>99</v>
      </c>
      <c r="C109" t="s">
        <v>264</v>
      </c>
      <c r="D109" t="s">
        <v>1552</v>
      </c>
      <c r="E109" t="s">
        <v>1512</v>
      </c>
      <c r="F109" t="s">
        <v>1554</v>
      </c>
      <c r="H109" t="s">
        <v>1514</v>
      </c>
      <c r="J109">
        <v>1</v>
      </c>
    </row>
    <row r="110" spans="2:10">
      <c r="B110">
        <v>100</v>
      </c>
      <c r="C110" t="s">
        <v>264</v>
      </c>
      <c r="D110" t="s">
        <v>1556</v>
      </c>
      <c r="E110" t="s">
        <v>1512</v>
      </c>
      <c r="F110" t="s">
        <v>1554</v>
      </c>
      <c r="H110" t="s">
        <v>1514</v>
      </c>
      <c r="J110">
        <v>1</v>
      </c>
    </row>
    <row r="111" spans="2:10">
      <c r="B111">
        <v>101</v>
      </c>
      <c r="C111" t="s">
        <v>264</v>
      </c>
      <c r="D111" t="s">
        <v>1557</v>
      </c>
      <c r="E111" t="s">
        <v>1512</v>
      </c>
      <c r="F111" t="s">
        <v>1543</v>
      </c>
      <c r="H111" t="s">
        <v>1514</v>
      </c>
      <c r="J111">
        <v>1</v>
      </c>
    </row>
    <row r="112" spans="2:10">
      <c r="B112">
        <v>102</v>
      </c>
      <c r="C112" t="s">
        <v>264</v>
      </c>
      <c r="D112" t="s">
        <v>1558</v>
      </c>
      <c r="E112" t="s">
        <v>1512</v>
      </c>
      <c r="F112" t="s">
        <v>1560</v>
      </c>
      <c r="H112" t="s">
        <v>1514</v>
      </c>
      <c r="J112">
        <v>1</v>
      </c>
    </row>
    <row r="113" spans="2:10">
      <c r="B113">
        <v>103</v>
      </c>
      <c r="C113" t="s">
        <v>264</v>
      </c>
      <c r="D113" t="s">
        <v>1561</v>
      </c>
      <c r="E113" t="s">
        <v>1512</v>
      </c>
      <c r="F113" t="s">
        <v>1563</v>
      </c>
      <c r="H113" t="s">
        <v>1514</v>
      </c>
      <c r="J113">
        <v>1</v>
      </c>
    </row>
    <row r="114" spans="2:10">
      <c r="B114">
        <v>104</v>
      </c>
      <c r="C114" t="s">
        <v>264</v>
      </c>
      <c r="D114" t="s">
        <v>1564</v>
      </c>
      <c r="E114" t="s">
        <v>1512</v>
      </c>
      <c r="F114" t="s">
        <v>1563</v>
      </c>
      <c r="H114" t="s">
        <v>1514</v>
      </c>
      <c r="J114">
        <v>1</v>
      </c>
    </row>
    <row r="115" spans="2:10">
      <c r="B115">
        <v>105</v>
      </c>
      <c r="C115" t="s">
        <v>264</v>
      </c>
      <c r="D115" t="s">
        <v>1565</v>
      </c>
      <c r="E115" t="s">
        <v>1512</v>
      </c>
      <c r="F115" t="s">
        <v>1560</v>
      </c>
      <c r="H115" t="s">
        <v>1514</v>
      </c>
      <c r="J115">
        <v>1</v>
      </c>
    </row>
    <row r="116" spans="2:10">
      <c r="B116">
        <v>106</v>
      </c>
      <c r="C116" t="s">
        <v>264</v>
      </c>
      <c r="D116" t="s">
        <v>1566</v>
      </c>
      <c r="E116" t="s">
        <v>1512</v>
      </c>
      <c r="F116" t="s">
        <v>1560</v>
      </c>
      <c r="H116" t="s">
        <v>1514</v>
      </c>
      <c r="J116">
        <v>1</v>
      </c>
    </row>
    <row r="117" spans="2:10">
      <c r="B117">
        <v>107</v>
      </c>
      <c r="C117" t="s">
        <v>264</v>
      </c>
      <c r="D117" t="s">
        <v>1567</v>
      </c>
      <c r="E117" t="s">
        <v>1512</v>
      </c>
      <c r="F117" t="s">
        <v>1569</v>
      </c>
      <c r="H117" t="s">
        <v>1514</v>
      </c>
      <c r="J117">
        <v>1</v>
      </c>
    </row>
    <row r="118" spans="2:10">
      <c r="B118">
        <v>108</v>
      </c>
      <c r="C118" t="s">
        <v>264</v>
      </c>
      <c r="D118" t="s">
        <v>1570</v>
      </c>
      <c r="E118" t="s">
        <v>1512</v>
      </c>
      <c r="F118" t="s">
        <v>1569</v>
      </c>
      <c r="H118" t="s">
        <v>1514</v>
      </c>
      <c r="J118">
        <v>1</v>
      </c>
    </row>
    <row r="119" spans="2:10">
      <c r="B119">
        <v>109</v>
      </c>
      <c r="C119" t="s">
        <v>264</v>
      </c>
      <c r="D119" t="s">
        <v>1571</v>
      </c>
      <c r="E119" t="s">
        <v>1512</v>
      </c>
      <c r="F119" t="s">
        <v>1560</v>
      </c>
      <c r="H119" t="s">
        <v>1514</v>
      </c>
      <c r="J119">
        <v>1</v>
      </c>
    </row>
    <row r="120" spans="2:10">
      <c r="B120">
        <v>110</v>
      </c>
      <c r="C120" t="s">
        <v>264</v>
      </c>
      <c r="D120" t="s">
        <v>1572</v>
      </c>
      <c r="E120" t="s">
        <v>1512</v>
      </c>
      <c r="F120" t="s">
        <v>1543</v>
      </c>
      <c r="H120" t="s">
        <v>1514</v>
      </c>
      <c r="J120">
        <v>1</v>
      </c>
    </row>
    <row r="121" spans="2:10">
      <c r="B121">
        <v>111</v>
      </c>
      <c r="C121" t="s">
        <v>264</v>
      </c>
      <c r="D121" t="s">
        <v>1573</v>
      </c>
      <c r="E121" t="s">
        <v>1512</v>
      </c>
      <c r="F121" t="s">
        <v>1575</v>
      </c>
      <c r="H121" t="s">
        <v>1514</v>
      </c>
      <c r="J121">
        <v>1</v>
      </c>
    </row>
    <row r="122" spans="2:10">
      <c r="B122">
        <v>112</v>
      </c>
      <c r="C122" t="s">
        <v>264</v>
      </c>
      <c r="D122" t="s">
        <v>1576</v>
      </c>
      <c r="E122" t="s">
        <v>1512</v>
      </c>
      <c r="F122" t="s">
        <v>1578</v>
      </c>
      <c r="H122" t="s">
        <v>1514</v>
      </c>
      <c r="J122">
        <v>1</v>
      </c>
    </row>
    <row r="123" spans="2:10">
      <c r="B123">
        <v>113</v>
      </c>
      <c r="C123" t="s">
        <v>264</v>
      </c>
      <c r="D123" t="s">
        <v>1579</v>
      </c>
      <c r="E123" t="s">
        <v>1512</v>
      </c>
      <c r="F123" t="s">
        <v>1578</v>
      </c>
      <c r="H123" t="s">
        <v>1514</v>
      </c>
      <c r="J123">
        <v>1</v>
      </c>
    </row>
    <row r="124" spans="2:10">
      <c r="B124">
        <v>114</v>
      </c>
      <c r="C124" t="s">
        <v>264</v>
      </c>
      <c r="D124" t="s">
        <v>1580</v>
      </c>
      <c r="E124" t="s">
        <v>1512</v>
      </c>
      <c r="F124" t="s">
        <v>1578</v>
      </c>
      <c r="H124" t="s">
        <v>1514</v>
      </c>
      <c r="J124">
        <v>1</v>
      </c>
    </row>
    <row r="125" spans="2:10">
      <c r="B125">
        <v>115</v>
      </c>
      <c r="C125" t="s">
        <v>264</v>
      </c>
      <c r="D125" t="s">
        <v>1581</v>
      </c>
      <c r="E125" t="s">
        <v>1512</v>
      </c>
      <c r="F125" t="s">
        <v>1578</v>
      </c>
      <c r="H125" t="s">
        <v>1514</v>
      </c>
      <c r="J125">
        <v>1</v>
      </c>
    </row>
    <row r="126" spans="2:10">
      <c r="B126">
        <v>116</v>
      </c>
      <c r="C126" t="s">
        <v>264</v>
      </c>
      <c r="D126" t="s">
        <v>1582</v>
      </c>
      <c r="E126" t="s">
        <v>1512</v>
      </c>
      <c r="F126" t="s">
        <v>1575</v>
      </c>
      <c r="H126" t="s">
        <v>1514</v>
      </c>
      <c r="J126">
        <v>1</v>
      </c>
    </row>
    <row r="127" spans="2:10">
      <c r="B127">
        <v>117</v>
      </c>
      <c r="C127" t="s">
        <v>264</v>
      </c>
      <c r="D127" t="s">
        <v>1583</v>
      </c>
      <c r="E127" t="s">
        <v>1512</v>
      </c>
      <c r="F127" t="s">
        <v>1585</v>
      </c>
      <c r="H127" t="s">
        <v>1514</v>
      </c>
      <c r="J127">
        <v>1</v>
      </c>
    </row>
    <row r="128" spans="2:10">
      <c r="B128">
        <v>118</v>
      </c>
      <c r="C128" t="s">
        <v>264</v>
      </c>
      <c r="D128" t="s">
        <v>1587</v>
      </c>
      <c r="E128" t="s">
        <v>1512</v>
      </c>
      <c r="F128" t="s">
        <v>1585</v>
      </c>
      <c r="H128" t="s">
        <v>1514</v>
      </c>
      <c r="J128">
        <v>1</v>
      </c>
    </row>
    <row r="129" spans="2:10">
      <c r="B129">
        <v>119</v>
      </c>
      <c r="C129" t="s">
        <v>264</v>
      </c>
      <c r="D129" t="s">
        <v>1588</v>
      </c>
      <c r="E129" t="s">
        <v>1512</v>
      </c>
      <c r="F129" t="s">
        <v>1575</v>
      </c>
      <c r="H129" t="s">
        <v>1514</v>
      </c>
      <c r="J129">
        <v>1</v>
      </c>
    </row>
    <row r="130" spans="2:10">
      <c r="B130">
        <v>120</v>
      </c>
      <c r="C130" t="s">
        <v>264</v>
      </c>
      <c r="D130" t="s">
        <v>1589</v>
      </c>
      <c r="E130" t="s">
        <v>1512</v>
      </c>
      <c r="F130" t="s">
        <v>1591</v>
      </c>
      <c r="H130" t="s">
        <v>1514</v>
      </c>
      <c r="J130">
        <v>1</v>
      </c>
    </row>
    <row r="131" spans="2:10">
      <c r="B131">
        <v>121</v>
      </c>
      <c r="C131" t="s">
        <v>264</v>
      </c>
      <c r="D131" t="s">
        <v>1594</v>
      </c>
      <c r="E131" t="s">
        <v>1512</v>
      </c>
      <c r="F131" t="s">
        <v>1591</v>
      </c>
      <c r="H131" t="s">
        <v>1514</v>
      </c>
      <c r="J131">
        <v>1</v>
      </c>
    </row>
    <row r="132" spans="2:10">
      <c r="B132">
        <v>122</v>
      </c>
      <c r="C132" t="s">
        <v>264</v>
      </c>
      <c r="D132" t="s">
        <v>1597</v>
      </c>
      <c r="E132" t="s">
        <v>1512</v>
      </c>
      <c r="F132" t="s">
        <v>1575</v>
      </c>
      <c r="H132" t="s">
        <v>1514</v>
      </c>
      <c r="J132">
        <v>1</v>
      </c>
    </row>
    <row r="133" spans="2:10">
      <c r="B133">
        <v>123</v>
      </c>
      <c r="C133" t="s">
        <v>264</v>
      </c>
      <c r="D133" t="s">
        <v>1596</v>
      </c>
      <c r="E133" t="s">
        <v>1512</v>
      </c>
      <c r="F133" t="s">
        <v>1599</v>
      </c>
      <c r="H133" t="s">
        <v>1514</v>
      </c>
      <c r="J133">
        <v>1</v>
      </c>
    </row>
    <row r="134" spans="2:10">
      <c r="B134">
        <v>124</v>
      </c>
      <c r="C134" t="s">
        <v>264</v>
      </c>
      <c r="D134" t="s">
        <v>1600</v>
      </c>
      <c r="E134" t="s">
        <v>1512</v>
      </c>
      <c r="F134" t="s">
        <v>1599</v>
      </c>
      <c r="H134" t="s">
        <v>1514</v>
      </c>
      <c r="J134">
        <v>1</v>
      </c>
    </row>
    <row r="135" spans="2:10">
      <c r="B135">
        <v>125</v>
      </c>
      <c r="C135" t="s">
        <v>264</v>
      </c>
      <c r="D135" t="s">
        <v>1601</v>
      </c>
      <c r="E135" t="s">
        <v>1512</v>
      </c>
      <c r="F135" t="s">
        <v>1599</v>
      </c>
      <c r="H135" t="s">
        <v>1514</v>
      </c>
      <c r="J135">
        <v>1</v>
      </c>
    </row>
    <row r="136" spans="2:10">
      <c r="B136">
        <v>126</v>
      </c>
      <c r="C136" t="s">
        <v>264</v>
      </c>
      <c r="D136" t="s">
        <v>1602</v>
      </c>
      <c r="E136" t="s">
        <v>1512</v>
      </c>
      <c r="F136" t="s">
        <v>1575</v>
      </c>
      <c r="H136" t="s">
        <v>1514</v>
      </c>
      <c r="J136">
        <v>1</v>
      </c>
    </row>
    <row r="137" spans="2:10">
      <c r="B137">
        <v>127</v>
      </c>
      <c r="C137" t="s">
        <v>264</v>
      </c>
      <c r="D137" t="s">
        <v>1605</v>
      </c>
      <c r="E137" t="s">
        <v>1512</v>
      </c>
      <c r="F137" t="s">
        <v>1606</v>
      </c>
      <c r="H137" t="s">
        <v>1514</v>
      </c>
      <c r="J137">
        <v>1</v>
      </c>
    </row>
    <row r="138" spans="2:10">
      <c r="B138">
        <v>128</v>
      </c>
      <c r="C138" t="s">
        <v>264</v>
      </c>
      <c r="D138" t="s">
        <v>1607</v>
      </c>
      <c r="E138" t="s">
        <v>1512</v>
      </c>
      <c r="F138" t="s">
        <v>1606</v>
      </c>
      <c r="H138" t="s">
        <v>1514</v>
      </c>
      <c r="J138">
        <v>1</v>
      </c>
    </row>
    <row r="139" spans="2:10">
      <c r="B139">
        <v>129</v>
      </c>
      <c r="C139" t="s">
        <v>264</v>
      </c>
      <c r="D139" t="s">
        <v>1608</v>
      </c>
      <c r="E139" t="s">
        <v>1512</v>
      </c>
      <c r="F139" t="s">
        <v>1606</v>
      </c>
      <c r="H139" t="s">
        <v>1514</v>
      </c>
      <c r="J139">
        <v>1</v>
      </c>
    </row>
    <row r="140" spans="2:10">
      <c r="B140">
        <v>130</v>
      </c>
      <c r="C140" t="s">
        <v>264</v>
      </c>
      <c r="D140" t="s">
        <v>1609</v>
      </c>
      <c r="E140" t="s">
        <v>1512</v>
      </c>
      <c r="F140" t="s">
        <v>1606</v>
      </c>
      <c r="H140" t="s">
        <v>1514</v>
      </c>
      <c r="J140">
        <v>1</v>
      </c>
    </row>
    <row r="141" spans="2:10">
      <c r="B141">
        <v>131</v>
      </c>
      <c r="C141" t="s">
        <v>264</v>
      </c>
      <c r="D141" t="s">
        <v>1610</v>
      </c>
      <c r="E141" t="s">
        <v>1512</v>
      </c>
      <c r="F141" t="s">
        <v>1606</v>
      </c>
      <c r="H141" t="s">
        <v>1514</v>
      </c>
      <c r="J141">
        <v>1</v>
      </c>
    </row>
    <row r="142" spans="2:10">
      <c r="B142">
        <v>132</v>
      </c>
      <c r="C142" t="s">
        <v>264</v>
      </c>
      <c r="D142" t="s">
        <v>1611</v>
      </c>
      <c r="E142" t="s">
        <v>1512</v>
      </c>
      <c r="F142" t="s">
        <v>1606</v>
      </c>
      <c r="H142" t="s">
        <v>1514</v>
      </c>
      <c r="J142">
        <v>1</v>
      </c>
    </row>
    <row r="143" spans="2:10">
      <c r="B143">
        <v>133</v>
      </c>
      <c r="C143" t="s">
        <v>264</v>
      </c>
      <c r="D143" t="s">
        <v>1612</v>
      </c>
      <c r="E143" t="s">
        <v>1512</v>
      </c>
      <c r="F143" t="s">
        <v>1543</v>
      </c>
      <c r="H143" t="s">
        <v>1514</v>
      </c>
      <c r="J143">
        <v>1</v>
      </c>
    </row>
    <row r="144" spans="2:10">
      <c r="B144">
        <v>134</v>
      </c>
      <c r="C144" t="s">
        <v>264</v>
      </c>
      <c r="D144" t="s">
        <v>1613</v>
      </c>
      <c r="E144" t="s">
        <v>1512</v>
      </c>
      <c r="F144" t="s">
        <v>1615</v>
      </c>
      <c r="H144" t="s">
        <v>1514</v>
      </c>
      <c r="J144">
        <v>1</v>
      </c>
    </row>
    <row r="145" spans="2:10">
      <c r="B145">
        <v>135</v>
      </c>
      <c r="C145" t="s">
        <v>264</v>
      </c>
      <c r="D145" t="s">
        <v>1616</v>
      </c>
      <c r="E145" t="s">
        <v>1512</v>
      </c>
      <c r="F145" t="s">
        <v>1615</v>
      </c>
      <c r="H145" t="s">
        <v>1514</v>
      </c>
      <c r="J145">
        <v>1</v>
      </c>
    </row>
    <row r="146" spans="2:10">
      <c r="B146">
        <v>136</v>
      </c>
      <c r="C146" t="s">
        <v>264</v>
      </c>
      <c r="D146" t="s">
        <v>1617</v>
      </c>
      <c r="E146" t="s">
        <v>1512</v>
      </c>
      <c r="F146" t="s">
        <v>1615</v>
      </c>
      <c r="H146" t="s">
        <v>1514</v>
      </c>
      <c r="J146">
        <v>1</v>
      </c>
    </row>
    <row r="147" spans="2:10">
      <c r="B147">
        <v>137</v>
      </c>
      <c r="C147" t="s">
        <v>264</v>
      </c>
      <c r="D147" t="s">
        <v>1617</v>
      </c>
      <c r="E147" t="s">
        <v>1512</v>
      </c>
      <c r="F147" t="s">
        <v>1615</v>
      </c>
      <c r="H147" t="s">
        <v>1514</v>
      </c>
      <c r="J147">
        <v>1</v>
      </c>
    </row>
    <row r="148" spans="2:10">
      <c r="B148">
        <v>138</v>
      </c>
      <c r="C148" t="s">
        <v>264</v>
      </c>
      <c r="D148" t="s">
        <v>1618</v>
      </c>
      <c r="E148" t="s">
        <v>1512</v>
      </c>
      <c r="F148" t="s">
        <v>1540</v>
      </c>
      <c r="H148" t="s">
        <v>1514</v>
      </c>
      <c r="J148">
        <v>1</v>
      </c>
    </row>
    <row r="149" spans="2:10">
      <c r="B149">
        <v>139</v>
      </c>
      <c r="C149" t="s">
        <v>264</v>
      </c>
      <c r="D149" t="s">
        <v>1619</v>
      </c>
      <c r="E149" t="s">
        <v>1512</v>
      </c>
      <c r="F149" t="s">
        <v>1540</v>
      </c>
      <c r="H149" t="s">
        <v>1514</v>
      </c>
      <c r="J149">
        <v>1</v>
      </c>
    </row>
    <row r="150" spans="2:10">
      <c r="B150">
        <v>140</v>
      </c>
      <c r="C150" t="s">
        <v>264</v>
      </c>
      <c r="D150" t="s">
        <v>1620</v>
      </c>
      <c r="E150" t="s">
        <v>1512</v>
      </c>
      <c r="F150" t="s">
        <v>1622</v>
      </c>
      <c r="H150" t="s">
        <v>1514</v>
      </c>
      <c r="J150">
        <v>1</v>
      </c>
    </row>
  </sheetData>
  <phoneticPr fontId="4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27"/>
  <dimension ref="A1:BU510"/>
  <sheetViews>
    <sheetView zoomScale="85" zoomScaleNormal="85" workbookViewId="0">
      <selection activeCell="G33" sqref="G33"/>
    </sheetView>
  </sheetViews>
  <sheetFormatPr defaultColWidth="8.88671875" defaultRowHeight="15.75"/>
  <cols>
    <col min="1" max="1" width="28.109375" customWidth="1"/>
    <col min="2" max="2" width="20.44140625" customWidth="1"/>
    <col min="3" max="3" width="15.5546875" customWidth="1"/>
    <col min="5" max="5" width="7.33203125" customWidth="1"/>
    <col min="6" max="6" width="12" bestFit="1" customWidth="1"/>
    <col min="7" max="7" width="8.21875" bestFit="1" customWidth="1"/>
    <col min="8" max="8" width="11.6640625" bestFit="1" customWidth="1"/>
    <col min="9" max="9" width="6.33203125" bestFit="1" customWidth="1"/>
    <col min="10" max="11" width="5.109375" bestFit="1" customWidth="1"/>
    <col min="12" max="12" width="5.77734375" bestFit="1" customWidth="1"/>
    <col min="13" max="13" width="4.5546875" bestFit="1" customWidth="1"/>
    <col min="14" max="14" width="5" bestFit="1" customWidth="1"/>
    <col min="15" max="15" width="11.88671875" bestFit="1" customWidth="1"/>
    <col min="16" max="16" width="11" bestFit="1" customWidth="1"/>
    <col min="17" max="18" width="12" bestFit="1" customWidth="1"/>
    <col min="19" max="21" width="2.6640625" customWidth="1"/>
    <col min="22" max="22" width="17.44140625" style="416" bestFit="1" customWidth="1"/>
    <col min="23" max="23" width="12" bestFit="1" customWidth="1"/>
    <col min="24" max="24" width="27.77734375" bestFit="1" customWidth="1"/>
    <col min="25" max="26" width="9.109375" bestFit="1" customWidth="1"/>
    <col min="27" max="27" width="4.77734375" customWidth="1"/>
    <col min="28" max="28" width="8" customWidth="1"/>
    <col min="29" max="29" width="7.21875" customWidth="1"/>
    <col min="30" max="30" width="8.21875" customWidth="1"/>
    <col min="31" max="31" width="15.33203125" customWidth="1"/>
    <col min="32" max="32" width="8.21875" bestFit="1" customWidth="1"/>
    <col min="33" max="35" width="11.88671875" bestFit="1" customWidth="1"/>
    <col min="36" max="36" width="4.5546875" bestFit="1" customWidth="1"/>
    <col min="37" max="37" width="11.88671875" bestFit="1" customWidth="1"/>
    <col min="38" max="38" width="4.5546875" bestFit="1" customWidth="1"/>
    <col min="39" max="40" width="11.33203125" bestFit="1" customWidth="1"/>
    <col min="41" max="41" width="18.88671875" customWidth="1"/>
    <col min="42" max="42" width="10.21875" bestFit="1" customWidth="1"/>
    <col min="43" max="43" width="10.33203125" bestFit="1" customWidth="1"/>
    <col min="44" max="44" width="21.33203125" bestFit="1" customWidth="1"/>
    <col min="45" max="45" width="20.33203125" bestFit="1" customWidth="1"/>
    <col min="46" max="46" width="21.33203125" bestFit="1" customWidth="1"/>
    <col min="47" max="47" width="21.109375" bestFit="1" customWidth="1"/>
    <col min="48" max="48" width="13.44140625" bestFit="1" customWidth="1"/>
    <col min="51" max="51" width="18" bestFit="1" customWidth="1"/>
    <col min="52" max="52" width="16.5546875" bestFit="1" customWidth="1"/>
    <col min="53" max="53" width="8.21875" bestFit="1" customWidth="1"/>
    <col min="54" max="54" width="16.5546875" customWidth="1"/>
    <col min="55" max="55" width="12.77734375" customWidth="1"/>
    <col min="56" max="59" width="11.109375" customWidth="1"/>
    <col min="60" max="60" width="22.21875" bestFit="1" customWidth="1"/>
    <col min="61" max="61" width="10.44140625" bestFit="1" customWidth="1"/>
    <col min="62" max="62" width="8.21875" bestFit="1" customWidth="1"/>
    <col min="63" max="63" width="11.88671875" bestFit="1" customWidth="1"/>
    <col min="66" max="66" width="22.21875" bestFit="1" customWidth="1"/>
    <col min="67" max="67" width="10.44140625" bestFit="1" customWidth="1"/>
    <col min="68" max="69" width="14.77734375" bestFit="1" customWidth="1"/>
    <col min="72" max="72" width="21.33203125" bestFit="1" customWidth="1"/>
    <col min="73" max="73" width="20.33203125" bestFit="1" customWidth="1"/>
    <col min="74" max="74" width="31.6640625" bestFit="1" customWidth="1"/>
  </cols>
  <sheetData>
    <row r="1" spans="1:73">
      <c r="A1" t="s">
        <v>1630</v>
      </c>
      <c r="B1" t="s">
        <v>1631</v>
      </c>
      <c r="C1" t="s">
        <v>1632</v>
      </c>
    </row>
    <row r="2" spans="1:73">
      <c r="A2" t="s">
        <v>1634</v>
      </c>
      <c r="B2" t="s">
        <v>1635</v>
      </c>
      <c r="C2" t="s">
        <v>1636</v>
      </c>
      <c r="F2" s="471" t="s">
        <v>1633</v>
      </c>
      <c r="G2" s="472" t="s">
        <v>1153</v>
      </c>
      <c r="AE2" s="471" t="s">
        <v>1633</v>
      </c>
      <c r="AF2" s="472" t="s">
        <v>1153</v>
      </c>
      <c r="BC2" t="s">
        <v>1638</v>
      </c>
      <c r="BD2" t="s">
        <v>1639</v>
      </c>
      <c r="BT2" s="417" t="s">
        <v>1633</v>
      </c>
      <c r="BU2" s="130" t="s">
        <v>1153</v>
      </c>
    </row>
    <row r="3" spans="1:73">
      <c r="A3" t="s">
        <v>1640</v>
      </c>
      <c r="B3" t="s">
        <v>1635</v>
      </c>
      <c r="C3" t="s">
        <v>1636</v>
      </c>
      <c r="F3" s="471" t="s">
        <v>1637</v>
      </c>
      <c r="G3" s="472" t="s">
        <v>1154</v>
      </c>
      <c r="AE3" s="471" t="s">
        <v>1637</v>
      </c>
      <c r="AF3" s="472" t="s">
        <v>1154</v>
      </c>
      <c r="AP3" s="417" t="s">
        <v>1633</v>
      </c>
      <c r="AQ3" s="130" t="s">
        <v>1153</v>
      </c>
      <c r="AZ3" s="417" t="s">
        <v>1633</v>
      </c>
      <c r="BA3" s="130" t="s">
        <v>1153</v>
      </c>
      <c r="BB3" s="130"/>
      <c r="BC3" s="415" t="s">
        <v>1641</v>
      </c>
      <c r="BD3">
        <v>3</v>
      </c>
      <c r="BI3" s="417" t="s">
        <v>1633</v>
      </c>
      <c r="BJ3" s="130" t="s">
        <v>1153</v>
      </c>
      <c r="BO3" s="417" t="s">
        <v>1633</v>
      </c>
      <c r="BP3" s="130" t="s">
        <v>1153</v>
      </c>
      <c r="BT3" s="417" t="s">
        <v>1637</v>
      </c>
      <c r="BU3" s="130" t="s">
        <v>1154</v>
      </c>
    </row>
    <row r="4" spans="1:73">
      <c r="A4" s="416" t="s">
        <v>1642</v>
      </c>
      <c r="B4" t="s">
        <v>1635</v>
      </c>
      <c r="C4" t="s">
        <v>1636</v>
      </c>
      <c r="F4" s="471" t="s">
        <v>893</v>
      </c>
      <c r="G4" s="472" t="s">
        <v>1163</v>
      </c>
      <c r="AE4" s="471" t="s">
        <v>893</v>
      </c>
      <c r="AF4" s="472" t="s">
        <v>1163</v>
      </c>
      <c r="AP4" s="417" t="s">
        <v>1637</v>
      </c>
      <c r="AQ4" s="130" t="s">
        <v>1154</v>
      </c>
      <c r="AZ4" s="417" t="s">
        <v>1637</v>
      </c>
      <c r="BA4" s="130" t="s">
        <v>1154</v>
      </c>
      <c r="BB4" s="130"/>
      <c r="BC4" s="415" t="s">
        <v>1643</v>
      </c>
      <c r="BD4">
        <f>QUARTILE(資料清單!EM:EM, 1)</f>
        <v>7</v>
      </c>
      <c r="BI4" s="417" t="s">
        <v>1637</v>
      </c>
      <c r="BJ4" s="130" t="s">
        <v>1154</v>
      </c>
      <c r="BO4" s="417" t="s">
        <v>1637</v>
      </c>
      <c r="BP4" s="130" t="s">
        <v>1154</v>
      </c>
      <c r="BT4" s="417" t="s">
        <v>1190</v>
      </c>
      <c r="BU4" s="130" t="s">
        <v>1163</v>
      </c>
    </row>
    <row r="5" spans="1:73">
      <c r="A5" s="416" t="s">
        <v>1644</v>
      </c>
      <c r="B5" t="s">
        <v>1635</v>
      </c>
      <c r="C5" t="s">
        <v>1636</v>
      </c>
      <c r="E5" t="s">
        <v>1634</v>
      </c>
      <c r="F5" s="471" t="s">
        <v>1190</v>
      </c>
      <c r="G5" s="472" t="s">
        <v>1163</v>
      </c>
      <c r="O5" t="s">
        <v>1645</v>
      </c>
      <c r="V5" s="416" t="s">
        <v>1642</v>
      </c>
      <c r="AD5" t="s">
        <v>1640</v>
      </c>
      <c r="AO5" t="s">
        <v>1646</v>
      </c>
      <c r="AP5" s="417" t="s">
        <v>1190</v>
      </c>
      <c r="AQ5" s="130" t="s">
        <v>1153</v>
      </c>
      <c r="AZ5" s="417" t="s">
        <v>1190</v>
      </c>
      <c r="BA5" s="130" t="s">
        <v>1163</v>
      </c>
      <c r="BB5" s="130"/>
      <c r="BC5" s="415" t="s">
        <v>1647</v>
      </c>
      <c r="BD5">
        <f>QUARTILE(資料清單!EM:EM, 3)</f>
        <v>14.5</v>
      </c>
      <c r="BI5" s="417" t="s">
        <v>1190</v>
      </c>
      <c r="BJ5" s="130" t="s">
        <v>1163</v>
      </c>
      <c r="BO5" s="417" t="s">
        <v>1190</v>
      </c>
      <c r="BP5" s="130" t="s">
        <v>1163</v>
      </c>
      <c r="BT5" s="417" t="s">
        <v>1648</v>
      </c>
      <c r="BU5" s="130" t="s">
        <v>1163</v>
      </c>
    </row>
    <row r="6" spans="1:73">
      <c r="A6" t="s">
        <v>1646</v>
      </c>
      <c r="B6" t="s">
        <v>1635</v>
      </c>
      <c r="C6" t="s">
        <v>1636</v>
      </c>
      <c r="P6" s="112" t="s">
        <v>1172</v>
      </c>
      <c r="Q6" t="s">
        <v>1649</v>
      </c>
      <c r="R6" t="s">
        <v>1650</v>
      </c>
      <c r="V6" s="416" t="s">
        <v>1651</v>
      </c>
      <c r="W6" t="s">
        <v>1652</v>
      </c>
      <c r="X6" t="s">
        <v>1653</v>
      </c>
      <c r="Y6" t="s">
        <v>1654</v>
      </c>
      <c r="Z6" t="s">
        <v>1655</v>
      </c>
      <c r="AE6" s="472"/>
      <c r="AF6" s="472"/>
      <c r="AG6" s="471" t="s">
        <v>988</v>
      </c>
      <c r="AH6" s="472"/>
      <c r="AI6" s="472"/>
      <c r="AJ6" s="472"/>
      <c r="AP6" s="417" t="s">
        <v>1648</v>
      </c>
      <c r="AQ6" s="130" t="s">
        <v>1154</v>
      </c>
      <c r="AZ6" s="417" t="s">
        <v>1648</v>
      </c>
      <c r="BA6" s="130" t="s">
        <v>1163</v>
      </c>
      <c r="BB6" s="130"/>
      <c r="BC6" s="415" t="s">
        <v>1656</v>
      </c>
      <c r="BD6">
        <f>BD5-BD4</f>
        <v>7.5</v>
      </c>
      <c r="BI6" s="417" t="s">
        <v>1648</v>
      </c>
      <c r="BJ6" s="130" t="s">
        <v>1163</v>
      </c>
      <c r="BO6" s="417" t="s">
        <v>1648</v>
      </c>
      <c r="BP6" s="130" t="s">
        <v>1163</v>
      </c>
      <c r="BT6" s="417" t="s">
        <v>1657</v>
      </c>
      <c r="BU6" s="130" t="s">
        <v>1154</v>
      </c>
    </row>
    <row r="7" spans="1:73">
      <c r="A7" t="s">
        <v>1658</v>
      </c>
      <c r="B7" t="s">
        <v>1659</v>
      </c>
      <c r="C7" t="s">
        <v>1636</v>
      </c>
      <c r="F7" s="471" t="s">
        <v>1179</v>
      </c>
      <c r="G7" s="472"/>
      <c r="H7" s="471" t="s">
        <v>1648</v>
      </c>
      <c r="I7" s="472"/>
      <c r="P7" s="428">
        <v>44677</v>
      </c>
      <c r="Q7">
        <v>512</v>
      </c>
      <c r="R7">
        <v>52</v>
      </c>
      <c r="V7" s="416">
        <v>44677</v>
      </c>
      <c r="W7" t="s">
        <v>1214</v>
      </c>
      <c r="X7" t="s">
        <v>1660</v>
      </c>
      <c r="Y7">
        <v>4</v>
      </c>
      <c r="Z7">
        <v>77</v>
      </c>
      <c r="AE7" s="471" t="s">
        <v>1652</v>
      </c>
      <c r="AF7" s="471" t="s">
        <v>1653</v>
      </c>
      <c r="AG7" s="472" t="s">
        <v>1230</v>
      </c>
      <c r="AH7" s="472" t="s">
        <v>1223</v>
      </c>
      <c r="AI7" s="472" t="s">
        <v>1226</v>
      </c>
      <c r="AJ7" s="472" t="s">
        <v>1174</v>
      </c>
      <c r="AY7" t="s">
        <v>1661</v>
      </c>
      <c r="BC7" s="415" t="s">
        <v>1662</v>
      </c>
      <c r="BD7">
        <f>MAX(BD4-(BD6*1.5),BD3)</f>
        <v>3</v>
      </c>
      <c r="BH7" t="s">
        <v>1663</v>
      </c>
      <c r="BN7" t="s">
        <v>1664</v>
      </c>
    </row>
    <row r="8" spans="1:73">
      <c r="A8" t="s">
        <v>1661</v>
      </c>
      <c r="B8" t="s">
        <v>1665</v>
      </c>
      <c r="C8" t="s">
        <v>1666</v>
      </c>
      <c r="F8" s="471" t="s">
        <v>1652</v>
      </c>
      <c r="G8" s="471" t="s">
        <v>1653</v>
      </c>
      <c r="H8" s="472" t="s">
        <v>1654</v>
      </c>
      <c r="I8" s="472" t="s">
        <v>1655</v>
      </c>
      <c r="P8" s="428">
        <v>44678</v>
      </c>
      <c r="Q8">
        <v>516</v>
      </c>
      <c r="R8">
        <v>54</v>
      </c>
      <c r="V8" s="416">
        <f t="shared" ref="V8:V16" si="0">V7</f>
        <v>44677</v>
      </c>
      <c r="W8" t="s">
        <v>1227</v>
      </c>
      <c r="X8" t="s">
        <v>1227</v>
      </c>
      <c r="Y8">
        <v>2</v>
      </c>
      <c r="Z8">
        <v>4</v>
      </c>
      <c r="AE8" s="472" t="s">
        <v>1207</v>
      </c>
      <c r="AF8" s="472" t="s">
        <v>1207</v>
      </c>
      <c r="AG8" s="472"/>
      <c r="AH8" s="472"/>
      <c r="AI8" s="472"/>
      <c r="AJ8" s="472"/>
      <c r="AP8" s="417" t="s">
        <v>1172</v>
      </c>
      <c r="AQ8" s="417" t="s">
        <v>1689</v>
      </c>
      <c r="AR8" s="417" t="s">
        <v>1196</v>
      </c>
      <c r="AS8" s="417" t="s">
        <v>973</v>
      </c>
      <c r="AT8" s="417" t="s">
        <v>1667</v>
      </c>
      <c r="AU8" s="417" t="s">
        <v>1197</v>
      </c>
      <c r="AZ8" s="130" t="s">
        <v>1668</v>
      </c>
      <c r="BB8" s="130"/>
      <c r="BC8" s="415" t="s">
        <v>1669</v>
      </c>
      <c r="BD8">
        <f>BD5+(BD6*1.5)</f>
        <v>25.75</v>
      </c>
      <c r="BI8" s="417" t="s">
        <v>1172</v>
      </c>
      <c r="BO8" s="417" t="s">
        <v>1172</v>
      </c>
      <c r="BP8" s="130" t="s">
        <v>1670</v>
      </c>
      <c r="BT8" s="417" t="s">
        <v>1172</v>
      </c>
      <c r="BU8" s="417" t="s">
        <v>973</v>
      </c>
    </row>
    <row r="9" spans="1:73">
      <c r="A9" t="s">
        <v>1663</v>
      </c>
      <c r="B9" t="s">
        <v>1665</v>
      </c>
      <c r="C9" t="s">
        <v>1666</v>
      </c>
      <c r="F9" s="472" t="s">
        <v>1207</v>
      </c>
      <c r="G9" s="472" t="s">
        <v>1207</v>
      </c>
      <c r="H9" s="473">
        <v>2</v>
      </c>
      <c r="I9" s="473">
        <v>8</v>
      </c>
      <c r="P9" s="428">
        <v>44680</v>
      </c>
      <c r="Q9">
        <v>637</v>
      </c>
      <c r="R9">
        <v>62</v>
      </c>
      <c r="V9" s="416">
        <f t="shared" si="0"/>
        <v>44677</v>
      </c>
      <c r="W9" t="s">
        <v>1227</v>
      </c>
      <c r="X9" t="s">
        <v>1671</v>
      </c>
      <c r="Y9">
        <v>5</v>
      </c>
      <c r="Z9">
        <v>55</v>
      </c>
      <c r="AE9" s="415" t="s">
        <v>2860</v>
      </c>
      <c r="AF9" s="415"/>
      <c r="AG9" s="472"/>
      <c r="AH9" s="472"/>
      <c r="AI9" s="472"/>
      <c r="AJ9" s="472"/>
      <c r="AP9" s="130" t="s">
        <v>1207</v>
      </c>
      <c r="AQ9" s="130" t="s">
        <v>1677</v>
      </c>
      <c r="AR9" s="418" t="s">
        <v>2747</v>
      </c>
      <c r="AS9" s="130" t="s">
        <v>2748</v>
      </c>
      <c r="AT9" s="130" t="s">
        <v>2747</v>
      </c>
      <c r="AU9" s="130" t="s">
        <v>2737</v>
      </c>
      <c r="AZ9" s="434">
        <v>11.6</v>
      </c>
      <c r="BB9" s="434"/>
      <c r="BI9" s="130" t="s">
        <v>2858</v>
      </c>
      <c r="BO9" s="130" t="s">
        <v>1154</v>
      </c>
      <c r="BP9" s="474">
        <v>10</v>
      </c>
      <c r="BT9" s="130" t="s">
        <v>2750</v>
      </c>
      <c r="BU9" s="130" t="s">
        <v>2751</v>
      </c>
    </row>
    <row r="10" spans="1:73">
      <c r="A10" t="s">
        <v>1672</v>
      </c>
      <c r="B10" t="s">
        <v>1665</v>
      </c>
      <c r="C10" t="s">
        <v>1666</v>
      </c>
      <c r="F10" s="472" t="s">
        <v>1174</v>
      </c>
      <c r="G10" s="472"/>
      <c r="H10" s="473">
        <v>2</v>
      </c>
      <c r="I10" s="473">
        <v>8</v>
      </c>
      <c r="P10" s="428">
        <v>44681</v>
      </c>
      <c r="Q10">
        <v>625</v>
      </c>
      <c r="R10">
        <v>63</v>
      </c>
      <c r="V10" s="416">
        <f t="shared" si="0"/>
        <v>44677</v>
      </c>
      <c r="W10" t="s">
        <v>1208</v>
      </c>
      <c r="X10" t="s">
        <v>1208</v>
      </c>
      <c r="Y10">
        <v>7</v>
      </c>
      <c r="Z10">
        <v>57</v>
      </c>
      <c r="AE10" s="472" t="s">
        <v>1174</v>
      </c>
      <c r="AF10" s="472"/>
      <c r="AG10" s="472"/>
      <c r="AH10" s="472"/>
      <c r="AI10" s="472"/>
      <c r="AJ10" s="472"/>
      <c r="AP10" s="130"/>
      <c r="AQ10" s="130" t="s">
        <v>1678</v>
      </c>
      <c r="AR10" s="418" t="s">
        <v>2750</v>
      </c>
      <c r="AS10" s="130" t="s">
        <v>2751</v>
      </c>
      <c r="AT10" s="130" t="s">
        <v>2752</v>
      </c>
      <c r="AU10" s="130" t="s">
        <v>2737</v>
      </c>
      <c r="BB10" s="434"/>
      <c r="BI10" s="130" t="s">
        <v>2859</v>
      </c>
      <c r="BT10" s="130" t="s">
        <v>2738</v>
      </c>
      <c r="BU10" s="130" t="s">
        <v>2739</v>
      </c>
    </row>
    <row r="11" spans="1:73">
      <c r="P11" s="428">
        <v>44685</v>
      </c>
      <c r="Q11">
        <v>695</v>
      </c>
      <c r="R11">
        <v>69</v>
      </c>
      <c r="V11" s="416">
        <f t="shared" si="0"/>
        <v>44677</v>
      </c>
      <c r="W11" t="s">
        <v>1208</v>
      </c>
      <c r="X11" t="s">
        <v>1673</v>
      </c>
      <c r="Y11">
        <v>16</v>
      </c>
      <c r="Z11">
        <v>165</v>
      </c>
      <c r="AP11" s="130"/>
      <c r="AQ11" s="130" t="s">
        <v>1679</v>
      </c>
      <c r="AR11" s="418" t="s">
        <v>2755</v>
      </c>
      <c r="AS11" s="130" t="s">
        <v>2756</v>
      </c>
      <c r="AT11" s="130" t="s">
        <v>2755</v>
      </c>
      <c r="AU11" s="130" t="s">
        <v>2737</v>
      </c>
      <c r="BB11" s="434"/>
      <c r="BT11" s="130" t="s">
        <v>2767</v>
      </c>
      <c r="BU11" s="130" t="s">
        <v>2768</v>
      </c>
    </row>
    <row r="12" spans="1:73">
      <c r="P12" s="428">
        <v>44687</v>
      </c>
      <c r="Q12">
        <v>667</v>
      </c>
      <c r="R12">
        <v>67</v>
      </c>
      <c r="V12" s="416">
        <f t="shared" si="0"/>
        <v>44677</v>
      </c>
      <c r="W12" t="s">
        <v>1195</v>
      </c>
      <c r="X12" t="s">
        <v>1195</v>
      </c>
      <c r="Y12">
        <v>7</v>
      </c>
      <c r="Z12">
        <v>44</v>
      </c>
      <c r="AP12" s="130"/>
      <c r="AQ12" s="130" t="s">
        <v>1680</v>
      </c>
      <c r="AR12" s="418" t="s">
        <v>2758</v>
      </c>
      <c r="AS12" s="130" t="s">
        <v>2759</v>
      </c>
      <c r="AT12" s="130" t="s">
        <v>2758</v>
      </c>
      <c r="AU12" s="130" t="s">
        <v>2737</v>
      </c>
      <c r="BB12" s="434"/>
      <c r="BT12" s="130" t="s">
        <v>2742</v>
      </c>
      <c r="BU12" s="130" t="s">
        <v>2743</v>
      </c>
    </row>
    <row r="13" spans="1:73">
      <c r="P13" s="428">
        <v>44692</v>
      </c>
      <c r="Q13">
        <v>650</v>
      </c>
      <c r="R13">
        <v>60</v>
      </c>
      <c r="V13" s="416">
        <f t="shared" si="0"/>
        <v>44677</v>
      </c>
      <c r="W13" t="s">
        <v>1195</v>
      </c>
      <c r="X13" t="s">
        <v>1674</v>
      </c>
      <c r="Y13">
        <v>5</v>
      </c>
      <c r="Z13">
        <v>51</v>
      </c>
      <c r="AP13" s="130"/>
      <c r="AQ13" s="130" t="s">
        <v>1681</v>
      </c>
      <c r="AR13" s="418" t="s">
        <v>2761</v>
      </c>
      <c r="AS13" s="130" t="s">
        <v>2762</v>
      </c>
      <c r="AT13" s="130" t="s">
        <v>2763</v>
      </c>
      <c r="AU13" s="130" t="s">
        <v>2737</v>
      </c>
      <c r="BB13" s="434"/>
      <c r="BT13" s="130" t="s">
        <v>2747</v>
      </c>
      <c r="BU13" s="130" t="s">
        <v>2748</v>
      </c>
    </row>
    <row r="14" spans="1:73">
      <c r="P14" s="428">
        <v>44693</v>
      </c>
      <c r="Q14">
        <v>657</v>
      </c>
      <c r="R14">
        <v>62</v>
      </c>
      <c r="V14" s="416">
        <f t="shared" si="0"/>
        <v>44677</v>
      </c>
      <c r="W14" t="s">
        <v>1195</v>
      </c>
      <c r="X14" t="s">
        <v>1675</v>
      </c>
      <c r="Y14">
        <v>1</v>
      </c>
      <c r="Z14">
        <v>8</v>
      </c>
      <c r="AP14" s="130"/>
      <c r="AQ14" s="130" t="s">
        <v>1684</v>
      </c>
      <c r="AR14" s="418" t="s">
        <v>2767</v>
      </c>
      <c r="AS14" s="130" t="s">
        <v>2768</v>
      </c>
      <c r="AT14" s="130" t="s">
        <v>2767</v>
      </c>
      <c r="AU14" s="130" t="s">
        <v>2737</v>
      </c>
      <c r="BB14" s="434"/>
      <c r="BT14" s="130" t="s">
        <v>2755</v>
      </c>
      <c r="BU14" s="130" t="s">
        <v>2756</v>
      </c>
    </row>
    <row r="15" spans="1:73">
      <c r="P15" s="428">
        <v>44694</v>
      </c>
      <c r="Q15">
        <v>652</v>
      </c>
      <c r="R15">
        <v>59</v>
      </c>
      <c r="V15" s="416">
        <f t="shared" si="0"/>
        <v>44677</v>
      </c>
      <c r="W15" t="s">
        <v>1231</v>
      </c>
      <c r="X15" t="s">
        <v>1231</v>
      </c>
      <c r="Y15">
        <v>2</v>
      </c>
      <c r="Z15">
        <v>19</v>
      </c>
      <c r="AP15" s="130"/>
      <c r="AQ15" s="130" t="s">
        <v>1685</v>
      </c>
      <c r="AR15" s="418" t="s">
        <v>2750</v>
      </c>
      <c r="AS15" s="130" t="s">
        <v>2751</v>
      </c>
      <c r="AT15" s="130" t="s">
        <v>2750</v>
      </c>
      <c r="AU15" s="130" t="s">
        <v>2737</v>
      </c>
      <c r="BB15" s="434"/>
      <c r="BT15" s="130" t="s">
        <v>2758</v>
      </c>
      <c r="BU15" s="130" t="s">
        <v>2759</v>
      </c>
    </row>
    <row r="16" spans="1:73">
      <c r="P16" s="428">
        <v>44699</v>
      </c>
      <c r="Q16">
        <v>663</v>
      </c>
      <c r="R16">
        <v>63</v>
      </c>
      <c r="V16" s="416">
        <f t="shared" si="0"/>
        <v>44677</v>
      </c>
      <c r="W16" t="s">
        <v>1231</v>
      </c>
      <c r="X16" t="s">
        <v>1676</v>
      </c>
      <c r="Y16">
        <v>3</v>
      </c>
      <c r="Z16">
        <v>32</v>
      </c>
      <c r="AP16" s="130"/>
      <c r="AQ16" s="130" t="s">
        <v>1686</v>
      </c>
      <c r="AR16" s="418" t="s">
        <v>2738</v>
      </c>
      <c r="AS16" s="130" t="s">
        <v>2739</v>
      </c>
      <c r="AT16" s="130" t="s">
        <v>2738</v>
      </c>
      <c r="AU16" s="130" t="s">
        <v>2737</v>
      </c>
      <c r="BT16" s="130" t="s">
        <v>2761</v>
      </c>
      <c r="BU16" s="130" t="s">
        <v>2762</v>
      </c>
    </row>
    <row r="17" spans="16:73">
      <c r="P17" s="428">
        <v>44701</v>
      </c>
      <c r="Q17">
        <v>678</v>
      </c>
      <c r="R17">
        <v>63</v>
      </c>
      <c r="V17" s="416">
        <v>44678</v>
      </c>
      <c r="W17" t="s">
        <v>1214</v>
      </c>
      <c r="X17" t="s">
        <v>1660</v>
      </c>
      <c r="Y17">
        <v>4</v>
      </c>
      <c r="Z17">
        <v>77</v>
      </c>
      <c r="AP17" s="130" t="s">
        <v>2860</v>
      </c>
      <c r="AQ17" s="130"/>
      <c r="AR17" s="130"/>
      <c r="AS17" s="130"/>
      <c r="AT17" s="130"/>
      <c r="AU17" s="130"/>
      <c r="BT17" s="130" t="s">
        <v>2765</v>
      </c>
      <c r="BU17" s="130" t="s">
        <v>1249</v>
      </c>
    </row>
    <row r="18" spans="16:73">
      <c r="P18" s="428">
        <v>44704</v>
      </c>
      <c r="Q18">
        <v>680</v>
      </c>
      <c r="R18">
        <v>62</v>
      </c>
      <c r="V18" s="416">
        <f t="shared" ref="V18:V26" si="1">V17</f>
        <v>44678</v>
      </c>
      <c r="W18" t="s">
        <v>1227</v>
      </c>
      <c r="X18" t="s">
        <v>1227</v>
      </c>
      <c r="Y18">
        <v>3</v>
      </c>
      <c r="Z18">
        <v>7</v>
      </c>
    </row>
    <row r="19" spans="16:73">
      <c r="P19" s="428">
        <v>44705</v>
      </c>
      <c r="Q19">
        <v>688</v>
      </c>
      <c r="R19">
        <v>65</v>
      </c>
      <c r="V19" s="416">
        <f t="shared" si="1"/>
        <v>44678</v>
      </c>
      <c r="W19" t="s">
        <v>1227</v>
      </c>
      <c r="X19" t="s">
        <v>1671</v>
      </c>
      <c r="Y19">
        <v>5</v>
      </c>
      <c r="Z19">
        <v>53</v>
      </c>
    </row>
    <row r="20" spans="16:73">
      <c r="P20" s="428">
        <v>44708</v>
      </c>
      <c r="Q20">
        <v>698</v>
      </c>
      <c r="R20">
        <v>65</v>
      </c>
      <c r="V20" s="416">
        <f t="shared" si="1"/>
        <v>44678</v>
      </c>
      <c r="W20" t="s">
        <v>1208</v>
      </c>
      <c r="X20" t="s">
        <v>1208</v>
      </c>
      <c r="Y20">
        <v>7</v>
      </c>
      <c r="Z20">
        <v>57</v>
      </c>
    </row>
    <row r="21" spans="16:73">
      <c r="P21" s="428">
        <v>44713</v>
      </c>
      <c r="Q21">
        <v>670</v>
      </c>
      <c r="R21">
        <v>65</v>
      </c>
      <c r="V21" s="416">
        <f t="shared" si="1"/>
        <v>44678</v>
      </c>
      <c r="W21" t="s">
        <v>1208</v>
      </c>
      <c r="X21" t="s">
        <v>1673</v>
      </c>
      <c r="Y21">
        <v>16</v>
      </c>
      <c r="Z21">
        <v>164</v>
      </c>
    </row>
    <row r="22" spans="16:73">
      <c r="P22" s="428">
        <v>44720</v>
      </c>
      <c r="Q22">
        <v>665</v>
      </c>
      <c r="R22">
        <v>66</v>
      </c>
      <c r="V22" s="416">
        <f t="shared" si="1"/>
        <v>44678</v>
      </c>
      <c r="W22" t="s">
        <v>1195</v>
      </c>
      <c r="X22" t="s">
        <v>1195</v>
      </c>
      <c r="Y22">
        <v>7</v>
      </c>
      <c r="Z22">
        <v>44</v>
      </c>
    </row>
    <row r="23" spans="16:73">
      <c r="P23" s="428">
        <v>44721</v>
      </c>
      <c r="Q23">
        <v>666</v>
      </c>
      <c r="R23">
        <v>67</v>
      </c>
      <c r="V23" s="416">
        <f t="shared" si="1"/>
        <v>44678</v>
      </c>
      <c r="W23" t="s">
        <v>1195</v>
      </c>
      <c r="X23" t="s">
        <v>1674</v>
      </c>
      <c r="Y23">
        <v>6</v>
      </c>
      <c r="Z23">
        <v>55</v>
      </c>
    </row>
    <row r="24" spans="16:73">
      <c r="P24" s="428">
        <v>44725</v>
      </c>
      <c r="Q24">
        <v>671</v>
      </c>
      <c r="R24">
        <v>68</v>
      </c>
      <c r="V24" s="416">
        <f t="shared" si="1"/>
        <v>44678</v>
      </c>
      <c r="W24" t="s">
        <v>1195</v>
      </c>
      <c r="X24" t="s">
        <v>1675</v>
      </c>
      <c r="Y24">
        <v>1</v>
      </c>
      <c r="Z24">
        <v>8</v>
      </c>
    </row>
    <row r="25" spans="16:73">
      <c r="P25" s="428">
        <v>44727</v>
      </c>
      <c r="Q25">
        <v>674</v>
      </c>
      <c r="R25">
        <v>69</v>
      </c>
      <c r="V25" s="416">
        <f t="shared" si="1"/>
        <v>44678</v>
      </c>
      <c r="W25" t="s">
        <v>1231</v>
      </c>
      <c r="X25" t="s">
        <v>1231</v>
      </c>
      <c r="Y25">
        <v>2</v>
      </c>
      <c r="Z25">
        <v>19</v>
      </c>
    </row>
    <row r="26" spans="16:73">
      <c r="P26" s="428">
        <v>44733</v>
      </c>
      <c r="Q26">
        <v>678</v>
      </c>
      <c r="R26">
        <v>69</v>
      </c>
      <c r="V26" s="416">
        <f t="shared" si="1"/>
        <v>44678</v>
      </c>
      <c r="W26" t="s">
        <v>1231</v>
      </c>
      <c r="X26" t="s">
        <v>1676</v>
      </c>
      <c r="Y26">
        <v>3</v>
      </c>
      <c r="Z26">
        <v>32</v>
      </c>
    </row>
    <row r="27" spans="16:73">
      <c r="P27" s="428">
        <v>44736</v>
      </c>
      <c r="Q27">
        <v>651</v>
      </c>
      <c r="R27">
        <v>74</v>
      </c>
      <c r="V27" s="416">
        <v>44680</v>
      </c>
      <c r="W27" t="s">
        <v>1214</v>
      </c>
      <c r="X27" t="s">
        <v>1214</v>
      </c>
      <c r="Y27">
        <v>6</v>
      </c>
      <c r="Z27">
        <v>86</v>
      </c>
    </row>
    <row r="28" spans="16:73">
      <c r="P28" s="428">
        <v>44740</v>
      </c>
      <c r="Q28">
        <v>676</v>
      </c>
      <c r="R28">
        <v>77</v>
      </c>
      <c r="V28" s="416">
        <f t="shared" ref="V28:V37" si="2">V27</f>
        <v>44680</v>
      </c>
      <c r="W28" t="s">
        <v>1214</v>
      </c>
      <c r="X28" t="s">
        <v>1660</v>
      </c>
      <c r="Y28">
        <v>4</v>
      </c>
      <c r="Z28">
        <v>77</v>
      </c>
    </row>
    <row r="29" spans="16:73">
      <c r="P29" s="428">
        <v>44742</v>
      </c>
      <c r="Q29">
        <v>676</v>
      </c>
      <c r="R29">
        <v>77</v>
      </c>
      <c r="V29" s="416">
        <f t="shared" si="2"/>
        <v>44680</v>
      </c>
      <c r="W29" t="s">
        <v>1227</v>
      </c>
      <c r="X29" t="s">
        <v>1227</v>
      </c>
      <c r="Y29">
        <v>7</v>
      </c>
      <c r="Z29">
        <v>51</v>
      </c>
    </row>
    <row r="30" spans="16:73">
      <c r="P30" s="428">
        <v>44750</v>
      </c>
      <c r="Q30">
        <v>685</v>
      </c>
      <c r="R30">
        <v>77</v>
      </c>
      <c r="V30" s="416">
        <f t="shared" si="2"/>
        <v>44680</v>
      </c>
      <c r="W30" t="s">
        <v>1227</v>
      </c>
      <c r="X30" t="s">
        <v>1671</v>
      </c>
      <c r="Y30">
        <v>5</v>
      </c>
      <c r="Z30">
        <v>52</v>
      </c>
    </row>
    <row r="31" spans="16:73">
      <c r="P31" s="428">
        <v>44753</v>
      </c>
      <c r="Q31">
        <v>689</v>
      </c>
      <c r="R31">
        <v>77</v>
      </c>
      <c r="V31" s="416">
        <f t="shared" si="2"/>
        <v>44680</v>
      </c>
      <c r="W31" t="s">
        <v>1208</v>
      </c>
      <c r="X31" t="s">
        <v>1208</v>
      </c>
      <c r="Y31">
        <v>4</v>
      </c>
      <c r="Z31">
        <v>42</v>
      </c>
    </row>
    <row r="32" spans="16:73">
      <c r="P32" s="428">
        <v>44758</v>
      </c>
      <c r="Q32">
        <v>695</v>
      </c>
      <c r="R32">
        <v>77</v>
      </c>
      <c r="V32" s="416">
        <f t="shared" si="2"/>
        <v>44680</v>
      </c>
      <c r="W32" t="s">
        <v>1208</v>
      </c>
      <c r="X32" t="s">
        <v>1673</v>
      </c>
      <c r="Y32">
        <v>16</v>
      </c>
      <c r="Z32">
        <v>168</v>
      </c>
    </row>
    <row r="33" spans="6:26">
      <c r="P33" s="428">
        <v>44770</v>
      </c>
      <c r="Q33">
        <v>698</v>
      </c>
      <c r="R33">
        <v>77</v>
      </c>
      <c r="V33" s="416">
        <f t="shared" si="2"/>
        <v>44680</v>
      </c>
      <c r="W33" t="s">
        <v>1195</v>
      </c>
      <c r="X33" t="s">
        <v>1195</v>
      </c>
      <c r="Y33">
        <v>8</v>
      </c>
      <c r="Z33">
        <v>47</v>
      </c>
    </row>
    <row r="34" spans="6:26">
      <c r="P34" s="428">
        <v>44777</v>
      </c>
      <c r="Q34">
        <v>719</v>
      </c>
      <c r="R34">
        <v>81</v>
      </c>
      <c r="V34" s="416">
        <f t="shared" si="2"/>
        <v>44680</v>
      </c>
      <c r="W34" t="s">
        <v>1195</v>
      </c>
      <c r="X34" t="s">
        <v>1674</v>
      </c>
      <c r="Y34">
        <v>6</v>
      </c>
      <c r="Z34">
        <v>55</v>
      </c>
    </row>
    <row r="35" spans="6:26">
      <c r="P35" s="428">
        <v>44785</v>
      </c>
      <c r="Q35">
        <v>725</v>
      </c>
      <c r="R35">
        <v>81</v>
      </c>
      <c r="V35" s="416">
        <f t="shared" si="2"/>
        <v>44680</v>
      </c>
      <c r="W35" t="s">
        <v>1195</v>
      </c>
      <c r="X35" t="s">
        <v>1675</v>
      </c>
      <c r="Y35">
        <v>1</v>
      </c>
      <c r="Z35">
        <v>8</v>
      </c>
    </row>
    <row r="36" spans="6:26">
      <c r="P36" s="428">
        <v>44792</v>
      </c>
      <c r="Q36">
        <v>737</v>
      </c>
      <c r="R36">
        <v>82</v>
      </c>
      <c r="V36" s="416">
        <f t="shared" si="2"/>
        <v>44680</v>
      </c>
      <c r="W36" t="s">
        <v>1231</v>
      </c>
      <c r="X36" t="s">
        <v>1231</v>
      </c>
      <c r="Y36">
        <v>2</v>
      </c>
      <c r="Z36">
        <v>19</v>
      </c>
    </row>
    <row r="37" spans="6:26">
      <c r="P37" s="428">
        <v>44799</v>
      </c>
      <c r="Q37">
        <v>751</v>
      </c>
      <c r="R37">
        <v>85</v>
      </c>
      <c r="V37" s="416">
        <f t="shared" si="2"/>
        <v>44680</v>
      </c>
      <c r="W37" t="s">
        <v>1231</v>
      </c>
      <c r="X37" t="s">
        <v>1676</v>
      </c>
      <c r="Y37">
        <v>3</v>
      </c>
      <c r="Z37">
        <v>32</v>
      </c>
    </row>
    <row r="38" spans="6:26">
      <c r="P38" s="428">
        <v>44806</v>
      </c>
      <c r="Q38">
        <v>747</v>
      </c>
      <c r="R38">
        <v>83</v>
      </c>
      <c r="V38" s="416">
        <v>44681</v>
      </c>
      <c r="W38" t="s">
        <v>1214</v>
      </c>
      <c r="X38" t="s">
        <v>1214</v>
      </c>
      <c r="Y38">
        <v>7</v>
      </c>
      <c r="Z38">
        <v>74</v>
      </c>
    </row>
    <row r="39" spans="6:26">
      <c r="P39" s="428">
        <v>44812</v>
      </c>
      <c r="Q39">
        <v>755</v>
      </c>
      <c r="R39">
        <v>84</v>
      </c>
      <c r="V39" s="416">
        <f t="shared" ref="V39:V48" si="3">V38</f>
        <v>44681</v>
      </c>
      <c r="W39" t="s">
        <v>1214</v>
      </c>
      <c r="X39" t="s">
        <v>1660</v>
      </c>
      <c r="Y39">
        <v>4</v>
      </c>
      <c r="Z39">
        <v>77</v>
      </c>
    </row>
    <row r="40" spans="6:26">
      <c r="P40" s="428">
        <v>44820</v>
      </c>
      <c r="Q40">
        <v>765</v>
      </c>
      <c r="R40">
        <v>85</v>
      </c>
      <c r="V40" s="416">
        <f t="shared" si="3"/>
        <v>44681</v>
      </c>
      <c r="W40" t="s">
        <v>1227</v>
      </c>
      <c r="X40" t="s">
        <v>1227</v>
      </c>
      <c r="Y40">
        <v>7</v>
      </c>
      <c r="Z40">
        <v>51</v>
      </c>
    </row>
    <row r="41" spans="6:26">
      <c r="F41" t="s">
        <v>1682</v>
      </c>
      <c r="P41" s="428">
        <v>44827</v>
      </c>
      <c r="Q41">
        <v>773</v>
      </c>
      <c r="R41">
        <v>84</v>
      </c>
      <c r="V41" s="416">
        <f t="shared" si="3"/>
        <v>44681</v>
      </c>
      <c r="W41" t="s">
        <v>1227</v>
      </c>
      <c r="X41" t="s">
        <v>1671</v>
      </c>
      <c r="Y41">
        <v>5</v>
      </c>
      <c r="Z41">
        <v>52</v>
      </c>
    </row>
    <row r="42" spans="6:26">
      <c r="P42" s="428">
        <v>44830</v>
      </c>
      <c r="Q42">
        <v>773</v>
      </c>
      <c r="R42">
        <v>84</v>
      </c>
      <c r="V42" s="416">
        <f t="shared" si="3"/>
        <v>44681</v>
      </c>
      <c r="W42" t="s">
        <v>1208</v>
      </c>
      <c r="X42" t="s">
        <v>1208</v>
      </c>
      <c r="Y42">
        <v>4</v>
      </c>
      <c r="Z42">
        <v>42</v>
      </c>
    </row>
    <row r="43" spans="6:26">
      <c r="F43" s="112" t="s">
        <v>1649</v>
      </c>
      <c r="G43" s="112" t="s">
        <v>1165</v>
      </c>
      <c r="P43" s="428">
        <v>44841</v>
      </c>
      <c r="Q43">
        <v>775</v>
      </c>
      <c r="R43">
        <v>84</v>
      </c>
      <c r="V43" s="416">
        <f t="shared" si="3"/>
        <v>44681</v>
      </c>
      <c r="W43" t="s">
        <v>1208</v>
      </c>
      <c r="X43" t="s">
        <v>1673</v>
      </c>
      <c r="Y43">
        <v>16</v>
      </c>
      <c r="Z43">
        <v>168</v>
      </c>
    </row>
    <row r="44" spans="6:26">
      <c r="F44" s="112" t="s">
        <v>1172</v>
      </c>
      <c r="G44" t="s">
        <v>1213</v>
      </c>
      <c r="H44" t="s">
        <v>1195</v>
      </c>
      <c r="I44" t="s">
        <v>1237</v>
      </c>
      <c r="J44" t="s">
        <v>1208</v>
      </c>
      <c r="K44" t="s">
        <v>1214</v>
      </c>
      <c r="L44" t="s">
        <v>1231</v>
      </c>
      <c r="M44" t="s">
        <v>1227</v>
      </c>
      <c r="N44" t="s">
        <v>1174</v>
      </c>
      <c r="P44" s="428">
        <v>44848</v>
      </c>
      <c r="Q44">
        <v>776</v>
      </c>
      <c r="R44">
        <v>84</v>
      </c>
      <c r="V44" s="416">
        <f t="shared" si="3"/>
        <v>44681</v>
      </c>
      <c r="W44" t="s">
        <v>1195</v>
      </c>
      <c r="X44" t="s">
        <v>1195</v>
      </c>
      <c r="Y44">
        <v>8</v>
      </c>
      <c r="Z44">
        <v>47</v>
      </c>
    </row>
    <row r="45" spans="6:26">
      <c r="F45" s="428">
        <v>44677</v>
      </c>
      <c r="H45">
        <v>103</v>
      </c>
      <c r="J45">
        <v>222</v>
      </c>
      <c r="K45">
        <v>77</v>
      </c>
      <c r="L45">
        <v>51</v>
      </c>
      <c r="M45">
        <v>59</v>
      </c>
      <c r="N45">
        <v>512</v>
      </c>
      <c r="P45" s="428">
        <v>44855</v>
      </c>
      <c r="Q45">
        <v>776</v>
      </c>
      <c r="R45">
        <v>84</v>
      </c>
      <c r="V45" s="416">
        <f t="shared" si="3"/>
        <v>44681</v>
      </c>
      <c r="W45" t="s">
        <v>1195</v>
      </c>
      <c r="X45" t="s">
        <v>1674</v>
      </c>
      <c r="Y45">
        <v>6</v>
      </c>
      <c r="Z45">
        <v>55</v>
      </c>
    </row>
    <row r="46" spans="6:26">
      <c r="F46" s="428">
        <v>44678</v>
      </c>
      <c r="H46">
        <v>107</v>
      </c>
      <c r="J46">
        <v>221</v>
      </c>
      <c r="K46">
        <v>77</v>
      </c>
      <c r="L46">
        <v>51</v>
      </c>
      <c r="M46">
        <v>60</v>
      </c>
      <c r="N46">
        <v>516</v>
      </c>
      <c r="P46" s="428">
        <v>44862</v>
      </c>
      <c r="Q46">
        <v>776</v>
      </c>
      <c r="R46">
        <v>84</v>
      </c>
      <c r="V46" s="416">
        <f t="shared" si="3"/>
        <v>44681</v>
      </c>
      <c r="W46" t="s">
        <v>1195</v>
      </c>
      <c r="X46" t="s">
        <v>1675</v>
      </c>
      <c r="Y46">
        <v>1</v>
      </c>
      <c r="Z46">
        <v>8</v>
      </c>
    </row>
    <row r="47" spans="6:26">
      <c r="F47" s="428">
        <v>44680</v>
      </c>
      <c r="H47">
        <v>110</v>
      </c>
      <c r="J47">
        <v>210</v>
      </c>
      <c r="K47">
        <v>163</v>
      </c>
      <c r="L47">
        <v>51</v>
      </c>
      <c r="M47">
        <v>103</v>
      </c>
      <c r="N47">
        <v>637</v>
      </c>
      <c r="P47" s="427" t="s">
        <v>1174</v>
      </c>
      <c r="Q47">
        <v>27660</v>
      </c>
      <c r="R47">
        <v>2891</v>
      </c>
      <c r="V47" s="416">
        <f t="shared" si="3"/>
        <v>44681</v>
      </c>
      <c r="W47" t="s">
        <v>1231</v>
      </c>
      <c r="X47" t="s">
        <v>1231</v>
      </c>
      <c r="Y47">
        <v>2</v>
      </c>
      <c r="Z47">
        <v>19</v>
      </c>
    </row>
    <row r="48" spans="6:26">
      <c r="F48" s="428">
        <v>44681</v>
      </c>
      <c r="H48">
        <v>110</v>
      </c>
      <c r="J48">
        <v>210</v>
      </c>
      <c r="K48">
        <v>151</v>
      </c>
      <c r="L48">
        <v>51</v>
      </c>
      <c r="M48">
        <v>103</v>
      </c>
      <c r="N48">
        <v>625</v>
      </c>
      <c r="V48" s="416">
        <f t="shared" si="3"/>
        <v>44681</v>
      </c>
      <c r="W48" t="s">
        <v>1231</v>
      </c>
      <c r="X48" t="s">
        <v>1676</v>
      </c>
      <c r="Y48">
        <v>3</v>
      </c>
      <c r="Z48">
        <v>32</v>
      </c>
    </row>
    <row r="49" spans="6:26">
      <c r="F49" s="428">
        <v>44685</v>
      </c>
      <c r="H49">
        <v>111</v>
      </c>
      <c r="J49">
        <v>235</v>
      </c>
      <c r="K49">
        <v>151</v>
      </c>
      <c r="L49">
        <v>51</v>
      </c>
      <c r="M49">
        <v>147</v>
      </c>
      <c r="N49">
        <v>695</v>
      </c>
      <c r="V49" s="416">
        <v>44685</v>
      </c>
      <c r="W49" s="419" t="s">
        <v>1214</v>
      </c>
      <c r="X49" s="420" t="s">
        <v>1214</v>
      </c>
      <c r="Y49" s="420">
        <v>7</v>
      </c>
      <c r="Z49" s="420">
        <v>74</v>
      </c>
    </row>
    <row r="50" spans="6:26">
      <c r="F50" s="428">
        <v>44687</v>
      </c>
      <c r="G50">
        <v>21</v>
      </c>
      <c r="H50">
        <v>110</v>
      </c>
      <c r="J50">
        <v>242</v>
      </c>
      <c r="K50">
        <v>146</v>
      </c>
      <c r="L50">
        <v>51</v>
      </c>
      <c r="M50">
        <v>97</v>
      </c>
      <c r="N50">
        <v>667</v>
      </c>
      <c r="V50" s="416">
        <f t="shared" ref="V50:V59" si="4">V49</f>
        <v>44685</v>
      </c>
      <c r="W50" s="421" t="s">
        <v>1214</v>
      </c>
      <c r="X50" s="422" t="s">
        <v>1660</v>
      </c>
      <c r="Y50" s="422">
        <v>4</v>
      </c>
      <c r="Z50" s="422">
        <v>77</v>
      </c>
    </row>
    <row r="51" spans="6:26">
      <c r="F51" s="428">
        <v>44692</v>
      </c>
      <c r="G51">
        <v>15</v>
      </c>
      <c r="H51">
        <v>110</v>
      </c>
      <c r="J51">
        <v>206</v>
      </c>
      <c r="K51">
        <v>150</v>
      </c>
      <c r="L51">
        <v>50</v>
      </c>
      <c r="M51">
        <v>119</v>
      </c>
      <c r="N51">
        <v>650</v>
      </c>
      <c r="V51" s="416">
        <f t="shared" si="4"/>
        <v>44685</v>
      </c>
      <c r="W51" s="419" t="s">
        <v>1227</v>
      </c>
      <c r="X51" s="420" t="s">
        <v>1227</v>
      </c>
      <c r="Y51" s="420">
        <v>11</v>
      </c>
      <c r="Z51" s="420">
        <v>96</v>
      </c>
    </row>
    <row r="52" spans="6:26">
      <c r="F52" s="428">
        <v>44693</v>
      </c>
      <c r="G52">
        <v>18</v>
      </c>
      <c r="H52">
        <v>113</v>
      </c>
      <c r="J52">
        <v>203</v>
      </c>
      <c r="K52">
        <v>150</v>
      </c>
      <c r="L52">
        <v>50</v>
      </c>
      <c r="M52">
        <v>123</v>
      </c>
      <c r="N52">
        <v>657</v>
      </c>
      <c r="V52" s="416">
        <f t="shared" si="4"/>
        <v>44685</v>
      </c>
      <c r="W52" s="421" t="s">
        <v>1227</v>
      </c>
      <c r="X52" s="422" t="s">
        <v>1671</v>
      </c>
      <c r="Y52" s="422">
        <v>5</v>
      </c>
      <c r="Z52" s="422">
        <v>51</v>
      </c>
    </row>
    <row r="53" spans="6:26">
      <c r="F53" s="428">
        <v>44694</v>
      </c>
      <c r="G53">
        <v>18</v>
      </c>
      <c r="H53">
        <v>113</v>
      </c>
      <c r="J53">
        <v>217</v>
      </c>
      <c r="K53">
        <v>150</v>
      </c>
      <c r="L53">
        <v>50</v>
      </c>
      <c r="M53">
        <v>104</v>
      </c>
      <c r="N53">
        <v>652</v>
      </c>
      <c r="V53" s="416">
        <f t="shared" si="4"/>
        <v>44685</v>
      </c>
      <c r="W53" s="419" t="s">
        <v>1208</v>
      </c>
      <c r="X53" s="420" t="s">
        <v>1208</v>
      </c>
      <c r="Y53" s="420">
        <v>6</v>
      </c>
      <c r="Z53" s="420">
        <v>51</v>
      </c>
    </row>
    <row r="54" spans="6:26">
      <c r="F54" s="428">
        <v>44699</v>
      </c>
      <c r="G54">
        <v>16</v>
      </c>
      <c r="H54">
        <v>88</v>
      </c>
      <c r="I54">
        <v>3</v>
      </c>
      <c r="J54">
        <v>217</v>
      </c>
      <c r="K54">
        <v>150</v>
      </c>
      <c r="L54">
        <v>50</v>
      </c>
      <c r="M54">
        <v>139</v>
      </c>
      <c r="N54">
        <v>663</v>
      </c>
      <c r="V54" s="416">
        <f t="shared" si="4"/>
        <v>44685</v>
      </c>
      <c r="W54" s="421" t="s">
        <v>1208</v>
      </c>
      <c r="X54" s="422" t="s">
        <v>1673</v>
      </c>
      <c r="Y54" s="422">
        <v>16</v>
      </c>
      <c r="Z54" s="422">
        <v>184</v>
      </c>
    </row>
    <row r="55" spans="6:26">
      <c r="F55" s="428">
        <v>44701</v>
      </c>
      <c r="G55">
        <v>16</v>
      </c>
      <c r="H55">
        <v>89</v>
      </c>
      <c r="I55">
        <v>3</v>
      </c>
      <c r="J55">
        <v>217</v>
      </c>
      <c r="K55">
        <v>150</v>
      </c>
      <c r="L55">
        <v>56</v>
      </c>
      <c r="M55">
        <v>147</v>
      </c>
      <c r="N55">
        <v>678</v>
      </c>
      <c r="V55" s="416">
        <f t="shared" si="4"/>
        <v>44685</v>
      </c>
      <c r="W55" s="419" t="s">
        <v>1195</v>
      </c>
      <c r="X55" s="420" t="s">
        <v>1195</v>
      </c>
      <c r="Y55" s="420">
        <v>8</v>
      </c>
      <c r="Z55" s="420">
        <v>48</v>
      </c>
    </row>
    <row r="56" spans="6:26">
      <c r="F56" s="428">
        <v>44704</v>
      </c>
      <c r="G56">
        <v>16</v>
      </c>
      <c r="H56">
        <v>89</v>
      </c>
      <c r="I56">
        <v>4</v>
      </c>
      <c r="J56">
        <v>217</v>
      </c>
      <c r="K56">
        <v>150</v>
      </c>
      <c r="L56">
        <v>68</v>
      </c>
      <c r="M56">
        <v>136</v>
      </c>
      <c r="N56">
        <v>680</v>
      </c>
      <c r="V56" s="416">
        <f t="shared" si="4"/>
        <v>44685</v>
      </c>
      <c r="W56" s="423" t="s">
        <v>1195</v>
      </c>
      <c r="X56" s="422" t="s">
        <v>1674</v>
      </c>
      <c r="Y56" s="422">
        <v>6</v>
      </c>
      <c r="Z56" s="422">
        <v>55</v>
      </c>
    </row>
    <row r="57" spans="6:26">
      <c r="F57" s="428">
        <v>44705</v>
      </c>
      <c r="G57">
        <v>16</v>
      </c>
      <c r="H57">
        <v>89</v>
      </c>
      <c r="I57">
        <v>4</v>
      </c>
      <c r="J57">
        <v>217</v>
      </c>
      <c r="K57">
        <v>150</v>
      </c>
      <c r="L57">
        <v>76</v>
      </c>
      <c r="M57">
        <v>136</v>
      </c>
      <c r="N57">
        <v>688</v>
      </c>
      <c r="V57" s="416">
        <f t="shared" si="4"/>
        <v>44685</v>
      </c>
      <c r="W57" s="421" t="s">
        <v>1195</v>
      </c>
      <c r="X57" s="420" t="s">
        <v>1675</v>
      </c>
      <c r="Y57" s="420">
        <v>1</v>
      </c>
      <c r="Z57" s="420">
        <v>8</v>
      </c>
    </row>
    <row r="58" spans="6:26">
      <c r="F58" s="428">
        <v>44708</v>
      </c>
      <c r="G58">
        <v>15</v>
      </c>
      <c r="H58">
        <v>83</v>
      </c>
      <c r="I58">
        <v>4</v>
      </c>
      <c r="J58">
        <v>217</v>
      </c>
      <c r="K58">
        <v>150</v>
      </c>
      <c r="L58">
        <v>76</v>
      </c>
      <c r="M58">
        <v>153</v>
      </c>
      <c r="N58">
        <v>698</v>
      </c>
      <c r="V58" s="416">
        <f t="shared" si="4"/>
        <v>44685</v>
      </c>
      <c r="W58" s="424" t="s">
        <v>1231</v>
      </c>
      <c r="X58" s="422" t="s">
        <v>1231</v>
      </c>
      <c r="Y58" s="422">
        <v>2</v>
      </c>
      <c r="Z58" s="422">
        <v>19</v>
      </c>
    </row>
    <row r="59" spans="6:26">
      <c r="F59" s="428">
        <v>44713</v>
      </c>
      <c r="G59">
        <v>33</v>
      </c>
      <c r="H59">
        <v>79</v>
      </c>
      <c r="I59">
        <v>4</v>
      </c>
      <c r="J59">
        <v>233</v>
      </c>
      <c r="K59">
        <v>150</v>
      </c>
      <c r="L59">
        <v>75</v>
      </c>
      <c r="M59">
        <v>96</v>
      </c>
      <c r="N59">
        <v>670</v>
      </c>
      <c r="V59" s="416">
        <f t="shared" si="4"/>
        <v>44685</v>
      </c>
      <c r="W59" s="425" t="s">
        <v>1231</v>
      </c>
      <c r="X59" s="426" t="s">
        <v>1676</v>
      </c>
      <c r="Y59" s="426">
        <v>3</v>
      </c>
      <c r="Z59" s="426">
        <v>32</v>
      </c>
    </row>
    <row r="60" spans="6:26">
      <c r="F60" s="428">
        <v>44720</v>
      </c>
      <c r="G60">
        <v>33</v>
      </c>
      <c r="H60">
        <v>87</v>
      </c>
      <c r="I60">
        <v>4</v>
      </c>
      <c r="J60">
        <v>220</v>
      </c>
      <c r="K60">
        <v>150</v>
      </c>
      <c r="L60">
        <v>75</v>
      </c>
      <c r="M60">
        <v>96</v>
      </c>
      <c r="N60">
        <v>665</v>
      </c>
      <c r="V60" s="435">
        <v>44687</v>
      </c>
      <c r="W60" s="436" t="s">
        <v>1214</v>
      </c>
      <c r="X60" s="437" t="s">
        <v>1214</v>
      </c>
      <c r="Y60" s="437">
        <v>6</v>
      </c>
      <c r="Z60" s="437">
        <v>69</v>
      </c>
    </row>
    <row r="61" spans="6:26">
      <c r="F61" s="428">
        <v>44721</v>
      </c>
      <c r="G61">
        <v>33</v>
      </c>
      <c r="H61">
        <v>92</v>
      </c>
      <c r="I61">
        <v>4</v>
      </c>
      <c r="J61">
        <v>216</v>
      </c>
      <c r="K61">
        <v>150</v>
      </c>
      <c r="L61">
        <v>75</v>
      </c>
      <c r="M61">
        <v>96</v>
      </c>
      <c r="N61">
        <v>666</v>
      </c>
      <c r="V61" s="435">
        <f t="shared" ref="V61:V71" si="5">V60</f>
        <v>44687</v>
      </c>
      <c r="W61" s="438" t="s">
        <v>1214</v>
      </c>
      <c r="X61" s="439" t="s">
        <v>1660</v>
      </c>
      <c r="Y61" s="439">
        <v>4</v>
      </c>
      <c r="Z61" s="439">
        <v>77</v>
      </c>
    </row>
    <row r="62" spans="6:26">
      <c r="F62" s="428">
        <v>44725</v>
      </c>
      <c r="G62">
        <v>33</v>
      </c>
      <c r="H62">
        <v>97</v>
      </c>
      <c r="I62">
        <v>4</v>
      </c>
      <c r="J62">
        <v>216</v>
      </c>
      <c r="K62">
        <v>150</v>
      </c>
      <c r="L62">
        <v>75</v>
      </c>
      <c r="M62">
        <v>96</v>
      </c>
      <c r="N62">
        <v>671</v>
      </c>
      <c r="V62" s="435">
        <f t="shared" si="5"/>
        <v>44687</v>
      </c>
      <c r="W62" s="436" t="s">
        <v>1227</v>
      </c>
      <c r="X62" s="437" t="s">
        <v>1227</v>
      </c>
      <c r="Y62" s="437">
        <v>5</v>
      </c>
      <c r="Z62" s="437">
        <v>46</v>
      </c>
    </row>
    <row r="63" spans="6:26">
      <c r="F63" s="428">
        <v>44727</v>
      </c>
      <c r="G63">
        <v>33</v>
      </c>
      <c r="H63">
        <v>102</v>
      </c>
      <c r="I63">
        <v>4</v>
      </c>
      <c r="J63">
        <v>214</v>
      </c>
      <c r="K63">
        <v>150</v>
      </c>
      <c r="L63">
        <v>75</v>
      </c>
      <c r="M63">
        <v>96</v>
      </c>
      <c r="N63">
        <v>674</v>
      </c>
      <c r="V63" s="435">
        <f t="shared" si="5"/>
        <v>44687</v>
      </c>
      <c r="W63" s="438" t="s">
        <v>1227</v>
      </c>
      <c r="X63" s="439" t="s">
        <v>1671</v>
      </c>
      <c r="Y63" s="439">
        <v>5</v>
      </c>
      <c r="Z63" s="439">
        <v>51</v>
      </c>
    </row>
    <row r="64" spans="6:26">
      <c r="F64" s="428">
        <v>44733</v>
      </c>
      <c r="G64">
        <v>33</v>
      </c>
      <c r="H64">
        <v>103</v>
      </c>
      <c r="I64">
        <v>4</v>
      </c>
      <c r="J64">
        <v>217</v>
      </c>
      <c r="K64">
        <v>150</v>
      </c>
      <c r="L64">
        <v>75</v>
      </c>
      <c r="M64">
        <v>96</v>
      </c>
      <c r="N64">
        <v>678</v>
      </c>
      <c r="V64" s="435">
        <f t="shared" si="5"/>
        <v>44687</v>
      </c>
      <c r="W64" s="436" t="s">
        <v>1208</v>
      </c>
      <c r="X64" s="437" t="s">
        <v>1208</v>
      </c>
      <c r="Y64" s="437">
        <v>7</v>
      </c>
      <c r="Z64" s="437">
        <v>58</v>
      </c>
    </row>
    <row r="65" spans="6:26">
      <c r="F65" s="428">
        <v>44736</v>
      </c>
      <c r="G65">
        <v>33</v>
      </c>
      <c r="H65">
        <v>103</v>
      </c>
      <c r="I65">
        <v>4</v>
      </c>
      <c r="J65">
        <v>217</v>
      </c>
      <c r="K65">
        <v>123</v>
      </c>
      <c r="L65">
        <v>75</v>
      </c>
      <c r="M65">
        <v>96</v>
      </c>
      <c r="N65">
        <v>651</v>
      </c>
      <c r="V65" s="435">
        <f t="shared" si="5"/>
        <v>44687</v>
      </c>
      <c r="W65" s="438" t="s">
        <v>1208</v>
      </c>
      <c r="X65" s="439" t="s">
        <v>1673</v>
      </c>
      <c r="Y65" s="439">
        <v>16</v>
      </c>
      <c r="Z65" s="439">
        <v>184</v>
      </c>
    </row>
    <row r="66" spans="6:26">
      <c r="F66" s="428">
        <v>44740</v>
      </c>
      <c r="G66">
        <v>33</v>
      </c>
      <c r="H66">
        <v>104</v>
      </c>
      <c r="I66">
        <v>4</v>
      </c>
      <c r="J66">
        <v>217</v>
      </c>
      <c r="K66">
        <v>147</v>
      </c>
      <c r="L66">
        <v>75</v>
      </c>
      <c r="M66">
        <v>96</v>
      </c>
      <c r="N66">
        <v>676</v>
      </c>
      <c r="V66" s="435">
        <f t="shared" si="5"/>
        <v>44687</v>
      </c>
      <c r="W66" s="436" t="s">
        <v>1195</v>
      </c>
      <c r="X66" s="437" t="s">
        <v>1195</v>
      </c>
      <c r="Y66" s="437">
        <v>8</v>
      </c>
      <c r="Z66" s="437">
        <v>47</v>
      </c>
    </row>
    <row r="67" spans="6:26">
      <c r="F67" s="428">
        <v>44742</v>
      </c>
      <c r="G67">
        <v>33</v>
      </c>
      <c r="H67">
        <v>104</v>
      </c>
      <c r="I67">
        <v>4</v>
      </c>
      <c r="J67">
        <v>217</v>
      </c>
      <c r="K67">
        <v>147</v>
      </c>
      <c r="L67">
        <v>75</v>
      </c>
      <c r="M67">
        <v>96</v>
      </c>
      <c r="N67">
        <v>676</v>
      </c>
      <c r="V67" s="435">
        <f t="shared" si="5"/>
        <v>44687</v>
      </c>
      <c r="W67" s="440" t="s">
        <v>1195</v>
      </c>
      <c r="X67" s="439" t="s">
        <v>1674</v>
      </c>
      <c r="Y67" s="439">
        <v>6</v>
      </c>
      <c r="Z67" s="439">
        <v>55</v>
      </c>
    </row>
    <row r="68" spans="6:26">
      <c r="F68" s="428">
        <v>44750</v>
      </c>
      <c r="G68">
        <v>33</v>
      </c>
      <c r="H68">
        <v>104</v>
      </c>
      <c r="I68">
        <v>4</v>
      </c>
      <c r="J68">
        <v>217</v>
      </c>
      <c r="K68">
        <v>147</v>
      </c>
      <c r="L68">
        <v>84</v>
      </c>
      <c r="M68">
        <v>96</v>
      </c>
      <c r="N68">
        <v>685</v>
      </c>
      <c r="V68" s="435">
        <f t="shared" si="5"/>
        <v>44687</v>
      </c>
      <c r="W68" s="438" t="s">
        <v>1195</v>
      </c>
      <c r="X68" s="437" t="s">
        <v>1675</v>
      </c>
      <c r="Y68" s="437">
        <v>1</v>
      </c>
      <c r="Z68" s="437">
        <v>8</v>
      </c>
    </row>
    <row r="69" spans="6:26">
      <c r="F69" s="428">
        <v>44753</v>
      </c>
      <c r="G69">
        <v>33</v>
      </c>
      <c r="H69">
        <v>104</v>
      </c>
      <c r="I69">
        <v>4</v>
      </c>
      <c r="J69">
        <v>221</v>
      </c>
      <c r="K69">
        <v>147</v>
      </c>
      <c r="L69">
        <v>84</v>
      </c>
      <c r="M69">
        <v>96</v>
      </c>
      <c r="N69">
        <v>689</v>
      </c>
      <c r="V69" s="435">
        <f t="shared" si="5"/>
        <v>44687</v>
      </c>
      <c r="W69" s="441" t="s">
        <v>1231</v>
      </c>
      <c r="X69" s="439" t="s">
        <v>1231</v>
      </c>
      <c r="Y69" s="439">
        <v>2</v>
      </c>
      <c r="Z69" s="439">
        <v>19</v>
      </c>
    </row>
    <row r="70" spans="6:26">
      <c r="F70" s="428">
        <v>44758</v>
      </c>
      <c r="G70">
        <v>33</v>
      </c>
      <c r="H70">
        <v>104</v>
      </c>
      <c r="I70">
        <v>4</v>
      </c>
      <c r="J70">
        <v>221</v>
      </c>
      <c r="K70">
        <v>153</v>
      </c>
      <c r="L70">
        <v>84</v>
      </c>
      <c r="M70">
        <v>96</v>
      </c>
      <c r="N70">
        <v>695</v>
      </c>
      <c r="V70" s="435">
        <f t="shared" si="5"/>
        <v>44687</v>
      </c>
      <c r="W70" s="438" t="s">
        <v>1231</v>
      </c>
      <c r="X70" s="437" t="s">
        <v>1676</v>
      </c>
      <c r="Y70" s="437">
        <v>3</v>
      </c>
      <c r="Z70" s="437">
        <v>32</v>
      </c>
    </row>
    <row r="71" spans="6:26">
      <c r="F71" s="428">
        <v>44770</v>
      </c>
      <c r="G71">
        <v>33</v>
      </c>
      <c r="H71">
        <v>104</v>
      </c>
      <c r="I71">
        <v>4</v>
      </c>
      <c r="J71">
        <v>221</v>
      </c>
      <c r="K71">
        <v>155</v>
      </c>
      <c r="L71">
        <v>84</v>
      </c>
      <c r="M71">
        <v>97</v>
      </c>
      <c r="N71">
        <v>698</v>
      </c>
      <c r="V71" s="435">
        <f t="shared" si="5"/>
        <v>44687</v>
      </c>
      <c r="W71" s="442" t="s">
        <v>1213</v>
      </c>
      <c r="X71" s="442" t="s">
        <v>1213</v>
      </c>
      <c r="Y71" s="442">
        <v>4</v>
      </c>
      <c r="Z71" s="442">
        <v>21</v>
      </c>
    </row>
    <row r="72" spans="6:26">
      <c r="F72" s="428">
        <v>44777</v>
      </c>
      <c r="G72">
        <v>43</v>
      </c>
      <c r="H72">
        <v>115</v>
      </c>
      <c r="I72">
        <v>4</v>
      </c>
      <c r="J72">
        <v>221</v>
      </c>
      <c r="K72">
        <v>155</v>
      </c>
      <c r="L72">
        <v>84</v>
      </c>
      <c r="M72">
        <v>97</v>
      </c>
      <c r="N72">
        <v>719</v>
      </c>
      <c r="V72" s="435">
        <v>44692</v>
      </c>
      <c r="W72" s="436" t="s">
        <v>1214</v>
      </c>
      <c r="X72" s="437" t="s">
        <v>1214</v>
      </c>
      <c r="Y72" s="437">
        <v>6</v>
      </c>
      <c r="Z72" s="437">
        <v>73</v>
      </c>
    </row>
    <row r="73" spans="6:26">
      <c r="F73" s="428">
        <v>44785</v>
      </c>
      <c r="G73">
        <v>39</v>
      </c>
      <c r="H73">
        <v>119</v>
      </c>
      <c r="I73">
        <v>4</v>
      </c>
      <c r="J73">
        <v>221</v>
      </c>
      <c r="K73">
        <v>155</v>
      </c>
      <c r="L73">
        <v>90</v>
      </c>
      <c r="M73">
        <v>97</v>
      </c>
      <c r="N73">
        <v>725</v>
      </c>
      <c r="V73" s="435">
        <f t="shared" ref="V73:V83" si="6">V72</f>
        <v>44692</v>
      </c>
      <c r="W73" s="438" t="s">
        <v>1214</v>
      </c>
      <c r="X73" s="439" t="s">
        <v>1687</v>
      </c>
      <c r="Y73" s="439">
        <v>4</v>
      </c>
      <c r="Z73" s="439">
        <v>77</v>
      </c>
    </row>
    <row r="74" spans="6:26">
      <c r="F74" s="428">
        <v>44792</v>
      </c>
      <c r="G74">
        <v>42</v>
      </c>
      <c r="H74">
        <v>119</v>
      </c>
      <c r="I74">
        <v>4</v>
      </c>
      <c r="J74">
        <v>221</v>
      </c>
      <c r="K74">
        <v>162</v>
      </c>
      <c r="L74">
        <v>92</v>
      </c>
      <c r="M74">
        <v>97</v>
      </c>
      <c r="N74">
        <v>737</v>
      </c>
      <c r="V74" s="435">
        <f t="shared" si="6"/>
        <v>44692</v>
      </c>
      <c r="W74" s="436" t="s">
        <v>1227</v>
      </c>
      <c r="X74" s="437" t="s">
        <v>1227</v>
      </c>
      <c r="Y74" s="437">
        <v>6</v>
      </c>
      <c r="Z74" s="437">
        <v>70</v>
      </c>
    </row>
    <row r="75" spans="6:26">
      <c r="F75" s="428">
        <v>44799</v>
      </c>
      <c r="G75">
        <v>42</v>
      </c>
      <c r="H75">
        <v>119</v>
      </c>
      <c r="I75">
        <v>10</v>
      </c>
      <c r="J75">
        <v>221</v>
      </c>
      <c r="K75">
        <v>162</v>
      </c>
      <c r="L75">
        <v>99</v>
      </c>
      <c r="M75">
        <v>98</v>
      </c>
      <c r="N75">
        <v>751</v>
      </c>
      <c r="V75" s="435">
        <f t="shared" si="6"/>
        <v>44692</v>
      </c>
      <c r="W75" s="438" t="s">
        <v>1227</v>
      </c>
      <c r="X75" s="439" t="s">
        <v>1671</v>
      </c>
      <c r="Y75" s="439">
        <v>5</v>
      </c>
      <c r="Z75" s="439">
        <v>49</v>
      </c>
    </row>
    <row r="76" spans="6:26">
      <c r="F76" s="428">
        <v>44806</v>
      </c>
      <c r="G76">
        <v>42</v>
      </c>
      <c r="H76">
        <v>119</v>
      </c>
      <c r="I76">
        <v>5</v>
      </c>
      <c r="J76">
        <v>221</v>
      </c>
      <c r="K76">
        <v>162</v>
      </c>
      <c r="L76">
        <v>100</v>
      </c>
      <c r="M76">
        <v>98</v>
      </c>
      <c r="N76">
        <v>747</v>
      </c>
      <c r="V76" s="435">
        <f t="shared" si="6"/>
        <v>44692</v>
      </c>
      <c r="W76" s="436" t="s">
        <v>1208</v>
      </c>
      <c r="X76" s="437" t="s">
        <v>1208</v>
      </c>
      <c r="Y76" s="437">
        <v>7</v>
      </c>
      <c r="Z76" s="437">
        <v>58</v>
      </c>
    </row>
    <row r="77" spans="6:26">
      <c r="F77" s="428">
        <v>44812</v>
      </c>
      <c r="G77">
        <v>42</v>
      </c>
      <c r="H77">
        <v>119</v>
      </c>
      <c r="I77">
        <v>5</v>
      </c>
      <c r="J77">
        <v>221</v>
      </c>
      <c r="K77">
        <v>168</v>
      </c>
      <c r="L77">
        <v>100</v>
      </c>
      <c r="M77">
        <v>100</v>
      </c>
      <c r="N77">
        <v>755</v>
      </c>
      <c r="V77" s="435">
        <f t="shared" si="6"/>
        <v>44692</v>
      </c>
      <c r="W77" s="438" t="s">
        <v>1208</v>
      </c>
      <c r="X77" s="439" t="s">
        <v>1673</v>
      </c>
      <c r="Y77" s="439">
        <v>8</v>
      </c>
      <c r="Z77" s="439">
        <v>148</v>
      </c>
    </row>
    <row r="78" spans="6:26">
      <c r="F78" s="428">
        <v>44820</v>
      </c>
      <c r="G78">
        <v>44</v>
      </c>
      <c r="H78">
        <v>119</v>
      </c>
      <c r="I78">
        <v>5</v>
      </c>
      <c r="J78">
        <v>222</v>
      </c>
      <c r="K78">
        <v>175</v>
      </c>
      <c r="L78">
        <v>100</v>
      </c>
      <c r="M78">
        <v>100</v>
      </c>
      <c r="N78">
        <v>765</v>
      </c>
      <c r="V78" s="435">
        <f t="shared" si="6"/>
        <v>44692</v>
      </c>
      <c r="W78" s="436" t="s">
        <v>1195</v>
      </c>
      <c r="X78" s="437" t="s">
        <v>1195</v>
      </c>
      <c r="Y78" s="437">
        <v>8</v>
      </c>
      <c r="Z78" s="437">
        <v>47</v>
      </c>
    </row>
    <row r="79" spans="6:26">
      <c r="F79" s="428">
        <v>44827</v>
      </c>
      <c r="G79">
        <v>43</v>
      </c>
      <c r="H79">
        <v>119</v>
      </c>
      <c r="I79">
        <v>5</v>
      </c>
      <c r="J79">
        <v>226</v>
      </c>
      <c r="K79">
        <v>175</v>
      </c>
      <c r="L79">
        <v>100</v>
      </c>
      <c r="M79">
        <v>105</v>
      </c>
      <c r="N79">
        <v>773</v>
      </c>
      <c r="V79" s="435">
        <f t="shared" si="6"/>
        <v>44692</v>
      </c>
      <c r="W79" s="440" t="s">
        <v>1195</v>
      </c>
      <c r="X79" s="439" t="s">
        <v>1674</v>
      </c>
      <c r="Y79" s="439">
        <v>6</v>
      </c>
      <c r="Z79" s="439">
        <v>55</v>
      </c>
    </row>
    <row r="80" spans="6:26">
      <c r="F80" s="428">
        <v>44830</v>
      </c>
      <c r="G80">
        <v>43</v>
      </c>
      <c r="H80">
        <v>119</v>
      </c>
      <c r="I80">
        <v>5</v>
      </c>
      <c r="J80">
        <v>226</v>
      </c>
      <c r="K80">
        <v>175</v>
      </c>
      <c r="L80">
        <v>100</v>
      </c>
      <c r="M80">
        <v>105</v>
      </c>
      <c r="N80">
        <v>773</v>
      </c>
      <c r="V80" s="435">
        <f t="shared" si="6"/>
        <v>44692</v>
      </c>
      <c r="W80" s="438" t="s">
        <v>1195</v>
      </c>
      <c r="X80" s="437" t="s">
        <v>1675</v>
      </c>
      <c r="Y80" s="437">
        <v>1</v>
      </c>
      <c r="Z80" s="437">
        <v>8</v>
      </c>
    </row>
    <row r="81" spans="6:26">
      <c r="F81" s="428">
        <v>44841</v>
      </c>
      <c r="G81">
        <v>43</v>
      </c>
      <c r="H81">
        <v>119</v>
      </c>
      <c r="I81">
        <v>5</v>
      </c>
      <c r="J81">
        <v>226</v>
      </c>
      <c r="K81">
        <v>177</v>
      </c>
      <c r="L81">
        <v>100</v>
      </c>
      <c r="M81">
        <v>105</v>
      </c>
      <c r="N81">
        <v>775</v>
      </c>
      <c r="V81" s="435">
        <f t="shared" si="6"/>
        <v>44692</v>
      </c>
      <c r="W81" s="441" t="s">
        <v>1231</v>
      </c>
      <c r="X81" s="439" t="s">
        <v>1231</v>
      </c>
      <c r="Y81" s="439">
        <v>2</v>
      </c>
      <c r="Z81" s="439">
        <v>18</v>
      </c>
    </row>
    <row r="82" spans="6:26">
      <c r="F82" s="428">
        <v>44848</v>
      </c>
      <c r="G82">
        <v>44</v>
      </c>
      <c r="H82">
        <v>119</v>
      </c>
      <c r="I82">
        <v>5</v>
      </c>
      <c r="J82">
        <v>226</v>
      </c>
      <c r="K82">
        <v>177</v>
      </c>
      <c r="L82">
        <v>100</v>
      </c>
      <c r="M82">
        <v>105</v>
      </c>
      <c r="N82">
        <v>776</v>
      </c>
      <c r="V82" s="435">
        <f t="shared" si="6"/>
        <v>44692</v>
      </c>
      <c r="W82" s="438" t="s">
        <v>1231</v>
      </c>
      <c r="X82" s="437" t="s">
        <v>1676</v>
      </c>
      <c r="Y82" s="437">
        <v>3</v>
      </c>
      <c r="Z82" s="437">
        <v>32</v>
      </c>
    </row>
    <row r="83" spans="6:26">
      <c r="F83" s="428">
        <v>44855</v>
      </c>
      <c r="G83">
        <v>44</v>
      </c>
      <c r="H83">
        <v>119</v>
      </c>
      <c r="I83">
        <v>5</v>
      </c>
      <c r="J83">
        <v>226</v>
      </c>
      <c r="K83">
        <v>177</v>
      </c>
      <c r="L83">
        <v>100</v>
      </c>
      <c r="M83">
        <v>105</v>
      </c>
      <c r="N83">
        <v>776</v>
      </c>
      <c r="V83" s="435">
        <f t="shared" si="6"/>
        <v>44692</v>
      </c>
      <c r="W83" s="439" t="s">
        <v>1213</v>
      </c>
      <c r="X83" s="439" t="s">
        <v>1213</v>
      </c>
      <c r="Y83" s="439">
        <v>4</v>
      </c>
      <c r="Z83" s="439">
        <v>15</v>
      </c>
    </row>
    <row r="84" spans="6:26">
      <c r="F84" s="428">
        <v>44862</v>
      </c>
      <c r="G84">
        <v>44</v>
      </c>
      <c r="H84">
        <v>119</v>
      </c>
      <c r="I84">
        <v>5</v>
      </c>
      <c r="J84">
        <v>226</v>
      </c>
      <c r="K84">
        <v>177</v>
      </c>
      <c r="L84">
        <v>100</v>
      </c>
      <c r="M84">
        <v>105</v>
      </c>
      <c r="N84">
        <v>776</v>
      </c>
      <c r="V84" s="435">
        <v>44693</v>
      </c>
      <c r="W84" s="419" t="s">
        <v>1214</v>
      </c>
      <c r="X84" s="420" t="s">
        <v>1214</v>
      </c>
      <c r="Y84" s="420">
        <v>6</v>
      </c>
      <c r="Z84" s="420">
        <v>73</v>
      </c>
    </row>
    <row r="85" spans="6:26">
      <c r="V85" s="435">
        <f t="shared" ref="V85:V95" si="7">V84</f>
        <v>44693</v>
      </c>
      <c r="W85" s="421" t="s">
        <v>1214</v>
      </c>
      <c r="X85" s="422" t="s">
        <v>1687</v>
      </c>
      <c r="Y85" s="422">
        <v>4</v>
      </c>
      <c r="Z85" s="422">
        <v>77</v>
      </c>
    </row>
    <row r="86" spans="6:26">
      <c r="V86" s="435">
        <f t="shared" si="7"/>
        <v>44693</v>
      </c>
      <c r="W86" s="419" t="s">
        <v>1227</v>
      </c>
      <c r="X86" s="420" t="s">
        <v>1227</v>
      </c>
      <c r="Y86" s="420">
        <v>7</v>
      </c>
      <c r="Z86" s="420">
        <v>75</v>
      </c>
    </row>
    <row r="87" spans="6:26">
      <c r="V87" s="435">
        <f t="shared" si="7"/>
        <v>44693</v>
      </c>
      <c r="W87" s="421" t="s">
        <v>1227</v>
      </c>
      <c r="X87" s="422" t="s">
        <v>1671</v>
      </c>
      <c r="Y87" s="422">
        <v>5</v>
      </c>
      <c r="Z87" s="422">
        <v>48</v>
      </c>
    </row>
    <row r="88" spans="6:26">
      <c r="V88" s="435">
        <f t="shared" si="7"/>
        <v>44693</v>
      </c>
      <c r="W88" s="419" t="s">
        <v>1208</v>
      </c>
      <c r="X88" s="420" t="s">
        <v>1208</v>
      </c>
      <c r="Y88" s="420">
        <v>7</v>
      </c>
      <c r="Z88" s="420">
        <v>59</v>
      </c>
    </row>
    <row r="89" spans="6:26">
      <c r="V89" s="435">
        <f t="shared" si="7"/>
        <v>44693</v>
      </c>
      <c r="W89" s="421" t="s">
        <v>1208</v>
      </c>
      <c r="X89" s="422" t="s">
        <v>1673</v>
      </c>
      <c r="Y89" s="422">
        <v>8</v>
      </c>
      <c r="Z89" s="422">
        <v>144</v>
      </c>
    </row>
    <row r="90" spans="6:26">
      <c r="V90" s="435">
        <f t="shared" si="7"/>
        <v>44693</v>
      </c>
      <c r="W90" s="419" t="s">
        <v>1195</v>
      </c>
      <c r="X90" s="420" t="s">
        <v>1195</v>
      </c>
      <c r="Y90" s="420">
        <v>8</v>
      </c>
      <c r="Z90" s="420">
        <v>49</v>
      </c>
    </row>
    <row r="91" spans="6:26">
      <c r="V91" s="435">
        <f t="shared" si="7"/>
        <v>44693</v>
      </c>
      <c r="W91" s="423" t="s">
        <v>1195</v>
      </c>
      <c r="X91" s="422" t="s">
        <v>1674</v>
      </c>
      <c r="Y91" s="422">
        <v>6</v>
      </c>
      <c r="Z91" s="422">
        <v>55</v>
      </c>
    </row>
    <row r="92" spans="6:26">
      <c r="V92" s="435">
        <f t="shared" si="7"/>
        <v>44693</v>
      </c>
      <c r="W92" s="421" t="s">
        <v>1195</v>
      </c>
      <c r="X92" s="420" t="s">
        <v>1675</v>
      </c>
      <c r="Y92" s="420">
        <v>1</v>
      </c>
      <c r="Z92" s="420">
        <v>9</v>
      </c>
    </row>
    <row r="93" spans="6:26">
      <c r="V93" s="435">
        <f t="shared" si="7"/>
        <v>44693</v>
      </c>
      <c r="W93" s="424" t="s">
        <v>1231</v>
      </c>
      <c r="X93" s="422" t="s">
        <v>1231</v>
      </c>
      <c r="Y93" s="422">
        <v>2</v>
      </c>
      <c r="Z93" s="422">
        <v>18</v>
      </c>
    </row>
    <row r="94" spans="6:26">
      <c r="V94" s="435">
        <f t="shared" si="7"/>
        <v>44693</v>
      </c>
      <c r="W94" s="421" t="s">
        <v>1231</v>
      </c>
      <c r="X94" s="420" t="s">
        <v>1676</v>
      </c>
      <c r="Y94" s="420">
        <v>3</v>
      </c>
      <c r="Z94" s="420">
        <v>32</v>
      </c>
    </row>
    <row r="95" spans="6:26">
      <c r="V95" s="435">
        <f t="shared" si="7"/>
        <v>44693</v>
      </c>
      <c r="W95" s="422" t="s">
        <v>1213</v>
      </c>
      <c r="X95" s="422" t="s">
        <v>1213</v>
      </c>
      <c r="Y95" s="422">
        <v>5</v>
      </c>
      <c r="Z95" s="422">
        <v>18</v>
      </c>
    </row>
    <row r="96" spans="6:26">
      <c r="V96" s="416">
        <v>44694</v>
      </c>
      <c r="W96" s="424" t="s">
        <v>1214</v>
      </c>
      <c r="X96" s="422" t="s">
        <v>1214</v>
      </c>
      <c r="Y96" s="422">
        <v>6</v>
      </c>
      <c r="Z96" s="422">
        <v>73</v>
      </c>
    </row>
    <row r="97" spans="22:26">
      <c r="V97" s="416">
        <f t="shared" ref="V97:V107" si="8">V96</f>
        <v>44694</v>
      </c>
      <c r="W97" s="421" t="s">
        <v>1214</v>
      </c>
      <c r="X97" s="420" t="s">
        <v>1687</v>
      </c>
      <c r="Y97" s="420">
        <v>4</v>
      </c>
      <c r="Z97" s="420">
        <v>77</v>
      </c>
    </row>
    <row r="98" spans="22:26">
      <c r="V98" s="416">
        <f t="shared" si="8"/>
        <v>44694</v>
      </c>
      <c r="W98" s="424" t="s">
        <v>1227</v>
      </c>
      <c r="X98" s="422" t="s">
        <v>1227</v>
      </c>
      <c r="Y98" s="422">
        <v>4</v>
      </c>
      <c r="Z98" s="422">
        <v>56</v>
      </c>
    </row>
    <row r="99" spans="22:26">
      <c r="V99" s="416">
        <f t="shared" si="8"/>
        <v>44694</v>
      </c>
      <c r="W99" s="421" t="s">
        <v>1227</v>
      </c>
      <c r="X99" s="420" t="s">
        <v>1671</v>
      </c>
      <c r="Y99" s="420">
        <v>5</v>
      </c>
      <c r="Z99" s="420">
        <v>48</v>
      </c>
    </row>
    <row r="100" spans="22:26">
      <c r="V100" s="416">
        <f t="shared" si="8"/>
        <v>44694</v>
      </c>
      <c r="W100" s="424" t="s">
        <v>1208</v>
      </c>
      <c r="X100" s="422" t="s">
        <v>1208</v>
      </c>
      <c r="Y100" s="422">
        <v>7</v>
      </c>
      <c r="Z100" s="422">
        <v>66</v>
      </c>
    </row>
    <row r="101" spans="22:26">
      <c r="V101" s="416">
        <f t="shared" si="8"/>
        <v>44694</v>
      </c>
      <c r="W101" s="421" t="s">
        <v>1208</v>
      </c>
      <c r="X101" s="420" t="s">
        <v>1673</v>
      </c>
      <c r="Y101" s="420">
        <v>8</v>
      </c>
      <c r="Z101" s="420">
        <v>151</v>
      </c>
    </row>
    <row r="102" spans="22:26">
      <c r="V102" s="416">
        <f t="shared" si="8"/>
        <v>44694</v>
      </c>
      <c r="W102" s="424" t="s">
        <v>1195</v>
      </c>
      <c r="X102" s="422" t="s">
        <v>1195</v>
      </c>
      <c r="Y102" s="422">
        <v>8</v>
      </c>
      <c r="Z102" s="422">
        <v>49</v>
      </c>
    </row>
    <row r="103" spans="22:26">
      <c r="V103" s="416">
        <f t="shared" si="8"/>
        <v>44694</v>
      </c>
      <c r="W103" s="423" t="s">
        <v>1195</v>
      </c>
      <c r="X103" s="420" t="s">
        <v>1674</v>
      </c>
      <c r="Y103" s="420">
        <v>6</v>
      </c>
      <c r="Z103" s="420">
        <v>55</v>
      </c>
    </row>
    <row r="104" spans="22:26">
      <c r="V104" s="416">
        <f t="shared" si="8"/>
        <v>44694</v>
      </c>
      <c r="W104" s="421" t="s">
        <v>1195</v>
      </c>
      <c r="X104" s="422" t="s">
        <v>1675</v>
      </c>
      <c r="Y104" s="422">
        <v>1</v>
      </c>
      <c r="Z104" s="422">
        <v>9</v>
      </c>
    </row>
    <row r="105" spans="22:26">
      <c r="V105" s="416">
        <f t="shared" si="8"/>
        <v>44694</v>
      </c>
      <c r="W105" s="419" t="s">
        <v>1231</v>
      </c>
      <c r="X105" s="420" t="s">
        <v>1231</v>
      </c>
      <c r="Y105" s="420">
        <v>2</v>
      </c>
      <c r="Z105" s="420">
        <v>18</v>
      </c>
    </row>
    <row r="106" spans="22:26">
      <c r="V106" s="416">
        <f t="shared" si="8"/>
        <v>44694</v>
      </c>
      <c r="W106" s="421" t="s">
        <v>1231</v>
      </c>
      <c r="X106" s="422" t="s">
        <v>1676</v>
      </c>
      <c r="Y106" s="422">
        <v>3</v>
      </c>
      <c r="Z106" s="422">
        <v>32</v>
      </c>
    </row>
    <row r="107" spans="22:26">
      <c r="V107" s="416">
        <f t="shared" si="8"/>
        <v>44694</v>
      </c>
      <c r="W107" s="426" t="s">
        <v>1213</v>
      </c>
      <c r="X107" s="426" t="s">
        <v>1213</v>
      </c>
      <c r="Y107" s="422">
        <v>5</v>
      </c>
      <c r="Z107" s="422">
        <v>18</v>
      </c>
    </row>
    <row r="108" spans="22:26">
      <c r="V108" s="416">
        <v>44699</v>
      </c>
      <c r="W108" s="419" t="s">
        <v>1214</v>
      </c>
      <c r="X108" s="420" t="s">
        <v>1214</v>
      </c>
      <c r="Y108" s="420">
        <v>6</v>
      </c>
      <c r="Z108" s="420">
        <v>73</v>
      </c>
    </row>
    <row r="109" spans="22:26">
      <c r="V109" s="416">
        <f t="shared" ref="V109:V120" si="9">V108</f>
        <v>44699</v>
      </c>
      <c r="W109" s="421" t="s">
        <v>1214</v>
      </c>
      <c r="X109" s="422" t="s">
        <v>1660</v>
      </c>
      <c r="Y109" s="422">
        <v>4</v>
      </c>
      <c r="Z109" s="422">
        <v>77</v>
      </c>
    </row>
    <row r="110" spans="22:26">
      <c r="V110" s="416">
        <f t="shared" si="9"/>
        <v>44699</v>
      </c>
      <c r="W110" s="419" t="s">
        <v>1227</v>
      </c>
      <c r="X110" s="420" t="s">
        <v>1227</v>
      </c>
      <c r="Y110" s="420">
        <v>8</v>
      </c>
      <c r="Z110" s="420">
        <v>91</v>
      </c>
    </row>
    <row r="111" spans="22:26">
      <c r="V111" s="416">
        <f t="shared" si="9"/>
        <v>44699</v>
      </c>
      <c r="W111" s="421" t="s">
        <v>1227</v>
      </c>
      <c r="X111" s="422" t="s">
        <v>1671</v>
      </c>
      <c r="Y111" s="422">
        <v>6</v>
      </c>
      <c r="Z111" s="422">
        <v>48</v>
      </c>
    </row>
    <row r="112" spans="22:26">
      <c r="V112" s="416">
        <f t="shared" si="9"/>
        <v>44699</v>
      </c>
      <c r="W112" s="419" t="s">
        <v>1208</v>
      </c>
      <c r="X112" s="420" t="s">
        <v>1208</v>
      </c>
      <c r="Y112" s="420">
        <v>7</v>
      </c>
      <c r="Z112" s="420">
        <v>66</v>
      </c>
    </row>
    <row r="113" spans="22:26">
      <c r="V113" s="416">
        <f t="shared" si="9"/>
        <v>44699</v>
      </c>
      <c r="W113" s="421" t="s">
        <v>1208</v>
      </c>
      <c r="X113" s="422" t="s">
        <v>1673</v>
      </c>
      <c r="Y113" s="422">
        <v>8</v>
      </c>
      <c r="Z113" s="422">
        <v>151</v>
      </c>
    </row>
    <row r="114" spans="22:26">
      <c r="V114" s="416">
        <f t="shared" si="9"/>
        <v>44699</v>
      </c>
      <c r="W114" s="419" t="s">
        <v>1195</v>
      </c>
      <c r="X114" s="420" t="s">
        <v>1195</v>
      </c>
      <c r="Y114" s="420">
        <v>7</v>
      </c>
      <c r="Z114" s="420">
        <v>42</v>
      </c>
    </row>
    <row r="115" spans="22:26">
      <c r="V115" s="416">
        <f t="shared" si="9"/>
        <v>44699</v>
      </c>
      <c r="W115" s="423" t="s">
        <v>1195</v>
      </c>
      <c r="X115" s="422" t="s">
        <v>1674</v>
      </c>
      <c r="Y115" s="422">
        <v>4</v>
      </c>
      <c r="Z115" s="422">
        <v>38</v>
      </c>
    </row>
    <row r="116" spans="22:26">
      <c r="V116" s="416">
        <f t="shared" si="9"/>
        <v>44699</v>
      </c>
      <c r="W116" s="421" t="s">
        <v>1195</v>
      </c>
      <c r="X116" s="420" t="s">
        <v>1675</v>
      </c>
      <c r="Y116" s="420">
        <v>1</v>
      </c>
      <c r="Z116" s="420">
        <v>8</v>
      </c>
    </row>
    <row r="117" spans="22:26">
      <c r="V117" s="416">
        <f t="shared" si="9"/>
        <v>44699</v>
      </c>
      <c r="W117" s="424" t="s">
        <v>1231</v>
      </c>
      <c r="X117" s="422" t="s">
        <v>1231</v>
      </c>
      <c r="Y117" s="422">
        <v>2</v>
      </c>
      <c r="Z117" s="422">
        <v>18</v>
      </c>
    </row>
    <row r="118" spans="22:26">
      <c r="V118" s="416">
        <f t="shared" si="9"/>
        <v>44699</v>
      </c>
      <c r="W118" s="421" t="s">
        <v>1231</v>
      </c>
      <c r="X118" s="420" t="s">
        <v>1676</v>
      </c>
      <c r="Y118" s="420">
        <v>3</v>
      </c>
      <c r="Z118" s="420">
        <v>32</v>
      </c>
    </row>
    <row r="119" spans="22:26">
      <c r="V119" s="416">
        <f t="shared" si="9"/>
        <v>44699</v>
      </c>
      <c r="W119" s="422" t="s">
        <v>1213</v>
      </c>
      <c r="X119" s="422" t="s">
        <v>1213</v>
      </c>
      <c r="Y119" s="422">
        <v>5</v>
      </c>
      <c r="Z119" s="422">
        <v>16</v>
      </c>
    </row>
    <row r="120" spans="22:26">
      <c r="V120" s="416">
        <f t="shared" si="9"/>
        <v>44699</v>
      </c>
      <c r="W120" s="426" t="s">
        <v>1237</v>
      </c>
      <c r="X120" s="426" t="s">
        <v>1237</v>
      </c>
      <c r="Y120" s="426">
        <v>2</v>
      </c>
      <c r="Z120" s="426">
        <v>3</v>
      </c>
    </row>
    <row r="121" spans="22:26">
      <c r="V121" s="416">
        <v>44701</v>
      </c>
      <c r="W121" s="419" t="s">
        <v>1214</v>
      </c>
      <c r="X121" s="420" t="s">
        <v>1214</v>
      </c>
      <c r="Y121" s="420">
        <v>6</v>
      </c>
      <c r="Z121" s="420">
        <v>73</v>
      </c>
    </row>
    <row r="122" spans="22:26">
      <c r="V122" s="416">
        <f t="shared" ref="V122:V133" si="10">V121</f>
        <v>44701</v>
      </c>
      <c r="W122" s="421" t="s">
        <v>1214</v>
      </c>
      <c r="X122" s="422" t="s">
        <v>1660</v>
      </c>
      <c r="Y122" s="422">
        <v>4</v>
      </c>
      <c r="Z122" s="422">
        <v>77</v>
      </c>
    </row>
    <row r="123" spans="22:26">
      <c r="V123" s="416">
        <f t="shared" si="10"/>
        <v>44701</v>
      </c>
      <c r="W123" s="419" t="s">
        <v>1227</v>
      </c>
      <c r="X123" s="420" t="s">
        <v>1227</v>
      </c>
      <c r="Y123" s="420">
        <v>9</v>
      </c>
      <c r="Z123" s="420">
        <v>102</v>
      </c>
    </row>
    <row r="124" spans="22:26">
      <c r="V124" s="416">
        <f t="shared" si="10"/>
        <v>44701</v>
      </c>
      <c r="W124" s="421" t="s">
        <v>1227</v>
      </c>
      <c r="X124" s="422" t="s">
        <v>1671</v>
      </c>
      <c r="Y124" s="422">
        <v>5</v>
      </c>
      <c r="Z124" s="422">
        <v>45</v>
      </c>
    </row>
    <row r="125" spans="22:26">
      <c r="V125" s="416">
        <f t="shared" si="10"/>
        <v>44701</v>
      </c>
      <c r="W125" s="419" t="s">
        <v>1208</v>
      </c>
      <c r="X125" s="420" t="s">
        <v>1208</v>
      </c>
      <c r="Y125" s="420">
        <v>7</v>
      </c>
      <c r="Z125" s="420">
        <v>66</v>
      </c>
    </row>
    <row r="126" spans="22:26">
      <c r="V126" s="416">
        <f t="shared" si="10"/>
        <v>44701</v>
      </c>
      <c r="W126" s="421" t="s">
        <v>1208</v>
      </c>
      <c r="X126" s="422" t="s">
        <v>1673</v>
      </c>
      <c r="Y126" s="422">
        <v>8</v>
      </c>
      <c r="Z126" s="422">
        <v>151</v>
      </c>
    </row>
    <row r="127" spans="22:26">
      <c r="V127" s="416">
        <f t="shared" si="10"/>
        <v>44701</v>
      </c>
      <c r="W127" s="419" t="s">
        <v>1195</v>
      </c>
      <c r="X127" s="420" t="s">
        <v>1195</v>
      </c>
      <c r="Y127" s="420">
        <v>7</v>
      </c>
      <c r="Z127" s="420">
        <v>43</v>
      </c>
    </row>
    <row r="128" spans="22:26">
      <c r="V128" s="416">
        <f t="shared" si="10"/>
        <v>44701</v>
      </c>
      <c r="W128" s="423" t="s">
        <v>1195</v>
      </c>
      <c r="X128" s="422" t="s">
        <v>1674</v>
      </c>
      <c r="Y128" s="422">
        <v>4</v>
      </c>
      <c r="Z128" s="422">
        <v>38</v>
      </c>
    </row>
    <row r="129" spans="22:26">
      <c r="V129" s="416">
        <f t="shared" si="10"/>
        <v>44701</v>
      </c>
      <c r="W129" s="421" t="s">
        <v>1195</v>
      </c>
      <c r="X129" s="420" t="s">
        <v>1675</v>
      </c>
      <c r="Y129" s="420">
        <v>1</v>
      </c>
      <c r="Z129" s="420">
        <v>8</v>
      </c>
    </row>
    <row r="130" spans="22:26">
      <c r="V130" s="416">
        <f t="shared" si="10"/>
        <v>44701</v>
      </c>
      <c r="W130" s="424" t="s">
        <v>1231</v>
      </c>
      <c r="X130" s="422" t="s">
        <v>1231</v>
      </c>
      <c r="Y130" s="422">
        <v>2</v>
      </c>
      <c r="Z130" s="422">
        <v>24</v>
      </c>
    </row>
    <row r="131" spans="22:26">
      <c r="V131" s="416">
        <f t="shared" si="10"/>
        <v>44701</v>
      </c>
      <c r="W131" s="421" t="s">
        <v>1231</v>
      </c>
      <c r="X131" s="420" t="s">
        <v>1676</v>
      </c>
      <c r="Y131" s="420">
        <v>3</v>
      </c>
      <c r="Z131" s="420">
        <v>32</v>
      </c>
    </row>
    <row r="132" spans="22:26">
      <c r="V132" s="416">
        <f t="shared" si="10"/>
        <v>44701</v>
      </c>
      <c r="W132" s="422" t="s">
        <v>1213</v>
      </c>
      <c r="X132" s="422" t="s">
        <v>1213</v>
      </c>
      <c r="Y132" s="422">
        <v>5</v>
      </c>
      <c r="Z132" s="422">
        <v>16</v>
      </c>
    </row>
    <row r="133" spans="22:26">
      <c r="V133" s="416">
        <f t="shared" si="10"/>
        <v>44701</v>
      </c>
      <c r="W133" s="426" t="s">
        <v>1237</v>
      </c>
      <c r="X133" s="426" t="s">
        <v>1237</v>
      </c>
      <c r="Y133" s="426">
        <v>2</v>
      </c>
      <c r="Z133" s="426">
        <v>3</v>
      </c>
    </row>
    <row r="134" spans="22:26">
      <c r="V134" s="416">
        <v>44704</v>
      </c>
      <c r="W134" s="419" t="s">
        <v>1214</v>
      </c>
      <c r="X134" s="420" t="s">
        <v>1214</v>
      </c>
      <c r="Y134" s="420">
        <v>6</v>
      </c>
      <c r="Z134" s="420">
        <v>73</v>
      </c>
    </row>
    <row r="135" spans="22:26">
      <c r="V135" s="416">
        <f t="shared" ref="V135:V146" si="11">V134</f>
        <v>44704</v>
      </c>
      <c r="W135" s="421" t="s">
        <v>1214</v>
      </c>
      <c r="X135" s="422" t="s">
        <v>1660</v>
      </c>
      <c r="Y135" s="422">
        <v>4</v>
      </c>
      <c r="Z135" s="422">
        <v>77</v>
      </c>
    </row>
    <row r="136" spans="22:26">
      <c r="V136" s="416">
        <f t="shared" si="11"/>
        <v>44704</v>
      </c>
      <c r="W136" s="419" t="s">
        <v>1227</v>
      </c>
      <c r="X136" s="420" t="s">
        <v>1227</v>
      </c>
      <c r="Y136" s="420">
        <v>7</v>
      </c>
      <c r="Z136" s="420">
        <v>91</v>
      </c>
    </row>
    <row r="137" spans="22:26">
      <c r="V137" s="416">
        <f t="shared" si="11"/>
        <v>44704</v>
      </c>
      <c r="W137" s="421" t="s">
        <v>1227</v>
      </c>
      <c r="X137" s="422" t="s">
        <v>1671</v>
      </c>
      <c r="Y137" s="422">
        <v>5</v>
      </c>
      <c r="Z137" s="422">
        <v>45</v>
      </c>
    </row>
    <row r="138" spans="22:26">
      <c r="V138" s="416">
        <f t="shared" si="11"/>
        <v>44704</v>
      </c>
      <c r="W138" s="419" t="s">
        <v>1208</v>
      </c>
      <c r="X138" s="420" t="s">
        <v>1208</v>
      </c>
      <c r="Y138" s="420">
        <v>7</v>
      </c>
      <c r="Z138" s="420">
        <v>66</v>
      </c>
    </row>
    <row r="139" spans="22:26">
      <c r="V139" s="416">
        <f t="shared" si="11"/>
        <v>44704</v>
      </c>
      <c r="W139" s="421" t="s">
        <v>1208</v>
      </c>
      <c r="X139" s="422" t="s">
        <v>1673</v>
      </c>
      <c r="Y139" s="422">
        <v>8</v>
      </c>
      <c r="Z139" s="422">
        <v>151</v>
      </c>
    </row>
    <row r="140" spans="22:26">
      <c r="V140" s="416">
        <f t="shared" si="11"/>
        <v>44704</v>
      </c>
      <c r="W140" s="419" t="s">
        <v>1195</v>
      </c>
      <c r="X140" s="420" t="s">
        <v>1195</v>
      </c>
      <c r="Y140" s="420">
        <v>7</v>
      </c>
      <c r="Z140" s="420">
        <v>43</v>
      </c>
    </row>
    <row r="141" spans="22:26">
      <c r="V141" s="416">
        <f t="shared" si="11"/>
        <v>44704</v>
      </c>
      <c r="W141" s="423" t="s">
        <v>1195</v>
      </c>
      <c r="X141" s="422" t="s">
        <v>1674</v>
      </c>
      <c r="Y141" s="422">
        <v>4</v>
      </c>
      <c r="Z141" s="422">
        <v>38</v>
      </c>
    </row>
    <row r="142" spans="22:26">
      <c r="V142" s="416">
        <f t="shared" si="11"/>
        <v>44704</v>
      </c>
      <c r="W142" s="421" t="s">
        <v>1195</v>
      </c>
      <c r="X142" s="420" t="s">
        <v>1675</v>
      </c>
      <c r="Y142" s="420">
        <v>1</v>
      </c>
      <c r="Z142" s="420">
        <v>8</v>
      </c>
    </row>
    <row r="143" spans="22:26">
      <c r="V143" s="416">
        <f t="shared" si="11"/>
        <v>44704</v>
      </c>
      <c r="W143" s="424" t="s">
        <v>1231</v>
      </c>
      <c r="X143" s="422" t="s">
        <v>1231</v>
      </c>
      <c r="Y143" s="422">
        <v>3</v>
      </c>
      <c r="Z143" s="422">
        <v>33</v>
      </c>
    </row>
    <row r="144" spans="22:26">
      <c r="V144" s="416">
        <f t="shared" si="11"/>
        <v>44704</v>
      </c>
      <c r="W144" s="421" t="s">
        <v>1231</v>
      </c>
      <c r="X144" s="420" t="s">
        <v>1676</v>
      </c>
      <c r="Y144" s="420">
        <v>3</v>
      </c>
      <c r="Z144" s="420">
        <v>35</v>
      </c>
    </row>
    <row r="145" spans="22:26">
      <c r="V145" s="416">
        <f t="shared" si="11"/>
        <v>44704</v>
      </c>
      <c r="W145" s="422" t="s">
        <v>1213</v>
      </c>
      <c r="X145" s="422" t="s">
        <v>1213</v>
      </c>
      <c r="Y145" s="422">
        <v>5</v>
      </c>
      <c r="Z145" s="422">
        <v>16</v>
      </c>
    </row>
    <row r="146" spans="22:26">
      <c r="V146" s="416">
        <f t="shared" si="11"/>
        <v>44704</v>
      </c>
      <c r="W146" s="426" t="s">
        <v>1237</v>
      </c>
      <c r="X146" s="426" t="s">
        <v>1237</v>
      </c>
      <c r="Y146" s="426">
        <v>2</v>
      </c>
      <c r="Z146" s="426">
        <v>4</v>
      </c>
    </row>
    <row r="147" spans="22:26">
      <c r="V147" s="416">
        <v>44705</v>
      </c>
      <c r="W147" s="419" t="s">
        <v>1214</v>
      </c>
      <c r="X147" s="420" t="s">
        <v>1214</v>
      </c>
      <c r="Y147" s="420">
        <v>6</v>
      </c>
      <c r="Z147" s="420">
        <v>73</v>
      </c>
    </row>
    <row r="148" spans="22:26">
      <c r="V148" s="416">
        <f t="shared" ref="V148:V159" si="12">V147</f>
        <v>44705</v>
      </c>
      <c r="W148" s="421" t="s">
        <v>1214</v>
      </c>
      <c r="X148" s="422" t="s">
        <v>1660</v>
      </c>
      <c r="Y148" s="422">
        <v>4</v>
      </c>
      <c r="Z148" s="422">
        <v>77</v>
      </c>
    </row>
    <row r="149" spans="22:26">
      <c r="V149" s="416">
        <f t="shared" si="12"/>
        <v>44705</v>
      </c>
      <c r="W149" s="419" t="s">
        <v>1227</v>
      </c>
      <c r="X149" s="420" t="s">
        <v>1227</v>
      </c>
      <c r="Y149" s="420">
        <v>7</v>
      </c>
      <c r="Z149" s="420">
        <v>91</v>
      </c>
    </row>
    <row r="150" spans="22:26">
      <c r="V150" s="416">
        <f t="shared" si="12"/>
        <v>44705</v>
      </c>
      <c r="W150" s="421" t="s">
        <v>1227</v>
      </c>
      <c r="X150" s="422" t="s">
        <v>1671</v>
      </c>
      <c r="Y150" s="422">
        <v>5</v>
      </c>
      <c r="Z150" s="422">
        <v>45</v>
      </c>
    </row>
    <row r="151" spans="22:26">
      <c r="V151" s="416">
        <f t="shared" si="12"/>
        <v>44705</v>
      </c>
      <c r="W151" s="419" t="s">
        <v>1208</v>
      </c>
      <c r="X151" s="420" t="s">
        <v>1208</v>
      </c>
      <c r="Y151" s="420">
        <v>7</v>
      </c>
      <c r="Z151" s="420">
        <v>66</v>
      </c>
    </row>
    <row r="152" spans="22:26">
      <c r="V152" s="416">
        <f t="shared" si="12"/>
        <v>44705</v>
      </c>
      <c r="W152" s="421" t="s">
        <v>1208</v>
      </c>
      <c r="X152" s="422" t="s">
        <v>1673</v>
      </c>
      <c r="Y152" s="422">
        <v>8</v>
      </c>
      <c r="Z152" s="422">
        <v>151</v>
      </c>
    </row>
    <row r="153" spans="22:26">
      <c r="V153" s="416">
        <f t="shared" si="12"/>
        <v>44705</v>
      </c>
      <c r="W153" s="419" t="s">
        <v>1195</v>
      </c>
      <c r="X153" s="420" t="s">
        <v>1195</v>
      </c>
      <c r="Y153" s="420">
        <v>7</v>
      </c>
      <c r="Z153" s="420">
        <v>43</v>
      </c>
    </row>
    <row r="154" spans="22:26">
      <c r="V154" s="416">
        <f t="shared" si="12"/>
        <v>44705</v>
      </c>
      <c r="W154" s="423" t="s">
        <v>1195</v>
      </c>
      <c r="X154" s="422" t="s">
        <v>1674</v>
      </c>
      <c r="Y154" s="422">
        <v>4</v>
      </c>
      <c r="Z154" s="422">
        <v>38</v>
      </c>
    </row>
    <row r="155" spans="22:26">
      <c r="V155" s="416">
        <f t="shared" si="12"/>
        <v>44705</v>
      </c>
      <c r="W155" s="421" t="s">
        <v>1195</v>
      </c>
      <c r="X155" s="420" t="s">
        <v>1675</v>
      </c>
      <c r="Y155" s="420">
        <v>1</v>
      </c>
      <c r="Z155" s="420">
        <v>8</v>
      </c>
    </row>
    <row r="156" spans="22:26">
      <c r="V156" s="416">
        <f t="shared" si="12"/>
        <v>44705</v>
      </c>
      <c r="W156" s="424" t="s">
        <v>1231</v>
      </c>
      <c r="X156" s="422" t="s">
        <v>1231</v>
      </c>
      <c r="Y156" s="422">
        <v>6</v>
      </c>
      <c r="Z156" s="422">
        <v>42</v>
      </c>
    </row>
    <row r="157" spans="22:26">
      <c r="V157" s="416">
        <f t="shared" si="12"/>
        <v>44705</v>
      </c>
      <c r="W157" s="421" t="s">
        <v>1231</v>
      </c>
      <c r="X157" s="420" t="s">
        <v>1676</v>
      </c>
      <c r="Y157" s="420">
        <v>3</v>
      </c>
      <c r="Z157" s="420">
        <v>34</v>
      </c>
    </row>
    <row r="158" spans="22:26">
      <c r="V158" s="416">
        <f t="shared" si="12"/>
        <v>44705</v>
      </c>
      <c r="W158" s="422" t="s">
        <v>1213</v>
      </c>
      <c r="X158" s="422" t="s">
        <v>1213</v>
      </c>
      <c r="Y158" s="422">
        <v>5</v>
      </c>
      <c r="Z158" s="422">
        <v>16</v>
      </c>
    </row>
    <row r="159" spans="22:26">
      <c r="V159" s="416">
        <f t="shared" si="12"/>
        <v>44705</v>
      </c>
      <c r="W159" s="426" t="s">
        <v>1237</v>
      </c>
      <c r="X159" s="426" t="s">
        <v>1237</v>
      </c>
      <c r="Y159" s="426">
        <v>2</v>
      </c>
      <c r="Z159" s="426">
        <v>4</v>
      </c>
    </row>
    <row r="160" spans="22:26">
      <c r="V160" s="416">
        <v>44708</v>
      </c>
      <c r="W160" s="419" t="s">
        <v>1214</v>
      </c>
      <c r="X160" s="420" t="s">
        <v>1214</v>
      </c>
      <c r="Y160" s="420">
        <v>6</v>
      </c>
      <c r="Z160" s="420">
        <v>73</v>
      </c>
    </row>
    <row r="161" spans="22:26">
      <c r="V161" s="416">
        <f t="shared" ref="V161:V172" si="13">V160</f>
        <v>44708</v>
      </c>
      <c r="W161" s="421" t="s">
        <v>1214</v>
      </c>
      <c r="X161" s="422" t="s">
        <v>1660</v>
      </c>
      <c r="Y161" s="422">
        <v>4</v>
      </c>
      <c r="Z161" s="422">
        <v>77</v>
      </c>
    </row>
    <row r="162" spans="22:26">
      <c r="V162" s="416">
        <f t="shared" si="13"/>
        <v>44708</v>
      </c>
      <c r="W162" s="419" t="s">
        <v>1227</v>
      </c>
      <c r="X162" s="420" t="s">
        <v>1227</v>
      </c>
      <c r="Y162" s="420">
        <v>8</v>
      </c>
      <c r="Z162" s="420">
        <v>108</v>
      </c>
    </row>
    <row r="163" spans="22:26">
      <c r="V163" s="416">
        <f t="shared" si="13"/>
        <v>44708</v>
      </c>
      <c r="W163" s="421" t="s">
        <v>1227</v>
      </c>
      <c r="X163" s="422" t="s">
        <v>1671</v>
      </c>
      <c r="Y163" s="422">
        <v>5</v>
      </c>
      <c r="Z163" s="422">
        <v>45</v>
      </c>
    </row>
    <row r="164" spans="22:26">
      <c r="V164" s="416">
        <f t="shared" si="13"/>
        <v>44708</v>
      </c>
      <c r="W164" s="419" t="s">
        <v>1208</v>
      </c>
      <c r="X164" s="420" t="s">
        <v>1208</v>
      </c>
      <c r="Y164" s="420">
        <v>7</v>
      </c>
      <c r="Z164" s="420">
        <v>66</v>
      </c>
    </row>
    <row r="165" spans="22:26">
      <c r="V165" s="416">
        <f t="shared" si="13"/>
        <v>44708</v>
      </c>
      <c r="W165" s="421" t="s">
        <v>1208</v>
      </c>
      <c r="X165" s="422" t="s">
        <v>1673</v>
      </c>
      <c r="Y165" s="422">
        <v>8</v>
      </c>
      <c r="Z165" s="422">
        <v>151</v>
      </c>
    </row>
    <row r="166" spans="22:26">
      <c r="V166" s="416">
        <f t="shared" si="13"/>
        <v>44708</v>
      </c>
      <c r="W166" s="419" t="s">
        <v>1195</v>
      </c>
      <c r="X166" s="420" t="s">
        <v>1195</v>
      </c>
      <c r="Y166" s="420">
        <v>7</v>
      </c>
      <c r="Z166" s="420">
        <v>45</v>
      </c>
    </row>
    <row r="167" spans="22:26">
      <c r="V167" s="416">
        <f t="shared" si="13"/>
        <v>44708</v>
      </c>
      <c r="W167" s="423" t="s">
        <v>1195</v>
      </c>
      <c r="X167" s="422" t="s">
        <v>1674</v>
      </c>
      <c r="Y167" s="422">
        <v>3</v>
      </c>
      <c r="Z167" s="422">
        <v>30</v>
      </c>
    </row>
    <row r="168" spans="22:26">
      <c r="V168" s="416">
        <f t="shared" si="13"/>
        <v>44708</v>
      </c>
      <c r="W168" s="421" t="s">
        <v>1195</v>
      </c>
      <c r="X168" s="420" t="s">
        <v>1675</v>
      </c>
      <c r="Y168" s="420">
        <v>1</v>
      </c>
      <c r="Z168" s="420">
        <v>8</v>
      </c>
    </row>
    <row r="169" spans="22:26">
      <c r="V169" s="416">
        <f t="shared" si="13"/>
        <v>44708</v>
      </c>
      <c r="W169" s="424" t="s">
        <v>1231</v>
      </c>
      <c r="X169" s="422" t="s">
        <v>1231</v>
      </c>
      <c r="Y169" s="422">
        <v>6</v>
      </c>
      <c r="Z169" s="422">
        <v>42</v>
      </c>
    </row>
    <row r="170" spans="22:26">
      <c r="V170" s="416">
        <f t="shared" si="13"/>
        <v>44708</v>
      </c>
      <c r="W170" s="421" t="s">
        <v>1231</v>
      </c>
      <c r="X170" s="420" t="s">
        <v>1676</v>
      </c>
      <c r="Y170" s="420">
        <v>3</v>
      </c>
      <c r="Z170" s="420">
        <v>34</v>
      </c>
    </row>
    <row r="171" spans="22:26">
      <c r="V171" s="416">
        <f t="shared" si="13"/>
        <v>44708</v>
      </c>
      <c r="W171" s="422" t="s">
        <v>1213</v>
      </c>
      <c r="X171" s="422" t="s">
        <v>1213</v>
      </c>
      <c r="Y171" s="422">
        <v>5</v>
      </c>
      <c r="Z171" s="422">
        <v>15</v>
      </c>
    </row>
    <row r="172" spans="22:26">
      <c r="V172" s="416">
        <f t="shared" si="13"/>
        <v>44708</v>
      </c>
      <c r="W172" s="426" t="s">
        <v>1237</v>
      </c>
      <c r="X172" s="426" t="s">
        <v>1237</v>
      </c>
      <c r="Y172" s="426">
        <v>2</v>
      </c>
      <c r="Z172" s="426">
        <v>4</v>
      </c>
    </row>
    <row r="173" spans="22:26">
      <c r="V173" s="416">
        <v>44713</v>
      </c>
      <c r="W173" s="419" t="s">
        <v>1214</v>
      </c>
      <c r="X173" s="420" t="s">
        <v>1214</v>
      </c>
      <c r="Y173" s="420">
        <v>6</v>
      </c>
      <c r="Z173" s="420">
        <v>73</v>
      </c>
    </row>
    <row r="174" spans="22:26">
      <c r="V174" s="416">
        <f t="shared" ref="V174:V185" si="14">V173</f>
        <v>44713</v>
      </c>
      <c r="W174" s="421" t="s">
        <v>1214</v>
      </c>
      <c r="X174" s="422" t="s">
        <v>1660</v>
      </c>
      <c r="Y174" s="422">
        <v>4</v>
      </c>
      <c r="Z174" s="422">
        <v>77</v>
      </c>
    </row>
    <row r="175" spans="22:26">
      <c r="V175" s="416">
        <f t="shared" si="14"/>
        <v>44713</v>
      </c>
      <c r="W175" s="419" t="s">
        <v>1227</v>
      </c>
      <c r="X175" s="420" t="s">
        <v>1227</v>
      </c>
      <c r="Y175" s="420">
        <v>6</v>
      </c>
      <c r="Z175" s="420">
        <v>51</v>
      </c>
    </row>
    <row r="176" spans="22:26">
      <c r="V176" s="416">
        <f t="shared" si="14"/>
        <v>44713</v>
      </c>
      <c r="W176" s="421" t="s">
        <v>1227</v>
      </c>
      <c r="X176" s="422" t="s">
        <v>1671</v>
      </c>
      <c r="Y176" s="422">
        <v>5</v>
      </c>
      <c r="Z176" s="422">
        <v>45</v>
      </c>
    </row>
    <row r="177" spans="22:26">
      <c r="V177" s="416">
        <f t="shared" si="14"/>
        <v>44713</v>
      </c>
      <c r="W177" s="419" t="s">
        <v>1208</v>
      </c>
      <c r="X177" s="420" t="s">
        <v>1208</v>
      </c>
      <c r="Y177" s="420">
        <v>7</v>
      </c>
      <c r="Z177" s="420">
        <v>70</v>
      </c>
    </row>
    <row r="178" spans="22:26">
      <c r="V178" s="416">
        <f t="shared" si="14"/>
        <v>44713</v>
      </c>
      <c r="W178" s="421" t="s">
        <v>1208</v>
      </c>
      <c r="X178" s="422" t="s">
        <v>1673</v>
      </c>
      <c r="Y178" s="422">
        <v>8</v>
      </c>
      <c r="Z178" s="422">
        <v>163</v>
      </c>
    </row>
    <row r="179" spans="22:26">
      <c r="V179" s="416">
        <f t="shared" si="14"/>
        <v>44713</v>
      </c>
      <c r="W179" s="419" t="s">
        <v>1195</v>
      </c>
      <c r="X179" s="420" t="s">
        <v>1195</v>
      </c>
      <c r="Y179" s="420">
        <v>8</v>
      </c>
      <c r="Z179" s="420">
        <v>51</v>
      </c>
    </row>
    <row r="180" spans="22:26">
      <c r="V180" s="416">
        <f t="shared" si="14"/>
        <v>44713</v>
      </c>
      <c r="W180" s="423" t="s">
        <v>1195</v>
      </c>
      <c r="X180" s="422" t="s">
        <v>1674</v>
      </c>
      <c r="Y180" s="422">
        <v>2</v>
      </c>
      <c r="Z180" s="422">
        <v>20</v>
      </c>
    </row>
    <row r="181" spans="22:26">
      <c r="V181" s="416">
        <f t="shared" si="14"/>
        <v>44713</v>
      </c>
      <c r="W181" s="421" t="s">
        <v>1195</v>
      </c>
      <c r="X181" s="420" t="s">
        <v>1675</v>
      </c>
      <c r="Y181" s="420">
        <v>1</v>
      </c>
      <c r="Z181" s="420">
        <v>8</v>
      </c>
    </row>
    <row r="182" spans="22:26">
      <c r="V182" s="416">
        <f t="shared" si="14"/>
        <v>44713</v>
      </c>
      <c r="W182" s="424" t="s">
        <v>1231</v>
      </c>
      <c r="X182" s="422" t="s">
        <v>1231</v>
      </c>
      <c r="Y182" s="422">
        <v>6</v>
      </c>
      <c r="Z182" s="422">
        <v>44</v>
      </c>
    </row>
    <row r="183" spans="22:26">
      <c r="V183" s="416">
        <f t="shared" si="14"/>
        <v>44713</v>
      </c>
      <c r="W183" s="421" t="s">
        <v>1231</v>
      </c>
      <c r="X183" s="420" t="s">
        <v>1676</v>
      </c>
      <c r="Y183" s="420">
        <v>3</v>
      </c>
      <c r="Z183" s="420">
        <v>31</v>
      </c>
    </row>
    <row r="184" spans="22:26">
      <c r="V184" s="416">
        <f t="shared" si="14"/>
        <v>44713</v>
      </c>
      <c r="W184" s="422" t="s">
        <v>1213</v>
      </c>
      <c r="X184" s="422" t="s">
        <v>1213</v>
      </c>
      <c r="Y184" s="422">
        <v>7</v>
      </c>
      <c r="Z184" s="422">
        <v>33</v>
      </c>
    </row>
    <row r="185" spans="22:26">
      <c r="V185" s="416">
        <f t="shared" si="14"/>
        <v>44713</v>
      </c>
      <c r="W185" s="426" t="s">
        <v>1237</v>
      </c>
      <c r="X185" s="426" t="s">
        <v>1237</v>
      </c>
      <c r="Y185" s="426">
        <v>2</v>
      </c>
      <c r="Z185" s="426">
        <v>4</v>
      </c>
    </row>
    <row r="186" spans="22:26">
      <c r="V186" s="435">
        <v>44720</v>
      </c>
      <c r="W186" t="s">
        <v>1214</v>
      </c>
      <c r="X186" t="s">
        <v>1214</v>
      </c>
      <c r="Y186">
        <v>6</v>
      </c>
      <c r="Z186">
        <v>73</v>
      </c>
    </row>
    <row r="187" spans="22:26">
      <c r="V187" s="435">
        <f t="shared" ref="V187:V198" si="15">V186</f>
        <v>44720</v>
      </c>
      <c r="W187" t="s">
        <v>1214</v>
      </c>
      <c r="X187" t="s">
        <v>1660</v>
      </c>
      <c r="Y187">
        <v>4</v>
      </c>
      <c r="Z187">
        <v>77</v>
      </c>
    </row>
    <row r="188" spans="22:26">
      <c r="V188" s="435">
        <f t="shared" si="15"/>
        <v>44720</v>
      </c>
      <c r="W188" t="s">
        <v>1227</v>
      </c>
      <c r="X188" t="s">
        <v>1227</v>
      </c>
      <c r="Y188">
        <v>6</v>
      </c>
      <c r="Z188">
        <v>51</v>
      </c>
    </row>
    <row r="189" spans="22:26">
      <c r="V189" s="435">
        <f t="shared" si="15"/>
        <v>44720</v>
      </c>
      <c r="W189" t="s">
        <v>1227</v>
      </c>
      <c r="X189" t="s">
        <v>1671</v>
      </c>
      <c r="Y189">
        <v>5</v>
      </c>
      <c r="Z189">
        <v>45</v>
      </c>
    </row>
    <row r="190" spans="22:26">
      <c r="V190" s="435">
        <f t="shared" si="15"/>
        <v>44720</v>
      </c>
      <c r="W190" t="s">
        <v>1208</v>
      </c>
      <c r="X190" t="s">
        <v>1208</v>
      </c>
      <c r="Y190">
        <v>7</v>
      </c>
      <c r="Z190">
        <v>70</v>
      </c>
    </row>
    <row r="191" spans="22:26">
      <c r="V191" s="435">
        <f t="shared" si="15"/>
        <v>44720</v>
      </c>
      <c r="W191" t="s">
        <v>1208</v>
      </c>
      <c r="X191" t="s">
        <v>1673</v>
      </c>
      <c r="Y191">
        <v>8</v>
      </c>
      <c r="Z191">
        <v>150</v>
      </c>
    </row>
    <row r="192" spans="22:26">
      <c r="V192" s="435">
        <f t="shared" si="15"/>
        <v>44720</v>
      </c>
      <c r="W192" t="s">
        <v>1195</v>
      </c>
      <c r="X192" t="s">
        <v>1195</v>
      </c>
      <c r="Y192">
        <v>9</v>
      </c>
      <c r="Z192">
        <v>58</v>
      </c>
    </row>
    <row r="193" spans="22:26">
      <c r="V193" s="435">
        <f t="shared" si="15"/>
        <v>44720</v>
      </c>
      <c r="W193" t="s">
        <v>1195</v>
      </c>
      <c r="X193" t="s">
        <v>1674</v>
      </c>
      <c r="Y193">
        <v>2</v>
      </c>
      <c r="Z193">
        <v>21</v>
      </c>
    </row>
    <row r="194" spans="22:26">
      <c r="V194" s="435">
        <f t="shared" si="15"/>
        <v>44720</v>
      </c>
      <c r="W194" t="s">
        <v>1195</v>
      </c>
      <c r="X194" t="s">
        <v>1675</v>
      </c>
      <c r="Y194">
        <v>1</v>
      </c>
      <c r="Z194">
        <v>8</v>
      </c>
    </row>
    <row r="195" spans="22:26">
      <c r="V195" s="435">
        <f t="shared" si="15"/>
        <v>44720</v>
      </c>
      <c r="W195" t="s">
        <v>1231</v>
      </c>
      <c r="X195" t="s">
        <v>1231</v>
      </c>
      <c r="Y195">
        <v>6</v>
      </c>
      <c r="Z195">
        <v>44</v>
      </c>
    </row>
    <row r="196" spans="22:26">
      <c r="V196" s="435">
        <f t="shared" si="15"/>
        <v>44720</v>
      </c>
      <c r="W196" t="s">
        <v>1231</v>
      </c>
      <c r="X196" t="s">
        <v>1676</v>
      </c>
      <c r="Y196">
        <v>3</v>
      </c>
      <c r="Z196">
        <v>31</v>
      </c>
    </row>
    <row r="197" spans="22:26">
      <c r="V197" s="435">
        <f t="shared" si="15"/>
        <v>44720</v>
      </c>
      <c r="W197" t="s">
        <v>1213</v>
      </c>
      <c r="X197" t="s">
        <v>1213</v>
      </c>
      <c r="Y197">
        <v>7</v>
      </c>
      <c r="Z197">
        <v>33</v>
      </c>
    </row>
    <row r="198" spans="22:26">
      <c r="V198" s="435">
        <f t="shared" si="15"/>
        <v>44720</v>
      </c>
      <c r="W198" t="s">
        <v>1237</v>
      </c>
      <c r="X198" t="s">
        <v>1237</v>
      </c>
      <c r="Y198">
        <v>2</v>
      </c>
      <c r="Z198">
        <v>4</v>
      </c>
    </row>
    <row r="199" spans="22:26">
      <c r="V199" s="416">
        <v>44721</v>
      </c>
      <c r="W199" s="419" t="s">
        <v>1214</v>
      </c>
      <c r="X199" s="420" t="s">
        <v>1214</v>
      </c>
      <c r="Y199" s="420">
        <v>6</v>
      </c>
      <c r="Z199" s="420">
        <v>73</v>
      </c>
    </row>
    <row r="200" spans="22:26">
      <c r="V200" s="416">
        <f t="shared" ref="V200:V211" si="16">V199</f>
        <v>44721</v>
      </c>
      <c r="W200" s="421" t="s">
        <v>1214</v>
      </c>
      <c r="X200" s="422" t="s">
        <v>1660</v>
      </c>
      <c r="Y200" s="422">
        <v>4</v>
      </c>
      <c r="Z200" s="422">
        <v>77</v>
      </c>
    </row>
    <row r="201" spans="22:26">
      <c r="V201" s="416">
        <f t="shared" si="16"/>
        <v>44721</v>
      </c>
      <c r="W201" s="419" t="s">
        <v>1227</v>
      </c>
      <c r="X201" s="420" t="s">
        <v>1227</v>
      </c>
      <c r="Y201" s="420">
        <v>6</v>
      </c>
      <c r="Z201" s="420">
        <v>51</v>
      </c>
    </row>
    <row r="202" spans="22:26">
      <c r="V202" s="416">
        <f t="shared" si="16"/>
        <v>44721</v>
      </c>
      <c r="W202" s="421" t="s">
        <v>1227</v>
      </c>
      <c r="X202" s="422" t="s">
        <v>1671</v>
      </c>
      <c r="Y202" s="422">
        <v>5</v>
      </c>
      <c r="Z202" s="422">
        <v>45</v>
      </c>
    </row>
    <row r="203" spans="22:26">
      <c r="V203" s="416">
        <f t="shared" si="16"/>
        <v>44721</v>
      </c>
      <c r="W203" s="419" t="s">
        <v>1208</v>
      </c>
      <c r="X203" s="420" t="s">
        <v>1208</v>
      </c>
      <c r="Y203" s="420">
        <v>7</v>
      </c>
      <c r="Z203" s="420">
        <v>66</v>
      </c>
    </row>
    <row r="204" spans="22:26">
      <c r="V204" s="416">
        <f t="shared" si="16"/>
        <v>44721</v>
      </c>
      <c r="W204" s="421" t="s">
        <v>1208</v>
      </c>
      <c r="X204" s="422" t="s">
        <v>1673</v>
      </c>
      <c r="Y204" s="422">
        <v>8</v>
      </c>
      <c r="Z204" s="422">
        <v>150</v>
      </c>
    </row>
    <row r="205" spans="22:26">
      <c r="V205" s="416">
        <f t="shared" si="16"/>
        <v>44721</v>
      </c>
      <c r="W205" s="419" t="s">
        <v>1195</v>
      </c>
      <c r="X205" s="420" t="s">
        <v>1195</v>
      </c>
      <c r="Y205" s="420">
        <v>9</v>
      </c>
      <c r="Z205" s="420">
        <v>58</v>
      </c>
    </row>
    <row r="206" spans="22:26">
      <c r="V206" s="416">
        <f t="shared" si="16"/>
        <v>44721</v>
      </c>
      <c r="W206" s="423" t="s">
        <v>1195</v>
      </c>
      <c r="X206" s="422" t="s">
        <v>1674</v>
      </c>
      <c r="Y206" s="422">
        <v>2</v>
      </c>
      <c r="Z206" s="422">
        <v>21</v>
      </c>
    </row>
    <row r="207" spans="22:26">
      <c r="V207" s="416">
        <f t="shared" si="16"/>
        <v>44721</v>
      </c>
      <c r="W207" s="421" t="s">
        <v>1195</v>
      </c>
      <c r="X207" s="420" t="s">
        <v>1675</v>
      </c>
      <c r="Y207" s="420">
        <v>2</v>
      </c>
      <c r="Z207" s="420">
        <v>13</v>
      </c>
    </row>
    <row r="208" spans="22:26">
      <c r="V208" s="416">
        <f t="shared" si="16"/>
        <v>44721</v>
      </c>
      <c r="W208" s="424" t="s">
        <v>1231</v>
      </c>
      <c r="X208" s="422" t="s">
        <v>1231</v>
      </c>
      <c r="Y208" s="422">
        <v>6</v>
      </c>
      <c r="Z208" s="422">
        <v>44</v>
      </c>
    </row>
    <row r="209" spans="22:26">
      <c r="V209" s="416">
        <f t="shared" si="16"/>
        <v>44721</v>
      </c>
      <c r="W209" s="421" t="s">
        <v>1231</v>
      </c>
      <c r="X209" s="420" t="s">
        <v>1676</v>
      </c>
      <c r="Y209" s="420">
        <v>3</v>
      </c>
      <c r="Z209" s="420">
        <v>31</v>
      </c>
    </row>
    <row r="210" spans="22:26">
      <c r="V210" s="416">
        <f t="shared" si="16"/>
        <v>44721</v>
      </c>
      <c r="W210" s="422" t="s">
        <v>1213</v>
      </c>
      <c r="X210" s="422" t="s">
        <v>1213</v>
      </c>
      <c r="Y210" s="422">
        <v>7</v>
      </c>
      <c r="Z210" s="422">
        <v>33</v>
      </c>
    </row>
    <row r="211" spans="22:26">
      <c r="V211" s="416">
        <f t="shared" si="16"/>
        <v>44721</v>
      </c>
      <c r="W211" s="426" t="s">
        <v>1237</v>
      </c>
      <c r="X211" s="426" t="s">
        <v>1237</v>
      </c>
      <c r="Y211" s="426">
        <v>2</v>
      </c>
      <c r="Z211" s="426">
        <v>4</v>
      </c>
    </row>
    <row r="212" spans="22:26">
      <c r="V212" s="416">
        <v>44725</v>
      </c>
      <c r="W212" t="s">
        <v>1214</v>
      </c>
      <c r="X212" t="s">
        <v>1214</v>
      </c>
      <c r="Y212">
        <v>6</v>
      </c>
      <c r="Z212">
        <v>73</v>
      </c>
    </row>
    <row r="213" spans="22:26">
      <c r="V213" s="416">
        <v>44725</v>
      </c>
      <c r="W213" t="s">
        <v>1214</v>
      </c>
      <c r="X213" t="s">
        <v>1660</v>
      </c>
      <c r="Y213">
        <v>4</v>
      </c>
      <c r="Z213">
        <v>77</v>
      </c>
    </row>
    <row r="214" spans="22:26">
      <c r="V214" s="416">
        <v>44725</v>
      </c>
      <c r="W214" t="s">
        <v>1227</v>
      </c>
      <c r="X214" t="s">
        <v>1227</v>
      </c>
      <c r="Y214">
        <v>6</v>
      </c>
      <c r="Z214">
        <v>51</v>
      </c>
    </row>
    <row r="215" spans="22:26">
      <c r="V215" s="416">
        <v>44725</v>
      </c>
      <c r="W215" t="s">
        <v>1227</v>
      </c>
      <c r="X215" t="s">
        <v>1671</v>
      </c>
      <c r="Y215">
        <v>5</v>
      </c>
      <c r="Z215">
        <v>45</v>
      </c>
    </row>
    <row r="216" spans="22:26">
      <c r="V216" s="416">
        <v>44725</v>
      </c>
      <c r="W216" t="s">
        <v>1208</v>
      </c>
      <c r="X216" t="s">
        <v>1208</v>
      </c>
      <c r="Y216">
        <v>7</v>
      </c>
      <c r="Z216">
        <v>66</v>
      </c>
    </row>
    <row r="217" spans="22:26">
      <c r="V217" s="416">
        <v>44725</v>
      </c>
      <c r="W217" t="s">
        <v>1208</v>
      </c>
      <c r="X217" t="s">
        <v>1673</v>
      </c>
      <c r="Y217">
        <v>8</v>
      </c>
      <c r="Z217">
        <v>150</v>
      </c>
    </row>
    <row r="218" spans="22:26">
      <c r="V218" s="416">
        <v>44725</v>
      </c>
      <c r="W218" t="s">
        <v>1195</v>
      </c>
      <c r="X218" t="s">
        <v>1195</v>
      </c>
      <c r="Y218">
        <v>10</v>
      </c>
      <c r="Z218">
        <v>63</v>
      </c>
    </row>
    <row r="219" spans="22:26">
      <c r="V219" s="416">
        <v>44725</v>
      </c>
      <c r="W219" t="s">
        <v>1195</v>
      </c>
      <c r="X219" t="s">
        <v>1674</v>
      </c>
      <c r="Y219">
        <v>2</v>
      </c>
      <c r="Z219">
        <v>21</v>
      </c>
    </row>
    <row r="220" spans="22:26">
      <c r="V220" s="416">
        <v>44725</v>
      </c>
      <c r="W220" t="s">
        <v>1195</v>
      </c>
      <c r="X220" t="s">
        <v>1675</v>
      </c>
      <c r="Y220">
        <v>2</v>
      </c>
      <c r="Z220">
        <v>13</v>
      </c>
    </row>
    <row r="221" spans="22:26">
      <c r="V221" s="416">
        <v>44725</v>
      </c>
      <c r="W221" t="s">
        <v>1231</v>
      </c>
      <c r="X221" t="s">
        <v>1231</v>
      </c>
      <c r="Y221">
        <v>6</v>
      </c>
      <c r="Z221">
        <v>44</v>
      </c>
    </row>
    <row r="222" spans="22:26">
      <c r="V222" s="416">
        <v>44725</v>
      </c>
      <c r="W222" t="s">
        <v>1231</v>
      </c>
      <c r="X222" t="s">
        <v>1676</v>
      </c>
      <c r="Y222">
        <v>3</v>
      </c>
      <c r="Z222">
        <v>31</v>
      </c>
    </row>
    <row r="223" spans="22:26">
      <c r="V223" s="416">
        <v>44725</v>
      </c>
      <c r="W223" t="s">
        <v>1213</v>
      </c>
      <c r="X223" t="s">
        <v>1213</v>
      </c>
      <c r="Y223">
        <v>7</v>
      </c>
      <c r="Z223">
        <v>33</v>
      </c>
    </row>
    <row r="224" spans="22:26">
      <c r="V224" s="416">
        <v>44725</v>
      </c>
      <c r="W224" t="s">
        <v>1237</v>
      </c>
      <c r="X224" t="s">
        <v>1237</v>
      </c>
      <c r="Y224">
        <v>2</v>
      </c>
      <c r="Z224">
        <v>4</v>
      </c>
    </row>
    <row r="225" spans="22:26">
      <c r="V225" s="416">
        <v>44727</v>
      </c>
      <c r="W225" s="419" t="s">
        <v>1214</v>
      </c>
      <c r="X225" s="420" t="s">
        <v>1214</v>
      </c>
      <c r="Y225" s="420">
        <v>6</v>
      </c>
      <c r="Z225" s="420">
        <v>73</v>
      </c>
    </row>
    <row r="226" spans="22:26">
      <c r="V226" s="416">
        <f t="shared" ref="V226:V237" si="17">V225</f>
        <v>44727</v>
      </c>
      <c r="W226" s="421" t="s">
        <v>1214</v>
      </c>
      <c r="X226" s="422" t="s">
        <v>1660</v>
      </c>
      <c r="Y226" s="422">
        <v>4</v>
      </c>
      <c r="Z226" s="422">
        <v>77</v>
      </c>
    </row>
    <row r="227" spans="22:26">
      <c r="V227" s="416">
        <f t="shared" si="17"/>
        <v>44727</v>
      </c>
      <c r="W227" s="419" t="s">
        <v>1227</v>
      </c>
      <c r="X227" s="420" t="s">
        <v>1227</v>
      </c>
      <c r="Y227" s="420">
        <v>6</v>
      </c>
      <c r="Z227" s="420">
        <v>51</v>
      </c>
    </row>
    <row r="228" spans="22:26">
      <c r="V228" s="416">
        <f t="shared" si="17"/>
        <v>44727</v>
      </c>
      <c r="W228" s="421" t="s">
        <v>1227</v>
      </c>
      <c r="X228" s="422" t="s">
        <v>1671</v>
      </c>
      <c r="Y228" s="422">
        <v>5</v>
      </c>
      <c r="Z228" s="422">
        <v>45</v>
      </c>
    </row>
    <row r="229" spans="22:26">
      <c r="V229" s="416">
        <f t="shared" si="17"/>
        <v>44727</v>
      </c>
      <c r="W229" s="419" t="s">
        <v>1208</v>
      </c>
      <c r="X229" s="420" t="s">
        <v>1208</v>
      </c>
      <c r="Y229" s="420">
        <v>7</v>
      </c>
      <c r="Z229" s="420">
        <v>68</v>
      </c>
    </row>
    <row r="230" spans="22:26">
      <c r="V230" s="416">
        <f t="shared" si="17"/>
        <v>44727</v>
      </c>
      <c r="W230" s="421" t="s">
        <v>1208</v>
      </c>
      <c r="X230" s="422" t="s">
        <v>1673</v>
      </c>
      <c r="Y230" s="422">
        <v>8</v>
      </c>
      <c r="Z230" s="422">
        <v>146</v>
      </c>
    </row>
    <row r="231" spans="22:26">
      <c r="V231" s="416">
        <f t="shared" si="17"/>
        <v>44727</v>
      </c>
      <c r="W231" s="419" t="s">
        <v>1195</v>
      </c>
      <c r="X231" s="420" t="s">
        <v>1195</v>
      </c>
      <c r="Y231" s="420">
        <v>10</v>
      </c>
      <c r="Z231" s="420">
        <v>64</v>
      </c>
    </row>
    <row r="232" spans="22:26">
      <c r="V232" s="416">
        <f t="shared" si="17"/>
        <v>44727</v>
      </c>
      <c r="W232" s="423" t="s">
        <v>1195</v>
      </c>
      <c r="X232" s="422" t="s">
        <v>1674</v>
      </c>
      <c r="Y232" s="422">
        <v>3</v>
      </c>
      <c r="Z232" s="422">
        <v>25</v>
      </c>
    </row>
    <row r="233" spans="22:26">
      <c r="V233" s="416">
        <f t="shared" si="17"/>
        <v>44727</v>
      </c>
      <c r="W233" s="421" t="s">
        <v>1195</v>
      </c>
      <c r="X233" s="420" t="s">
        <v>1675</v>
      </c>
      <c r="Y233" s="420">
        <v>2</v>
      </c>
      <c r="Z233" s="420">
        <v>13</v>
      </c>
    </row>
    <row r="234" spans="22:26">
      <c r="V234" s="416">
        <f t="shared" si="17"/>
        <v>44727</v>
      </c>
      <c r="W234" s="424" t="s">
        <v>1231</v>
      </c>
      <c r="X234" s="422" t="s">
        <v>1231</v>
      </c>
      <c r="Y234" s="422">
        <v>6</v>
      </c>
      <c r="Z234" s="422">
        <v>44</v>
      </c>
    </row>
    <row r="235" spans="22:26">
      <c r="V235" s="416">
        <f t="shared" si="17"/>
        <v>44727</v>
      </c>
      <c r="W235" s="421" t="s">
        <v>1231</v>
      </c>
      <c r="X235" s="420" t="s">
        <v>1676</v>
      </c>
      <c r="Y235" s="420">
        <v>3</v>
      </c>
      <c r="Z235" s="420">
        <v>31</v>
      </c>
    </row>
    <row r="236" spans="22:26">
      <c r="V236" s="416">
        <f t="shared" si="17"/>
        <v>44727</v>
      </c>
      <c r="W236" s="422" t="s">
        <v>1213</v>
      </c>
      <c r="X236" s="422" t="s">
        <v>1213</v>
      </c>
      <c r="Y236" s="422">
        <v>7</v>
      </c>
      <c r="Z236" s="422">
        <v>33</v>
      </c>
    </row>
    <row r="237" spans="22:26">
      <c r="V237" s="416">
        <f t="shared" si="17"/>
        <v>44727</v>
      </c>
      <c r="W237" s="426" t="s">
        <v>1237</v>
      </c>
      <c r="X237" s="426" t="s">
        <v>1237</v>
      </c>
      <c r="Y237" s="426">
        <v>2</v>
      </c>
      <c r="Z237" s="426">
        <v>4</v>
      </c>
    </row>
    <row r="238" spans="22:26">
      <c r="V238" s="416">
        <v>44733</v>
      </c>
      <c r="W238" s="419" t="s">
        <v>1214</v>
      </c>
      <c r="X238" s="420" t="s">
        <v>1214</v>
      </c>
      <c r="Y238" s="420">
        <v>6</v>
      </c>
      <c r="Z238" s="420">
        <v>73</v>
      </c>
    </row>
    <row r="239" spans="22:26">
      <c r="V239" s="416">
        <f t="shared" ref="V239:V250" si="18">V238</f>
        <v>44733</v>
      </c>
      <c r="W239" s="421" t="s">
        <v>1214</v>
      </c>
      <c r="X239" s="422" t="s">
        <v>1660</v>
      </c>
      <c r="Y239" s="422">
        <v>4</v>
      </c>
      <c r="Z239" s="422">
        <v>77</v>
      </c>
    </row>
    <row r="240" spans="22:26">
      <c r="V240" s="416">
        <f t="shared" si="18"/>
        <v>44733</v>
      </c>
      <c r="W240" s="419" t="s">
        <v>1227</v>
      </c>
      <c r="X240" s="420" t="s">
        <v>1227</v>
      </c>
      <c r="Y240" s="420">
        <v>6</v>
      </c>
      <c r="Z240" s="420">
        <v>51</v>
      </c>
    </row>
    <row r="241" spans="22:26">
      <c r="V241" s="416">
        <f t="shared" si="18"/>
        <v>44733</v>
      </c>
      <c r="W241" s="421" t="s">
        <v>1227</v>
      </c>
      <c r="X241" s="422" t="s">
        <v>1671</v>
      </c>
      <c r="Y241" s="422">
        <v>5</v>
      </c>
      <c r="Z241" s="422">
        <v>45</v>
      </c>
    </row>
    <row r="242" spans="22:26">
      <c r="V242" s="416">
        <f t="shared" si="18"/>
        <v>44733</v>
      </c>
      <c r="W242" s="419" t="s">
        <v>1208</v>
      </c>
      <c r="X242" s="420" t="s">
        <v>1208</v>
      </c>
      <c r="Y242" s="420">
        <v>7</v>
      </c>
      <c r="Z242" s="420">
        <v>67</v>
      </c>
    </row>
    <row r="243" spans="22:26">
      <c r="V243" s="416">
        <f t="shared" si="18"/>
        <v>44733</v>
      </c>
      <c r="W243" s="421" t="s">
        <v>1208</v>
      </c>
      <c r="X243" s="422" t="s">
        <v>1673</v>
      </c>
      <c r="Y243" s="422">
        <v>8</v>
      </c>
      <c r="Z243" s="422">
        <v>150</v>
      </c>
    </row>
    <row r="244" spans="22:26">
      <c r="V244" s="416">
        <f t="shared" si="18"/>
        <v>44733</v>
      </c>
      <c r="W244" s="419" t="s">
        <v>1195</v>
      </c>
      <c r="X244" s="420" t="s">
        <v>1195</v>
      </c>
      <c r="Y244" s="420">
        <v>10</v>
      </c>
      <c r="Z244" s="420">
        <v>64</v>
      </c>
    </row>
    <row r="245" spans="22:26">
      <c r="V245" s="416">
        <f t="shared" si="18"/>
        <v>44733</v>
      </c>
      <c r="W245" s="423" t="s">
        <v>1195</v>
      </c>
      <c r="X245" s="422" t="s">
        <v>1674</v>
      </c>
      <c r="Y245" s="422">
        <v>3</v>
      </c>
      <c r="Z245" s="422">
        <v>25</v>
      </c>
    </row>
    <row r="246" spans="22:26">
      <c r="V246" s="416">
        <f t="shared" si="18"/>
        <v>44733</v>
      </c>
      <c r="W246" s="421" t="s">
        <v>1195</v>
      </c>
      <c r="X246" s="420" t="s">
        <v>1675</v>
      </c>
      <c r="Y246" s="420">
        <v>2</v>
      </c>
      <c r="Z246" s="420">
        <v>14</v>
      </c>
    </row>
    <row r="247" spans="22:26">
      <c r="V247" s="416">
        <f t="shared" si="18"/>
        <v>44733</v>
      </c>
      <c r="W247" s="424" t="s">
        <v>1231</v>
      </c>
      <c r="X247" s="422" t="s">
        <v>1231</v>
      </c>
      <c r="Y247" s="422">
        <v>6</v>
      </c>
      <c r="Z247" s="422">
        <v>44</v>
      </c>
    </row>
    <row r="248" spans="22:26">
      <c r="V248" s="416">
        <f t="shared" si="18"/>
        <v>44733</v>
      </c>
      <c r="W248" s="421" t="s">
        <v>1231</v>
      </c>
      <c r="X248" s="420" t="s">
        <v>1676</v>
      </c>
      <c r="Y248" s="420">
        <v>3</v>
      </c>
      <c r="Z248" s="420">
        <v>31</v>
      </c>
    </row>
    <row r="249" spans="22:26">
      <c r="V249" s="416">
        <f t="shared" si="18"/>
        <v>44733</v>
      </c>
      <c r="W249" s="422" t="s">
        <v>1213</v>
      </c>
      <c r="X249" s="422" t="s">
        <v>1213</v>
      </c>
      <c r="Y249" s="422">
        <v>7</v>
      </c>
      <c r="Z249" s="422">
        <v>33</v>
      </c>
    </row>
    <row r="250" spans="22:26">
      <c r="V250" s="416">
        <f t="shared" si="18"/>
        <v>44733</v>
      </c>
      <c r="W250" s="426" t="s">
        <v>1237</v>
      </c>
      <c r="X250" s="426" t="s">
        <v>1237</v>
      </c>
      <c r="Y250" s="426">
        <v>2</v>
      </c>
      <c r="Z250" s="426">
        <v>4</v>
      </c>
    </row>
    <row r="251" spans="22:26">
      <c r="V251" s="416">
        <v>44736</v>
      </c>
      <c r="W251" s="419" t="s">
        <v>1214</v>
      </c>
      <c r="X251" s="420" t="s">
        <v>1214</v>
      </c>
      <c r="Y251" s="420">
        <v>9</v>
      </c>
      <c r="Z251" s="420">
        <v>60</v>
      </c>
    </row>
    <row r="252" spans="22:26">
      <c r="V252" s="416">
        <f t="shared" ref="V252:V263" si="19">V251</f>
        <v>44736</v>
      </c>
      <c r="W252" s="421" t="s">
        <v>1214</v>
      </c>
      <c r="X252" s="422" t="s">
        <v>1660</v>
      </c>
      <c r="Y252" s="422">
        <v>6</v>
      </c>
      <c r="Z252" s="422">
        <v>63</v>
      </c>
    </row>
    <row r="253" spans="22:26">
      <c r="V253" s="416">
        <f t="shared" si="19"/>
        <v>44736</v>
      </c>
      <c r="W253" s="419" t="s">
        <v>1227</v>
      </c>
      <c r="X253" s="420" t="s">
        <v>1227</v>
      </c>
      <c r="Y253" s="420">
        <v>6</v>
      </c>
      <c r="Z253" s="420">
        <v>51</v>
      </c>
    </row>
    <row r="254" spans="22:26">
      <c r="V254" s="416">
        <f t="shared" si="19"/>
        <v>44736</v>
      </c>
      <c r="W254" s="421" t="s">
        <v>1227</v>
      </c>
      <c r="X254" s="422" t="s">
        <v>1671</v>
      </c>
      <c r="Y254" s="422">
        <v>5</v>
      </c>
      <c r="Z254" s="422">
        <v>45</v>
      </c>
    </row>
    <row r="255" spans="22:26">
      <c r="V255" s="416">
        <f t="shared" si="19"/>
        <v>44736</v>
      </c>
      <c r="W255" s="419" t="s">
        <v>1208</v>
      </c>
      <c r="X255" s="420" t="s">
        <v>1208</v>
      </c>
      <c r="Y255" s="420">
        <v>7</v>
      </c>
      <c r="Z255" s="420">
        <v>67</v>
      </c>
    </row>
    <row r="256" spans="22:26">
      <c r="V256" s="416">
        <f t="shared" si="19"/>
        <v>44736</v>
      </c>
      <c r="W256" s="421" t="s">
        <v>1208</v>
      </c>
      <c r="X256" s="422" t="s">
        <v>1673</v>
      </c>
      <c r="Y256" s="422">
        <v>8</v>
      </c>
      <c r="Z256" s="422">
        <v>150</v>
      </c>
    </row>
    <row r="257" spans="22:26">
      <c r="V257" s="416">
        <f t="shared" si="19"/>
        <v>44736</v>
      </c>
      <c r="W257" s="419" t="s">
        <v>1195</v>
      </c>
      <c r="X257" s="420" t="s">
        <v>1195</v>
      </c>
      <c r="Y257" s="420">
        <v>10</v>
      </c>
      <c r="Z257" s="420">
        <v>64</v>
      </c>
    </row>
    <row r="258" spans="22:26">
      <c r="V258" s="416">
        <f t="shared" si="19"/>
        <v>44736</v>
      </c>
      <c r="W258" s="423" t="s">
        <v>1195</v>
      </c>
      <c r="X258" s="422" t="s">
        <v>1674</v>
      </c>
      <c r="Y258" s="422">
        <v>3</v>
      </c>
      <c r="Z258" s="422">
        <v>25</v>
      </c>
    </row>
    <row r="259" spans="22:26">
      <c r="V259" s="416">
        <f t="shared" si="19"/>
        <v>44736</v>
      </c>
      <c r="W259" s="421" t="s">
        <v>1195</v>
      </c>
      <c r="X259" s="420" t="s">
        <v>1675</v>
      </c>
      <c r="Y259" s="420">
        <v>2</v>
      </c>
      <c r="Z259" s="420">
        <v>14</v>
      </c>
    </row>
    <row r="260" spans="22:26">
      <c r="V260" s="416">
        <f t="shared" si="19"/>
        <v>44736</v>
      </c>
      <c r="W260" s="424" t="s">
        <v>1231</v>
      </c>
      <c r="X260" s="422" t="s">
        <v>1231</v>
      </c>
      <c r="Y260" s="422">
        <v>6</v>
      </c>
      <c r="Z260" s="422">
        <v>44</v>
      </c>
    </row>
    <row r="261" spans="22:26">
      <c r="V261" s="416">
        <f t="shared" si="19"/>
        <v>44736</v>
      </c>
      <c r="W261" s="421" t="s">
        <v>1231</v>
      </c>
      <c r="X261" s="420" t="s">
        <v>1676</v>
      </c>
      <c r="Y261" s="420">
        <v>3</v>
      </c>
      <c r="Z261" s="420">
        <v>31</v>
      </c>
    </row>
    <row r="262" spans="22:26">
      <c r="V262" s="416">
        <f t="shared" si="19"/>
        <v>44736</v>
      </c>
      <c r="W262" s="422" t="s">
        <v>1213</v>
      </c>
      <c r="X262" s="422" t="s">
        <v>1213</v>
      </c>
      <c r="Y262" s="422">
        <v>7</v>
      </c>
      <c r="Z262" s="422">
        <v>33</v>
      </c>
    </row>
    <row r="263" spans="22:26">
      <c r="V263" s="416">
        <f t="shared" si="19"/>
        <v>44736</v>
      </c>
      <c r="W263" s="426" t="s">
        <v>1237</v>
      </c>
      <c r="X263" s="426" t="s">
        <v>1237</v>
      </c>
      <c r="Y263" s="426">
        <v>2</v>
      </c>
      <c r="Z263" s="426">
        <v>4</v>
      </c>
    </row>
    <row r="264" spans="22:26">
      <c r="V264" s="416">
        <v>44740</v>
      </c>
      <c r="W264" s="419" t="s">
        <v>1214</v>
      </c>
      <c r="X264" s="420" t="s">
        <v>1214</v>
      </c>
      <c r="Y264" s="420">
        <v>9</v>
      </c>
      <c r="Z264" s="420">
        <v>69</v>
      </c>
    </row>
    <row r="265" spans="22:26">
      <c r="V265" s="416">
        <f t="shared" ref="V265:V276" si="20">V264</f>
        <v>44740</v>
      </c>
      <c r="W265" s="421" t="s">
        <v>1214</v>
      </c>
      <c r="X265" s="422" t="s">
        <v>1660</v>
      </c>
      <c r="Y265" s="422">
        <v>9</v>
      </c>
      <c r="Z265" s="422">
        <v>78</v>
      </c>
    </row>
    <row r="266" spans="22:26">
      <c r="V266" s="416">
        <f t="shared" si="20"/>
        <v>44740</v>
      </c>
      <c r="W266" s="419" t="s">
        <v>1227</v>
      </c>
      <c r="X266" s="420" t="s">
        <v>1227</v>
      </c>
      <c r="Y266" s="420">
        <v>6</v>
      </c>
      <c r="Z266" s="420">
        <v>51</v>
      </c>
    </row>
    <row r="267" spans="22:26">
      <c r="V267" s="416">
        <f t="shared" si="20"/>
        <v>44740</v>
      </c>
      <c r="W267" s="421" t="s">
        <v>1227</v>
      </c>
      <c r="X267" s="422" t="s">
        <v>1671</v>
      </c>
      <c r="Y267" s="422">
        <v>5</v>
      </c>
      <c r="Z267" s="422">
        <v>45</v>
      </c>
    </row>
    <row r="268" spans="22:26">
      <c r="V268" s="416">
        <f t="shared" si="20"/>
        <v>44740</v>
      </c>
      <c r="W268" s="419" t="s">
        <v>1208</v>
      </c>
      <c r="X268" s="420" t="s">
        <v>1208</v>
      </c>
      <c r="Y268" s="420">
        <v>7</v>
      </c>
      <c r="Z268" s="420">
        <v>67</v>
      </c>
    </row>
    <row r="269" spans="22:26">
      <c r="V269" s="416">
        <f t="shared" si="20"/>
        <v>44740</v>
      </c>
      <c r="W269" s="421" t="s">
        <v>1208</v>
      </c>
      <c r="X269" s="422" t="s">
        <v>1673</v>
      </c>
      <c r="Y269" s="422">
        <v>8</v>
      </c>
      <c r="Z269" s="422">
        <v>150</v>
      </c>
    </row>
    <row r="270" spans="22:26">
      <c r="V270" s="416">
        <f t="shared" si="20"/>
        <v>44740</v>
      </c>
      <c r="W270" s="419" t="s">
        <v>1195</v>
      </c>
      <c r="X270" s="420" t="s">
        <v>1195</v>
      </c>
      <c r="Y270" s="420">
        <v>10</v>
      </c>
      <c r="Z270" s="420">
        <v>65</v>
      </c>
    </row>
    <row r="271" spans="22:26">
      <c r="V271" s="416">
        <f t="shared" si="20"/>
        <v>44740</v>
      </c>
      <c r="W271" s="423" t="s">
        <v>1195</v>
      </c>
      <c r="X271" s="422" t="s">
        <v>1674</v>
      </c>
      <c r="Y271" s="422">
        <v>3</v>
      </c>
      <c r="Z271" s="422">
        <v>25</v>
      </c>
    </row>
    <row r="272" spans="22:26">
      <c r="V272" s="416">
        <f t="shared" si="20"/>
        <v>44740</v>
      </c>
      <c r="W272" s="421" t="s">
        <v>1195</v>
      </c>
      <c r="X272" s="420" t="s">
        <v>1675</v>
      </c>
      <c r="Y272" s="420">
        <v>2</v>
      </c>
      <c r="Z272" s="420">
        <v>14</v>
      </c>
    </row>
    <row r="273" spans="22:26">
      <c r="V273" s="416">
        <f t="shared" si="20"/>
        <v>44740</v>
      </c>
      <c r="W273" s="424" t="s">
        <v>1231</v>
      </c>
      <c r="X273" s="422" t="s">
        <v>1231</v>
      </c>
      <c r="Y273" s="422">
        <v>6</v>
      </c>
      <c r="Z273" s="422">
        <v>44</v>
      </c>
    </row>
    <row r="274" spans="22:26">
      <c r="V274" s="416">
        <f t="shared" si="20"/>
        <v>44740</v>
      </c>
      <c r="W274" s="421" t="s">
        <v>1231</v>
      </c>
      <c r="X274" s="420" t="s">
        <v>1676</v>
      </c>
      <c r="Y274" s="420">
        <v>3</v>
      </c>
      <c r="Z274" s="420">
        <v>31</v>
      </c>
    </row>
    <row r="275" spans="22:26">
      <c r="V275" s="416">
        <f t="shared" si="20"/>
        <v>44740</v>
      </c>
      <c r="W275" s="422" t="s">
        <v>1213</v>
      </c>
      <c r="X275" s="422" t="s">
        <v>1213</v>
      </c>
      <c r="Y275" s="422">
        <v>7</v>
      </c>
      <c r="Z275" s="422">
        <v>33</v>
      </c>
    </row>
    <row r="276" spans="22:26">
      <c r="V276" s="416">
        <f t="shared" si="20"/>
        <v>44740</v>
      </c>
      <c r="W276" s="426" t="s">
        <v>1237</v>
      </c>
      <c r="X276" s="426" t="s">
        <v>1237</v>
      </c>
      <c r="Y276" s="426">
        <v>2</v>
      </c>
      <c r="Z276" s="426">
        <v>4</v>
      </c>
    </row>
    <row r="277" spans="22:26">
      <c r="V277" s="416">
        <v>44742</v>
      </c>
      <c r="W277" s="419" t="s">
        <v>1214</v>
      </c>
      <c r="X277" s="420" t="s">
        <v>1214</v>
      </c>
      <c r="Y277" s="420">
        <v>9</v>
      </c>
      <c r="Z277" s="420">
        <v>69</v>
      </c>
    </row>
    <row r="278" spans="22:26">
      <c r="V278" s="416">
        <f t="shared" ref="V278:V289" si="21">V277</f>
        <v>44742</v>
      </c>
      <c r="W278" s="421" t="s">
        <v>1214</v>
      </c>
      <c r="X278" s="422" t="s">
        <v>1660</v>
      </c>
      <c r="Y278" s="422">
        <v>9</v>
      </c>
      <c r="Z278" s="422">
        <v>78</v>
      </c>
    </row>
    <row r="279" spans="22:26">
      <c r="V279" s="416">
        <f t="shared" si="21"/>
        <v>44742</v>
      </c>
      <c r="W279" s="419" t="s">
        <v>1227</v>
      </c>
      <c r="X279" s="420" t="s">
        <v>1227</v>
      </c>
      <c r="Y279" s="420">
        <v>6</v>
      </c>
      <c r="Z279" s="420">
        <v>51</v>
      </c>
    </row>
    <row r="280" spans="22:26">
      <c r="V280" s="416">
        <f t="shared" si="21"/>
        <v>44742</v>
      </c>
      <c r="W280" s="421" t="s">
        <v>1227</v>
      </c>
      <c r="X280" s="422" t="s">
        <v>1671</v>
      </c>
      <c r="Y280" s="422">
        <v>5</v>
      </c>
      <c r="Z280" s="422">
        <v>45</v>
      </c>
    </row>
    <row r="281" spans="22:26">
      <c r="V281" s="416">
        <f t="shared" si="21"/>
        <v>44742</v>
      </c>
      <c r="W281" s="419" t="s">
        <v>1208</v>
      </c>
      <c r="X281" s="420" t="s">
        <v>1208</v>
      </c>
      <c r="Y281" s="420">
        <v>7</v>
      </c>
      <c r="Z281" s="420">
        <v>67</v>
      </c>
    </row>
    <row r="282" spans="22:26">
      <c r="V282" s="416">
        <f t="shared" si="21"/>
        <v>44742</v>
      </c>
      <c r="W282" s="421" t="s">
        <v>1208</v>
      </c>
      <c r="X282" s="422" t="s">
        <v>1673</v>
      </c>
      <c r="Y282" s="422">
        <v>8</v>
      </c>
      <c r="Z282" s="422">
        <v>150</v>
      </c>
    </row>
    <row r="283" spans="22:26">
      <c r="V283" s="416">
        <f t="shared" si="21"/>
        <v>44742</v>
      </c>
      <c r="W283" s="419" t="s">
        <v>1195</v>
      </c>
      <c r="X283" s="420" t="s">
        <v>1195</v>
      </c>
      <c r="Y283" s="420">
        <v>10</v>
      </c>
      <c r="Z283" s="420">
        <v>65</v>
      </c>
    </row>
    <row r="284" spans="22:26">
      <c r="V284" s="416">
        <f t="shared" si="21"/>
        <v>44742</v>
      </c>
      <c r="W284" s="423" t="s">
        <v>1195</v>
      </c>
      <c r="X284" s="422" t="s">
        <v>1674</v>
      </c>
      <c r="Y284" s="422">
        <v>3</v>
      </c>
      <c r="Z284" s="422">
        <v>25</v>
      </c>
    </row>
    <row r="285" spans="22:26">
      <c r="V285" s="416">
        <f t="shared" si="21"/>
        <v>44742</v>
      </c>
      <c r="W285" s="421" t="s">
        <v>1195</v>
      </c>
      <c r="X285" s="420" t="s">
        <v>1675</v>
      </c>
      <c r="Y285" s="420">
        <v>2</v>
      </c>
      <c r="Z285" s="420">
        <v>14</v>
      </c>
    </row>
    <row r="286" spans="22:26">
      <c r="V286" s="416">
        <f t="shared" si="21"/>
        <v>44742</v>
      </c>
      <c r="W286" s="424" t="s">
        <v>1231</v>
      </c>
      <c r="X286" s="422" t="s">
        <v>1231</v>
      </c>
      <c r="Y286" s="422">
        <v>6</v>
      </c>
      <c r="Z286" s="422">
        <v>44</v>
      </c>
    </row>
    <row r="287" spans="22:26">
      <c r="V287" s="416">
        <f t="shared" si="21"/>
        <v>44742</v>
      </c>
      <c r="W287" s="421" t="s">
        <v>1231</v>
      </c>
      <c r="X287" s="420" t="s">
        <v>1676</v>
      </c>
      <c r="Y287" s="420">
        <v>3</v>
      </c>
      <c r="Z287" s="420">
        <v>31</v>
      </c>
    </row>
    <row r="288" spans="22:26">
      <c r="V288" s="416">
        <f t="shared" si="21"/>
        <v>44742</v>
      </c>
      <c r="W288" s="422" t="s">
        <v>1213</v>
      </c>
      <c r="X288" s="422" t="s">
        <v>1213</v>
      </c>
      <c r="Y288" s="422">
        <v>7</v>
      </c>
      <c r="Z288" s="422">
        <v>33</v>
      </c>
    </row>
    <row r="289" spans="22:26">
      <c r="V289" s="416">
        <f t="shared" si="21"/>
        <v>44742</v>
      </c>
      <c r="W289" s="426" t="s">
        <v>1237</v>
      </c>
      <c r="X289" s="426" t="s">
        <v>1237</v>
      </c>
      <c r="Y289" s="426">
        <v>2</v>
      </c>
      <c r="Z289" s="426">
        <v>4</v>
      </c>
    </row>
    <row r="290" spans="22:26">
      <c r="V290" s="416">
        <v>44750</v>
      </c>
      <c r="W290" t="s">
        <v>1214</v>
      </c>
      <c r="X290" t="s">
        <v>1214</v>
      </c>
      <c r="Y290">
        <v>9</v>
      </c>
      <c r="Z290">
        <v>69</v>
      </c>
    </row>
    <row r="291" spans="22:26">
      <c r="V291" s="416">
        <f t="shared" ref="V291:V302" si="22">V290</f>
        <v>44750</v>
      </c>
      <c r="W291" t="s">
        <v>1214</v>
      </c>
      <c r="X291" t="s">
        <v>1660</v>
      </c>
      <c r="Y291">
        <v>9</v>
      </c>
      <c r="Z291">
        <v>78</v>
      </c>
    </row>
    <row r="292" spans="22:26">
      <c r="V292" s="416">
        <f t="shared" si="22"/>
        <v>44750</v>
      </c>
      <c r="W292" t="s">
        <v>1227</v>
      </c>
      <c r="X292" t="s">
        <v>1227</v>
      </c>
      <c r="Y292">
        <v>6</v>
      </c>
      <c r="Z292">
        <v>51</v>
      </c>
    </row>
    <row r="293" spans="22:26">
      <c r="V293" s="416">
        <f t="shared" si="22"/>
        <v>44750</v>
      </c>
      <c r="W293" t="s">
        <v>1227</v>
      </c>
      <c r="X293" t="s">
        <v>1671</v>
      </c>
      <c r="Y293">
        <v>5</v>
      </c>
      <c r="Z293">
        <v>45</v>
      </c>
    </row>
    <row r="294" spans="22:26">
      <c r="V294" s="416">
        <f t="shared" si="22"/>
        <v>44750</v>
      </c>
      <c r="W294" t="s">
        <v>1208</v>
      </c>
      <c r="X294" t="s">
        <v>1208</v>
      </c>
      <c r="Y294">
        <v>7</v>
      </c>
      <c r="Z294">
        <v>67</v>
      </c>
    </row>
    <row r="295" spans="22:26">
      <c r="V295" s="416">
        <f t="shared" si="22"/>
        <v>44750</v>
      </c>
      <c r="W295" t="s">
        <v>1208</v>
      </c>
      <c r="X295" t="s">
        <v>1673</v>
      </c>
      <c r="Y295">
        <v>8</v>
      </c>
      <c r="Z295">
        <v>150</v>
      </c>
    </row>
    <row r="296" spans="22:26">
      <c r="V296" s="416">
        <f t="shared" si="22"/>
        <v>44750</v>
      </c>
      <c r="W296" t="s">
        <v>1195</v>
      </c>
      <c r="X296" t="s">
        <v>1195</v>
      </c>
      <c r="Y296">
        <v>10</v>
      </c>
      <c r="Z296">
        <v>65</v>
      </c>
    </row>
    <row r="297" spans="22:26">
      <c r="V297" s="416">
        <f t="shared" si="22"/>
        <v>44750</v>
      </c>
      <c r="W297" t="s">
        <v>1195</v>
      </c>
      <c r="X297" t="s">
        <v>1674</v>
      </c>
      <c r="Y297">
        <v>3</v>
      </c>
      <c r="Z297">
        <v>25</v>
      </c>
    </row>
    <row r="298" spans="22:26">
      <c r="V298" s="416">
        <f t="shared" si="22"/>
        <v>44750</v>
      </c>
      <c r="W298" t="s">
        <v>1195</v>
      </c>
      <c r="X298" t="s">
        <v>1675</v>
      </c>
      <c r="Y298">
        <v>2</v>
      </c>
      <c r="Z298">
        <v>14</v>
      </c>
    </row>
    <row r="299" spans="22:26">
      <c r="V299" s="416">
        <f t="shared" si="22"/>
        <v>44750</v>
      </c>
      <c r="W299" t="s">
        <v>1231</v>
      </c>
      <c r="X299" t="s">
        <v>1231</v>
      </c>
      <c r="Y299">
        <v>6</v>
      </c>
      <c r="Z299">
        <v>53</v>
      </c>
    </row>
    <row r="300" spans="22:26">
      <c r="V300" s="416">
        <f t="shared" si="22"/>
        <v>44750</v>
      </c>
      <c r="W300" t="s">
        <v>1231</v>
      </c>
      <c r="X300" t="s">
        <v>1676</v>
      </c>
      <c r="Y300">
        <v>3</v>
      </c>
      <c r="Z300">
        <v>31</v>
      </c>
    </row>
    <row r="301" spans="22:26">
      <c r="V301" s="416">
        <f t="shared" si="22"/>
        <v>44750</v>
      </c>
      <c r="W301" t="s">
        <v>1213</v>
      </c>
      <c r="X301" t="s">
        <v>1213</v>
      </c>
      <c r="Y301">
        <v>7</v>
      </c>
      <c r="Z301">
        <v>33</v>
      </c>
    </row>
    <row r="302" spans="22:26">
      <c r="V302" s="416">
        <f t="shared" si="22"/>
        <v>44750</v>
      </c>
      <c r="W302" t="s">
        <v>1237</v>
      </c>
      <c r="X302" t="s">
        <v>1237</v>
      </c>
      <c r="Y302">
        <v>2</v>
      </c>
      <c r="Z302">
        <v>4</v>
      </c>
    </row>
    <row r="303" spans="22:26">
      <c r="V303" s="416">
        <v>44753</v>
      </c>
      <c r="W303" s="419" t="s">
        <v>1214</v>
      </c>
      <c r="X303" s="420" t="s">
        <v>1214</v>
      </c>
      <c r="Y303" s="420">
        <v>9</v>
      </c>
      <c r="Z303" s="420">
        <v>69</v>
      </c>
    </row>
    <row r="304" spans="22:26">
      <c r="V304" s="416">
        <f t="shared" ref="V304:V315" si="23">V303</f>
        <v>44753</v>
      </c>
      <c r="W304" s="421" t="s">
        <v>1214</v>
      </c>
      <c r="X304" s="422" t="s">
        <v>1660</v>
      </c>
      <c r="Y304" s="422">
        <v>9</v>
      </c>
      <c r="Z304" s="422">
        <v>78</v>
      </c>
    </row>
    <row r="305" spans="22:26">
      <c r="V305" s="416">
        <f t="shared" si="23"/>
        <v>44753</v>
      </c>
      <c r="W305" s="419" t="s">
        <v>1227</v>
      </c>
      <c r="X305" s="420" t="s">
        <v>1227</v>
      </c>
      <c r="Y305" s="420">
        <v>6</v>
      </c>
      <c r="Z305" s="420">
        <v>51</v>
      </c>
    </row>
    <row r="306" spans="22:26">
      <c r="V306" s="416">
        <f t="shared" si="23"/>
        <v>44753</v>
      </c>
      <c r="W306" s="421" t="s">
        <v>1227</v>
      </c>
      <c r="X306" s="422" t="s">
        <v>1671</v>
      </c>
      <c r="Y306" s="422">
        <v>5</v>
      </c>
      <c r="Z306" s="422">
        <v>45</v>
      </c>
    </row>
    <row r="307" spans="22:26">
      <c r="V307" s="416">
        <f t="shared" si="23"/>
        <v>44753</v>
      </c>
      <c r="W307" s="419" t="s">
        <v>1208</v>
      </c>
      <c r="X307" s="420" t="s">
        <v>1208</v>
      </c>
      <c r="Y307" s="420">
        <v>7</v>
      </c>
      <c r="Z307" s="420">
        <v>67</v>
      </c>
    </row>
    <row r="308" spans="22:26">
      <c r="V308" s="416">
        <f t="shared" si="23"/>
        <v>44753</v>
      </c>
      <c r="W308" s="421" t="s">
        <v>1208</v>
      </c>
      <c r="X308" s="422" t="s">
        <v>1673</v>
      </c>
      <c r="Y308" s="422">
        <v>8</v>
      </c>
      <c r="Z308" s="422">
        <v>154</v>
      </c>
    </row>
    <row r="309" spans="22:26">
      <c r="V309" s="416">
        <f t="shared" si="23"/>
        <v>44753</v>
      </c>
      <c r="W309" s="419" t="s">
        <v>1195</v>
      </c>
      <c r="X309" s="420" t="s">
        <v>1195</v>
      </c>
      <c r="Y309" s="420">
        <v>10</v>
      </c>
      <c r="Z309" s="420">
        <v>65</v>
      </c>
    </row>
    <row r="310" spans="22:26">
      <c r="V310" s="416">
        <f t="shared" si="23"/>
        <v>44753</v>
      </c>
      <c r="W310" s="423" t="s">
        <v>1195</v>
      </c>
      <c r="X310" s="422" t="s">
        <v>1674</v>
      </c>
      <c r="Y310" s="422">
        <v>3</v>
      </c>
      <c r="Z310" s="422">
        <v>25</v>
      </c>
    </row>
    <row r="311" spans="22:26">
      <c r="V311" s="416">
        <f t="shared" si="23"/>
        <v>44753</v>
      </c>
      <c r="W311" s="421" t="s">
        <v>1195</v>
      </c>
      <c r="X311" s="420" t="s">
        <v>1675</v>
      </c>
      <c r="Y311" s="420">
        <v>2</v>
      </c>
      <c r="Z311" s="420">
        <v>14</v>
      </c>
    </row>
    <row r="312" spans="22:26">
      <c r="V312" s="416">
        <f t="shared" si="23"/>
        <v>44753</v>
      </c>
      <c r="W312" s="424" t="s">
        <v>1231</v>
      </c>
      <c r="X312" s="422" t="s">
        <v>1231</v>
      </c>
      <c r="Y312" s="422">
        <v>6</v>
      </c>
      <c r="Z312" s="422">
        <v>53</v>
      </c>
    </row>
    <row r="313" spans="22:26">
      <c r="V313" s="416">
        <f t="shared" si="23"/>
        <v>44753</v>
      </c>
      <c r="W313" s="421" t="s">
        <v>1231</v>
      </c>
      <c r="X313" s="420" t="s">
        <v>1676</v>
      </c>
      <c r="Y313" s="420">
        <v>3</v>
      </c>
      <c r="Z313" s="420">
        <v>31</v>
      </c>
    </row>
    <row r="314" spans="22:26">
      <c r="V314" s="416">
        <f t="shared" si="23"/>
        <v>44753</v>
      </c>
      <c r="W314" s="422" t="s">
        <v>1213</v>
      </c>
      <c r="X314" s="422" t="s">
        <v>1213</v>
      </c>
      <c r="Y314" s="422">
        <v>7</v>
      </c>
      <c r="Z314" s="422">
        <v>33</v>
      </c>
    </row>
    <row r="315" spans="22:26">
      <c r="V315" s="416">
        <f t="shared" si="23"/>
        <v>44753</v>
      </c>
      <c r="W315" s="426" t="s">
        <v>1237</v>
      </c>
      <c r="X315" s="426" t="s">
        <v>1237</v>
      </c>
      <c r="Y315" s="426">
        <v>2</v>
      </c>
      <c r="Z315" s="426">
        <v>4</v>
      </c>
    </row>
    <row r="316" spans="22:26">
      <c r="V316" s="416">
        <v>44758</v>
      </c>
      <c r="W316" t="s">
        <v>1214</v>
      </c>
      <c r="X316" t="s">
        <v>1214</v>
      </c>
      <c r="Y316">
        <v>9</v>
      </c>
      <c r="Z316">
        <v>73</v>
      </c>
    </row>
    <row r="317" spans="22:26">
      <c r="V317" s="416">
        <f t="shared" ref="V317:V328" si="24">V316</f>
        <v>44758</v>
      </c>
      <c r="W317" t="s">
        <v>1214</v>
      </c>
      <c r="X317" t="s">
        <v>1660</v>
      </c>
      <c r="Y317">
        <v>9</v>
      </c>
      <c r="Z317">
        <v>80</v>
      </c>
    </row>
    <row r="318" spans="22:26">
      <c r="V318" s="416">
        <f t="shared" si="24"/>
        <v>44758</v>
      </c>
      <c r="W318" t="s">
        <v>1227</v>
      </c>
      <c r="X318" t="s">
        <v>1227</v>
      </c>
      <c r="Y318">
        <v>6</v>
      </c>
      <c r="Z318">
        <v>51</v>
      </c>
    </row>
    <row r="319" spans="22:26">
      <c r="V319" s="416">
        <f t="shared" si="24"/>
        <v>44758</v>
      </c>
      <c r="W319" t="s">
        <v>1227</v>
      </c>
      <c r="X319" t="s">
        <v>1671</v>
      </c>
      <c r="Y319">
        <v>5</v>
      </c>
      <c r="Z319">
        <v>45</v>
      </c>
    </row>
    <row r="320" spans="22:26">
      <c r="V320" s="416">
        <f t="shared" si="24"/>
        <v>44758</v>
      </c>
      <c r="W320" t="s">
        <v>1208</v>
      </c>
      <c r="X320" t="s">
        <v>1208</v>
      </c>
      <c r="Y320">
        <v>7</v>
      </c>
      <c r="Z320">
        <v>67</v>
      </c>
    </row>
    <row r="321" spans="22:26">
      <c r="V321" s="416">
        <f t="shared" si="24"/>
        <v>44758</v>
      </c>
      <c r="W321" t="s">
        <v>1208</v>
      </c>
      <c r="X321" t="s">
        <v>1673</v>
      </c>
      <c r="Y321">
        <v>8</v>
      </c>
      <c r="Z321">
        <v>154</v>
      </c>
    </row>
    <row r="322" spans="22:26">
      <c r="V322" s="416">
        <f t="shared" si="24"/>
        <v>44758</v>
      </c>
      <c r="W322" t="s">
        <v>1195</v>
      </c>
      <c r="X322" t="s">
        <v>1195</v>
      </c>
      <c r="Y322">
        <v>10</v>
      </c>
      <c r="Z322">
        <v>65</v>
      </c>
    </row>
    <row r="323" spans="22:26">
      <c r="V323" s="416">
        <f t="shared" si="24"/>
        <v>44758</v>
      </c>
      <c r="W323" t="s">
        <v>1195</v>
      </c>
      <c r="X323" t="s">
        <v>1674</v>
      </c>
      <c r="Y323">
        <v>3</v>
      </c>
      <c r="Z323">
        <v>25</v>
      </c>
    </row>
    <row r="324" spans="22:26">
      <c r="V324" s="416">
        <f t="shared" si="24"/>
        <v>44758</v>
      </c>
      <c r="W324" t="s">
        <v>1195</v>
      </c>
      <c r="X324" t="s">
        <v>1675</v>
      </c>
      <c r="Y324">
        <v>2</v>
      </c>
      <c r="Z324">
        <v>14</v>
      </c>
    </row>
    <row r="325" spans="22:26">
      <c r="V325" s="416">
        <f t="shared" si="24"/>
        <v>44758</v>
      </c>
      <c r="W325" t="s">
        <v>1231</v>
      </c>
      <c r="X325" t="s">
        <v>1231</v>
      </c>
      <c r="Y325">
        <v>6</v>
      </c>
      <c r="Z325">
        <v>53</v>
      </c>
    </row>
    <row r="326" spans="22:26">
      <c r="V326" s="416">
        <f t="shared" si="24"/>
        <v>44758</v>
      </c>
      <c r="W326" t="s">
        <v>1231</v>
      </c>
      <c r="X326" t="s">
        <v>1676</v>
      </c>
      <c r="Y326">
        <v>3</v>
      </c>
      <c r="Z326">
        <v>31</v>
      </c>
    </row>
    <row r="327" spans="22:26">
      <c r="V327" s="416">
        <f t="shared" si="24"/>
        <v>44758</v>
      </c>
      <c r="W327" t="s">
        <v>1213</v>
      </c>
      <c r="X327" t="s">
        <v>1213</v>
      </c>
      <c r="Y327">
        <v>7</v>
      </c>
      <c r="Z327">
        <v>33</v>
      </c>
    </row>
    <row r="328" spans="22:26">
      <c r="V328" s="416">
        <f t="shared" si="24"/>
        <v>44758</v>
      </c>
      <c r="W328" t="s">
        <v>1237</v>
      </c>
      <c r="X328" t="s">
        <v>1237</v>
      </c>
      <c r="Y328">
        <v>2</v>
      </c>
      <c r="Z328">
        <v>4</v>
      </c>
    </row>
    <row r="329" spans="22:26">
      <c r="V329" s="416">
        <v>44770</v>
      </c>
      <c r="W329" t="s">
        <v>1214</v>
      </c>
      <c r="X329" t="s">
        <v>1214</v>
      </c>
      <c r="Y329">
        <v>9</v>
      </c>
      <c r="Z329">
        <v>74</v>
      </c>
    </row>
    <row r="330" spans="22:26">
      <c r="V330" s="416">
        <f t="shared" ref="V330:V341" si="25">V329</f>
        <v>44770</v>
      </c>
      <c r="W330" t="s">
        <v>1214</v>
      </c>
      <c r="X330" t="s">
        <v>1660</v>
      </c>
      <c r="Y330">
        <v>9</v>
      </c>
      <c r="Z330">
        <v>81</v>
      </c>
    </row>
    <row r="331" spans="22:26">
      <c r="V331" s="416">
        <f t="shared" si="25"/>
        <v>44770</v>
      </c>
      <c r="W331" t="s">
        <v>1227</v>
      </c>
      <c r="X331" t="s">
        <v>1227</v>
      </c>
      <c r="Y331">
        <v>6</v>
      </c>
      <c r="Z331">
        <v>51</v>
      </c>
    </row>
    <row r="332" spans="22:26">
      <c r="V332" s="416">
        <f t="shared" si="25"/>
        <v>44770</v>
      </c>
      <c r="W332" t="s">
        <v>1227</v>
      </c>
      <c r="X332" t="s">
        <v>1671</v>
      </c>
      <c r="Y332">
        <v>5</v>
      </c>
      <c r="Z332">
        <v>46</v>
      </c>
    </row>
    <row r="333" spans="22:26">
      <c r="V333" s="416">
        <f t="shared" si="25"/>
        <v>44770</v>
      </c>
      <c r="W333" t="s">
        <v>1208</v>
      </c>
      <c r="X333" t="s">
        <v>1208</v>
      </c>
      <c r="Y333">
        <v>7</v>
      </c>
      <c r="Z333">
        <v>67</v>
      </c>
    </row>
    <row r="334" spans="22:26">
      <c r="V334" s="416">
        <f t="shared" si="25"/>
        <v>44770</v>
      </c>
      <c r="W334" t="s">
        <v>1208</v>
      </c>
      <c r="X334" t="s">
        <v>1673</v>
      </c>
      <c r="Y334">
        <v>8</v>
      </c>
      <c r="Z334">
        <v>154</v>
      </c>
    </row>
    <row r="335" spans="22:26">
      <c r="V335" s="416">
        <f t="shared" si="25"/>
        <v>44770</v>
      </c>
      <c r="W335" t="s">
        <v>1195</v>
      </c>
      <c r="X335" t="s">
        <v>1195</v>
      </c>
      <c r="Y335">
        <v>10</v>
      </c>
      <c r="Z335">
        <v>65</v>
      </c>
    </row>
    <row r="336" spans="22:26">
      <c r="V336" s="416">
        <f t="shared" si="25"/>
        <v>44770</v>
      </c>
      <c r="W336" t="s">
        <v>1195</v>
      </c>
      <c r="X336" t="s">
        <v>1674</v>
      </c>
      <c r="Y336">
        <v>3</v>
      </c>
      <c r="Z336">
        <v>25</v>
      </c>
    </row>
    <row r="337" spans="22:26">
      <c r="V337" s="416">
        <f t="shared" si="25"/>
        <v>44770</v>
      </c>
      <c r="W337" t="s">
        <v>1195</v>
      </c>
      <c r="X337" t="s">
        <v>1675</v>
      </c>
      <c r="Y337">
        <v>2</v>
      </c>
      <c r="Z337">
        <v>14</v>
      </c>
    </row>
    <row r="338" spans="22:26">
      <c r="V338" s="416">
        <f t="shared" si="25"/>
        <v>44770</v>
      </c>
      <c r="W338" t="s">
        <v>1231</v>
      </c>
      <c r="X338" t="s">
        <v>1231</v>
      </c>
      <c r="Y338">
        <v>6</v>
      </c>
      <c r="Z338">
        <v>53</v>
      </c>
    </row>
    <row r="339" spans="22:26">
      <c r="V339" s="416">
        <f t="shared" si="25"/>
        <v>44770</v>
      </c>
      <c r="W339" t="s">
        <v>1231</v>
      </c>
      <c r="X339" t="s">
        <v>1676</v>
      </c>
      <c r="Y339">
        <v>3</v>
      </c>
      <c r="Z339">
        <v>31</v>
      </c>
    </row>
    <row r="340" spans="22:26">
      <c r="V340" s="416">
        <f t="shared" si="25"/>
        <v>44770</v>
      </c>
      <c r="W340" t="s">
        <v>1213</v>
      </c>
      <c r="X340" t="s">
        <v>1213</v>
      </c>
      <c r="Y340">
        <v>7</v>
      </c>
      <c r="Z340">
        <v>33</v>
      </c>
    </row>
    <row r="341" spans="22:26">
      <c r="V341" s="416">
        <f t="shared" si="25"/>
        <v>44770</v>
      </c>
      <c r="W341" t="s">
        <v>1237</v>
      </c>
      <c r="X341" t="s">
        <v>1237</v>
      </c>
      <c r="Y341">
        <v>2</v>
      </c>
      <c r="Z341">
        <v>4</v>
      </c>
    </row>
    <row r="342" spans="22:26">
      <c r="V342" s="416">
        <v>44777</v>
      </c>
      <c r="W342" t="s">
        <v>1214</v>
      </c>
      <c r="X342" t="s">
        <v>1214</v>
      </c>
      <c r="Y342">
        <v>9</v>
      </c>
      <c r="Z342">
        <v>74</v>
      </c>
    </row>
    <row r="343" spans="22:26">
      <c r="V343" s="416">
        <f t="shared" ref="V343:V354" si="26">V342</f>
        <v>44777</v>
      </c>
      <c r="W343" t="s">
        <v>1214</v>
      </c>
      <c r="X343" t="s">
        <v>1660</v>
      </c>
      <c r="Y343">
        <v>9</v>
      </c>
      <c r="Z343">
        <v>81</v>
      </c>
    </row>
    <row r="344" spans="22:26">
      <c r="V344" s="416">
        <f t="shared" si="26"/>
        <v>44777</v>
      </c>
      <c r="W344" t="s">
        <v>1227</v>
      </c>
      <c r="X344" t="s">
        <v>1227</v>
      </c>
      <c r="Y344">
        <v>6</v>
      </c>
      <c r="Z344">
        <v>51</v>
      </c>
    </row>
    <row r="345" spans="22:26">
      <c r="V345" s="416">
        <f t="shared" si="26"/>
        <v>44777</v>
      </c>
      <c r="W345" t="s">
        <v>1227</v>
      </c>
      <c r="X345" t="s">
        <v>1671</v>
      </c>
      <c r="Y345">
        <v>5</v>
      </c>
      <c r="Z345">
        <v>46</v>
      </c>
    </row>
    <row r="346" spans="22:26">
      <c r="V346" s="416">
        <f t="shared" si="26"/>
        <v>44777</v>
      </c>
      <c r="W346" t="s">
        <v>1208</v>
      </c>
      <c r="X346" t="s">
        <v>1208</v>
      </c>
      <c r="Y346">
        <v>7</v>
      </c>
      <c r="Z346">
        <v>67</v>
      </c>
    </row>
    <row r="347" spans="22:26">
      <c r="V347" s="416">
        <f t="shared" si="26"/>
        <v>44777</v>
      </c>
      <c r="W347" t="s">
        <v>1208</v>
      </c>
      <c r="X347" t="s">
        <v>1673</v>
      </c>
      <c r="Y347">
        <v>8</v>
      </c>
      <c r="Z347">
        <v>154</v>
      </c>
    </row>
    <row r="348" spans="22:26">
      <c r="V348" s="416">
        <f t="shared" si="26"/>
        <v>44777</v>
      </c>
      <c r="W348" t="s">
        <v>1195</v>
      </c>
      <c r="X348" t="s">
        <v>1195</v>
      </c>
      <c r="Y348">
        <v>13</v>
      </c>
      <c r="Z348">
        <v>76</v>
      </c>
    </row>
    <row r="349" spans="22:26">
      <c r="V349" s="416">
        <f t="shared" si="26"/>
        <v>44777</v>
      </c>
      <c r="W349" t="s">
        <v>1195</v>
      </c>
      <c r="X349" t="s">
        <v>1674</v>
      </c>
      <c r="Y349">
        <v>3</v>
      </c>
      <c r="Z349">
        <v>25</v>
      </c>
    </row>
    <row r="350" spans="22:26">
      <c r="V350" s="416">
        <f t="shared" si="26"/>
        <v>44777</v>
      </c>
      <c r="W350" t="s">
        <v>1195</v>
      </c>
      <c r="X350" t="s">
        <v>1675</v>
      </c>
      <c r="Y350">
        <v>2</v>
      </c>
      <c r="Z350">
        <v>14</v>
      </c>
    </row>
    <row r="351" spans="22:26">
      <c r="V351" s="416">
        <f t="shared" si="26"/>
        <v>44777</v>
      </c>
      <c r="W351" t="s">
        <v>1231</v>
      </c>
      <c r="X351" t="s">
        <v>1231</v>
      </c>
      <c r="Y351">
        <v>6</v>
      </c>
      <c r="Z351">
        <v>53</v>
      </c>
    </row>
    <row r="352" spans="22:26">
      <c r="V352" s="416">
        <f t="shared" si="26"/>
        <v>44777</v>
      </c>
      <c r="W352" t="s">
        <v>1231</v>
      </c>
      <c r="X352" t="s">
        <v>1676</v>
      </c>
      <c r="Y352">
        <v>3</v>
      </c>
      <c r="Z352">
        <v>31</v>
      </c>
    </row>
    <row r="353" spans="22:26">
      <c r="V353" s="416">
        <f t="shared" si="26"/>
        <v>44777</v>
      </c>
      <c r="W353" t="s">
        <v>1213</v>
      </c>
      <c r="X353" t="s">
        <v>1213</v>
      </c>
      <c r="Y353">
        <v>8</v>
      </c>
      <c r="Z353">
        <v>43</v>
      </c>
    </row>
    <row r="354" spans="22:26">
      <c r="V354" s="416">
        <f t="shared" si="26"/>
        <v>44777</v>
      </c>
      <c r="W354" t="s">
        <v>1237</v>
      </c>
      <c r="X354" t="s">
        <v>1237</v>
      </c>
      <c r="Y354">
        <v>2</v>
      </c>
      <c r="Z354">
        <v>4</v>
      </c>
    </row>
    <row r="355" spans="22:26">
      <c r="V355" s="416">
        <v>44785</v>
      </c>
      <c r="W355" s="419" t="s">
        <v>1214</v>
      </c>
      <c r="X355" s="420" t="s">
        <v>1214</v>
      </c>
      <c r="Y355" s="420">
        <v>9</v>
      </c>
      <c r="Z355" s="420">
        <v>74</v>
      </c>
    </row>
    <row r="356" spans="22:26">
      <c r="V356" s="416">
        <f t="shared" ref="V356:V367" si="27">V355</f>
        <v>44785</v>
      </c>
      <c r="W356" s="421" t="s">
        <v>1214</v>
      </c>
      <c r="X356" s="422" t="s">
        <v>1660</v>
      </c>
      <c r="Y356" s="422">
        <v>9</v>
      </c>
      <c r="Z356" s="422">
        <v>81</v>
      </c>
    </row>
    <row r="357" spans="22:26">
      <c r="V357" s="416">
        <f t="shared" si="27"/>
        <v>44785</v>
      </c>
      <c r="W357" s="419" t="s">
        <v>1227</v>
      </c>
      <c r="X357" s="420" t="s">
        <v>1227</v>
      </c>
      <c r="Y357" s="420">
        <v>6</v>
      </c>
      <c r="Z357" s="420">
        <v>51</v>
      </c>
    </row>
    <row r="358" spans="22:26">
      <c r="V358" s="416">
        <f t="shared" si="27"/>
        <v>44785</v>
      </c>
      <c r="W358" s="421" t="s">
        <v>1227</v>
      </c>
      <c r="X358" s="422" t="s">
        <v>1671</v>
      </c>
      <c r="Y358" s="422">
        <v>5</v>
      </c>
      <c r="Z358" s="422">
        <v>46</v>
      </c>
    </row>
    <row r="359" spans="22:26">
      <c r="V359" s="416">
        <f t="shared" si="27"/>
        <v>44785</v>
      </c>
      <c r="W359" s="419" t="s">
        <v>1208</v>
      </c>
      <c r="X359" s="420" t="s">
        <v>1208</v>
      </c>
      <c r="Y359" s="420">
        <v>7</v>
      </c>
      <c r="Z359" s="420">
        <v>67</v>
      </c>
    </row>
    <row r="360" spans="22:26">
      <c r="V360" s="416">
        <f t="shared" si="27"/>
        <v>44785</v>
      </c>
      <c r="W360" s="421" t="s">
        <v>1208</v>
      </c>
      <c r="X360" s="422" t="s">
        <v>1673</v>
      </c>
      <c r="Y360" s="422">
        <v>8</v>
      </c>
      <c r="Z360" s="422">
        <v>154</v>
      </c>
    </row>
    <row r="361" spans="22:26">
      <c r="V361" s="416">
        <f t="shared" si="27"/>
        <v>44785</v>
      </c>
      <c r="W361" s="419" t="s">
        <v>1195</v>
      </c>
      <c r="X361" s="420" t="s">
        <v>1195</v>
      </c>
      <c r="Y361" s="420">
        <v>13</v>
      </c>
      <c r="Z361" s="420">
        <v>79</v>
      </c>
    </row>
    <row r="362" spans="22:26">
      <c r="V362" s="416">
        <f t="shared" si="27"/>
        <v>44785</v>
      </c>
      <c r="W362" s="423" t="s">
        <v>1195</v>
      </c>
      <c r="X362" s="422" t="s">
        <v>1674</v>
      </c>
      <c r="Y362" s="422">
        <v>3</v>
      </c>
      <c r="Z362" s="422">
        <v>24</v>
      </c>
    </row>
    <row r="363" spans="22:26">
      <c r="V363" s="416">
        <f t="shared" si="27"/>
        <v>44785</v>
      </c>
      <c r="W363" s="421" t="s">
        <v>1195</v>
      </c>
      <c r="X363" s="420" t="s">
        <v>1675</v>
      </c>
      <c r="Y363" s="420">
        <v>2</v>
      </c>
      <c r="Z363" s="420">
        <v>16</v>
      </c>
    </row>
    <row r="364" spans="22:26">
      <c r="V364" s="416">
        <f t="shared" si="27"/>
        <v>44785</v>
      </c>
      <c r="W364" s="424" t="s">
        <v>1231</v>
      </c>
      <c r="X364" s="422" t="s">
        <v>1231</v>
      </c>
      <c r="Y364" s="422">
        <v>6</v>
      </c>
      <c r="Z364" s="422">
        <v>57</v>
      </c>
    </row>
    <row r="365" spans="22:26">
      <c r="V365" s="416">
        <f t="shared" si="27"/>
        <v>44785</v>
      </c>
      <c r="W365" s="421" t="s">
        <v>1231</v>
      </c>
      <c r="X365" s="420" t="s">
        <v>1676</v>
      </c>
      <c r="Y365" s="420">
        <v>3</v>
      </c>
      <c r="Z365" s="420">
        <v>33</v>
      </c>
    </row>
    <row r="366" spans="22:26">
      <c r="V366" s="416">
        <f t="shared" si="27"/>
        <v>44785</v>
      </c>
      <c r="W366" s="422" t="s">
        <v>1213</v>
      </c>
      <c r="X366" s="422" t="s">
        <v>1213</v>
      </c>
      <c r="Y366" s="422">
        <v>8</v>
      </c>
      <c r="Z366" s="422">
        <v>39</v>
      </c>
    </row>
    <row r="367" spans="22:26">
      <c r="V367" s="416">
        <f t="shared" si="27"/>
        <v>44785</v>
      </c>
      <c r="W367" s="426" t="s">
        <v>1237</v>
      </c>
      <c r="X367" s="426" t="s">
        <v>1237</v>
      </c>
      <c r="Y367" s="426">
        <v>2</v>
      </c>
      <c r="Z367" s="426">
        <v>4</v>
      </c>
    </row>
    <row r="368" spans="22:26">
      <c r="V368" s="416">
        <v>44792</v>
      </c>
      <c r="W368" s="419" t="s">
        <v>1214</v>
      </c>
      <c r="X368" s="420" t="s">
        <v>1214</v>
      </c>
      <c r="Y368" s="420">
        <v>9</v>
      </c>
      <c r="Z368" s="420">
        <v>75</v>
      </c>
    </row>
    <row r="369" spans="22:26">
      <c r="V369" s="416">
        <f t="shared" ref="V369:V380" si="28">V368</f>
        <v>44792</v>
      </c>
      <c r="W369" s="421" t="s">
        <v>1214</v>
      </c>
      <c r="X369" s="422" t="s">
        <v>1660</v>
      </c>
      <c r="Y369" s="422">
        <v>9</v>
      </c>
      <c r="Z369" s="422">
        <v>87</v>
      </c>
    </row>
    <row r="370" spans="22:26">
      <c r="V370" s="416">
        <f t="shared" si="28"/>
        <v>44792</v>
      </c>
      <c r="W370" s="419" t="s">
        <v>1227</v>
      </c>
      <c r="X370" s="420" t="s">
        <v>1227</v>
      </c>
      <c r="Y370" s="420">
        <v>6</v>
      </c>
      <c r="Z370" s="420">
        <v>51</v>
      </c>
    </row>
    <row r="371" spans="22:26">
      <c r="V371" s="416">
        <f t="shared" si="28"/>
        <v>44792</v>
      </c>
      <c r="W371" s="421" t="s">
        <v>1227</v>
      </c>
      <c r="X371" s="422" t="s">
        <v>1671</v>
      </c>
      <c r="Y371" s="422">
        <v>5</v>
      </c>
      <c r="Z371" s="422">
        <v>46</v>
      </c>
    </row>
    <row r="372" spans="22:26">
      <c r="V372" s="416">
        <f t="shared" si="28"/>
        <v>44792</v>
      </c>
      <c r="W372" s="419" t="s">
        <v>1208</v>
      </c>
      <c r="X372" s="420" t="s">
        <v>1208</v>
      </c>
      <c r="Y372" s="420">
        <v>7</v>
      </c>
      <c r="Z372" s="420">
        <v>67</v>
      </c>
    </row>
    <row r="373" spans="22:26">
      <c r="V373" s="416">
        <f t="shared" si="28"/>
        <v>44792</v>
      </c>
      <c r="W373" s="421" t="s">
        <v>1208</v>
      </c>
      <c r="X373" s="422" t="s">
        <v>1673</v>
      </c>
      <c r="Y373" s="422">
        <v>8</v>
      </c>
      <c r="Z373" s="422">
        <v>154</v>
      </c>
    </row>
    <row r="374" spans="22:26">
      <c r="V374" s="416">
        <f t="shared" si="28"/>
        <v>44792</v>
      </c>
      <c r="W374" s="419" t="s">
        <v>1195</v>
      </c>
      <c r="X374" s="420" t="s">
        <v>1195</v>
      </c>
      <c r="Y374" s="420">
        <v>13</v>
      </c>
      <c r="Z374" s="420">
        <v>79</v>
      </c>
    </row>
    <row r="375" spans="22:26">
      <c r="V375" s="416">
        <f t="shared" si="28"/>
        <v>44792</v>
      </c>
      <c r="W375" s="423" t="s">
        <v>1195</v>
      </c>
      <c r="X375" s="422" t="s">
        <v>1674</v>
      </c>
      <c r="Y375" s="422">
        <v>3</v>
      </c>
      <c r="Z375" s="422">
        <v>24</v>
      </c>
    </row>
    <row r="376" spans="22:26">
      <c r="V376" s="416">
        <f t="shared" si="28"/>
        <v>44792</v>
      </c>
      <c r="W376" s="421" t="s">
        <v>1195</v>
      </c>
      <c r="X376" s="420" t="s">
        <v>1675</v>
      </c>
      <c r="Y376" s="420">
        <v>2</v>
      </c>
      <c r="Z376" s="420">
        <v>16</v>
      </c>
    </row>
    <row r="377" spans="22:26">
      <c r="V377" s="416">
        <f t="shared" si="28"/>
        <v>44792</v>
      </c>
      <c r="W377" s="424" t="s">
        <v>1231</v>
      </c>
      <c r="X377" s="422" t="s">
        <v>1231</v>
      </c>
      <c r="Y377" s="422">
        <v>6</v>
      </c>
      <c r="Z377" s="422">
        <v>58</v>
      </c>
    </row>
    <row r="378" spans="22:26">
      <c r="V378" s="416">
        <f t="shared" si="28"/>
        <v>44792</v>
      </c>
      <c r="W378" s="421" t="s">
        <v>1231</v>
      </c>
      <c r="X378" s="420" t="s">
        <v>1676</v>
      </c>
      <c r="Y378" s="420">
        <v>3</v>
      </c>
      <c r="Z378" s="420">
        <v>34</v>
      </c>
    </row>
    <row r="379" spans="22:26">
      <c r="V379" s="416">
        <f t="shared" si="28"/>
        <v>44792</v>
      </c>
      <c r="W379" s="422" t="s">
        <v>1213</v>
      </c>
      <c r="X379" s="422" t="s">
        <v>1213</v>
      </c>
      <c r="Y379" s="422">
        <v>9</v>
      </c>
      <c r="Z379" s="422">
        <v>42</v>
      </c>
    </row>
    <row r="380" spans="22:26">
      <c r="V380" s="416">
        <f t="shared" si="28"/>
        <v>44792</v>
      </c>
      <c r="W380" s="426" t="s">
        <v>1237</v>
      </c>
      <c r="X380" s="426" t="s">
        <v>1237</v>
      </c>
      <c r="Y380" s="426">
        <v>2</v>
      </c>
      <c r="Z380" s="426">
        <v>4</v>
      </c>
    </row>
    <row r="381" spans="22:26">
      <c r="V381" s="416">
        <v>44799</v>
      </c>
      <c r="W381" t="s">
        <v>1214</v>
      </c>
      <c r="X381" t="s">
        <v>1214</v>
      </c>
      <c r="Y381">
        <v>9</v>
      </c>
      <c r="Z381">
        <v>75</v>
      </c>
    </row>
    <row r="382" spans="22:26">
      <c r="V382" s="416">
        <f t="shared" ref="V382:V393" si="29">V381</f>
        <v>44799</v>
      </c>
      <c r="W382" t="s">
        <v>1214</v>
      </c>
      <c r="X382" t="s">
        <v>1660</v>
      </c>
      <c r="Y382">
        <v>9</v>
      </c>
      <c r="Z382">
        <v>87</v>
      </c>
    </row>
    <row r="383" spans="22:26">
      <c r="V383" s="416">
        <f t="shared" si="29"/>
        <v>44799</v>
      </c>
      <c r="W383" t="s">
        <v>1227</v>
      </c>
      <c r="X383" t="s">
        <v>1227</v>
      </c>
      <c r="Y383">
        <v>6</v>
      </c>
      <c r="Z383">
        <v>52</v>
      </c>
    </row>
    <row r="384" spans="22:26">
      <c r="V384" s="416">
        <f t="shared" si="29"/>
        <v>44799</v>
      </c>
      <c r="W384" t="s">
        <v>1227</v>
      </c>
      <c r="X384" t="s">
        <v>1671</v>
      </c>
      <c r="Y384">
        <v>5</v>
      </c>
      <c r="Z384">
        <v>46</v>
      </c>
    </row>
    <row r="385" spans="22:26">
      <c r="V385" s="416">
        <f t="shared" si="29"/>
        <v>44799</v>
      </c>
      <c r="W385" t="s">
        <v>1208</v>
      </c>
      <c r="X385" t="s">
        <v>1208</v>
      </c>
      <c r="Y385">
        <v>7</v>
      </c>
      <c r="Z385">
        <v>67</v>
      </c>
    </row>
    <row r="386" spans="22:26">
      <c r="V386" s="416">
        <f t="shared" si="29"/>
        <v>44799</v>
      </c>
      <c r="W386" t="s">
        <v>1208</v>
      </c>
      <c r="X386" t="s">
        <v>1673</v>
      </c>
      <c r="Y386">
        <v>8</v>
      </c>
      <c r="Z386">
        <v>154</v>
      </c>
    </row>
    <row r="387" spans="22:26">
      <c r="V387" s="416">
        <f t="shared" si="29"/>
        <v>44799</v>
      </c>
      <c r="W387" t="s">
        <v>1195</v>
      </c>
      <c r="X387" t="s">
        <v>1195</v>
      </c>
      <c r="Y387">
        <v>13</v>
      </c>
      <c r="Z387">
        <v>79</v>
      </c>
    </row>
    <row r="388" spans="22:26">
      <c r="V388" s="416">
        <f t="shared" si="29"/>
        <v>44799</v>
      </c>
      <c r="W388" t="s">
        <v>1195</v>
      </c>
      <c r="X388" t="s">
        <v>1674</v>
      </c>
      <c r="Y388">
        <v>3</v>
      </c>
      <c r="Z388">
        <v>24</v>
      </c>
    </row>
    <row r="389" spans="22:26">
      <c r="V389" s="416">
        <f t="shared" si="29"/>
        <v>44799</v>
      </c>
      <c r="W389" t="s">
        <v>1195</v>
      </c>
      <c r="X389" t="s">
        <v>1675</v>
      </c>
      <c r="Y389">
        <v>2</v>
      </c>
      <c r="Z389">
        <v>16</v>
      </c>
    </row>
    <row r="390" spans="22:26">
      <c r="V390" s="416">
        <f t="shared" si="29"/>
        <v>44799</v>
      </c>
      <c r="W390" t="s">
        <v>1231</v>
      </c>
      <c r="X390" t="s">
        <v>1231</v>
      </c>
      <c r="Y390">
        <v>7</v>
      </c>
      <c r="Z390">
        <v>63</v>
      </c>
    </row>
    <row r="391" spans="22:26">
      <c r="V391" s="416">
        <f t="shared" si="29"/>
        <v>44799</v>
      </c>
      <c r="W391" t="s">
        <v>1231</v>
      </c>
      <c r="X391" t="s">
        <v>1676</v>
      </c>
      <c r="Y391">
        <v>3</v>
      </c>
      <c r="Z391">
        <v>36</v>
      </c>
    </row>
    <row r="392" spans="22:26">
      <c r="V392" s="416">
        <f t="shared" si="29"/>
        <v>44799</v>
      </c>
      <c r="W392" t="s">
        <v>1213</v>
      </c>
      <c r="X392" t="s">
        <v>1213</v>
      </c>
      <c r="Y392">
        <v>9</v>
      </c>
      <c r="Z392">
        <v>42</v>
      </c>
    </row>
    <row r="393" spans="22:26">
      <c r="V393" s="416">
        <f t="shared" si="29"/>
        <v>44799</v>
      </c>
      <c r="W393" t="s">
        <v>1237</v>
      </c>
      <c r="X393" t="s">
        <v>1237</v>
      </c>
      <c r="Y393">
        <v>4</v>
      </c>
      <c r="Z393">
        <v>10</v>
      </c>
    </row>
    <row r="394" spans="22:26">
      <c r="V394" s="416">
        <v>44806</v>
      </c>
      <c r="W394" s="419" t="s">
        <v>1214</v>
      </c>
      <c r="X394" s="420" t="s">
        <v>1214</v>
      </c>
      <c r="Y394" s="420">
        <v>9</v>
      </c>
      <c r="Z394" s="420">
        <v>75</v>
      </c>
    </row>
    <row r="395" spans="22:26">
      <c r="V395" s="416">
        <v>44806</v>
      </c>
      <c r="W395" s="421" t="s">
        <v>1214</v>
      </c>
      <c r="X395" s="422" t="s">
        <v>1660</v>
      </c>
      <c r="Y395" s="422">
        <v>9</v>
      </c>
      <c r="Z395" s="422">
        <v>87</v>
      </c>
    </row>
    <row r="396" spans="22:26">
      <c r="V396" s="416">
        <v>44806</v>
      </c>
      <c r="W396" s="419" t="s">
        <v>1227</v>
      </c>
      <c r="X396" s="420" t="s">
        <v>1227</v>
      </c>
      <c r="Y396" s="420">
        <v>6</v>
      </c>
      <c r="Z396" s="420">
        <v>52</v>
      </c>
    </row>
    <row r="397" spans="22:26">
      <c r="V397" s="416">
        <v>44806</v>
      </c>
      <c r="W397" s="421" t="s">
        <v>1227</v>
      </c>
      <c r="X397" s="422" t="s">
        <v>1671</v>
      </c>
      <c r="Y397" s="422">
        <v>5</v>
      </c>
      <c r="Z397" s="422">
        <v>46</v>
      </c>
    </row>
    <row r="398" spans="22:26">
      <c r="V398" s="416">
        <v>44806</v>
      </c>
      <c r="W398" s="419" t="s">
        <v>1208</v>
      </c>
      <c r="X398" s="420" t="s">
        <v>1208</v>
      </c>
      <c r="Y398" s="420">
        <v>7</v>
      </c>
      <c r="Z398" s="420">
        <v>67</v>
      </c>
    </row>
    <row r="399" spans="22:26">
      <c r="V399" s="416">
        <v>44806</v>
      </c>
      <c r="W399" s="421" t="s">
        <v>1208</v>
      </c>
      <c r="X399" s="422" t="s">
        <v>1673</v>
      </c>
      <c r="Y399" s="422">
        <v>8</v>
      </c>
      <c r="Z399" s="422">
        <v>154</v>
      </c>
    </row>
    <row r="400" spans="22:26">
      <c r="V400" s="416">
        <v>44806</v>
      </c>
      <c r="W400" s="419" t="s">
        <v>1195</v>
      </c>
      <c r="X400" s="420" t="s">
        <v>1195</v>
      </c>
      <c r="Y400" s="420">
        <v>13</v>
      </c>
      <c r="Z400" s="420">
        <v>79</v>
      </c>
    </row>
    <row r="401" spans="22:26">
      <c r="V401" s="416">
        <v>44806</v>
      </c>
      <c r="W401" s="423" t="s">
        <v>1195</v>
      </c>
      <c r="X401" s="422" t="s">
        <v>1674</v>
      </c>
      <c r="Y401" s="422">
        <v>3</v>
      </c>
      <c r="Z401" s="422">
        <v>24</v>
      </c>
    </row>
    <row r="402" spans="22:26">
      <c r="V402" s="416">
        <v>44806</v>
      </c>
      <c r="W402" s="421" t="s">
        <v>1195</v>
      </c>
      <c r="X402" s="420" t="s">
        <v>1675</v>
      </c>
      <c r="Y402" s="420">
        <v>2</v>
      </c>
      <c r="Z402" s="420">
        <v>16</v>
      </c>
    </row>
    <row r="403" spans="22:26">
      <c r="V403" s="416">
        <v>44806</v>
      </c>
      <c r="W403" s="424" t="s">
        <v>1231</v>
      </c>
      <c r="X403" s="422" t="s">
        <v>1231</v>
      </c>
      <c r="Y403" s="422">
        <v>7</v>
      </c>
      <c r="Z403" s="422">
        <v>63</v>
      </c>
    </row>
    <row r="404" spans="22:26">
      <c r="V404" s="416">
        <v>44806</v>
      </c>
      <c r="W404" s="421" t="s">
        <v>1231</v>
      </c>
      <c r="X404" s="420" t="s">
        <v>1676</v>
      </c>
      <c r="Y404" s="420">
        <v>3</v>
      </c>
      <c r="Z404" s="420">
        <v>37</v>
      </c>
    </row>
    <row r="405" spans="22:26">
      <c r="V405" s="416">
        <v>44806</v>
      </c>
      <c r="W405" s="422" t="s">
        <v>1213</v>
      </c>
      <c r="X405" s="422" t="s">
        <v>1213</v>
      </c>
      <c r="Y405" s="422">
        <v>9</v>
      </c>
      <c r="Z405" s="422">
        <v>42</v>
      </c>
    </row>
    <row r="406" spans="22:26">
      <c r="V406" s="416">
        <v>44806</v>
      </c>
      <c r="W406" s="426" t="s">
        <v>1237</v>
      </c>
      <c r="X406" s="426" t="s">
        <v>1237</v>
      </c>
      <c r="Y406" s="426">
        <v>2</v>
      </c>
      <c r="Z406" s="426">
        <v>5</v>
      </c>
    </row>
    <row r="407" spans="22:26">
      <c r="V407" s="416">
        <v>44812</v>
      </c>
      <c r="W407" t="s">
        <v>1214</v>
      </c>
      <c r="X407" t="s">
        <v>1214</v>
      </c>
      <c r="Y407">
        <v>10</v>
      </c>
      <c r="Z407">
        <v>79</v>
      </c>
    </row>
    <row r="408" spans="22:26">
      <c r="V408" s="416">
        <f t="shared" ref="V408:V419" si="30">V407</f>
        <v>44812</v>
      </c>
      <c r="W408" t="s">
        <v>1214</v>
      </c>
      <c r="X408" t="s">
        <v>1660</v>
      </c>
      <c r="Y408">
        <v>9</v>
      </c>
      <c r="Z408">
        <v>89</v>
      </c>
    </row>
    <row r="409" spans="22:26">
      <c r="V409" s="416">
        <f t="shared" si="30"/>
        <v>44812</v>
      </c>
      <c r="W409" t="s">
        <v>1227</v>
      </c>
      <c r="X409" t="s">
        <v>1227</v>
      </c>
      <c r="Y409">
        <v>6</v>
      </c>
      <c r="Z409">
        <v>53</v>
      </c>
    </row>
    <row r="410" spans="22:26">
      <c r="V410" s="416">
        <f t="shared" si="30"/>
        <v>44812</v>
      </c>
      <c r="W410" t="s">
        <v>1227</v>
      </c>
      <c r="X410" t="s">
        <v>1671</v>
      </c>
      <c r="Y410">
        <v>5</v>
      </c>
      <c r="Z410">
        <v>47</v>
      </c>
    </row>
    <row r="411" spans="22:26">
      <c r="V411" s="416">
        <f t="shared" si="30"/>
        <v>44812</v>
      </c>
      <c r="W411" t="s">
        <v>1208</v>
      </c>
      <c r="X411" t="s">
        <v>1208</v>
      </c>
      <c r="Y411">
        <v>7</v>
      </c>
      <c r="Z411">
        <v>67</v>
      </c>
    </row>
    <row r="412" spans="22:26">
      <c r="V412" s="416">
        <f t="shared" si="30"/>
        <v>44812</v>
      </c>
      <c r="W412" t="s">
        <v>1208</v>
      </c>
      <c r="X412" t="s">
        <v>1673</v>
      </c>
      <c r="Y412">
        <v>8</v>
      </c>
      <c r="Z412">
        <v>154</v>
      </c>
    </row>
    <row r="413" spans="22:26">
      <c r="V413" s="416">
        <f t="shared" si="30"/>
        <v>44812</v>
      </c>
      <c r="W413" t="s">
        <v>1195</v>
      </c>
      <c r="X413" t="s">
        <v>1195</v>
      </c>
      <c r="Y413">
        <v>13</v>
      </c>
      <c r="Z413">
        <v>79</v>
      </c>
    </row>
    <row r="414" spans="22:26">
      <c r="V414" s="416">
        <f t="shared" si="30"/>
        <v>44812</v>
      </c>
      <c r="W414" t="s">
        <v>1195</v>
      </c>
      <c r="X414" t="s">
        <v>1674</v>
      </c>
      <c r="Y414">
        <v>3</v>
      </c>
      <c r="Z414">
        <v>24</v>
      </c>
    </row>
    <row r="415" spans="22:26">
      <c r="V415" s="416">
        <f t="shared" si="30"/>
        <v>44812</v>
      </c>
      <c r="W415" t="s">
        <v>1195</v>
      </c>
      <c r="X415" t="s">
        <v>1675</v>
      </c>
      <c r="Y415">
        <v>2</v>
      </c>
      <c r="Z415">
        <v>16</v>
      </c>
    </row>
    <row r="416" spans="22:26">
      <c r="V416" s="416">
        <f t="shared" si="30"/>
        <v>44812</v>
      </c>
      <c r="W416" t="s">
        <v>1231</v>
      </c>
      <c r="X416" t="s">
        <v>1231</v>
      </c>
      <c r="Y416">
        <v>7</v>
      </c>
      <c r="Z416">
        <v>63</v>
      </c>
    </row>
    <row r="417" spans="22:26">
      <c r="V417" s="416">
        <f t="shared" si="30"/>
        <v>44812</v>
      </c>
      <c r="W417" t="s">
        <v>1231</v>
      </c>
      <c r="X417" t="s">
        <v>1676</v>
      </c>
      <c r="Y417">
        <v>3</v>
      </c>
      <c r="Z417">
        <v>37</v>
      </c>
    </row>
    <row r="418" spans="22:26">
      <c r="V418" s="416">
        <f t="shared" si="30"/>
        <v>44812</v>
      </c>
      <c r="W418" t="s">
        <v>1213</v>
      </c>
      <c r="X418" t="s">
        <v>1213</v>
      </c>
      <c r="Y418">
        <v>9</v>
      </c>
      <c r="Z418">
        <v>42</v>
      </c>
    </row>
    <row r="419" spans="22:26">
      <c r="V419" s="416">
        <f t="shared" si="30"/>
        <v>44812</v>
      </c>
      <c r="W419" t="s">
        <v>1237</v>
      </c>
      <c r="X419" t="s">
        <v>1237</v>
      </c>
      <c r="Y419">
        <v>2</v>
      </c>
      <c r="Z419">
        <v>5</v>
      </c>
    </row>
    <row r="420" spans="22:26">
      <c r="V420" s="416">
        <v>44820</v>
      </c>
      <c r="W420" s="419" t="s">
        <v>1214</v>
      </c>
      <c r="X420" s="420" t="s">
        <v>1214</v>
      </c>
      <c r="Y420" s="420">
        <v>10</v>
      </c>
      <c r="Z420" s="420">
        <v>80</v>
      </c>
    </row>
    <row r="421" spans="22:26">
      <c r="V421" s="416">
        <f t="shared" ref="V421:V432" si="31">V420</f>
        <v>44820</v>
      </c>
      <c r="W421" s="421" t="s">
        <v>1214</v>
      </c>
      <c r="X421" s="422" t="s">
        <v>1660</v>
      </c>
      <c r="Y421" s="422">
        <v>9</v>
      </c>
      <c r="Z421" s="422">
        <v>95</v>
      </c>
    </row>
    <row r="422" spans="22:26">
      <c r="V422" s="416">
        <f t="shared" si="31"/>
        <v>44820</v>
      </c>
      <c r="W422" s="419" t="s">
        <v>1227</v>
      </c>
      <c r="X422" s="420" t="s">
        <v>1227</v>
      </c>
      <c r="Y422" s="420">
        <v>6</v>
      </c>
      <c r="Z422" s="420">
        <v>53</v>
      </c>
    </row>
    <row r="423" spans="22:26">
      <c r="V423" s="416">
        <f t="shared" si="31"/>
        <v>44820</v>
      </c>
      <c r="W423" s="421" t="s">
        <v>1227</v>
      </c>
      <c r="X423" s="422" t="s">
        <v>1671</v>
      </c>
      <c r="Y423" s="422">
        <v>5</v>
      </c>
      <c r="Z423" s="422">
        <v>47</v>
      </c>
    </row>
    <row r="424" spans="22:26">
      <c r="V424" s="416">
        <f t="shared" si="31"/>
        <v>44820</v>
      </c>
      <c r="W424" s="419" t="s">
        <v>1208</v>
      </c>
      <c r="X424" s="420" t="s">
        <v>1208</v>
      </c>
      <c r="Y424" s="420">
        <v>7</v>
      </c>
      <c r="Z424" s="420">
        <v>68</v>
      </c>
    </row>
    <row r="425" spans="22:26">
      <c r="V425" s="416">
        <f t="shared" si="31"/>
        <v>44820</v>
      </c>
      <c r="W425" s="421" t="s">
        <v>1208</v>
      </c>
      <c r="X425" s="422" t="s">
        <v>1673</v>
      </c>
      <c r="Y425" s="422">
        <v>8</v>
      </c>
      <c r="Z425" s="422">
        <v>154</v>
      </c>
    </row>
    <row r="426" spans="22:26">
      <c r="V426" s="416">
        <f t="shared" si="31"/>
        <v>44820</v>
      </c>
      <c r="W426" s="419" t="s">
        <v>1195</v>
      </c>
      <c r="X426" s="420" t="s">
        <v>1195</v>
      </c>
      <c r="Y426" s="420">
        <v>13</v>
      </c>
      <c r="Z426" s="420">
        <v>79</v>
      </c>
    </row>
    <row r="427" spans="22:26">
      <c r="V427" s="416">
        <f t="shared" si="31"/>
        <v>44820</v>
      </c>
      <c r="W427" s="423" t="s">
        <v>1195</v>
      </c>
      <c r="X427" s="422" t="s">
        <v>1674</v>
      </c>
      <c r="Y427" s="422">
        <v>3</v>
      </c>
      <c r="Z427" s="422">
        <v>24</v>
      </c>
    </row>
    <row r="428" spans="22:26">
      <c r="V428" s="416">
        <f t="shared" si="31"/>
        <v>44820</v>
      </c>
      <c r="W428" s="421" t="s">
        <v>1195</v>
      </c>
      <c r="X428" s="420" t="s">
        <v>1675</v>
      </c>
      <c r="Y428" s="420">
        <v>2</v>
      </c>
      <c r="Z428" s="420">
        <v>16</v>
      </c>
    </row>
    <row r="429" spans="22:26">
      <c r="V429" s="416">
        <f t="shared" si="31"/>
        <v>44820</v>
      </c>
      <c r="W429" s="424" t="s">
        <v>1231</v>
      </c>
      <c r="X429" s="422" t="s">
        <v>1231</v>
      </c>
      <c r="Y429" s="422">
        <v>7</v>
      </c>
      <c r="Z429" s="422">
        <v>63</v>
      </c>
    </row>
    <row r="430" spans="22:26">
      <c r="V430" s="416">
        <f t="shared" si="31"/>
        <v>44820</v>
      </c>
      <c r="W430" s="421" t="s">
        <v>1231</v>
      </c>
      <c r="X430" s="420" t="s">
        <v>1676</v>
      </c>
      <c r="Y430" s="420">
        <v>3</v>
      </c>
      <c r="Z430" s="420">
        <v>37</v>
      </c>
    </row>
    <row r="431" spans="22:26">
      <c r="V431" s="416">
        <f t="shared" si="31"/>
        <v>44820</v>
      </c>
      <c r="W431" s="422" t="s">
        <v>1213</v>
      </c>
      <c r="X431" s="422" t="s">
        <v>1213</v>
      </c>
      <c r="Y431" s="422">
        <v>10</v>
      </c>
      <c r="Z431" s="422">
        <v>44</v>
      </c>
    </row>
    <row r="432" spans="22:26">
      <c r="V432" s="416">
        <f t="shared" si="31"/>
        <v>44820</v>
      </c>
      <c r="W432" s="426" t="s">
        <v>1237</v>
      </c>
      <c r="X432" s="426" t="s">
        <v>1237</v>
      </c>
      <c r="Y432" s="426">
        <v>2</v>
      </c>
      <c r="Z432" s="426">
        <v>5</v>
      </c>
    </row>
    <row r="433" spans="22:26">
      <c r="V433" s="416">
        <v>44827</v>
      </c>
      <c r="W433" s="419" t="s">
        <v>1214</v>
      </c>
      <c r="X433" s="420" t="s">
        <v>1214</v>
      </c>
      <c r="Y433" s="420">
        <v>10</v>
      </c>
      <c r="Z433" s="420">
        <v>80</v>
      </c>
    </row>
    <row r="434" spans="22:26">
      <c r="V434" s="416">
        <f t="shared" ref="V434:V445" si="32">V433</f>
        <v>44827</v>
      </c>
      <c r="W434" s="421" t="s">
        <v>1214</v>
      </c>
      <c r="X434" s="422" t="s">
        <v>1660</v>
      </c>
      <c r="Y434" s="422">
        <v>9</v>
      </c>
      <c r="Z434" s="422">
        <v>95</v>
      </c>
    </row>
    <row r="435" spans="22:26">
      <c r="V435" s="416">
        <f t="shared" si="32"/>
        <v>44827</v>
      </c>
      <c r="W435" s="419" t="s">
        <v>1227</v>
      </c>
      <c r="X435" s="420" t="s">
        <v>1227</v>
      </c>
      <c r="Y435" s="420">
        <v>6</v>
      </c>
      <c r="Z435" s="420">
        <v>53</v>
      </c>
    </row>
    <row r="436" spans="22:26">
      <c r="V436" s="416">
        <f t="shared" si="32"/>
        <v>44827</v>
      </c>
      <c r="W436" s="421" t="s">
        <v>1227</v>
      </c>
      <c r="X436" s="422" t="s">
        <v>1671</v>
      </c>
      <c r="Y436" s="422">
        <v>5</v>
      </c>
      <c r="Z436" s="422">
        <v>52</v>
      </c>
    </row>
    <row r="437" spans="22:26">
      <c r="V437" s="416">
        <f t="shared" si="32"/>
        <v>44827</v>
      </c>
      <c r="W437" s="419" t="s">
        <v>1208</v>
      </c>
      <c r="X437" s="420" t="s">
        <v>1208</v>
      </c>
      <c r="Y437" s="420">
        <v>7</v>
      </c>
      <c r="Z437" s="420">
        <v>68</v>
      </c>
    </row>
    <row r="438" spans="22:26">
      <c r="V438" s="416">
        <f t="shared" si="32"/>
        <v>44827</v>
      </c>
      <c r="W438" s="421" t="s">
        <v>1208</v>
      </c>
      <c r="X438" s="422" t="s">
        <v>1673</v>
      </c>
      <c r="Y438" s="422">
        <v>8</v>
      </c>
      <c r="Z438" s="422">
        <v>158</v>
      </c>
    </row>
    <row r="439" spans="22:26">
      <c r="V439" s="416">
        <f t="shared" si="32"/>
        <v>44827</v>
      </c>
      <c r="W439" s="419" t="s">
        <v>1195</v>
      </c>
      <c r="X439" s="420" t="s">
        <v>1195</v>
      </c>
      <c r="Y439" s="420">
        <v>13</v>
      </c>
      <c r="Z439" s="420">
        <v>79</v>
      </c>
    </row>
    <row r="440" spans="22:26">
      <c r="V440" s="416">
        <f t="shared" si="32"/>
        <v>44827</v>
      </c>
      <c r="W440" s="423" t="s">
        <v>1195</v>
      </c>
      <c r="X440" s="422" t="s">
        <v>1674</v>
      </c>
      <c r="Y440" s="422">
        <v>3</v>
      </c>
      <c r="Z440" s="422">
        <v>24</v>
      </c>
    </row>
    <row r="441" spans="22:26">
      <c r="V441" s="416">
        <f t="shared" si="32"/>
        <v>44827</v>
      </c>
      <c r="W441" s="421" t="s">
        <v>1195</v>
      </c>
      <c r="X441" s="420" t="s">
        <v>1675</v>
      </c>
      <c r="Y441" s="420">
        <v>2</v>
      </c>
      <c r="Z441" s="420">
        <v>16</v>
      </c>
    </row>
    <row r="442" spans="22:26">
      <c r="V442" s="416">
        <f t="shared" si="32"/>
        <v>44827</v>
      </c>
      <c r="W442" s="424" t="s">
        <v>1231</v>
      </c>
      <c r="X442" s="422" t="s">
        <v>1231</v>
      </c>
      <c r="Y442" s="422">
        <v>7</v>
      </c>
      <c r="Z442" s="422">
        <v>63</v>
      </c>
    </row>
    <row r="443" spans="22:26">
      <c r="V443" s="416">
        <f t="shared" si="32"/>
        <v>44827</v>
      </c>
      <c r="W443" s="421" t="s">
        <v>1231</v>
      </c>
      <c r="X443" s="420" t="s">
        <v>1676</v>
      </c>
      <c r="Y443" s="420">
        <v>3</v>
      </c>
      <c r="Z443" s="420">
        <v>37</v>
      </c>
    </row>
    <row r="444" spans="22:26">
      <c r="V444" s="416">
        <f t="shared" si="32"/>
        <v>44827</v>
      </c>
      <c r="W444" s="422" t="s">
        <v>1213</v>
      </c>
      <c r="X444" s="422" t="s">
        <v>1213</v>
      </c>
      <c r="Y444" s="422">
        <v>9</v>
      </c>
      <c r="Z444" s="422">
        <v>43</v>
      </c>
    </row>
    <row r="445" spans="22:26">
      <c r="V445" s="416">
        <f t="shared" si="32"/>
        <v>44827</v>
      </c>
      <c r="W445" s="426" t="s">
        <v>1237</v>
      </c>
      <c r="X445" s="426" t="s">
        <v>1237</v>
      </c>
      <c r="Y445" s="426">
        <v>2</v>
      </c>
      <c r="Z445" s="426">
        <v>5</v>
      </c>
    </row>
    <row r="446" spans="22:26">
      <c r="V446" s="416">
        <v>44830</v>
      </c>
      <c r="W446" s="419" t="s">
        <v>1214</v>
      </c>
      <c r="X446" s="420" t="s">
        <v>1214</v>
      </c>
      <c r="Y446" s="420">
        <v>10</v>
      </c>
      <c r="Z446" s="420">
        <v>80</v>
      </c>
    </row>
    <row r="447" spans="22:26">
      <c r="V447" s="416">
        <f t="shared" ref="V447:V458" si="33">V446</f>
        <v>44830</v>
      </c>
      <c r="W447" s="421" t="s">
        <v>1214</v>
      </c>
      <c r="X447" s="422" t="s">
        <v>1660</v>
      </c>
      <c r="Y447" s="422">
        <v>9</v>
      </c>
      <c r="Z447" s="422">
        <v>95</v>
      </c>
    </row>
    <row r="448" spans="22:26">
      <c r="V448" s="416">
        <f t="shared" si="33"/>
        <v>44830</v>
      </c>
      <c r="W448" s="419" t="s">
        <v>1227</v>
      </c>
      <c r="X448" s="420" t="s">
        <v>1227</v>
      </c>
      <c r="Y448" s="420">
        <v>6</v>
      </c>
      <c r="Z448" s="420">
        <v>53</v>
      </c>
    </row>
    <row r="449" spans="22:26">
      <c r="V449" s="416">
        <f t="shared" si="33"/>
        <v>44830</v>
      </c>
      <c r="W449" s="421" t="s">
        <v>1227</v>
      </c>
      <c r="X449" s="422" t="s">
        <v>1671</v>
      </c>
      <c r="Y449" s="422">
        <v>5</v>
      </c>
      <c r="Z449" s="422">
        <v>52</v>
      </c>
    </row>
    <row r="450" spans="22:26">
      <c r="V450" s="416">
        <f t="shared" si="33"/>
        <v>44830</v>
      </c>
      <c r="W450" s="419" t="s">
        <v>1208</v>
      </c>
      <c r="X450" s="420" t="s">
        <v>1208</v>
      </c>
      <c r="Y450" s="420">
        <v>7</v>
      </c>
      <c r="Z450" s="420">
        <v>68</v>
      </c>
    </row>
    <row r="451" spans="22:26">
      <c r="V451" s="416">
        <f t="shared" si="33"/>
        <v>44830</v>
      </c>
      <c r="W451" s="421" t="s">
        <v>1208</v>
      </c>
      <c r="X451" s="422" t="s">
        <v>1673</v>
      </c>
      <c r="Y451" s="422">
        <v>8</v>
      </c>
      <c r="Z451" s="422">
        <v>158</v>
      </c>
    </row>
    <row r="452" spans="22:26">
      <c r="V452" s="416">
        <f t="shared" si="33"/>
        <v>44830</v>
      </c>
      <c r="W452" s="419" t="s">
        <v>1195</v>
      </c>
      <c r="X452" s="420" t="s">
        <v>1195</v>
      </c>
      <c r="Y452" s="420">
        <v>13</v>
      </c>
      <c r="Z452" s="420">
        <v>79</v>
      </c>
    </row>
    <row r="453" spans="22:26">
      <c r="V453" s="416">
        <f t="shared" si="33"/>
        <v>44830</v>
      </c>
      <c r="W453" s="423" t="s">
        <v>1195</v>
      </c>
      <c r="X453" s="422" t="s">
        <v>1674</v>
      </c>
      <c r="Y453" s="422">
        <v>3</v>
      </c>
      <c r="Z453" s="422">
        <v>24</v>
      </c>
    </row>
    <row r="454" spans="22:26">
      <c r="V454" s="416">
        <f t="shared" si="33"/>
        <v>44830</v>
      </c>
      <c r="W454" s="421" t="s">
        <v>1195</v>
      </c>
      <c r="X454" s="420" t="s">
        <v>1675</v>
      </c>
      <c r="Y454" s="420">
        <v>2</v>
      </c>
      <c r="Z454" s="420">
        <v>16</v>
      </c>
    </row>
    <row r="455" spans="22:26">
      <c r="V455" s="416">
        <f t="shared" si="33"/>
        <v>44830</v>
      </c>
      <c r="W455" s="424" t="s">
        <v>1231</v>
      </c>
      <c r="X455" s="422" t="s">
        <v>1231</v>
      </c>
      <c r="Y455" s="422">
        <v>7</v>
      </c>
      <c r="Z455" s="422">
        <v>63</v>
      </c>
    </row>
    <row r="456" spans="22:26">
      <c r="V456" s="416">
        <f t="shared" si="33"/>
        <v>44830</v>
      </c>
      <c r="W456" s="421" t="s">
        <v>1231</v>
      </c>
      <c r="X456" s="420" t="s">
        <v>1676</v>
      </c>
      <c r="Y456" s="420">
        <v>3</v>
      </c>
      <c r="Z456" s="420">
        <v>37</v>
      </c>
    </row>
    <row r="457" spans="22:26">
      <c r="V457" s="416">
        <f t="shared" si="33"/>
        <v>44830</v>
      </c>
      <c r="W457" s="422" t="s">
        <v>1213</v>
      </c>
      <c r="X457" s="422" t="s">
        <v>1213</v>
      </c>
      <c r="Y457" s="422">
        <v>9</v>
      </c>
      <c r="Z457" s="422">
        <v>43</v>
      </c>
    </row>
    <row r="458" spans="22:26">
      <c r="V458" s="416">
        <f t="shared" si="33"/>
        <v>44830</v>
      </c>
      <c r="W458" s="426" t="s">
        <v>1237</v>
      </c>
      <c r="X458" s="426" t="s">
        <v>1237</v>
      </c>
      <c r="Y458" s="426">
        <v>2</v>
      </c>
      <c r="Z458" s="426">
        <v>5</v>
      </c>
    </row>
    <row r="459" spans="22:26">
      <c r="V459" s="416">
        <v>44841</v>
      </c>
      <c r="W459" s="419" t="s">
        <v>1214</v>
      </c>
      <c r="X459" s="420" t="s">
        <v>1214</v>
      </c>
      <c r="Y459" s="420">
        <v>10</v>
      </c>
      <c r="Z459" s="420">
        <v>81</v>
      </c>
    </row>
    <row r="460" spans="22:26">
      <c r="V460" s="416">
        <f t="shared" ref="V460:V471" si="34">V459</f>
        <v>44841</v>
      </c>
      <c r="W460" s="421" t="s">
        <v>1214</v>
      </c>
      <c r="X460" s="422" t="s">
        <v>1660</v>
      </c>
      <c r="Y460" s="422">
        <v>9</v>
      </c>
      <c r="Z460" s="422">
        <v>96</v>
      </c>
    </row>
    <row r="461" spans="22:26">
      <c r="V461" s="416">
        <f t="shared" si="34"/>
        <v>44841</v>
      </c>
      <c r="W461" s="419" t="s">
        <v>1227</v>
      </c>
      <c r="X461" s="420" t="s">
        <v>1227</v>
      </c>
      <c r="Y461" s="420">
        <v>6</v>
      </c>
      <c r="Z461" s="420">
        <v>53</v>
      </c>
    </row>
    <row r="462" spans="22:26">
      <c r="V462" s="416">
        <f t="shared" si="34"/>
        <v>44841</v>
      </c>
      <c r="W462" s="421" t="s">
        <v>1227</v>
      </c>
      <c r="X462" s="422" t="s">
        <v>1671</v>
      </c>
      <c r="Y462" s="422">
        <v>5</v>
      </c>
      <c r="Z462" s="422">
        <v>52</v>
      </c>
    </row>
    <row r="463" spans="22:26">
      <c r="V463" s="416">
        <f t="shared" si="34"/>
        <v>44841</v>
      </c>
      <c r="W463" s="419" t="s">
        <v>1208</v>
      </c>
      <c r="X463" s="420" t="s">
        <v>1208</v>
      </c>
      <c r="Y463" s="420">
        <v>7</v>
      </c>
      <c r="Z463" s="420">
        <v>68</v>
      </c>
    </row>
    <row r="464" spans="22:26">
      <c r="V464" s="416">
        <f t="shared" si="34"/>
        <v>44841</v>
      </c>
      <c r="W464" s="421" t="s">
        <v>1208</v>
      </c>
      <c r="X464" s="422" t="s">
        <v>1673</v>
      </c>
      <c r="Y464" s="422">
        <v>8</v>
      </c>
      <c r="Z464" s="422">
        <v>158</v>
      </c>
    </row>
    <row r="465" spans="22:26">
      <c r="V465" s="416">
        <f t="shared" si="34"/>
        <v>44841</v>
      </c>
      <c r="W465" s="419" t="s">
        <v>1195</v>
      </c>
      <c r="X465" s="420" t="s">
        <v>1195</v>
      </c>
      <c r="Y465" s="420">
        <v>13</v>
      </c>
      <c r="Z465" s="420">
        <v>79</v>
      </c>
    </row>
    <row r="466" spans="22:26">
      <c r="V466" s="416">
        <f t="shared" si="34"/>
        <v>44841</v>
      </c>
      <c r="W466" s="423" t="s">
        <v>1195</v>
      </c>
      <c r="X466" s="422" t="s">
        <v>1674</v>
      </c>
      <c r="Y466" s="422">
        <v>3</v>
      </c>
      <c r="Z466" s="422">
        <v>24</v>
      </c>
    </row>
    <row r="467" spans="22:26">
      <c r="V467" s="416">
        <f t="shared" si="34"/>
        <v>44841</v>
      </c>
      <c r="W467" s="421" t="s">
        <v>1195</v>
      </c>
      <c r="X467" s="420" t="s">
        <v>1675</v>
      </c>
      <c r="Y467" s="420">
        <v>2</v>
      </c>
      <c r="Z467" s="420">
        <v>16</v>
      </c>
    </row>
    <row r="468" spans="22:26">
      <c r="V468" s="416">
        <f t="shared" si="34"/>
        <v>44841</v>
      </c>
      <c r="W468" s="424" t="s">
        <v>1231</v>
      </c>
      <c r="X468" s="422" t="s">
        <v>1231</v>
      </c>
      <c r="Y468" s="422">
        <v>7</v>
      </c>
      <c r="Z468" s="422">
        <v>63</v>
      </c>
    </row>
    <row r="469" spans="22:26">
      <c r="V469" s="416">
        <f t="shared" si="34"/>
        <v>44841</v>
      </c>
      <c r="W469" s="421" t="s">
        <v>1231</v>
      </c>
      <c r="X469" s="420" t="s">
        <v>1676</v>
      </c>
      <c r="Y469" s="420">
        <v>3</v>
      </c>
      <c r="Z469" s="420">
        <v>37</v>
      </c>
    </row>
    <row r="470" spans="22:26">
      <c r="V470" s="416">
        <f t="shared" si="34"/>
        <v>44841</v>
      </c>
      <c r="W470" s="422" t="s">
        <v>1213</v>
      </c>
      <c r="X470" s="422" t="s">
        <v>1213</v>
      </c>
      <c r="Y470" s="422">
        <v>9</v>
      </c>
      <c r="Z470" s="422">
        <v>43</v>
      </c>
    </row>
    <row r="471" spans="22:26">
      <c r="V471" s="416">
        <f t="shared" si="34"/>
        <v>44841</v>
      </c>
      <c r="W471" s="426" t="s">
        <v>1237</v>
      </c>
      <c r="X471" s="426" t="s">
        <v>1237</v>
      </c>
      <c r="Y471" s="426">
        <v>2</v>
      </c>
      <c r="Z471" s="426">
        <v>5</v>
      </c>
    </row>
    <row r="472" spans="22:26">
      <c r="V472" s="416">
        <v>44848</v>
      </c>
      <c r="W472" s="419" t="s">
        <v>1214</v>
      </c>
      <c r="X472" s="420" t="s">
        <v>1214</v>
      </c>
      <c r="Y472" s="420">
        <v>10</v>
      </c>
      <c r="Z472" s="420">
        <v>81</v>
      </c>
    </row>
    <row r="473" spans="22:26">
      <c r="V473" s="416">
        <f t="shared" ref="V473:V484" si="35">V472</f>
        <v>44848</v>
      </c>
      <c r="W473" s="421" t="s">
        <v>1214</v>
      </c>
      <c r="X473" s="422" t="s">
        <v>1660</v>
      </c>
      <c r="Y473" s="422">
        <v>9</v>
      </c>
      <c r="Z473" s="422">
        <v>96</v>
      </c>
    </row>
    <row r="474" spans="22:26">
      <c r="V474" s="416">
        <f t="shared" si="35"/>
        <v>44848</v>
      </c>
      <c r="W474" s="419" t="s">
        <v>1227</v>
      </c>
      <c r="X474" s="420" t="s">
        <v>1227</v>
      </c>
      <c r="Y474" s="420">
        <v>6</v>
      </c>
      <c r="Z474" s="420">
        <v>53</v>
      </c>
    </row>
    <row r="475" spans="22:26">
      <c r="V475" s="416">
        <f t="shared" si="35"/>
        <v>44848</v>
      </c>
      <c r="W475" s="421" t="s">
        <v>1227</v>
      </c>
      <c r="X475" s="422" t="s">
        <v>1671</v>
      </c>
      <c r="Y475" s="422">
        <v>5</v>
      </c>
      <c r="Z475" s="422">
        <v>52</v>
      </c>
    </row>
    <row r="476" spans="22:26">
      <c r="V476" s="416">
        <f t="shared" si="35"/>
        <v>44848</v>
      </c>
      <c r="W476" s="419" t="s">
        <v>1208</v>
      </c>
      <c r="X476" s="420" t="s">
        <v>1208</v>
      </c>
      <c r="Y476" s="420">
        <v>7</v>
      </c>
      <c r="Z476" s="420">
        <v>68</v>
      </c>
    </row>
    <row r="477" spans="22:26">
      <c r="V477" s="416">
        <f t="shared" si="35"/>
        <v>44848</v>
      </c>
      <c r="W477" s="421" t="s">
        <v>1208</v>
      </c>
      <c r="X477" s="422" t="s">
        <v>1673</v>
      </c>
      <c r="Y477" s="422">
        <v>8</v>
      </c>
      <c r="Z477" s="422">
        <v>158</v>
      </c>
    </row>
    <row r="478" spans="22:26">
      <c r="V478" s="416">
        <f t="shared" si="35"/>
        <v>44848</v>
      </c>
      <c r="W478" s="419" t="s">
        <v>1195</v>
      </c>
      <c r="X478" s="420" t="s">
        <v>1195</v>
      </c>
      <c r="Y478" s="420">
        <v>13</v>
      </c>
      <c r="Z478" s="420">
        <v>79</v>
      </c>
    </row>
    <row r="479" spans="22:26">
      <c r="V479" s="416">
        <f t="shared" si="35"/>
        <v>44848</v>
      </c>
      <c r="W479" s="423" t="s">
        <v>1195</v>
      </c>
      <c r="X479" s="422" t="s">
        <v>1674</v>
      </c>
      <c r="Y479" s="422">
        <v>3</v>
      </c>
      <c r="Z479" s="422">
        <v>24</v>
      </c>
    </row>
    <row r="480" spans="22:26">
      <c r="V480" s="416">
        <f t="shared" si="35"/>
        <v>44848</v>
      </c>
      <c r="W480" s="421" t="s">
        <v>1195</v>
      </c>
      <c r="X480" s="420" t="s">
        <v>1675</v>
      </c>
      <c r="Y480" s="420">
        <v>2</v>
      </c>
      <c r="Z480" s="420">
        <v>16</v>
      </c>
    </row>
    <row r="481" spans="22:26">
      <c r="V481" s="416">
        <f t="shared" si="35"/>
        <v>44848</v>
      </c>
      <c r="W481" s="424" t="s">
        <v>1231</v>
      </c>
      <c r="X481" s="422" t="s">
        <v>1231</v>
      </c>
      <c r="Y481" s="422">
        <v>7</v>
      </c>
      <c r="Z481" s="422">
        <v>63</v>
      </c>
    </row>
    <row r="482" spans="22:26">
      <c r="V482" s="416">
        <f t="shared" si="35"/>
        <v>44848</v>
      </c>
      <c r="W482" s="421" t="s">
        <v>1231</v>
      </c>
      <c r="X482" s="420" t="s">
        <v>1676</v>
      </c>
      <c r="Y482" s="420">
        <v>3</v>
      </c>
      <c r="Z482" s="420">
        <v>37</v>
      </c>
    </row>
    <row r="483" spans="22:26">
      <c r="V483" s="416">
        <f t="shared" si="35"/>
        <v>44848</v>
      </c>
      <c r="W483" s="422" t="s">
        <v>1213</v>
      </c>
      <c r="X483" s="422" t="s">
        <v>1213</v>
      </c>
      <c r="Y483" s="422">
        <v>9</v>
      </c>
      <c r="Z483" s="422">
        <v>44</v>
      </c>
    </row>
    <row r="484" spans="22:26">
      <c r="V484" s="416">
        <f t="shared" si="35"/>
        <v>44848</v>
      </c>
      <c r="W484" s="426" t="s">
        <v>1237</v>
      </c>
      <c r="X484" s="426" t="s">
        <v>1237</v>
      </c>
      <c r="Y484" s="426">
        <v>2</v>
      </c>
      <c r="Z484" s="426">
        <v>5</v>
      </c>
    </row>
    <row r="485" spans="22:26">
      <c r="V485" s="416">
        <v>44855</v>
      </c>
      <c r="W485" s="419" t="s">
        <v>1214</v>
      </c>
      <c r="X485" s="420" t="s">
        <v>1214</v>
      </c>
      <c r="Y485" s="420">
        <v>10</v>
      </c>
      <c r="Z485" s="420">
        <v>81</v>
      </c>
    </row>
    <row r="486" spans="22:26">
      <c r="V486" s="416">
        <v>44855</v>
      </c>
      <c r="W486" s="421" t="s">
        <v>1214</v>
      </c>
      <c r="X486" s="422" t="s">
        <v>1660</v>
      </c>
      <c r="Y486" s="422">
        <v>9</v>
      </c>
      <c r="Z486" s="422">
        <v>96</v>
      </c>
    </row>
    <row r="487" spans="22:26">
      <c r="V487" s="416">
        <v>44855</v>
      </c>
      <c r="W487" s="419" t="s">
        <v>1227</v>
      </c>
      <c r="X487" s="420" t="s">
        <v>1227</v>
      </c>
      <c r="Y487" s="420">
        <v>6</v>
      </c>
      <c r="Z487" s="420">
        <v>53</v>
      </c>
    </row>
    <row r="488" spans="22:26">
      <c r="V488" s="416">
        <v>44855</v>
      </c>
      <c r="W488" s="421" t="s">
        <v>1227</v>
      </c>
      <c r="X488" s="422" t="s">
        <v>1671</v>
      </c>
      <c r="Y488" s="422">
        <v>5</v>
      </c>
      <c r="Z488" s="422">
        <v>52</v>
      </c>
    </row>
    <row r="489" spans="22:26">
      <c r="V489" s="416">
        <v>44855</v>
      </c>
      <c r="W489" s="419" t="s">
        <v>1208</v>
      </c>
      <c r="X489" s="420" t="s">
        <v>1208</v>
      </c>
      <c r="Y489" s="420">
        <v>7</v>
      </c>
      <c r="Z489" s="420">
        <v>68</v>
      </c>
    </row>
    <row r="490" spans="22:26">
      <c r="V490" s="416">
        <v>44855</v>
      </c>
      <c r="W490" s="421" t="s">
        <v>1208</v>
      </c>
      <c r="X490" s="422" t="s">
        <v>1673</v>
      </c>
      <c r="Y490" s="422">
        <v>8</v>
      </c>
      <c r="Z490" s="422">
        <v>158</v>
      </c>
    </row>
    <row r="491" spans="22:26">
      <c r="V491" s="416">
        <v>44855</v>
      </c>
      <c r="W491" s="419" t="s">
        <v>1195</v>
      </c>
      <c r="X491" s="420" t="s">
        <v>1195</v>
      </c>
      <c r="Y491" s="420">
        <v>13</v>
      </c>
      <c r="Z491" s="420">
        <v>79</v>
      </c>
    </row>
    <row r="492" spans="22:26">
      <c r="V492" s="416">
        <v>44855</v>
      </c>
      <c r="W492" s="423" t="s">
        <v>1195</v>
      </c>
      <c r="X492" s="422" t="s">
        <v>1674</v>
      </c>
      <c r="Y492" s="422">
        <v>3</v>
      </c>
      <c r="Z492" s="422">
        <v>24</v>
      </c>
    </row>
    <row r="493" spans="22:26">
      <c r="V493" s="416">
        <v>44855</v>
      </c>
      <c r="W493" s="421" t="s">
        <v>1195</v>
      </c>
      <c r="X493" s="420" t="s">
        <v>1675</v>
      </c>
      <c r="Y493" s="420">
        <v>2</v>
      </c>
      <c r="Z493" s="420">
        <v>16</v>
      </c>
    </row>
    <row r="494" spans="22:26">
      <c r="V494" s="416">
        <v>44855</v>
      </c>
      <c r="W494" s="424" t="s">
        <v>1231</v>
      </c>
      <c r="X494" s="422" t="s">
        <v>1231</v>
      </c>
      <c r="Y494" s="422">
        <v>7</v>
      </c>
      <c r="Z494" s="422">
        <v>63</v>
      </c>
    </row>
    <row r="495" spans="22:26">
      <c r="V495" s="416">
        <v>44855</v>
      </c>
      <c r="W495" s="421" t="s">
        <v>1231</v>
      </c>
      <c r="X495" s="420" t="s">
        <v>1676</v>
      </c>
      <c r="Y495" s="420">
        <v>3</v>
      </c>
      <c r="Z495" s="420">
        <v>37</v>
      </c>
    </row>
    <row r="496" spans="22:26">
      <c r="V496" s="416">
        <v>44855</v>
      </c>
      <c r="W496" s="422" t="s">
        <v>1213</v>
      </c>
      <c r="X496" s="422" t="s">
        <v>1213</v>
      </c>
      <c r="Y496" s="422">
        <v>9</v>
      </c>
      <c r="Z496" s="422">
        <v>44</v>
      </c>
    </row>
    <row r="497" spans="22:26">
      <c r="V497" s="416">
        <v>44855</v>
      </c>
      <c r="W497" s="426" t="s">
        <v>1237</v>
      </c>
      <c r="X497" s="426" t="s">
        <v>1237</v>
      </c>
      <c r="Y497" s="426">
        <v>2</v>
      </c>
      <c r="Z497" s="426">
        <v>5</v>
      </c>
    </row>
    <row r="498" spans="22:26">
      <c r="V498" s="416">
        <v>44862</v>
      </c>
      <c r="W498" s="419" t="s">
        <v>1214</v>
      </c>
      <c r="X498" s="420" t="s">
        <v>1214</v>
      </c>
      <c r="Y498" s="420">
        <v>10</v>
      </c>
      <c r="Z498" s="420">
        <v>81</v>
      </c>
    </row>
    <row r="499" spans="22:26">
      <c r="V499" s="416">
        <f>V498</f>
        <v>44862</v>
      </c>
      <c r="W499" s="421" t="s">
        <v>1214</v>
      </c>
      <c r="X499" s="420" t="s">
        <v>1660</v>
      </c>
      <c r="Y499" s="420">
        <v>9</v>
      </c>
      <c r="Z499" s="420">
        <v>96</v>
      </c>
    </row>
    <row r="500" spans="22:26">
      <c r="V500" s="416">
        <f t="shared" ref="V500:V510" si="36">V499</f>
        <v>44862</v>
      </c>
      <c r="W500" s="419" t="s">
        <v>1227</v>
      </c>
      <c r="X500" s="420" t="s">
        <v>1227</v>
      </c>
      <c r="Y500" s="420">
        <v>6</v>
      </c>
      <c r="Z500" s="420">
        <v>53</v>
      </c>
    </row>
    <row r="501" spans="22:26">
      <c r="V501" s="416">
        <f t="shared" si="36"/>
        <v>44862</v>
      </c>
      <c r="W501" s="421" t="s">
        <v>1227</v>
      </c>
      <c r="X501" s="420" t="s">
        <v>1671</v>
      </c>
      <c r="Y501" s="420">
        <v>5</v>
      </c>
      <c r="Z501" s="420">
        <v>52</v>
      </c>
    </row>
    <row r="502" spans="22:26">
      <c r="V502" s="416">
        <f t="shared" si="36"/>
        <v>44862</v>
      </c>
      <c r="W502" s="419" t="s">
        <v>1208</v>
      </c>
      <c r="X502" s="420" t="s">
        <v>1208</v>
      </c>
      <c r="Y502" s="420">
        <v>7</v>
      </c>
      <c r="Z502" s="420">
        <v>68</v>
      </c>
    </row>
    <row r="503" spans="22:26">
      <c r="V503" s="416">
        <f t="shared" si="36"/>
        <v>44862</v>
      </c>
      <c r="W503" s="421" t="s">
        <v>1208</v>
      </c>
      <c r="X503" s="420" t="s">
        <v>1673</v>
      </c>
      <c r="Y503" s="420">
        <v>8</v>
      </c>
      <c r="Z503" s="420">
        <v>158</v>
      </c>
    </row>
    <row r="504" spans="22:26">
      <c r="V504" s="416">
        <f t="shared" si="36"/>
        <v>44862</v>
      </c>
      <c r="W504" s="419" t="s">
        <v>1195</v>
      </c>
      <c r="X504" s="420" t="s">
        <v>1195</v>
      </c>
      <c r="Y504" s="420">
        <v>13</v>
      </c>
      <c r="Z504" s="420">
        <v>79</v>
      </c>
    </row>
    <row r="505" spans="22:26">
      <c r="V505" s="416">
        <f t="shared" si="36"/>
        <v>44862</v>
      </c>
      <c r="W505" s="423" t="s">
        <v>1195</v>
      </c>
      <c r="X505" s="420" t="s">
        <v>1674</v>
      </c>
      <c r="Y505" s="420">
        <v>3</v>
      </c>
      <c r="Z505" s="420">
        <v>24</v>
      </c>
    </row>
    <row r="506" spans="22:26">
      <c r="V506" s="416">
        <f t="shared" si="36"/>
        <v>44862</v>
      </c>
      <c r="W506" s="421" t="s">
        <v>1195</v>
      </c>
      <c r="X506" s="420" t="s">
        <v>1675</v>
      </c>
      <c r="Y506" s="420">
        <v>2</v>
      </c>
      <c r="Z506" s="420">
        <v>16</v>
      </c>
    </row>
    <row r="507" spans="22:26">
      <c r="V507" s="416">
        <f t="shared" si="36"/>
        <v>44862</v>
      </c>
      <c r="W507" s="424" t="s">
        <v>1231</v>
      </c>
      <c r="X507" s="420" t="s">
        <v>1231</v>
      </c>
      <c r="Y507" s="420">
        <v>7</v>
      </c>
      <c r="Z507" s="420">
        <v>63</v>
      </c>
    </row>
    <row r="508" spans="22:26">
      <c r="V508" s="416">
        <f t="shared" si="36"/>
        <v>44862</v>
      </c>
      <c r="W508" s="421" t="s">
        <v>1231</v>
      </c>
      <c r="X508" s="420" t="s">
        <v>1676</v>
      </c>
      <c r="Y508" s="420">
        <v>3</v>
      </c>
      <c r="Z508" s="420">
        <v>37</v>
      </c>
    </row>
    <row r="509" spans="22:26">
      <c r="V509" s="416">
        <f t="shared" si="36"/>
        <v>44862</v>
      </c>
      <c r="W509" s="422" t="s">
        <v>1213</v>
      </c>
      <c r="X509" s="420" t="s">
        <v>1213</v>
      </c>
      <c r="Y509" s="420">
        <v>9</v>
      </c>
      <c r="Z509" s="420">
        <v>44</v>
      </c>
    </row>
    <row r="510" spans="22:26">
      <c r="V510" s="416">
        <f t="shared" si="36"/>
        <v>44862</v>
      </c>
      <c r="W510" s="426" t="s">
        <v>1237</v>
      </c>
      <c r="X510" s="426" t="s">
        <v>1237</v>
      </c>
      <c r="Y510" s="426">
        <v>2</v>
      </c>
      <c r="Z510" s="426">
        <v>5</v>
      </c>
    </row>
  </sheetData>
  <phoneticPr fontId="40" type="noConversion"/>
  <pageMargins left="0.7" right="0.7" top="0.75" bottom="0.75" header="0.3" footer="0.3"/>
  <pageSetup orientation="portrait" r:id="rId10"/>
  <drawing r:id="rId11"/>
  <tableParts count="3">
    <tablePart r:id="rId12"/>
    <tablePart r:id="rId13"/>
    <tablePart r:id="rId1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3C97-386B-4B81-A6F3-7FEF6F03B79B}">
  <dimension ref="A1:M17"/>
  <sheetViews>
    <sheetView workbookViewId="0">
      <selection activeCell="I27" sqref="I27"/>
    </sheetView>
  </sheetViews>
  <sheetFormatPr defaultRowHeight="15.75"/>
  <cols>
    <col min="1" max="1" width="23.21875" bestFit="1" customWidth="1"/>
    <col min="2" max="2" width="13.5546875" bestFit="1" customWidth="1"/>
    <col min="3" max="3" width="8.5546875" bestFit="1" customWidth="1"/>
    <col min="8" max="9" width="11.33203125" bestFit="1" customWidth="1"/>
    <col min="10" max="10" width="18.21875" customWidth="1"/>
    <col min="11" max="11" width="11.33203125" bestFit="1" customWidth="1"/>
    <col min="12" max="12" width="20.77734375" bestFit="1" customWidth="1"/>
    <col min="13" max="13" width="8.109375" bestFit="1" customWidth="1"/>
    <col min="14" max="14" width="15.33203125" bestFit="1" customWidth="1"/>
    <col min="15" max="15" width="17.21875" bestFit="1" customWidth="1"/>
    <col min="16" max="16" width="15.6640625" bestFit="1" customWidth="1"/>
    <col min="17" max="17" width="12.44140625" bestFit="1" customWidth="1"/>
  </cols>
  <sheetData>
    <row r="1" spans="1:13">
      <c r="A1" t="s">
        <v>1630</v>
      </c>
      <c r="B1" t="s">
        <v>1631</v>
      </c>
      <c r="C1" t="s">
        <v>1632</v>
      </c>
    </row>
    <row r="2" spans="1:13">
      <c r="A2" t="s">
        <v>1658</v>
      </c>
      <c r="B2" t="s">
        <v>1659</v>
      </c>
      <c r="C2" t="s">
        <v>1636</v>
      </c>
    </row>
    <row r="3" spans="1:13">
      <c r="K3" s="417" t="s">
        <v>1633</v>
      </c>
      <c r="L3" s="130" t="s">
        <v>1153</v>
      </c>
    </row>
    <row r="4" spans="1:13">
      <c r="K4" s="417" t="s">
        <v>1637</v>
      </c>
      <c r="L4" s="130" t="s">
        <v>1154</v>
      </c>
    </row>
    <row r="5" spans="1:13">
      <c r="A5" s="416"/>
      <c r="K5" s="417" t="s">
        <v>1190</v>
      </c>
      <c r="L5" s="130" t="s">
        <v>1153</v>
      </c>
    </row>
    <row r="6" spans="1:13">
      <c r="A6" s="416"/>
      <c r="K6" s="417" t="s">
        <v>1648</v>
      </c>
      <c r="L6" s="130" t="s">
        <v>1154</v>
      </c>
    </row>
    <row r="7" spans="1:13">
      <c r="J7" t="s">
        <v>1658</v>
      </c>
    </row>
    <row r="8" spans="1:13">
      <c r="K8" s="130"/>
      <c r="L8" s="130"/>
      <c r="M8" s="417" t="s">
        <v>1165</v>
      </c>
    </row>
    <row r="9" spans="1:13">
      <c r="K9" s="417" t="s">
        <v>1172</v>
      </c>
      <c r="L9" s="417" t="s">
        <v>1196</v>
      </c>
      <c r="M9" s="130" t="s">
        <v>1207</v>
      </c>
    </row>
    <row r="10" spans="1:13">
      <c r="K10" s="130" t="s">
        <v>1223</v>
      </c>
      <c r="L10" s="130" t="s">
        <v>2750</v>
      </c>
      <c r="M10" s="450"/>
    </row>
    <row r="11" spans="1:13">
      <c r="K11" s="130"/>
      <c r="L11" s="130" t="s">
        <v>2767</v>
      </c>
      <c r="M11" s="450"/>
    </row>
    <row r="12" spans="1:13">
      <c r="K12" s="130"/>
      <c r="L12" s="130" t="s">
        <v>2747</v>
      </c>
      <c r="M12" s="450"/>
    </row>
    <row r="13" spans="1:13">
      <c r="K13" s="130"/>
      <c r="L13" s="130" t="s">
        <v>2755</v>
      </c>
      <c r="M13" s="450"/>
    </row>
    <row r="14" spans="1:13">
      <c r="K14" s="130"/>
      <c r="L14" s="130" t="s">
        <v>2758</v>
      </c>
      <c r="M14" s="450"/>
    </row>
    <row r="15" spans="1:13">
      <c r="K15" s="130"/>
      <c r="L15" s="130" t="s">
        <v>2761</v>
      </c>
      <c r="M15" s="450"/>
    </row>
    <row r="16" spans="1:13">
      <c r="K16" s="130" t="s">
        <v>1226</v>
      </c>
      <c r="L16" s="130" t="s">
        <v>2750</v>
      </c>
      <c r="M16" s="450"/>
    </row>
    <row r="17" spans="11:13">
      <c r="K17" s="130"/>
      <c r="L17" s="130" t="s">
        <v>2738</v>
      </c>
      <c r="M17" s="450"/>
    </row>
  </sheetData>
  <phoneticPr fontId="40" type="noConversion"/>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5">
    <tabColor rgb="FF00B0F0"/>
  </sheetPr>
  <dimension ref="A2:AH118"/>
  <sheetViews>
    <sheetView tabSelected="1" topLeftCell="A2" zoomScale="70" zoomScaleNormal="70" workbookViewId="0">
      <selection activeCell="D12" sqref="D12"/>
    </sheetView>
  </sheetViews>
  <sheetFormatPr defaultColWidth="8.5546875" defaultRowHeight="15.75"/>
  <cols>
    <col min="1" max="1" width="16.109375" customWidth="1"/>
    <col min="2" max="2" width="14.33203125" bestFit="1" customWidth="1"/>
    <col min="3" max="3" width="36.5546875" customWidth="1"/>
    <col min="4" max="4" width="40.33203125" customWidth="1"/>
    <col min="5" max="5" width="16.5546875" customWidth="1"/>
    <col min="6" max="6" width="16.5546875" bestFit="1" customWidth="1"/>
    <col min="7" max="7" width="24.5546875" customWidth="1"/>
    <col min="8" max="8" width="26.109375" customWidth="1"/>
    <col min="9" max="9" width="22.109375" customWidth="1"/>
    <col min="10" max="10" width="22.5546875" customWidth="1"/>
    <col min="11" max="11" width="45.33203125" customWidth="1"/>
    <col min="12" max="12" width="31.109375" customWidth="1"/>
    <col min="13" max="13" width="40" customWidth="1"/>
    <col min="14" max="14" width="25.5546875" customWidth="1"/>
    <col min="15" max="15" width="20.5546875" bestFit="1" customWidth="1"/>
    <col min="16" max="16" width="21.5546875" customWidth="1"/>
    <col min="17" max="17" width="23.33203125" customWidth="1"/>
    <col min="18" max="18" width="26" customWidth="1"/>
    <col min="19" max="19" width="53.33203125" customWidth="1"/>
    <col min="20" max="20" width="18.5546875" bestFit="1" customWidth="1"/>
    <col min="21" max="21" width="53.6640625" customWidth="1"/>
    <col min="22" max="22" width="12" bestFit="1" customWidth="1"/>
    <col min="23" max="23" width="12.5546875" bestFit="1" customWidth="1"/>
    <col min="24" max="24" width="31.5546875" customWidth="1"/>
    <col min="25" max="25" width="18.44140625" customWidth="1"/>
    <col min="26" max="26" width="36.33203125" customWidth="1"/>
    <col min="27" max="27" width="39.44140625" customWidth="1"/>
    <col min="28" max="28" width="28.44140625" bestFit="1" customWidth="1"/>
    <col min="29" max="29" width="50.109375" customWidth="1"/>
    <col min="30" max="30" width="29.44140625" bestFit="1" customWidth="1"/>
    <col min="31" max="31" width="29.109375" customWidth="1"/>
    <col min="32" max="32" width="12.6640625" bestFit="1" customWidth="1"/>
    <col min="33" max="33" width="8.5546875" bestFit="1" customWidth="1"/>
    <col min="34" max="34" width="14.109375" bestFit="1" customWidth="1"/>
  </cols>
  <sheetData>
    <row r="2" spans="1:34">
      <c r="B2" s="357" t="s">
        <v>957</v>
      </c>
      <c r="C2" s="358" t="s">
        <v>1163</v>
      </c>
    </row>
    <row r="3" spans="1:34">
      <c r="B3" s="357" t="s">
        <v>1180</v>
      </c>
      <c r="C3" s="358" t="s">
        <v>1163</v>
      </c>
      <c r="R3" s="238"/>
    </row>
    <row r="4" spans="1:34">
      <c r="B4" s="357" t="s">
        <v>1152</v>
      </c>
      <c r="C4" s="358" t="s">
        <v>1163</v>
      </c>
    </row>
    <row r="5" spans="1:34">
      <c r="B5" s="357" t="s">
        <v>893</v>
      </c>
      <c r="C5" s="358"/>
      <c r="AH5" t="s">
        <v>1688</v>
      </c>
    </row>
    <row r="6" spans="1:34">
      <c r="AH6">
        <f>SUM(AG:AG)</f>
        <v>0</v>
      </c>
    </row>
    <row r="7" spans="1:34" ht="33">
      <c r="A7">
        <f>AH6</f>
        <v>0</v>
      </c>
      <c r="B7" s="357" t="s">
        <v>1689</v>
      </c>
      <c r="C7" s="357" t="s">
        <v>973</v>
      </c>
      <c r="D7" s="357" t="s">
        <v>1128</v>
      </c>
      <c r="E7" s="357" t="s">
        <v>1136</v>
      </c>
      <c r="F7" s="357" t="s">
        <v>940</v>
      </c>
      <c r="G7" s="357" t="s">
        <v>944</v>
      </c>
      <c r="H7" s="357" t="s">
        <v>937</v>
      </c>
      <c r="I7" s="357" t="s">
        <v>938</v>
      </c>
      <c r="J7" s="357" t="s">
        <v>945</v>
      </c>
      <c r="K7" s="357" t="s">
        <v>947</v>
      </c>
      <c r="L7" s="357" t="s">
        <v>817</v>
      </c>
      <c r="M7" s="357" t="s">
        <v>939</v>
      </c>
      <c r="N7" s="357" t="s">
        <v>941</v>
      </c>
      <c r="O7" s="357" t="s">
        <v>853</v>
      </c>
      <c r="P7" s="357" t="s">
        <v>942</v>
      </c>
      <c r="Q7" s="357" t="s">
        <v>943</v>
      </c>
      <c r="R7" s="357" t="s">
        <v>949</v>
      </c>
      <c r="S7" s="357" t="s">
        <v>948</v>
      </c>
      <c r="T7" s="357" t="s">
        <v>1690</v>
      </c>
      <c r="U7" s="357" t="s">
        <v>950</v>
      </c>
      <c r="V7" s="357" t="s">
        <v>951</v>
      </c>
      <c r="W7" s="357" t="s">
        <v>870</v>
      </c>
      <c r="X7" s="357" t="s">
        <v>858</v>
      </c>
      <c r="Y7" s="357" t="s">
        <v>952</v>
      </c>
      <c r="Z7" s="357" t="s">
        <v>953</v>
      </c>
      <c r="AA7" s="357" t="s">
        <v>954</v>
      </c>
      <c r="AB7" s="357" t="s">
        <v>955</v>
      </c>
      <c r="AC7" s="357" t="s">
        <v>1112</v>
      </c>
      <c r="AD7" s="357" t="s">
        <v>1114</v>
      </c>
      <c r="AE7" s="357" t="s">
        <v>887</v>
      </c>
      <c r="AF7" s="357" t="s">
        <v>1116</v>
      </c>
      <c r="AG7" s="358" t="s">
        <v>1691</v>
      </c>
    </row>
    <row r="8" spans="1:34" ht="33">
      <c r="B8" s="358" t="s">
        <v>1692</v>
      </c>
      <c r="C8" s="358" t="s">
        <v>2743</v>
      </c>
      <c r="D8" s="358" t="s">
        <v>2782</v>
      </c>
      <c r="E8" s="358" t="s">
        <v>1693</v>
      </c>
      <c r="F8" s="358" t="s">
        <v>1230</v>
      </c>
      <c r="G8" s="358" t="s">
        <v>2861</v>
      </c>
      <c r="H8" s="358" t="s">
        <v>2782</v>
      </c>
      <c r="I8" s="358" t="s">
        <v>1207</v>
      </c>
      <c r="J8" s="358" t="s">
        <v>2742</v>
      </c>
      <c r="K8" s="358" t="s">
        <v>2782</v>
      </c>
      <c r="L8" s="358" t="s">
        <v>2783</v>
      </c>
      <c r="M8" s="358" t="s">
        <v>2784</v>
      </c>
      <c r="N8" s="358" t="s">
        <v>1695</v>
      </c>
      <c r="O8" s="358" t="s">
        <v>2737</v>
      </c>
      <c r="P8" s="358"/>
      <c r="Q8" s="358"/>
      <c r="R8" s="358"/>
      <c r="S8" s="358" t="s">
        <v>2784</v>
      </c>
      <c r="T8" s="358">
        <v>1</v>
      </c>
      <c r="U8" s="358" t="s">
        <v>1694</v>
      </c>
      <c r="V8" s="358"/>
      <c r="W8" s="358"/>
      <c r="X8" s="358" t="s">
        <v>2745</v>
      </c>
      <c r="Y8" s="358" t="s">
        <v>1207</v>
      </c>
      <c r="Z8" s="358" t="s">
        <v>2746</v>
      </c>
      <c r="AA8" s="358"/>
      <c r="AB8" s="358"/>
      <c r="AC8" s="358" t="s">
        <v>1694</v>
      </c>
      <c r="AD8" s="358"/>
      <c r="AE8" s="358" t="s">
        <v>2735</v>
      </c>
      <c r="AF8" s="358"/>
      <c r="AG8" s="475">
        <v>0</v>
      </c>
    </row>
    <row r="9" spans="1:34" ht="33">
      <c r="B9" s="358" t="s">
        <v>1677</v>
      </c>
      <c r="C9" s="358" t="s">
        <v>2748</v>
      </c>
      <c r="D9" s="358" t="s">
        <v>2794</v>
      </c>
      <c r="E9" s="358" t="s">
        <v>1693</v>
      </c>
      <c r="F9" s="358" t="s">
        <v>1223</v>
      </c>
      <c r="G9" s="358" t="s">
        <v>2773</v>
      </c>
      <c r="H9" s="358" t="s">
        <v>2787</v>
      </c>
      <c r="I9" s="358" t="s">
        <v>1207</v>
      </c>
      <c r="J9" s="358" t="s">
        <v>2747</v>
      </c>
      <c r="K9" s="358" t="s">
        <v>2787</v>
      </c>
      <c r="L9" s="358" t="s">
        <v>1694</v>
      </c>
      <c r="M9" s="358" t="s">
        <v>2788</v>
      </c>
      <c r="N9" s="358" t="s">
        <v>1695</v>
      </c>
      <c r="O9" s="358" t="s">
        <v>2737</v>
      </c>
      <c r="P9" s="358" t="s">
        <v>2782</v>
      </c>
      <c r="Q9" s="358"/>
      <c r="R9" s="358"/>
      <c r="S9" s="358" t="s">
        <v>2792</v>
      </c>
      <c r="T9" s="358">
        <v>2</v>
      </c>
      <c r="U9" s="358" t="s">
        <v>1694</v>
      </c>
      <c r="V9" s="358" t="s">
        <v>1696</v>
      </c>
      <c r="W9" s="358"/>
      <c r="X9" s="358" t="s">
        <v>2745</v>
      </c>
      <c r="Y9" s="358" t="s">
        <v>1207</v>
      </c>
      <c r="Z9" s="358" t="s">
        <v>2746</v>
      </c>
      <c r="AA9" s="358"/>
      <c r="AB9" s="358"/>
      <c r="AC9" s="358" t="s">
        <v>2792</v>
      </c>
      <c r="AD9" s="358"/>
      <c r="AE9" s="358" t="s">
        <v>2735</v>
      </c>
      <c r="AF9" s="358"/>
      <c r="AG9" s="475">
        <v>0</v>
      </c>
    </row>
    <row r="10" spans="1:34" ht="33">
      <c r="B10" s="358" t="s">
        <v>1678</v>
      </c>
      <c r="C10" s="358" t="s">
        <v>2751</v>
      </c>
      <c r="D10" s="358" t="s">
        <v>2805</v>
      </c>
      <c r="E10" s="358" t="s">
        <v>1693</v>
      </c>
      <c r="F10" s="358" t="s">
        <v>1226</v>
      </c>
      <c r="G10" s="358" t="s">
        <v>2778</v>
      </c>
      <c r="H10" s="358" t="s">
        <v>2796</v>
      </c>
      <c r="I10" s="358" t="s">
        <v>1207</v>
      </c>
      <c r="J10" s="358" t="s">
        <v>2750</v>
      </c>
      <c r="K10" s="358" t="s">
        <v>2796</v>
      </c>
      <c r="L10" s="358" t="s">
        <v>1694</v>
      </c>
      <c r="M10" s="358" t="s">
        <v>2797</v>
      </c>
      <c r="N10" s="358" t="s">
        <v>1695</v>
      </c>
      <c r="O10" s="358" t="s">
        <v>2737</v>
      </c>
      <c r="P10" s="358" t="s">
        <v>2782</v>
      </c>
      <c r="Q10" s="358"/>
      <c r="R10" s="358"/>
      <c r="S10" s="358" t="s">
        <v>2802</v>
      </c>
      <c r="T10" s="358">
        <v>3</v>
      </c>
      <c r="U10" s="358" t="s">
        <v>1694</v>
      </c>
      <c r="V10" s="358" t="s">
        <v>1696</v>
      </c>
      <c r="W10" s="358"/>
      <c r="X10" s="358" t="s">
        <v>2745</v>
      </c>
      <c r="Y10" s="358" t="s">
        <v>1207</v>
      </c>
      <c r="Z10" s="358" t="s">
        <v>2746</v>
      </c>
      <c r="AA10" s="358"/>
      <c r="AB10" s="358"/>
      <c r="AC10" s="358" t="s">
        <v>2803</v>
      </c>
      <c r="AD10" s="358" t="s">
        <v>2800</v>
      </c>
      <c r="AE10" s="358" t="s">
        <v>2735</v>
      </c>
      <c r="AF10" s="358"/>
      <c r="AG10" s="475">
        <v>0</v>
      </c>
    </row>
    <row r="11" spans="1:34" ht="33">
      <c r="B11" s="476" t="s">
        <v>1679</v>
      </c>
      <c r="C11" s="358" t="s">
        <v>2756</v>
      </c>
      <c r="D11" s="358" t="s">
        <v>2814</v>
      </c>
      <c r="E11" s="358" t="s">
        <v>1693</v>
      </c>
      <c r="F11" s="358" t="s">
        <v>1223</v>
      </c>
      <c r="G11" s="358" t="s">
        <v>2785</v>
      </c>
      <c r="H11" s="358" t="s">
        <v>2807</v>
      </c>
      <c r="I11" s="358" t="s">
        <v>1207</v>
      </c>
      <c r="J11" s="358" t="s">
        <v>2755</v>
      </c>
      <c r="K11" s="358" t="s">
        <v>2807</v>
      </c>
      <c r="L11" s="358" t="s">
        <v>1694</v>
      </c>
      <c r="M11" s="358" t="s">
        <v>2808</v>
      </c>
      <c r="N11" s="358" t="s">
        <v>1695</v>
      </c>
      <c r="O11" s="358" t="s">
        <v>2737</v>
      </c>
      <c r="P11" s="358" t="s">
        <v>2782</v>
      </c>
      <c r="Q11" s="358"/>
      <c r="R11" s="358"/>
      <c r="S11" s="358" t="s">
        <v>2812</v>
      </c>
      <c r="T11" s="358">
        <v>4</v>
      </c>
      <c r="U11" s="358" t="s">
        <v>1694</v>
      </c>
      <c r="V11" s="358" t="s">
        <v>1697</v>
      </c>
      <c r="W11" s="358"/>
      <c r="X11" s="358" t="s">
        <v>2745</v>
      </c>
      <c r="Y11" s="358" t="s">
        <v>1207</v>
      </c>
      <c r="Z11" s="358" t="s">
        <v>2866</v>
      </c>
      <c r="AA11" s="358"/>
      <c r="AB11" s="358"/>
      <c r="AC11" s="358" t="s">
        <v>1694</v>
      </c>
      <c r="AD11" s="358"/>
      <c r="AE11" s="358" t="s">
        <v>2735</v>
      </c>
      <c r="AF11" s="358"/>
      <c r="AG11" s="475">
        <v>0</v>
      </c>
    </row>
    <row r="12" spans="1:34" ht="33">
      <c r="B12" s="476" t="s">
        <v>1680</v>
      </c>
      <c r="C12" s="358" t="s">
        <v>2759</v>
      </c>
      <c r="D12" s="358" t="s">
        <v>2823</v>
      </c>
      <c r="E12" s="358" t="s">
        <v>1693</v>
      </c>
      <c r="F12" s="358" t="s">
        <v>1223</v>
      </c>
      <c r="G12" s="358" t="s">
        <v>2791</v>
      </c>
      <c r="H12" s="358" t="s">
        <v>2816</v>
      </c>
      <c r="I12" s="358" t="s">
        <v>1207</v>
      </c>
      <c r="J12" s="358" t="s">
        <v>2758</v>
      </c>
      <c r="K12" s="358" t="s">
        <v>2816</v>
      </c>
      <c r="L12" s="358" t="s">
        <v>1694</v>
      </c>
      <c r="M12" s="358" t="s">
        <v>2817</v>
      </c>
      <c r="N12" s="358" t="s">
        <v>1695</v>
      </c>
      <c r="O12" s="358" t="s">
        <v>2737</v>
      </c>
      <c r="P12" s="358" t="s">
        <v>2782</v>
      </c>
      <c r="Q12" s="358"/>
      <c r="R12" s="358"/>
      <c r="S12" s="358" t="s">
        <v>2821</v>
      </c>
      <c r="T12" s="358">
        <v>5</v>
      </c>
      <c r="U12" s="358" t="s">
        <v>1694</v>
      </c>
      <c r="V12" s="358" t="s">
        <v>1698</v>
      </c>
      <c r="W12" s="358"/>
      <c r="X12" s="358" t="s">
        <v>2745</v>
      </c>
      <c r="Y12" s="358" t="s">
        <v>1207</v>
      </c>
      <c r="Z12" s="358" t="s">
        <v>2867</v>
      </c>
      <c r="AA12" s="358"/>
      <c r="AB12" s="358"/>
      <c r="AC12" s="358" t="s">
        <v>2821</v>
      </c>
      <c r="AD12" s="358"/>
      <c r="AE12" s="358" t="s">
        <v>2735</v>
      </c>
      <c r="AF12" s="358"/>
      <c r="AG12" s="475">
        <v>0</v>
      </c>
    </row>
    <row r="13" spans="1:34" ht="33">
      <c r="B13" s="476" t="s">
        <v>1681</v>
      </c>
      <c r="C13" s="358" t="s">
        <v>2762</v>
      </c>
      <c r="D13" s="358" t="s">
        <v>2832</v>
      </c>
      <c r="E13" s="358" t="s">
        <v>1693</v>
      </c>
      <c r="F13" s="358" t="s">
        <v>1223</v>
      </c>
      <c r="G13" s="358" t="s">
        <v>2801</v>
      </c>
      <c r="H13" s="358" t="s">
        <v>2825</v>
      </c>
      <c r="I13" s="358" t="s">
        <v>1207</v>
      </c>
      <c r="J13" s="358" t="s">
        <v>2761</v>
      </c>
      <c r="K13" s="358" t="s">
        <v>2825</v>
      </c>
      <c r="L13" s="358" t="s">
        <v>1694</v>
      </c>
      <c r="M13" s="358" t="s">
        <v>2826</v>
      </c>
      <c r="N13" s="358" t="s">
        <v>1695</v>
      </c>
      <c r="O13" s="358" t="s">
        <v>2737</v>
      </c>
      <c r="P13" s="358" t="s">
        <v>2782</v>
      </c>
      <c r="Q13" s="358"/>
      <c r="R13" s="358"/>
      <c r="S13" s="358" t="s">
        <v>2830</v>
      </c>
      <c r="T13" s="358">
        <v>6</v>
      </c>
      <c r="U13" s="358" t="s">
        <v>1694</v>
      </c>
      <c r="V13" s="358" t="s">
        <v>1805</v>
      </c>
      <c r="W13" s="358"/>
      <c r="X13" s="358" t="s">
        <v>2745</v>
      </c>
      <c r="Y13" s="358" t="s">
        <v>1207</v>
      </c>
      <c r="Z13" s="358" t="s">
        <v>2746</v>
      </c>
      <c r="AA13" s="358"/>
      <c r="AB13" s="358"/>
      <c r="AC13" s="358" t="s">
        <v>2830</v>
      </c>
      <c r="AD13" s="358"/>
      <c r="AE13" s="358" t="s">
        <v>2735</v>
      </c>
      <c r="AF13" s="358"/>
      <c r="AG13" s="475">
        <v>0</v>
      </c>
    </row>
    <row r="14" spans="1:34" ht="33">
      <c r="B14" s="476" t="s">
        <v>1683</v>
      </c>
      <c r="C14" s="358" t="s">
        <v>1249</v>
      </c>
      <c r="D14" s="358" t="s">
        <v>2834</v>
      </c>
      <c r="E14" s="358" t="s">
        <v>1693</v>
      </c>
      <c r="F14" s="358" t="s">
        <v>1230</v>
      </c>
      <c r="G14" s="358" t="s">
        <v>2811</v>
      </c>
      <c r="H14" s="358" t="s">
        <v>2834</v>
      </c>
      <c r="I14" s="358" t="s">
        <v>1207</v>
      </c>
      <c r="J14" s="358" t="s">
        <v>2765</v>
      </c>
      <c r="K14" s="358" t="s">
        <v>2834</v>
      </c>
      <c r="L14" s="358" t="s">
        <v>2835</v>
      </c>
      <c r="M14" s="358" t="s">
        <v>2836</v>
      </c>
      <c r="N14" s="358" t="s">
        <v>1695</v>
      </c>
      <c r="O14" s="358" t="s">
        <v>2737</v>
      </c>
      <c r="P14" s="358"/>
      <c r="Q14" s="358"/>
      <c r="R14" s="358"/>
      <c r="S14" s="358" t="s">
        <v>2836</v>
      </c>
      <c r="T14" s="358">
        <v>7</v>
      </c>
      <c r="U14" s="358" t="s">
        <v>1694</v>
      </c>
      <c r="V14" s="358"/>
      <c r="W14" s="358"/>
      <c r="X14" s="358" t="s">
        <v>2745</v>
      </c>
      <c r="Y14" s="358" t="s">
        <v>1207</v>
      </c>
      <c r="Z14" s="358" t="s">
        <v>2766</v>
      </c>
      <c r="AA14" s="358"/>
      <c r="AB14" s="358"/>
      <c r="AC14" s="358" t="s">
        <v>1694</v>
      </c>
      <c r="AD14" s="358"/>
      <c r="AE14" s="358" t="s">
        <v>2735</v>
      </c>
      <c r="AF14" s="358"/>
      <c r="AG14" s="475">
        <v>0</v>
      </c>
    </row>
    <row r="15" spans="1:34" ht="33">
      <c r="B15" s="358" t="s">
        <v>1684</v>
      </c>
      <c r="C15" s="358" t="s">
        <v>2768</v>
      </c>
      <c r="D15" s="358" t="s">
        <v>2847</v>
      </c>
      <c r="E15" s="358" t="s">
        <v>1693</v>
      </c>
      <c r="F15" s="358" t="s">
        <v>1223</v>
      </c>
      <c r="G15" s="358" t="s">
        <v>2820</v>
      </c>
      <c r="H15" s="358" t="s">
        <v>2841</v>
      </c>
      <c r="I15" s="358" t="s">
        <v>1207</v>
      </c>
      <c r="J15" s="358" t="s">
        <v>2767</v>
      </c>
      <c r="K15" s="358" t="s">
        <v>2841</v>
      </c>
      <c r="L15" s="358" t="s">
        <v>1694</v>
      </c>
      <c r="M15" s="358" t="s">
        <v>2842</v>
      </c>
      <c r="N15" s="358" t="s">
        <v>1695</v>
      </c>
      <c r="O15" s="358" t="s">
        <v>2737</v>
      </c>
      <c r="P15" s="358" t="s">
        <v>2834</v>
      </c>
      <c r="Q15" s="358"/>
      <c r="R15" s="358"/>
      <c r="S15" s="358" t="s">
        <v>2845</v>
      </c>
      <c r="T15" s="358">
        <v>8</v>
      </c>
      <c r="U15" s="358" t="s">
        <v>1694</v>
      </c>
      <c r="V15" s="358" t="s">
        <v>1697</v>
      </c>
      <c r="W15" s="358"/>
      <c r="X15" s="358" t="s">
        <v>2745</v>
      </c>
      <c r="Y15" s="358" t="s">
        <v>1207</v>
      </c>
      <c r="Z15" s="358" t="s">
        <v>2868</v>
      </c>
      <c r="AA15" s="358"/>
      <c r="AB15" s="358"/>
      <c r="AC15" s="358" t="s">
        <v>1694</v>
      </c>
      <c r="AD15" s="358"/>
      <c r="AE15" s="358" t="s">
        <v>2735</v>
      </c>
      <c r="AF15" s="358"/>
      <c r="AG15" s="475">
        <v>0</v>
      </c>
    </row>
    <row r="16" spans="1:34" ht="33">
      <c r="B16" s="358" t="s">
        <v>1685</v>
      </c>
      <c r="C16" s="358" t="s">
        <v>2751</v>
      </c>
      <c r="D16" s="358" t="s">
        <v>2800</v>
      </c>
      <c r="E16" s="358" t="s">
        <v>1693</v>
      </c>
      <c r="F16" s="358" t="s">
        <v>1223</v>
      </c>
      <c r="G16" s="358" t="s">
        <v>2829</v>
      </c>
      <c r="H16" s="358" t="s">
        <v>2796</v>
      </c>
      <c r="I16" s="358" t="s">
        <v>1207</v>
      </c>
      <c r="J16" s="358" t="s">
        <v>2750</v>
      </c>
      <c r="K16" s="358" t="s">
        <v>2796</v>
      </c>
      <c r="L16" s="358" t="s">
        <v>1694</v>
      </c>
      <c r="M16" s="358" t="s">
        <v>2848</v>
      </c>
      <c r="N16" s="358" t="s">
        <v>1695</v>
      </c>
      <c r="O16" s="358" t="s">
        <v>2737</v>
      </c>
      <c r="P16" s="358" t="s">
        <v>2834</v>
      </c>
      <c r="Q16" s="358"/>
      <c r="R16" s="358"/>
      <c r="S16" s="358" t="s">
        <v>2850</v>
      </c>
      <c r="T16" s="358">
        <v>9</v>
      </c>
      <c r="U16" s="358" t="s">
        <v>1694</v>
      </c>
      <c r="V16" s="358" t="s">
        <v>1696</v>
      </c>
      <c r="W16" s="358"/>
      <c r="X16" s="358" t="s">
        <v>2745</v>
      </c>
      <c r="Y16" s="358" t="s">
        <v>1207</v>
      </c>
      <c r="Z16" s="358" t="s">
        <v>2869</v>
      </c>
      <c r="AA16" s="358"/>
      <c r="AB16" s="358"/>
      <c r="AC16" s="358" t="s">
        <v>2850</v>
      </c>
      <c r="AD16" s="358"/>
      <c r="AE16" s="358" t="s">
        <v>2735</v>
      </c>
      <c r="AF16" s="358"/>
      <c r="AG16" s="475">
        <v>0</v>
      </c>
    </row>
    <row r="17" spans="2:33" ht="33">
      <c r="B17" s="358" t="s">
        <v>1686</v>
      </c>
      <c r="C17" s="358" t="s">
        <v>2739</v>
      </c>
      <c r="D17" s="358" t="s">
        <v>2854</v>
      </c>
      <c r="E17" s="358" t="s">
        <v>1693</v>
      </c>
      <c r="F17" s="358" t="s">
        <v>1226</v>
      </c>
      <c r="G17" s="358" t="s">
        <v>2839</v>
      </c>
      <c r="H17" s="358" t="s">
        <v>2775</v>
      </c>
      <c r="I17" s="358" t="s">
        <v>1207</v>
      </c>
      <c r="J17" s="358" t="s">
        <v>2738</v>
      </c>
      <c r="K17" s="358" t="s">
        <v>2775</v>
      </c>
      <c r="L17" s="358" t="s">
        <v>1694</v>
      </c>
      <c r="M17" s="358" t="s">
        <v>2776</v>
      </c>
      <c r="N17" s="358" t="s">
        <v>1695</v>
      </c>
      <c r="O17" s="358" t="s">
        <v>2737</v>
      </c>
      <c r="P17" s="358" t="s">
        <v>2834</v>
      </c>
      <c r="Q17" s="358"/>
      <c r="R17" s="358"/>
      <c r="S17" s="358" t="s">
        <v>2779</v>
      </c>
      <c r="T17" s="358">
        <v>10</v>
      </c>
      <c r="U17" s="358" t="s">
        <v>1694</v>
      </c>
      <c r="V17" s="358" t="s">
        <v>1696</v>
      </c>
      <c r="W17" s="358"/>
      <c r="X17" s="358" t="s">
        <v>2745</v>
      </c>
      <c r="Y17" s="358" t="s">
        <v>1207</v>
      </c>
      <c r="Z17" s="358" t="s">
        <v>2865</v>
      </c>
      <c r="AA17" s="358"/>
      <c r="AB17" s="358"/>
      <c r="AC17" s="358" t="s">
        <v>2780</v>
      </c>
      <c r="AD17" s="358"/>
      <c r="AE17" s="358" t="s">
        <v>2735</v>
      </c>
      <c r="AF17" s="358"/>
      <c r="AG17" s="475">
        <v>0</v>
      </c>
    </row>
    <row r="118" spans="2:33" s="238" customFormat="1">
      <c r="B118"/>
      <c r="C118"/>
      <c r="D118"/>
      <c r="E118"/>
      <c r="F118"/>
      <c r="G118"/>
      <c r="H118"/>
      <c r="I118"/>
      <c r="J118"/>
      <c r="K118"/>
      <c r="L118"/>
      <c r="M118"/>
      <c r="N118"/>
      <c r="O118"/>
      <c r="P118"/>
      <c r="Q118"/>
      <c r="R118"/>
      <c r="S118"/>
      <c r="T118"/>
      <c r="U118"/>
      <c r="V118"/>
      <c r="W118"/>
      <c r="X118"/>
      <c r="Y118"/>
      <c r="Z118"/>
      <c r="AA118"/>
      <c r="AB118"/>
      <c r="AC118"/>
      <c r="AD118"/>
      <c r="AE118"/>
      <c r="AF118"/>
      <c r="AG118"/>
    </row>
  </sheetData>
  <phoneticPr fontId="4" type="noConversion"/>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24"/>
  <dimension ref="A3:AG118"/>
  <sheetViews>
    <sheetView zoomScale="70" zoomScaleNormal="70" workbookViewId="0">
      <selection activeCell="D4" sqref="D4"/>
    </sheetView>
  </sheetViews>
  <sheetFormatPr defaultColWidth="8.5546875" defaultRowHeight="15.75"/>
  <cols>
    <col min="1" max="1" width="15.88671875" customWidth="1"/>
    <col min="2" max="2" width="61.6640625" customWidth="1"/>
    <col min="3" max="3" width="40" customWidth="1"/>
    <col min="4" max="4" width="46.77734375" bestFit="1" customWidth="1"/>
    <col min="5" max="5" width="16.109375" bestFit="1" customWidth="1"/>
    <col min="6" max="29" width="16.5546875" bestFit="1" customWidth="1"/>
    <col min="30" max="30" width="16.5546875" customWidth="1"/>
  </cols>
  <sheetData>
    <row r="3" spans="2:18">
      <c r="B3" s="357" t="s">
        <v>957</v>
      </c>
      <c r="C3" s="358" t="s">
        <v>1163</v>
      </c>
    </row>
    <row r="4" spans="2:18">
      <c r="B4" s="357" t="s">
        <v>1180</v>
      </c>
      <c r="C4" s="358" t="s">
        <v>1163</v>
      </c>
      <c r="R4" s="238"/>
    </row>
    <row r="5" spans="2:18">
      <c r="B5" s="357" t="s">
        <v>1152</v>
      </c>
      <c r="C5" s="358" t="s">
        <v>1163</v>
      </c>
    </row>
    <row r="6" spans="2:18">
      <c r="B6" s="357" t="s">
        <v>893</v>
      </c>
      <c r="C6" s="358"/>
    </row>
    <row r="8" spans="2:18" ht="16.5">
      <c r="B8" s="357" t="s">
        <v>953</v>
      </c>
      <c r="C8" s="357" t="s">
        <v>954</v>
      </c>
      <c r="D8" s="357" t="s">
        <v>1128</v>
      </c>
    </row>
    <row r="9" spans="2:18" ht="16.5">
      <c r="B9" s="358" t="s">
        <v>2766</v>
      </c>
      <c r="C9" s="358"/>
      <c r="D9" s="358" t="s">
        <v>2834</v>
      </c>
    </row>
    <row r="10" spans="2:18" ht="16.5">
      <c r="B10" s="358" t="s">
        <v>2746</v>
      </c>
      <c r="C10" s="358"/>
      <c r="D10" s="358" t="s">
        <v>2782</v>
      </c>
    </row>
    <row r="11" spans="2:18" ht="16.5">
      <c r="B11" s="358" t="s">
        <v>2746</v>
      </c>
      <c r="C11" s="358"/>
      <c r="D11" s="358" t="s">
        <v>2794</v>
      </c>
    </row>
    <row r="12" spans="2:18" ht="16.5">
      <c r="B12" s="358" t="s">
        <v>2746</v>
      </c>
      <c r="C12" s="358"/>
      <c r="D12" s="358" t="s">
        <v>2805</v>
      </c>
    </row>
    <row r="13" spans="2:18" ht="16.5">
      <c r="B13" s="358" t="s">
        <v>2746</v>
      </c>
      <c r="C13" s="358"/>
      <c r="D13" s="358" t="s">
        <v>2832</v>
      </c>
    </row>
    <row r="14" spans="2:18" ht="16.5">
      <c r="B14" s="358" t="s">
        <v>2866</v>
      </c>
      <c r="C14" s="358"/>
      <c r="D14" s="358" t="s">
        <v>2814</v>
      </c>
    </row>
    <row r="15" spans="2:18" ht="16.5">
      <c r="B15" s="358" t="s">
        <v>2867</v>
      </c>
      <c r="C15" s="358"/>
      <c r="D15" s="358" t="s">
        <v>2823</v>
      </c>
    </row>
    <row r="16" spans="2:18" ht="16.5">
      <c r="B16" s="358" t="s">
        <v>2868</v>
      </c>
      <c r="C16" s="358"/>
      <c r="D16" s="358" t="s">
        <v>2847</v>
      </c>
    </row>
    <row r="17" spans="2:4" ht="16.5">
      <c r="B17" s="358" t="s">
        <v>2869</v>
      </c>
      <c r="C17" s="358"/>
      <c r="D17" s="358" t="s">
        <v>2800</v>
      </c>
    </row>
    <row r="18" spans="2:4" ht="16.5">
      <c r="B18" s="358" t="s">
        <v>2865</v>
      </c>
      <c r="C18" s="358"/>
      <c r="D18" s="358" t="s">
        <v>2854</v>
      </c>
    </row>
    <row r="118" spans="1:33">
      <c r="A118" s="238"/>
      <c r="AE118" s="238"/>
      <c r="AF118" s="238"/>
      <c r="AG118" s="238"/>
    </row>
  </sheetData>
  <phoneticPr fontId="40"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EN2098"/>
  <sheetViews>
    <sheetView zoomScale="85" zoomScaleNormal="85" workbookViewId="0">
      <pane xSplit="5" ySplit="1" topLeftCell="F2" activePane="bottomRight" state="frozen"/>
      <selection pane="topRight" activeCell="F1" sqref="F1"/>
      <selection pane="bottomLeft" activeCell="A2" sqref="A2"/>
      <selection pane="bottomRight" activeCell="C4" sqref="C4"/>
    </sheetView>
  </sheetViews>
  <sheetFormatPr defaultColWidth="16.88671875" defaultRowHeight="16.5"/>
  <cols>
    <col min="1" max="1" width="9.5546875" style="1" customWidth="1"/>
    <col min="2" max="2" width="8.88671875" style="1" customWidth="1"/>
    <col min="3" max="3" width="10" style="2" customWidth="1"/>
    <col min="4" max="4" width="10" style="3" customWidth="1"/>
    <col min="5" max="5" width="21.88671875" style="207" customWidth="1"/>
    <col min="6" max="6" width="25.44140625" style="207" customWidth="1"/>
    <col min="7" max="7" width="24.109375" style="207" customWidth="1"/>
    <col min="8" max="8" width="35.44140625" style="207" customWidth="1"/>
    <col min="9" max="9" width="11" style="207" customWidth="1"/>
    <col min="10" max="10" width="12.109375" style="4" customWidth="1"/>
    <col min="11" max="11" width="8.6640625" style="4" customWidth="1"/>
    <col min="12" max="12" width="10.109375" style="207" customWidth="1"/>
    <col min="13" max="13" width="10.33203125" style="6" customWidth="1"/>
    <col min="14" max="14" width="11.109375" style="1" customWidth="1"/>
    <col min="15" max="15" width="8.6640625" style="1" customWidth="1"/>
    <col min="16" max="16" width="13.5546875" style="1" customWidth="1"/>
    <col min="17" max="17" width="27.44140625" style="6" customWidth="1"/>
    <col min="18" max="18" width="26.44140625" style="207" customWidth="1"/>
    <col min="19" max="19" width="27.109375" style="207" customWidth="1"/>
    <col min="20" max="20" width="14.109375" style="207" customWidth="1"/>
    <col min="21" max="21" width="27.5546875" style="207" customWidth="1"/>
    <col min="22" max="22" width="38.33203125" style="1" customWidth="1"/>
    <col min="23" max="23" width="20.5546875" style="1" customWidth="1"/>
    <col min="24" max="24" width="13.5546875" style="1" customWidth="1"/>
    <col min="25" max="25" width="16.88671875" style="1" customWidth="1"/>
    <col min="26" max="27" width="6.5546875" style="1" customWidth="1"/>
    <col min="28" max="28" width="23.21875" style="1" customWidth="1"/>
    <col min="29" max="40" width="16.88671875" style="1" customWidth="1"/>
    <col min="41" max="41" width="10.77734375" style="1" customWidth="1"/>
    <col min="42" max="42" width="22.88671875" style="1" customWidth="1"/>
    <col min="43" max="43" width="8.88671875" style="1" customWidth="1"/>
    <col min="44" max="44" width="29.33203125" style="1" customWidth="1"/>
    <col min="45" max="45" width="9.44140625" style="1" customWidth="1"/>
    <col min="46" max="46" width="25.33203125" style="1" customWidth="1"/>
    <col min="47" max="47" width="20.109375" style="1" customWidth="1"/>
    <col min="48" max="48" width="31" style="1" customWidth="1"/>
    <col min="49" max="50" width="16.88671875" style="1" customWidth="1"/>
    <col min="51" max="51" width="25.109375" style="1" customWidth="1"/>
    <col min="52" max="52" width="14.5546875" style="1" customWidth="1"/>
    <col min="53" max="53" width="41.5546875" style="1" customWidth="1"/>
    <col min="54" max="54" width="16.88671875" style="1" customWidth="1"/>
    <col min="55" max="55" width="13.5546875" style="1" bestFit="1" customWidth="1"/>
    <col min="56" max="56" width="23.6640625" style="1" customWidth="1"/>
    <col min="57" max="57" width="15.21875" style="1" bestFit="1" customWidth="1"/>
    <col min="58" max="58" width="13.21875" style="1" customWidth="1"/>
    <col min="59" max="59" width="17.88671875" style="1" customWidth="1"/>
    <col min="60" max="60" width="16.33203125" style="1" bestFit="1" customWidth="1"/>
    <col min="61" max="61" width="20.33203125" style="1" bestFit="1" customWidth="1"/>
    <col min="62" max="62" width="12.109375" style="1" customWidth="1"/>
    <col min="63" max="63" width="13.88671875" style="1" bestFit="1" customWidth="1"/>
    <col min="64" max="64" width="11.21875" style="1" bestFit="1" customWidth="1"/>
    <col min="65" max="65" width="10.88671875" style="1" customWidth="1"/>
    <col min="66" max="66" width="20.33203125" style="1" customWidth="1"/>
    <col min="67" max="67" width="37.33203125" style="1" customWidth="1"/>
    <col min="68" max="68" width="12.77734375" style="1" customWidth="1"/>
    <col min="69" max="69" width="11.109375" style="1" customWidth="1"/>
    <col min="70" max="71" width="9.5546875" style="1" customWidth="1"/>
    <col min="72" max="72" width="18.88671875" style="1" customWidth="1"/>
    <col min="73" max="73" width="27.77734375" style="1" customWidth="1"/>
    <col min="74" max="74" width="19" style="1" customWidth="1"/>
    <col min="75" max="75" width="24.33203125" style="1" customWidth="1"/>
    <col min="76" max="76" width="27.33203125" style="1" customWidth="1"/>
    <col min="77" max="77" width="25.6640625" style="1" customWidth="1"/>
    <col min="78" max="78" width="17.33203125" style="1" customWidth="1"/>
    <col min="79" max="79" width="13.6640625" style="1" customWidth="1"/>
    <col min="80" max="80" width="11.77734375" style="1" customWidth="1"/>
    <col min="81" max="81" width="12.6640625" style="1" customWidth="1"/>
    <col min="82" max="82" width="11.77734375" style="1" customWidth="1"/>
    <col min="83" max="83" width="17.6640625" style="1" customWidth="1"/>
    <col min="84" max="84" width="24.88671875" style="1" customWidth="1"/>
    <col min="85" max="85" width="28" style="1" customWidth="1"/>
    <col min="86" max="86" width="11.33203125" style="1" customWidth="1"/>
    <col min="87" max="87" width="12" style="1" customWidth="1"/>
    <col min="88" max="88" width="20.109375" style="1" customWidth="1"/>
    <col min="89" max="89" width="10.88671875" style="1" customWidth="1"/>
    <col min="90" max="90" width="15.33203125" style="1" customWidth="1"/>
    <col min="91" max="91" width="13.33203125" style="1" customWidth="1"/>
    <col min="92" max="92" width="17.33203125" style="1" customWidth="1"/>
    <col min="93" max="93" width="19.109375" style="1" customWidth="1"/>
    <col min="94" max="94" width="15.5546875" style="1" customWidth="1"/>
    <col min="95" max="95" width="19.109375" style="1" customWidth="1"/>
    <col min="96" max="100" width="16.5546875" style="1" customWidth="1"/>
    <col min="101" max="102" width="12.109375" style="1" customWidth="1"/>
    <col min="103" max="103" width="10.5546875" style="1" customWidth="1"/>
    <col min="104" max="104" width="8.44140625" style="1" customWidth="1"/>
    <col min="105" max="105" width="12.109375" style="1" customWidth="1"/>
    <col min="106" max="106" width="11.6640625" style="1" customWidth="1"/>
    <col min="107" max="107" width="17.33203125" style="1" customWidth="1"/>
    <col min="108" max="109" width="16.88671875" style="1" customWidth="1"/>
    <col min="110" max="110" width="14.109375" style="1" customWidth="1"/>
    <col min="111" max="112" width="9.6640625" style="1" customWidth="1"/>
    <col min="113" max="113" width="13.109375" style="1" customWidth="1"/>
    <col min="114" max="114" width="30.44140625" style="1" customWidth="1"/>
    <col min="115" max="115" width="16.88671875" style="1" customWidth="1"/>
    <col min="116" max="116" width="12.88671875" style="1" customWidth="1"/>
    <col min="117" max="117" width="13.5546875" style="1" customWidth="1"/>
    <col min="118" max="118" width="18.77734375" style="1" customWidth="1"/>
    <col min="119" max="119" width="6.6640625" style="1" customWidth="1"/>
    <col min="120" max="120" width="10.6640625" style="1" customWidth="1"/>
    <col min="121" max="121" width="7.88671875" style="1" customWidth="1"/>
    <col min="122" max="122" width="13.33203125" style="1" customWidth="1"/>
    <col min="123" max="123" width="10.21875" style="1" customWidth="1"/>
    <col min="124" max="124" width="13.33203125" style="1" customWidth="1"/>
    <col min="125" max="125" width="10.6640625" style="1" customWidth="1"/>
    <col min="126" max="126" width="10.88671875" style="1" customWidth="1"/>
    <col min="127" max="127" width="10.5546875" style="1" customWidth="1"/>
    <col min="128" max="128" width="11.21875" style="1" customWidth="1"/>
    <col min="129" max="129" width="12.44140625" style="1" customWidth="1"/>
    <col min="130" max="130" width="13.5546875" style="1" customWidth="1"/>
    <col min="131" max="131" width="14.88671875" style="1" customWidth="1"/>
    <col min="132" max="132" width="12.6640625" style="1" customWidth="1"/>
    <col min="133" max="133" width="25.5546875" style="1" customWidth="1"/>
    <col min="134" max="134" width="17.33203125" style="1" customWidth="1"/>
    <col min="135" max="135" width="14.77734375" style="1" customWidth="1"/>
    <col min="136" max="137" width="12.109375" style="1" customWidth="1"/>
    <col min="138" max="138" width="21.109375" style="1" customWidth="1"/>
    <col min="139" max="139" width="16.88671875" style="1"/>
    <col min="140" max="140" width="15" style="1" customWidth="1"/>
    <col min="141" max="141" width="13.44140625" style="1" customWidth="1"/>
    <col min="142" max="142" width="8.44140625" style="1" customWidth="1"/>
    <col min="143" max="143" width="10" style="1" customWidth="1"/>
    <col min="144" max="144" width="12.88671875" style="1" customWidth="1"/>
    <col min="145" max="16384" width="16.88671875" style="1"/>
  </cols>
  <sheetData>
    <row r="1" spans="1:144" s="5" customFormat="1" ht="67.5">
      <c r="A1" s="255" t="s">
        <v>807</v>
      </c>
      <c r="B1" s="255" t="s">
        <v>2732</v>
      </c>
      <c r="C1" s="256" t="s">
        <v>1653</v>
      </c>
      <c r="D1" s="255" t="s">
        <v>813</v>
      </c>
      <c r="E1" s="256" t="s">
        <v>816</v>
      </c>
      <c r="F1" s="256" t="s">
        <v>820</v>
      </c>
      <c r="G1" s="256" t="s">
        <v>823</v>
      </c>
      <c r="H1" s="255" t="s">
        <v>825</v>
      </c>
      <c r="I1" s="255" t="s">
        <v>827</v>
      </c>
      <c r="J1" s="341" t="s">
        <v>1703</v>
      </c>
      <c r="K1" s="256" t="s">
        <v>834</v>
      </c>
      <c r="L1" s="256" t="s">
        <v>838</v>
      </c>
      <c r="M1" s="256" t="s">
        <v>842</v>
      </c>
      <c r="N1" s="256" t="s">
        <v>847</v>
      </c>
      <c r="O1" s="257" t="s">
        <v>849</v>
      </c>
      <c r="P1" s="257" t="s">
        <v>850</v>
      </c>
      <c r="Q1" s="256" t="s">
        <v>855</v>
      </c>
      <c r="R1" s="256" t="s">
        <v>860</v>
      </c>
      <c r="S1" s="257" t="s">
        <v>861</v>
      </c>
      <c r="T1" s="256" t="s">
        <v>863</v>
      </c>
      <c r="U1" s="256" t="s">
        <v>866</v>
      </c>
      <c r="V1" s="256" t="s">
        <v>868</v>
      </c>
      <c r="W1" s="258" t="s">
        <v>168</v>
      </c>
      <c r="X1" s="259" t="s">
        <v>873</v>
      </c>
      <c r="Y1" s="260" t="s">
        <v>876</v>
      </c>
      <c r="Z1" s="341" t="s">
        <v>181</v>
      </c>
      <c r="AA1" s="341" t="s">
        <v>184</v>
      </c>
      <c r="AB1" s="341" t="s">
        <v>1703</v>
      </c>
      <c r="AC1" s="251" t="s">
        <v>1704</v>
      </c>
      <c r="AD1" s="251" t="s">
        <v>1705</v>
      </c>
      <c r="AE1" s="251" t="s">
        <v>1706</v>
      </c>
      <c r="AF1" s="251" t="s">
        <v>1707</v>
      </c>
      <c r="AG1" s="251" t="s">
        <v>1708</v>
      </c>
      <c r="AH1" s="251" t="s">
        <v>1709</v>
      </c>
      <c r="AI1" s="251" t="s">
        <v>1710</v>
      </c>
      <c r="AJ1" s="251" t="s">
        <v>1711</v>
      </c>
      <c r="AK1" s="251" t="s">
        <v>1712</v>
      </c>
      <c r="AL1" s="251" t="s">
        <v>1713</v>
      </c>
      <c r="AM1" s="251" t="s">
        <v>1714</v>
      </c>
      <c r="AN1" s="251" t="s">
        <v>1715</v>
      </c>
      <c r="AO1" s="110" t="s">
        <v>2705</v>
      </c>
      <c r="AP1" s="110" t="s">
        <v>1198</v>
      </c>
      <c r="AQ1" s="110" t="s">
        <v>1199</v>
      </c>
      <c r="AR1" s="16" t="s">
        <v>1716</v>
      </c>
      <c r="AS1" s="16" t="s">
        <v>1717</v>
      </c>
      <c r="AT1" s="16" t="s">
        <v>1718</v>
      </c>
      <c r="AU1" s="16" t="s">
        <v>1719</v>
      </c>
      <c r="AV1" s="16" t="s">
        <v>1720</v>
      </c>
      <c r="AW1" s="16" t="s">
        <v>1721</v>
      </c>
      <c r="AX1" s="16" t="s">
        <v>1722</v>
      </c>
      <c r="AY1" s="63" t="s">
        <v>1723</v>
      </c>
      <c r="AZ1" s="63" t="s">
        <v>1499</v>
      </c>
      <c r="BA1" s="63" t="s">
        <v>1724</v>
      </c>
      <c r="BB1" s="63" t="s">
        <v>1103</v>
      </c>
      <c r="BC1" s="63" t="s">
        <v>1725</v>
      </c>
      <c r="BD1" s="400" t="s">
        <v>1726</v>
      </c>
      <c r="BE1" s="400" t="s">
        <v>2862</v>
      </c>
      <c r="BF1" s="130" t="s">
        <v>1727</v>
      </c>
      <c r="BG1" s="130" t="s">
        <v>1728</v>
      </c>
      <c r="BH1" s="130" t="s">
        <v>1729</v>
      </c>
      <c r="BI1" s="394" t="s">
        <v>1730</v>
      </c>
      <c r="BJ1" s="394" t="s">
        <v>1731</v>
      </c>
      <c r="BK1" s="413" t="s">
        <v>1732</v>
      </c>
      <c r="BL1" s="413" t="s">
        <v>1733</v>
      </c>
      <c r="BM1" s="63" t="s">
        <v>1114</v>
      </c>
      <c r="BN1" s="63" t="s">
        <v>1734</v>
      </c>
      <c r="BO1" s="63" t="s">
        <v>1109</v>
      </c>
      <c r="BP1" s="130" t="s">
        <v>1735</v>
      </c>
      <c r="BQ1" s="130" t="s">
        <v>1110</v>
      </c>
      <c r="BR1" s="125" t="s">
        <v>1736</v>
      </c>
      <c r="BS1" s="125" t="s">
        <v>1737</v>
      </c>
      <c r="BT1" s="125" t="s">
        <v>1689</v>
      </c>
      <c r="BU1" s="63" t="str">
        <f>"custom_"&amp; "TermID"</f>
        <v>custom_TermID</v>
      </c>
      <c r="BV1" s="63" t="str">
        <f>"custom_"&amp; "LocalName"</f>
        <v>custom_LocalName</v>
      </c>
      <c r="BW1" s="63" t="str">
        <f>"custom_"&amp;"EnglishName"</f>
        <v>custom_EnglishName</v>
      </c>
      <c r="BX1" s="63" t="str">
        <f>"custom_"&amp;"BusinessRule"</f>
        <v>custom_BusinessRule</v>
      </c>
      <c r="BY1" s="63" t="str">
        <f>"custom_"&amp;"ReferenceData"</f>
        <v>custom_ReferenceData</v>
      </c>
      <c r="BZ1" s="63" t="str">
        <f>"custom_"&amp;"SourceSystem"</f>
        <v>custom_SourceSystem</v>
      </c>
      <c r="CA1" s="63" t="s">
        <v>1738</v>
      </c>
      <c r="CB1" s="63" t="s">
        <v>1739</v>
      </c>
      <c r="CC1" s="63" t="s">
        <v>1740</v>
      </c>
      <c r="CD1" s="63" t="s">
        <v>1741</v>
      </c>
      <c r="CE1" s="63" t="s">
        <v>1742</v>
      </c>
      <c r="CF1" s="63" t="s">
        <v>1743</v>
      </c>
      <c r="CG1" s="63" t="s">
        <v>1744</v>
      </c>
      <c r="CH1" s="297" t="s">
        <v>987</v>
      </c>
      <c r="CI1" s="297" t="s">
        <v>870</v>
      </c>
      <c r="CJ1" s="297" t="s">
        <v>858</v>
      </c>
      <c r="CK1" s="297" t="s">
        <v>952</v>
      </c>
      <c r="CL1" s="61" t="s">
        <v>1745</v>
      </c>
      <c r="CM1" s="61" t="s">
        <v>1746</v>
      </c>
      <c r="CN1" s="342" t="s">
        <v>1747</v>
      </c>
      <c r="CO1" s="343" t="s">
        <v>1748</v>
      </c>
      <c r="CP1" s="342" t="s">
        <v>1749</v>
      </c>
      <c r="CQ1" s="343" t="s">
        <v>1750</v>
      </c>
      <c r="CR1" s="343" t="s">
        <v>955</v>
      </c>
      <c r="CS1" s="343" t="s">
        <v>1751</v>
      </c>
      <c r="CT1" s="343" t="s">
        <v>893</v>
      </c>
      <c r="CU1" s="343" t="s">
        <v>1116</v>
      </c>
      <c r="CV1" s="343" t="s">
        <v>1188</v>
      </c>
      <c r="CW1" s="131" t="s">
        <v>1752</v>
      </c>
      <c r="CX1" s="131" t="s">
        <v>1753</v>
      </c>
      <c r="CY1" s="131" t="s">
        <v>1754</v>
      </c>
      <c r="CZ1" s="131" t="s">
        <v>1755</v>
      </c>
      <c r="DA1" s="114" t="s">
        <v>1756</v>
      </c>
      <c r="DB1" s="114" t="s">
        <v>1757</v>
      </c>
      <c r="DC1" s="42" t="s">
        <v>1758</v>
      </c>
      <c r="DD1" s="42" t="s">
        <v>1759</v>
      </c>
      <c r="DE1" s="42" t="s">
        <v>1760</v>
      </c>
      <c r="DF1" s="42" t="s">
        <v>1761</v>
      </c>
      <c r="DG1" s="116" t="s">
        <v>1762</v>
      </c>
      <c r="DH1" s="116" t="s">
        <v>1763</v>
      </c>
      <c r="DI1" s="117" t="s">
        <v>1764</v>
      </c>
      <c r="DJ1" s="117" t="s">
        <v>1765</v>
      </c>
      <c r="DK1" s="116" t="s">
        <v>1766</v>
      </c>
      <c r="DL1" s="116" t="s">
        <v>1767</v>
      </c>
      <c r="DM1" s="116" t="s">
        <v>1768</v>
      </c>
      <c r="DN1" s="117" t="s">
        <v>1125</v>
      </c>
      <c r="DO1" s="255" t="s">
        <v>1652</v>
      </c>
      <c r="DP1" s="255" t="s">
        <v>1769</v>
      </c>
      <c r="DQ1" s="255" t="s">
        <v>1770</v>
      </c>
      <c r="DR1" s="240" t="s">
        <v>1771</v>
      </c>
      <c r="DS1" s="240" t="s">
        <v>1772</v>
      </c>
      <c r="DT1" s="240" t="s">
        <v>1773</v>
      </c>
      <c r="DU1" s="240" t="s">
        <v>1190</v>
      </c>
      <c r="DV1" s="240" t="s">
        <v>1648</v>
      </c>
      <c r="DW1" s="240" t="s">
        <v>1774</v>
      </c>
      <c r="DX1" s="115" t="s">
        <v>1775</v>
      </c>
      <c r="DY1" s="115" t="s">
        <v>1776</v>
      </c>
      <c r="DZ1" s="115" t="s">
        <v>1777</v>
      </c>
      <c r="EA1" s="118" t="s">
        <v>1778</v>
      </c>
      <c r="EB1" s="118" t="s">
        <v>1779</v>
      </c>
      <c r="EC1" s="118" t="s">
        <v>226</v>
      </c>
      <c r="ED1" s="118" t="s">
        <v>1780</v>
      </c>
      <c r="EE1" s="115" t="s">
        <v>57</v>
      </c>
      <c r="EF1" s="115" t="s">
        <v>229</v>
      </c>
      <c r="EG1" s="115" t="s">
        <v>1781</v>
      </c>
      <c r="EH1" s="115" t="s">
        <v>223</v>
      </c>
      <c r="EI1" s="115" t="s">
        <v>220</v>
      </c>
      <c r="EJ1" s="115" t="s">
        <v>1782</v>
      </c>
      <c r="EK1" s="111" t="s">
        <v>1783</v>
      </c>
      <c r="EL1" s="111" t="s">
        <v>1784</v>
      </c>
      <c r="EM1" s="433" t="s">
        <v>1785</v>
      </c>
      <c r="EN1" s="433" t="s">
        <v>1657</v>
      </c>
    </row>
    <row r="2" spans="1:144" ht="27.6" customHeight="1">
      <c r="A2"/>
      <c r="B2" t="s">
        <v>1207</v>
      </c>
      <c r="C2" t="s">
        <v>1207</v>
      </c>
      <c r="D2" t="s">
        <v>2742</v>
      </c>
      <c r="E2" t="s">
        <v>2743</v>
      </c>
      <c r="F2" t="s">
        <v>2744</v>
      </c>
      <c r="G2" t="s">
        <v>2742</v>
      </c>
      <c r="H2" t="s">
        <v>2742</v>
      </c>
      <c r="I2" t="s">
        <v>1230</v>
      </c>
      <c r="J2"/>
      <c r="K2" t="s">
        <v>880</v>
      </c>
      <c r="L2" t="s">
        <v>1695</v>
      </c>
      <c r="M2"/>
      <c r="N2"/>
      <c r="O2"/>
      <c r="P2" t="s">
        <v>1207</v>
      </c>
      <c r="Q2" t="s">
        <v>2737</v>
      </c>
      <c r="R2" s="109" t="s">
        <v>2745</v>
      </c>
      <c r="S2"/>
      <c r="T2"/>
      <c r="U2" t="s">
        <v>2746</v>
      </c>
      <c r="V2"/>
      <c r="W2"/>
      <c r="X2"/>
      <c r="Y2"/>
      <c r="Z2"/>
      <c r="AA2"/>
      <c r="AB2"/>
      <c r="AC2"/>
      <c r="AD2"/>
      <c r="AE2"/>
      <c r="AF2"/>
      <c r="AG2"/>
      <c r="AH2"/>
      <c r="AI2"/>
      <c r="AJ2"/>
      <c r="AK2"/>
      <c r="AL2"/>
      <c r="AM2"/>
      <c r="AN2"/>
      <c r="AO2" s="108" t="s">
        <v>34</v>
      </c>
      <c r="AP2" t="s">
        <v>2735</v>
      </c>
      <c r="AQ2">
        <v>2</v>
      </c>
      <c r="AR2" s="1" t="str">
        <f>IF(AU2="","",AT2&amp;" &gt;&gt; "&amp;AU2)</f>
        <v>IEC_STD_V10 &gt;&gt; Data Standard &gt;&gt; BPM &gt;&gt; Line Of Business</v>
      </c>
      <c r="AS2" s="1" t="str">
        <f>TRIM(CLEAN(C2))</f>
        <v>BPM</v>
      </c>
      <c r="AT2" s="1" t="str">
        <f>VLOOKUP(C2,Categories!B:H,7,FALSE) &amp; " &gt;&gt; " &amp; C2</f>
        <v>IEC_STD_V10 &gt;&gt; Data Standard &gt;&gt; BPM</v>
      </c>
      <c r="AU2" s="1" t="str">
        <f>SUBSTITUTE(SUBSTITUTE(SUBSTITUTE(SUBSTITUTE(SUBSTITUTE(E2, "&amp;", "&amp;amp;"), "&gt;", "&amp;gt;"), "&lt;", "&amp;lt;"), "'", "&amp;apos;"), """", "&amp;apos;")</f>
        <v>Line Of Business</v>
      </c>
      <c r="AV2" s="359" t="str">
        <f xml:space="preserve"> "&amp;quot;" &amp; AU2 &amp; "&amp;quot;"</f>
        <v>&amp;quot;Line Of Business&amp;quot;</v>
      </c>
      <c r="AW2" s="359" t="str">
        <f xml:space="preserve"> "&amp;quot;" &amp; SUBSTITUTE(SUBSTITUTE(SUBSTITUTE(F2, "&amp;", "&amp;amp;"), "'", "&amp;apos;"), """", "&amp;apos;") &amp; "&amp;quot;"</f>
        <v>&amp;quot;LOB&amp;quot;</v>
      </c>
      <c r="AX2" s="130" t="s">
        <v>1693</v>
      </c>
      <c r="AY2" s="359" t="str">
        <f xml:space="preserve"> "&amp;quot;" &amp; SUBSTITUTE(SUBSTITUTE(SUBSTITUTE(G2, "&amp;", "&amp;amp;"), "'", "&amp;apos;"), """", "&amp;apos;") &amp; "&amp;quot;"</f>
        <v>&amp;quot;事業部&amp;quot;</v>
      </c>
      <c r="AZ2" s="1" t="str">
        <f>IF(ISERR(FIND("@", Q2)), "",Q2)</f>
        <v>Lin.Una@inventec.com</v>
      </c>
      <c r="BA2" s="130" t="str">
        <f>CategoryRoot&amp; " &gt;&gt; Common &gt;&gt; AutoMetaData" &amp; E2</f>
        <v>IEC_STD_V10 &gt;&gt; Common &gt;&gt; AutoMetaDataLine Of Business</v>
      </c>
      <c r="BB2" s="1" t="str">
        <f>TRIM(CLEAN(I2))</f>
        <v>Concept</v>
      </c>
      <c r="BC2" t="str">
        <f>TRIM(CLEAN(L2))</f>
        <v>General</v>
      </c>
      <c r="BD2" t="str">
        <f>D2&amp;BB2</f>
        <v>事業部Concept</v>
      </c>
      <c r="BE2" t="str">
        <f>IF(BB2="Concept",D2, BE1)</f>
        <v>事業部</v>
      </c>
      <c r="BF2" s="1">
        <f>MATCH(AU2,AU:AU,0)</f>
        <v>2</v>
      </c>
      <c r="BG2" s="1">
        <f>IF(BE2=D2, 0, MATCH(BE2&amp;"Concept",BD:BD,0))</f>
        <v>0</v>
      </c>
      <c r="BH2" s="1">
        <f>IF(OR(K2="",K2="N/A"), 0, MATCH(K2,F:F,0))</f>
        <v>0</v>
      </c>
      <c r="BI2" s="1" t="str">
        <f>IF(OR(BB2="Property"),AU2,"")</f>
        <v/>
      </c>
      <c r="BJ2" s="1">
        <f>IF(BI2="",0,COUNTIF(BI:BI,BI2))</f>
        <v>0</v>
      </c>
      <c r="BK2" s="1" cm="1">
        <f t="array" ref="BK2">IF(AND(BI2="", J2&gt;""),IF(MTD_CASESENSITIVE, MATCH(TRUE, EXACT(J2,BI:BI),0), MATCH(J2,BI:BI,0)),0)</f>
        <v>0</v>
      </c>
      <c r="BL2" s="1" cm="1">
        <f t="array" ref="BL2">IF(BK2&gt;0, BK2, IF(AND(BI2="", I2 &lt;&gt; "Concept"),IF(MTD_CASESENSITIVE=TRUE, MATCH(TRUE, EXACT(AU2,BI:BI),0),MATCH(AU2,BI:BI,0)),0))</f>
        <v>0</v>
      </c>
      <c r="BM2" s="1" t="str">
        <f>IF(J2="", IFERROR(IF(BL2&gt;0,INDEX(CG:CG,BL2),""),""), J2)</f>
        <v/>
      </c>
      <c r="BN2" s="351" t="str">
        <f>IF(BG2&gt;0, INDEX(AU:AU,BG2), "")</f>
        <v/>
      </c>
      <c r="BO2" s="351" t="str">
        <f>IF(BN2="","", "&amp;quot;" &amp; BN2 &amp; "&amp;quot;")</f>
        <v/>
      </c>
      <c r="BP2" s="1" t="str" cm="1">
        <f t="array" ref="BP2">IF(BG2&gt;0, INDEX(DJ:DJ,BG2), "")</f>
        <v/>
      </c>
      <c r="BQ2" s="1" t="str">
        <f>IF(OR(K2="", K2="N/A"),"",  "&amp;quot;" &amp; SUBSTITUTE(SUBSTITUTE(SUBSTITUTE(K2, "&amp;", "&amp;amp;"), "'", "&amp;apos;"), """", "&amp;apos;") &amp; "&amp;quot;")</f>
        <v/>
      </c>
      <c r="BR2" s="1" t="str">
        <f>IF(CU2="", C2&amp;":", CU2)</f>
        <v>BPM:</v>
      </c>
      <c r="BS2" s="1">
        <f>COUNTIF(BR$2:BR2,BR2)</f>
        <v>1</v>
      </c>
      <c r="BT2" s="1" t="str">
        <f>TEXT(BS2,"0000")</f>
        <v>0001</v>
      </c>
      <c r="BU2" s="1" t="str">
        <f ca="1">IF(A2="",BR2&amp;TEXT(TODAY(),"YYMMDD")&amp;"_"&amp;TEXT(BS2,"0000"),A2)</f>
        <v>BPM:230421_0001</v>
      </c>
      <c r="BV2" s="1" t="str">
        <f>D2</f>
        <v>事業部</v>
      </c>
      <c r="BW2" s="359" t="str">
        <f xml:space="preserve"> "&amp;quot;" &amp; SUBSTITUTE(SUBSTITUTE(SUBSTITUTE(E2, "&amp;", "&amp;amp;"), "'", "&amp;apos;"), """", "&amp;apos;") &amp; "&amp;quot;"</f>
        <v>&amp;quot;Line Of Business&amp;quot;</v>
      </c>
      <c r="BX2" s="359" t="str">
        <f xml:space="preserve"> "&amp;quot;" &amp; SUBSTITUTE(SUBSTITUTE(SUBSTITUTE(H2, "&amp;", "&amp;amp;"), "'", "&amp;apos;"), """", "&amp;apos;") &amp; "&amp;quot;"</f>
        <v>&amp;quot;事業部&amp;quot;</v>
      </c>
      <c r="BY2" s="359" t="str">
        <f xml:space="preserve"> "&amp;quot;" &amp; SUBSTITUTE(SUBSTITUTE(SUBSTITUTE(N2, "&amp;", "&amp;amp;"), "'", "&amp;apos;"), """", "&amp;apos;") &amp; "&amp;quot;"</f>
        <v>&amp;quot;&amp;quot;</v>
      </c>
      <c r="BZ2" t="str">
        <f>TRIM(CLEAN(T2))</f>
        <v/>
      </c>
      <c r="CA2" t="str">
        <f xml:space="preserve"> "&amp;quot;" &amp; SUBSTITUTE(SUBSTITUTE(SUBSTITUTE(SUBSTITUTE(SUBSTITUTE(SUBSTITUTE(SUBSTITUTE(Z2,".","_"),"/",""), "&amp;", "&amp;amp;"),"&gt;"," &amp;gt; "),"&lt;"," &amp;lt; "), "'", "&amp;apos;"), """", "&amp;apos;") &amp; "&amp;quot;"</f>
        <v>&amp;quot;&amp;quot;</v>
      </c>
      <c r="CB2" t="str">
        <f>TRIM(CLEAN(M2))</f>
        <v/>
      </c>
      <c r="CD2" s="130" t="s">
        <v>1786</v>
      </c>
      <c r="CE2" s="1" t="str">
        <f>I2</f>
        <v>Concept</v>
      </c>
      <c r="CF2" s="1" t="str">
        <f>IF(BN2="", "", BN2&amp;"_")&amp;E2</f>
        <v>Line Of Business</v>
      </c>
      <c r="CG2" s="1" t="str">
        <f xml:space="preserve"> "&amp;quot;" &amp; SUBSTITUTE(SUBSTITUTE(SUBSTITUTE(SUBSTITUTE(SUBSTITUTE(SUBSTITUTE(SUBSTITUTE(CF2,".","_"),"/",""), "&amp;", "&amp;amp;"),"&gt;"," &amp;gt; "),"&lt;"," &amp;lt; "), "'", "&amp;apos;"), """", "&amp;apos;") &amp; "&amp;quot;"</f>
        <v>&amp;quot;Line Of Business&amp;quot;</v>
      </c>
      <c r="CH2" s="1" t="str">
        <f>I2</f>
        <v>Concept</v>
      </c>
      <c r="CI2" s="1" t="str">
        <f>TRIM(CLEAN(AA2))</f>
        <v/>
      </c>
      <c r="CJ2" s="130" t="str">
        <f>IF(ISERR(FIND("@", R2)), "",R2)</f>
        <v>Huang.Joe-Win@inventec.com</v>
      </c>
      <c r="CK2" s="130" t="str">
        <f>B2</f>
        <v>BPM</v>
      </c>
      <c r="CN2" s="130" t="str">
        <f>TRIM(CLEAN(U2))</f>
        <v>INT_LOB</v>
      </c>
      <c r="CO2" s="130" t="str">
        <f>TRIM(CLEAN(V2))</f>
        <v/>
      </c>
      <c r="CP2" s="130" t="str">
        <f>CN2</f>
        <v>INT_LOB</v>
      </c>
      <c r="CQ2" s="130" t="str">
        <f>CO2</f>
        <v/>
      </c>
      <c r="CR2" s="130" t="str">
        <f>TRIM(CLEAN(W2))</f>
        <v/>
      </c>
      <c r="CS2" s="130">
        <f>IFERROR(FIND(":", O2),0)</f>
        <v>0</v>
      </c>
      <c r="CT2" s="130" t="str">
        <f>IF(CS2=0,"",LEFT(O2,CS2))</f>
        <v/>
      </c>
      <c r="CU2" s="130" t="str">
        <f>CT2</f>
        <v/>
      </c>
      <c r="CV2" s="130" t="str">
        <f>INDEX(CT:CT,BL2)</f>
        <v/>
      </c>
      <c r="CW2" s="1" t="str">
        <f>IF(AND(DX2), AU2&amp;DI2,"")</f>
        <v/>
      </c>
      <c r="CX2" s="1" t="str">
        <f>IF(AND(DX2,DS2), AU2,"")</f>
        <v/>
      </c>
      <c r="CY2" s="1">
        <f>COUNTIF(CX$2:CX2,CX2)-1</f>
        <v>0</v>
      </c>
      <c r="CZ2" s="1" t="str">
        <f>IF(CY2&gt;0, "-" &amp; TEXT(CY2, "00"), "")</f>
        <v/>
      </c>
      <c r="DA2" s="1" t="str">
        <f>IF(CX2="", "", AU2 &amp; CZ2)</f>
        <v/>
      </c>
      <c r="DB2" s="130" t="s">
        <v>1787</v>
      </c>
      <c r="DC2" s="1" t="s">
        <v>1788</v>
      </c>
      <c r="DD2" s="1" t="str">
        <f>AU2</f>
        <v>Line Of Business</v>
      </c>
      <c r="DE2" s="1" t="str">
        <f>AZ2</f>
        <v>Lin.Una@inventec.com</v>
      </c>
      <c r="DF2" s="1" t="str">
        <f>G2</f>
        <v>事業部</v>
      </c>
      <c r="DG2" s="1" t="str">
        <f>TRIM(CLEAN(T2))</f>
        <v/>
      </c>
      <c r="DH2" s="1" t="str">
        <f>UPPER(DG2)</f>
        <v/>
      </c>
      <c r="DI2" s="1" t="str">
        <f>"^(" &amp; IF(EXACT(DG2,DH2), DG2, DG2 &amp; "|" &amp;DH2) &amp; ")$"</f>
        <v>^()$</v>
      </c>
      <c r="DJ2" s="1" t="str">
        <f>AT2 &amp; " &gt;&gt; " &amp;E2</f>
        <v>IEC_STD_V10 &gt;&gt; Data Standard &gt;&gt; BPM &gt;&gt; Line Of Business</v>
      </c>
      <c r="DL2" s="1" t="str">
        <f>IF(LEN(S2&amp;DI2)&lt;=256,S2&amp;DI2,LEFT(S2&amp;DI2,255))</f>
        <v>^()$</v>
      </c>
      <c r="DM2" s="1">
        <v>9</v>
      </c>
      <c r="DN2" s="1" t="s">
        <v>1789</v>
      </c>
      <c r="DO2" s="1" t="str">
        <f>B2</f>
        <v>BPM</v>
      </c>
      <c r="DP2" s="1" t="b">
        <f>B2&lt;&gt;""</f>
        <v>1</v>
      </c>
      <c r="DQ2" s="1" t="b">
        <f>LEFT(AP2,3)="PSG"</f>
        <v>0</v>
      </c>
      <c r="DR2" s="1" t="b">
        <f>COUNTIF($AU$1:AU2,AU2)=1</f>
        <v>1</v>
      </c>
      <c r="DS2" s="1" t="b">
        <f>COUNTIF(DI$1:DI2,DI2)=1</f>
        <v>1</v>
      </c>
      <c r="DT2" s="1" t="b">
        <f>COUNTIF(DL$1:DL2,DL2)=1</f>
        <v>1</v>
      </c>
      <c r="DU2" s="1" t="b">
        <f>LEN(C2) &lt;5</f>
        <v>1</v>
      </c>
      <c r="DV2" s="1" t="b">
        <f>I2="Concept"</f>
        <v>1</v>
      </c>
      <c r="DW2" s="1">
        <f>IF(DV2,COUNTIF(E:E,E2)-1,0)</f>
        <v>0</v>
      </c>
      <c r="DX2" s="1" t="b">
        <f>TRIM(O2)="N/A"</f>
        <v>0</v>
      </c>
      <c r="DY2" s="1" t="b">
        <v>0</v>
      </c>
      <c r="DZ2" s="1" t="b">
        <f>NOT(ISERROR(FIND("_",E2)))</f>
        <v>0</v>
      </c>
      <c r="EA2" s="1" t="b">
        <f>IFERROR(IF(OR(J2&lt;&gt;"", DV2), FALSE, ISNA(BL2)),TRUE)</f>
        <v>0</v>
      </c>
      <c r="EB2" s="1" t="b">
        <f>IF(OR(EA2, DV2),FALSE, IFERROR(IF(OR(J2&lt;&gt;"",BL2=0), FALSE, INDEX(BJ:BJ,BL2)&gt;1),FALSE))</f>
        <v>0</v>
      </c>
      <c r="EC2" s="1" t="b">
        <f>NOT(COUNTIF(E:E,E2)=COUNTIF(D:D,D2))</f>
        <v>0</v>
      </c>
      <c r="ED2" s="1" t="b">
        <f>IF(OR(EA2,DV2),FALSE,IFERROR(IF(OR(J2&lt;&gt;""), FALSE, IF(OR(CV2="", CV2="CMN"), FALSE, CV2&lt;&gt;CT2)),TRUE))</f>
        <v>0</v>
      </c>
      <c r="EE2" s="130" t="b">
        <f>OR(ISERROR(FIND("@",R2)),ISERROR(FIND("@",Q2)),ISBLANK(L2))</f>
        <v>0</v>
      </c>
      <c r="EF2" s="1" t="b">
        <f>IFERROR(IF(DU2=TRUE,OR(I2="Dimension", I2="Measure"),FALSE),TRUE)</f>
        <v>0</v>
      </c>
      <c r="EG2" s="1" t="b" cm="1">
        <f t="array" aca="1" ref="EG2" ca="1">IF(BL2&gt;0,IF(INDIRECT(_xlfn.CONCAT("M",BL2))=M2,FALSE,TRUE),FALSE)</f>
        <v>0</v>
      </c>
      <c r="EH2" s="1" t="b">
        <f>DW2&gt;0</f>
        <v>0</v>
      </c>
      <c r="EI2" s="1" t="b">
        <f>NOT(AND(ISERROR(FIND(".",E2)),ISERROR(FIND("@",E2)),ISERROR(FIND("&lt;",E2)),ISERROR(FIND("&gt;",E2)),ISERROR(FIND("&amp;",E2)),ISERROR(FIND("'",E2))))</f>
        <v>0</v>
      </c>
      <c r="EJ2" s="1" t="b">
        <f ca="1" xml:space="preserve"> OR(DY2:EI2)</f>
        <v>0</v>
      </c>
      <c r="EK2" s="1" t="str">
        <f ca="1">IF(DY2,$DY$1 &amp; ",","")&amp; IF(DZ2,$DZ$1 &amp; ",","")&amp; IF(EA2,$EA$1 &amp; ",","")&amp; IF(EB2,$EB$1 &amp; ",","")&amp; IF(EC2,$EC$1 &amp; ",","")&amp; IF(ED2,$ED$1 &amp; ",","")&amp; IF(EE2,$EE$1 &amp; ",","")&amp; IF(EH2,$EH$1 &amp; ",","")&amp;IF(EI2,$EI$1 &amp; ",","")&amp;IF(EG2,$EG$1 &amp; ",","")&amp;IF(EF2,$EF$1 &amp; ",","")</f>
        <v/>
      </c>
      <c r="EL2">
        <f ca="1">COUNTIF(EE2:EI2,TRUE)</f>
        <v>0</v>
      </c>
      <c r="EM2" s="1">
        <f>LEN(E2)</f>
        <v>16</v>
      </c>
      <c r="EN2" s="1" t="b">
        <f>OR(EM2&gt;pvtDGC!$BD$8,EM2&lt;pvtDGC!$BD$7)</f>
        <v>0</v>
      </c>
    </row>
    <row r="3" spans="1:144" ht="27" customHeight="1">
      <c r="A3"/>
      <c r="B3" t="s">
        <v>1207</v>
      </c>
      <c r="C3" t="s">
        <v>1207</v>
      </c>
      <c r="D3" t="s">
        <v>2747</v>
      </c>
      <c r="E3" t="s">
        <v>2748</v>
      </c>
      <c r="F3"/>
      <c r="G3" t="s">
        <v>2747</v>
      </c>
      <c r="H3" s="109" t="s">
        <v>2749</v>
      </c>
      <c r="I3" t="s">
        <v>1223</v>
      </c>
      <c r="J3"/>
      <c r="K3" t="s">
        <v>880</v>
      </c>
      <c r="L3" t="s">
        <v>1695</v>
      </c>
      <c r="M3" t="s">
        <v>1696</v>
      </c>
      <c r="N3" t="s">
        <v>2749</v>
      </c>
      <c r="O3"/>
      <c r="P3" t="s">
        <v>1207</v>
      </c>
      <c r="Q3" t="s">
        <v>2737</v>
      </c>
      <c r="R3" s="109" t="s">
        <v>2745</v>
      </c>
      <c r="S3"/>
      <c r="T3"/>
      <c r="U3" t="s">
        <v>2746</v>
      </c>
      <c r="V3"/>
      <c r="W3"/>
      <c r="X3"/>
      <c r="Y3"/>
      <c r="Z3"/>
      <c r="AA3"/>
      <c r="AB3"/>
      <c r="AC3"/>
      <c r="AD3"/>
      <c r="AE3"/>
      <c r="AF3"/>
      <c r="AG3"/>
      <c r="AH3"/>
      <c r="AI3"/>
      <c r="AJ3"/>
      <c r="AK3"/>
      <c r="AL3"/>
      <c r="AM3"/>
      <c r="AN3"/>
      <c r="AO3" s="108" t="s">
        <v>34</v>
      </c>
      <c r="AP3" t="s">
        <v>2735</v>
      </c>
      <c r="AQ3">
        <v>3</v>
      </c>
      <c r="AR3" t="s">
        <v>2786</v>
      </c>
      <c r="AS3" t="s">
        <v>1207</v>
      </c>
      <c r="AT3" t="s">
        <v>2771</v>
      </c>
      <c r="AU3" t="s">
        <v>2748</v>
      </c>
      <c r="AV3" t="s">
        <v>2787</v>
      </c>
      <c r="AW3" t="s">
        <v>1694</v>
      </c>
      <c r="AX3" t="s">
        <v>1693</v>
      </c>
      <c r="AY3" t="s">
        <v>2788</v>
      </c>
      <c r="AZ3" t="s">
        <v>2737</v>
      </c>
      <c r="BA3" t="s">
        <v>2789</v>
      </c>
      <c r="BB3" t="s">
        <v>1223</v>
      </c>
      <c r="BC3" t="s">
        <v>1695</v>
      </c>
      <c r="BD3" t="s">
        <v>2790</v>
      </c>
      <c r="BE3" t="s">
        <v>2742</v>
      </c>
      <c r="BF3">
        <v>3</v>
      </c>
      <c r="BG3">
        <v>2</v>
      </c>
      <c r="BH3">
        <v>0</v>
      </c>
      <c r="BI3" t="s">
        <v>2748</v>
      </c>
      <c r="BJ3">
        <v>1</v>
      </c>
      <c r="BK3">
        <v>0</v>
      </c>
      <c r="BL3">
        <v>0</v>
      </c>
      <c r="BM3" t="s">
        <v>1513</v>
      </c>
      <c r="BN3" t="s">
        <v>2743</v>
      </c>
      <c r="BO3" t="s">
        <v>2782</v>
      </c>
      <c r="BP3" t="s" cm="1">
        <v>2781</v>
      </c>
      <c r="BQ3" t="s">
        <v>1513</v>
      </c>
      <c r="BR3" t="s">
        <v>2772</v>
      </c>
      <c r="BS3">
        <v>2</v>
      </c>
      <c r="BT3" t="s">
        <v>1677</v>
      </c>
      <c r="BU3" t="s">
        <v>2773</v>
      </c>
      <c r="BV3" t="s">
        <v>2747</v>
      </c>
      <c r="BW3" t="s">
        <v>2787</v>
      </c>
      <c r="BX3" t="s">
        <v>2792</v>
      </c>
      <c r="BY3" t="s">
        <v>2792</v>
      </c>
      <c r="BZ3" t="s">
        <v>1513</v>
      </c>
      <c r="CA3" t="s">
        <v>1694</v>
      </c>
      <c r="CB3" t="s">
        <v>1696</v>
      </c>
      <c r="CC3"/>
      <c r="CD3" t="s">
        <v>976</v>
      </c>
      <c r="CE3" t="s">
        <v>1223</v>
      </c>
      <c r="CF3" t="s">
        <v>2793</v>
      </c>
      <c r="CG3" t="s">
        <v>2794</v>
      </c>
      <c r="CH3" t="s">
        <v>1223</v>
      </c>
      <c r="CI3" t="s">
        <v>1513</v>
      </c>
      <c r="CJ3" t="s">
        <v>2745</v>
      </c>
      <c r="CK3" t="s">
        <v>1207</v>
      </c>
      <c r="CL3"/>
      <c r="CM3"/>
      <c r="CN3" t="s">
        <v>2746</v>
      </c>
      <c r="CO3" t="s">
        <v>1513</v>
      </c>
      <c r="CP3" t="s">
        <v>2746</v>
      </c>
      <c r="CQ3" t="s">
        <v>1513</v>
      </c>
      <c r="CR3" t="s">
        <v>1513</v>
      </c>
      <c r="CS3">
        <v>0</v>
      </c>
      <c r="CT3" t="s">
        <v>1513</v>
      </c>
      <c r="CU3" t="s">
        <v>1513</v>
      </c>
      <c r="CV3" t="s">
        <v>1513</v>
      </c>
      <c r="CW3" t="s">
        <v>1513</v>
      </c>
      <c r="CX3" t="s">
        <v>1513</v>
      </c>
      <c r="CY3">
        <v>1</v>
      </c>
      <c r="CZ3" t="s">
        <v>1790</v>
      </c>
      <c r="DA3" t="s">
        <v>1513</v>
      </c>
      <c r="DB3" t="s">
        <v>1787</v>
      </c>
      <c r="DC3" t="s">
        <v>1788</v>
      </c>
      <c r="DD3" t="s">
        <v>2748</v>
      </c>
      <c r="DE3" t="s">
        <v>2737</v>
      </c>
      <c r="DF3" t="s">
        <v>2747</v>
      </c>
      <c r="DG3" t="s">
        <v>1513</v>
      </c>
      <c r="DH3" t="s">
        <v>1513</v>
      </c>
      <c r="DI3" t="s">
        <v>1791</v>
      </c>
      <c r="DJ3" t="s">
        <v>2786</v>
      </c>
      <c r="DK3"/>
      <c r="DL3" t="s">
        <v>1791</v>
      </c>
      <c r="DM3">
        <v>9</v>
      </c>
      <c r="DN3" t="s">
        <v>1789</v>
      </c>
      <c r="DO3" t="s">
        <v>1207</v>
      </c>
      <c r="DP3" t="b">
        <v>1</v>
      </c>
      <c r="DQ3" t="b">
        <v>0</v>
      </c>
      <c r="DR3" t="b">
        <v>1</v>
      </c>
      <c r="DS3" t="b">
        <v>0</v>
      </c>
      <c r="DT3" t="b">
        <v>0</v>
      </c>
      <c r="DU3" t="b">
        <v>1</v>
      </c>
      <c r="DV3" t="b">
        <v>0</v>
      </c>
      <c r="DW3">
        <v>0</v>
      </c>
      <c r="DX3" t="b">
        <v>0</v>
      </c>
      <c r="DY3" t="b">
        <v>0</v>
      </c>
      <c r="DZ3" t="b">
        <v>0</v>
      </c>
      <c r="EA3" t="b">
        <v>0</v>
      </c>
      <c r="EB3" t="b">
        <v>0</v>
      </c>
      <c r="EC3" t="b">
        <v>0</v>
      </c>
      <c r="ED3" t="b">
        <v>0</v>
      </c>
      <c r="EE3" t="b">
        <v>0</v>
      </c>
      <c r="EF3" t="b">
        <v>0</v>
      </c>
      <c r="EG3" t="b" cm="1">
        <v>0</v>
      </c>
      <c r="EH3" t="b">
        <v>0</v>
      </c>
      <c r="EI3" t="b">
        <v>0</v>
      </c>
      <c r="EJ3" t="b">
        <v>0</v>
      </c>
      <c r="EK3" t="s">
        <v>1513</v>
      </c>
      <c r="EL3">
        <v>0</v>
      </c>
      <c r="EM3">
        <v>8</v>
      </c>
      <c r="EN3" t="b">
        <v>0</v>
      </c>
    </row>
    <row r="4" spans="1:144" ht="31.5">
      <c r="A4"/>
      <c r="B4" t="s">
        <v>1207</v>
      </c>
      <c r="C4" t="s">
        <v>1207</v>
      </c>
      <c r="D4" t="s">
        <v>2750</v>
      </c>
      <c r="E4" t="s">
        <v>2751</v>
      </c>
      <c r="F4"/>
      <c r="G4" t="s">
        <v>2752</v>
      </c>
      <c r="H4" t="s">
        <v>2753</v>
      </c>
      <c r="I4" t="s">
        <v>1226</v>
      </c>
      <c r="J4"/>
      <c r="K4" t="s">
        <v>880</v>
      </c>
      <c r="L4" t="s">
        <v>1695</v>
      </c>
      <c r="M4" t="s">
        <v>1696</v>
      </c>
      <c r="N4" t="s">
        <v>2754</v>
      </c>
      <c r="O4"/>
      <c r="P4" t="s">
        <v>1207</v>
      </c>
      <c r="Q4" t="s">
        <v>2737</v>
      </c>
      <c r="R4" s="109" t="s">
        <v>2745</v>
      </c>
      <c r="S4"/>
      <c r="T4"/>
      <c r="U4" t="s">
        <v>2746</v>
      </c>
      <c r="V4"/>
      <c r="W4"/>
      <c r="X4"/>
      <c r="Y4"/>
      <c r="Z4"/>
      <c r="AA4"/>
      <c r="AB4"/>
      <c r="AC4"/>
      <c r="AD4"/>
      <c r="AE4"/>
      <c r="AF4"/>
      <c r="AG4"/>
      <c r="AH4"/>
      <c r="AI4"/>
      <c r="AJ4"/>
      <c r="AK4"/>
      <c r="AL4"/>
      <c r="AM4"/>
      <c r="AN4"/>
      <c r="AO4" s="108" t="s">
        <v>34</v>
      </c>
      <c r="AP4" t="s">
        <v>2735</v>
      </c>
      <c r="AQ4">
        <v>4</v>
      </c>
      <c r="AR4" t="s">
        <v>2795</v>
      </c>
      <c r="AS4" t="s">
        <v>1207</v>
      </c>
      <c r="AT4" t="s">
        <v>2771</v>
      </c>
      <c r="AU4" t="s">
        <v>2751</v>
      </c>
      <c r="AV4" t="s">
        <v>2796</v>
      </c>
      <c r="AW4" t="s">
        <v>1694</v>
      </c>
      <c r="AX4" t="s">
        <v>1693</v>
      </c>
      <c r="AY4" t="s">
        <v>2797</v>
      </c>
      <c r="AZ4" t="s">
        <v>2737</v>
      </c>
      <c r="BA4" t="s">
        <v>2798</v>
      </c>
      <c r="BB4" t="s">
        <v>1226</v>
      </c>
      <c r="BC4" t="s">
        <v>1695</v>
      </c>
      <c r="BD4" t="s">
        <v>2799</v>
      </c>
      <c r="BE4" t="s">
        <v>2742</v>
      </c>
      <c r="BF4">
        <v>4</v>
      </c>
      <c r="BG4">
        <v>2</v>
      </c>
      <c r="BH4">
        <v>0</v>
      </c>
      <c r="BI4" t="s">
        <v>1513</v>
      </c>
      <c r="BJ4">
        <v>0</v>
      </c>
      <c r="BK4">
        <v>0</v>
      </c>
      <c r="BL4">
        <v>10</v>
      </c>
      <c r="BM4" t="s">
        <v>2800</v>
      </c>
      <c r="BN4" t="s">
        <v>2743</v>
      </c>
      <c r="BO4" t="s">
        <v>2782</v>
      </c>
      <c r="BP4" t="s" cm="1">
        <v>2781</v>
      </c>
      <c r="BQ4" t="s">
        <v>1513</v>
      </c>
      <c r="BR4" t="s">
        <v>2772</v>
      </c>
      <c r="BS4">
        <v>3</v>
      </c>
      <c r="BT4" t="s">
        <v>1678</v>
      </c>
      <c r="BU4" t="s">
        <v>2778</v>
      </c>
      <c r="BV4" t="s">
        <v>2750</v>
      </c>
      <c r="BW4" t="s">
        <v>2796</v>
      </c>
      <c r="BX4" t="s">
        <v>2802</v>
      </c>
      <c r="BY4" t="s">
        <v>2803</v>
      </c>
      <c r="BZ4" t="s">
        <v>1513</v>
      </c>
      <c r="CA4" t="s">
        <v>1694</v>
      </c>
      <c r="CB4" t="s">
        <v>1696</v>
      </c>
      <c r="CC4"/>
      <c r="CD4" t="s">
        <v>976</v>
      </c>
      <c r="CE4" t="s">
        <v>1226</v>
      </c>
      <c r="CF4" t="s">
        <v>2804</v>
      </c>
      <c r="CG4" t="s">
        <v>2805</v>
      </c>
      <c r="CH4" t="s">
        <v>1226</v>
      </c>
      <c r="CI4" t="s">
        <v>1513</v>
      </c>
      <c r="CJ4" t="s">
        <v>2745</v>
      </c>
      <c r="CK4" t="s">
        <v>1207</v>
      </c>
      <c r="CL4"/>
      <c r="CM4"/>
      <c r="CN4" t="s">
        <v>2746</v>
      </c>
      <c r="CO4" t="s">
        <v>1513</v>
      </c>
      <c r="CP4" t="s">
        <v>2746</v>
      </c>
      <c r="CQ4" t="s">
        <v>1513</v>
      </c>
      <c r="CR4" t="s">
        <v>1513</v>
      </c>
      <c r="CS4">
        <v>0</v>
      </c>
      <c r="CT4" t="s">
        <v>1513</v>
      </c>
      <c r="CU4" t="s">
        <v>1513</v>
      </c>
      <c r="CV4" t="s">
        <v>1513</v>
      </c>
      <c r="CW4" t="s">
        <v>1513</v>
      </c>
      <c r="CX4" t="s">
        <v>1513</v>
      </c>
      <c r="CY4">
        <v>2</v>
      </c>
      <c r="CZ4" t="s">
        <v>1792</v>
      </c>
      <c r="DA4" t="s">
        <v>1513</v>
      </c>
      <c r="DB4" t="s">
        <v>1787</v>
      </c>
      <c r="DC4" t="s">
        <v>1788</v>
      </c>
      <c r="DD4" t="s">
        <v>2751</v>
      </c>
      <c r="DE4" t="s">
        <v>2737</v>
      </c>
      <c r="DF4" t="s">
        <v>2752</v>
      </c>
      <c r="DG4" t="s">
        <v>1513</v>
      </c>
      <c r="DH4" t="s">
        <v>1513</v>
      </c>
      <c r="DI4" t="s">
        <v>1791</v>
      </c>
      <c r="DJ4" t="s">
        <v>2795</v>
      </c>
      <c r="DK4"/>
      <c r="DL4" t="s">
        <v>1791</v>
      </c>
      <c r="DM4">
        <v>9</v>
      </c>
      <c r="DN4" t="s">
        <v>1789</v>
      </c>
      <c r="DO4" t="s">
        <v>1207</v>
      </c>
      <c r="DP4" t="b">
        <v>1</v>
      </c>
      <c r="DQ4" t="b">
        <v>0</v>
      </c>
      <c r="DR4" t="b">
        <v>1</v>
      </c>
      <c r="DS4" t="b">
        <v>0</v>
      </c>
      <c r="DT4" t="b">
        <v>0</v>
      </c>
      <c r="DU4" t="b">
        <v>1</v>
      </c>
      <c r="DV4" t="b">
        <v>0</v>
      </c>
      <c r="DW4">
        <v>0</v>
      </c>
      <c r="DX4" t="b">
        <v>0</v>
      </c>
      <c r="DY4" t="b">
        <v>0</v>
      </c>
      <c r="DZ4" t="b">
        <v>0</v>
      </c>
      <c r="EA4" t="b">
        <v>0</v>
      </c>
      <c r="EB4" t="b">
        <v>0</v>
      </c>
      <c r="EC4" t="b">
        <v>0</v>
      </c>
      <c r="ED4" t="b">
        <v>0</v>
      </c>
      <c r="EE4" t="b">
        <v>0</v>
      </c>
      <c r="EF4" t="b">
        <v>0</v>
      </c>
      <c r="EG4" t="b" cm="1">
        <v>0</v>
      </c>
      <c r="EH4" t="b">
        <v>0</v>
      </c>
      <c r="EI4" t="b">
        <v>0</v>
      </c>
      <c r="EJ4" t="b">
        <v>0</v>
      </c>
      <c r="EK4" t="s">
        <v>1513</v>
      </c>
      <c r="EL4">
        <v>0</v>
      </c>
      <c r="EM4">
        <v>7</v>
      </c>
      <c r="EN4" t="b">
        <v>0</v>
      </c>
    </row>
    <row r="5" spans="1:144" ht="15.75">
      <c r="A5"/>
      <c r="B5" t="s">
        <v>1207</v>
      </c>
      <c r="C5" t="s">
        <v>1207</v>
      </c>
      <c r="D5" t="s">
        <v>2755</v>
      </c>
      <c r="E5" t="s">
        <v>2756</v>
      </c>
      <c r="F5"/>
      <c r="G5" t="s">
        <v>2755</v>
      </c>
      <c r="H5" t="s">
        <v>2757</v>
      </c>
      <c r="I5" t="s">
        <v>1223</v>
      </c>
      <c r="J5"/>
      <c r="K5" t="s">
        <v>880</v>
      </c>
      <c r="L5" t="s">
        <v>1695</v>
      </c>
      <c r="M5" t="s">
        <v>1697</v>
      </c>
      <c r="N5"/>
      <c r="O5"/>
      <c r="P5" t="s">
        <v>1207</v>
      </c>
      <c r="Q5" t="s">
        <v>2737</v>
      </c>
      <c r="R5" t="s">
        <v>2224</v>
      </c>
      <c r="S5"/>
      <c r="T5"/>
      <c r="U5" t="s">
        <v>2866</v>
      </c>
      <c r="V5"/>
      <c r="W5"/>
      <c r="X5"/>
      <c r="Y5"/>
      <c r="Z5"/>
      <c r="AA5"/>
      <c r="AB5"/>
      <c r="AC5"/>
      <c r="AD5"/>
      <c r="AE5"/>
      <c r="AF5"/>
      <c r="AG5"/>
      <c r="AH5"/>
      <c r="AI5"/>
      <c r="AJ5"/>
      <c r="AK5"/>
      <c r="AL5"/>
      <c r="AM5"/>
      <c r="AN5"/>
      <c r="AO5" s="108" t="s">
        <v>34</v>
      </c>
      <c r="AP5" t="s">
        <v>2735</v>
      </c>
      <c r="AQ5">
        <v>5</v>
      </c>
      <c r="AR5" t="s">
        <v>2806</v>
      </c>
      <c r="AS5" t="s">
        <v>1207</v>
      </c>
      <c r="AT5" t="s">
        <v>2771</v>
      </c>
      <c r="AU5" t="s">
        <v>2756</v>
      </c>
      <c r="AV5" t="s">
        <v>2807</v>
      </c>
      <c r="AW5" t="s">
        <v>1694</v>
      </c>
      <c r="AX5" t="s">
        <v>1693</v>
      </c>
      <c r="AY5" t="s">
        <v>2808</v>
      </c>
      <c r="AZ5" t="s">
        <v>2737</v>
      </c>
      <c r="BA5" t="s">
        <v>2809</v>
      </c>
      <c r="BB5" t="s">
        <v>1223</v>
      </c>
      <c r="BC5" t="s">
        <v>1695</v>
      </c>
      <c r="BD5" t="s">
        <v>2810</v>
      </c>
      <c r="BE5" t="s">
        <v>2742</v>
      </c>
      <c r="BF5">
        <v>5</v>
      </c>
      <c r="BG5">
        <v>2</v>
      </c>
      <c r="BH5">
        <v>0</v>
      </c>
      <c r="BI5" t="s">
        <v>2756</v>
      </c>
      <c r="BJ5">
        <v>1</v>
      </c>
      <c r="BK5">
        <v>0</v>
      </c>
      <c r="BL5">
        <v>0</v>
      </c>
      <c r="BM5" t="s">
        <v>1513</v>
      </c>
      <c r="BN5" t="s">
        <v>2743</v>
      </c>
      <c r="BO5" t="s">
        <v>2782</v>
      </c>
      <c r="BP5" t="s" cm="1">
        <v>2781</v>
      </c>
      <c r="BQ5" t="s">
        <v>1513</v>
      </c>
      <c r="BR5" t="s">
        <v>2772</v>
      </c>
      <c r="BS5">
        <v>4</v>
      </c>
      <c r="BT5" t="s">
        <v>1679</v>
      </c>
      <c r="BU5" t="s">
        <v>2785</v>
      </c>
      <c r="BV5" t="s">
        <v>2755</v>
      </c>
      <c r="BW5" t="s">
        <v>2807</v>
      </c>
      <c r="BX5" t="s">
        <v>2812</v>
      </c>
      <c r="BY5" t="s">
        <v>1694</v>
      </c>
      <c r="BZ5" t="s">
        <v>1513</v>
      </c>
      <c r="CA5" t="s">
        <v>1694</v>
      </c>
      <c r="CB5" t="s">
        <v>1697</v>
      </c>
      <c r="CC5"/>
      <c r="CD5" t="s">
        <v>976</v>
      </c>
      <c r="CE5" t="s">
        <v>1223</v>
      </c>
      <c r="CF5" t="s">
        <v>2813</v>
      </c>
      <c r="CG5" t="s">
        <v>2814</v>
      </c>
      <c r="CH5" t="s">
        <v>1223</v>
      </c>
      <c r="CI5" t="s">
        <v>1513</v>
      </c>
      <c r="CJ5" t="s">
        <v>2224</v>
      </c>
      <c r="CK5" t="s">
        <v>1207</v>
      </c>
      <c r="CL5"/>
      <c r="CM5"/>
      <c r="CN5" t="s">
        <v>2866</v>
      </c>
      <c r="CO5" t="s">
        <v>1513</v>
      </c>
      <c r="CP5" t="s">
        <v>2866</v>
      </c>
      <c r="CQ5" t="s">
        <v>1513</v>
      </c>
      <c r="CR5" t="s">
        <v>1513</v>
      </c>
      <c r="CS5">
        <v>0</v>
      </c>
      <c r="CT5" t="s">
        <v>1513</v>
      </c>
      <c r="CU5" t="s">
        <v>1513</v>
      </c>
      <c r="CV5" t="s">
        <v>1513</v>
      </c>
      <c r="CW5" t="s">
        <v>1513</v>
      </c>
      <c r="CX5" t="s">
        <v>1513</v>
      </c>
      <c r="CY5">
        <v>3</v>
      </c>
      <c r="CZ5" t="s">
        <v>1793</v>
      </c>
      <c r="DA5" t="s">
        <v>1513</v>
      </c>
      <c r="DB5" t="s">
        <v>1787</v>
      </c>
      <c r="DC5" t="s">
        <v>1788</v>
      </c>
      <c r="DD5" t="s">
        <v>2756</v>
      </c>
      <c r="DE5" t="s">
        <v>2737</v>
      </c>
      <c r="DF5" t="s">
        <v>2755</v>
      </c>
      <c r="DG5" t="s">
        <v>1513</v>
      </c>
      <c r="DH5" t="s">
        <v>1513</v>
      </c>
      <c r="DI5" t="s">
        <v>1791</v>
      </c>
      <c r="DJ5" t="s">
        <v>2806</v>
      </c>
      <c r="DK5"/>
      <c r="DL5" t="s">
        <v>1791</v>
      </c>
      <c r="DM5">
        <v>9</v>
      </c>
      <c r="DN5" t="s">
        <v>1789</v>
      </c>
      <c r="DO5" t="s">
        <v>1207</v>
      </c>
      <c r="DP5" t="b">
        <v>1</v>
      </c>
      <c r="DQ5" t="b">
        <v>0</v>
      </c>
      <c r="DR5" t="b">
        <v>1</v>
      </c>
      <c r="DS5" t="b">
        <v>0</v>
      </c>
      <c r="DT5" t="b">
        <v>0</v>
      </c>
      <c r="DU5" t="b">
        <v>1</v>
      </c>
      <c r="DV5" t="b">
        <v>0</v>
      </c>
      <c r="DW5">
        <v>0</v>
      </c>
      <c r="DX5" t="b">
        <v>0</v>
      </c>
      <c r="DY5" t="b">
        <v>0</v>
      </c>
      <c r="DZ5" t="b">
        <v>0</v>
      </c>
      <c r="EA5" t="b">
        <v>0</v>
      </c>
      <c r="EB5" t="b">
        <v>0</v>
      </c>
      <c r="EC5" t="b">
        <v>0</v>
      </c>
      <c r="ED5" t="b">
        <v>0</v>
      </c>
      <c r="EE5" t="b">
        <v>0</v>
      </c>
      <c r="EF5" t="b">
        <v>0</v>
      </c>
      <c r="EG5" t="b" cm="1">
        <v>0</v>
      </c>
      <c r="EH5" t="b">
        <v>0</v>
      </c>
      <c r="EI5" t="b">
        <v>0</v>
      </c>
      <c r="EJ5" t="b">
        <v>0</v>
      </c>
      <c r="EK5" t="s">
        <v>1513</v>
      </c>
      <c r="EL5">
        <v>0</v>
      </c>
      <c r="EM5">
        <v>12</v>
      </c>
      <c r="EN5" t="b">
        <v>0</v>
      </c>
    </row>
    <row r="6" spans="1:144" s="119" customFormat="1" ht="15.75">
      <c r="A6"/>
      <c r="B6" t="s">
        <v>1207</v>
      </c>
      <c r="C6" t="s">
        <v>1207</v>
      </c>
      <c r="D6" t="s">
        <v>2758</v>
      </c>
      <c r="E6" t="s">
        <v>2759</v>
      </c>
      <c r="F6"/>
      <c r="G6" t="s">
        <v>2758</v>
      </c>
      <c r="H6" t="s">
        <v>2760</v>
      </c>
      <c r="I6" t="s">
        <v>1223</v>
      </c>
      <c r="J6"/>
      <c r="K6" t="s">
        <v>880</v>
      </c>
      <c r="L6" t="s">
        <v>1695</v>
      </c>
      <c r="M6" t="s">
        <v>1698</v>
      </c>
      <c r="N6" t="s">
        <v>2760</v>
      </c>
      <c r="O6"/>
      <c r="P6" t="s">
        <v>1207</v>
      </c>
      <c r="Q6" t="s">
        <v>2737</v>
      </c>
      <c r="R6" t="s">
        <v>2224</v>
      </c>
      <c r="S6"/>
      <c r="T6"/>
      <c r="U6" t="s">
        <v>2867</v>
      </c>
      <c r="V6"/>
      <c r="W6"/>
      <c r="X6"/>
      <c r="Y6"/>
      <c r="Z6"/>
      <c r="AA6"/>
      <c r="AB6"/>
      <c r="AC6"/>
      <c r="AD6"/>
      <c r="AE6"/>
      <c r="AF6"/>
      <c r="AG6"/>
      <c r="AH6"/>
      <c r="AI6"/>
      <c r="AJ6"/>
      <c r="AK6"/>
      <c r="AL6"/>
      <c r="AM6"/>
      <c r="AN6"/>
      <c r="AO6" s="108" t="s">
        <v>34</v>
      </c>
      <c r="AP6" t="s">
        <v>2735</v>
      </c>
      <c r="AQ6">
        <v>6</v>
      </c>
      <c r="AR6" t="s">
        <v>2815</v>
      </c>
      <c r="AS6" t="s">
        <v>1207</v>
      </c>
      <c r="AT6" t="s">
        <v>2771</v>
      </c>
      <c r="AU6" t="s">
        <v>2759</v>
      </c>
      <c r="AV6" t="s">
        <v>2816</v>
      </c>
      <c r="AW6" t="s">
        <v>1694</v>
      </c>
      <c r="AX6" t="s">
        <v>1693</v>
      </c>
      <c r="AY6" t="s">
        <v>2817</v>
      </c>
      <c r="AZ6" t="s">
        <v>2737</v>
      </c>
      <c r="BA6" t="s">
        <v>2818</v>
      </c>
      <c r="BB6" t="s">
        <v>1223</v>
      </c>
      <c r="BC6" t="s">
        <v>1695</v>
      </c>
      <c r="BD6" t="s">
        <v>2819</v>
      </c>
      <c r="BE6" t="s">
        <v>2742</v>
      </c>
      <c r="BF6">
        <v>6</v>
      </c>
      <c r="BG6">
        <v>2</v>
      </c>
      <c r="BH6">
        <v>0</v>
      </c>
      <c r="BI6" t="s">
        <v>2759</v>
      </c>
      <c r="BJ6">
        <v>1</v>
      </c>
      <c r="BK6">
        <v>0</v>
      </c>
      <c r="BL6">
        <v>0</v>
      </c>
      <c r="BM6" t="s">
        <v>1513</v>
      </c>
      <c r="BN6" t="s">
        <v>2743</v>
      </c>
      <c r="BO6" t="s">
        <v>2782</v>
      </c>
      <c r="BP6" t="s" cm="1">
        <v>2781</v>
      </c>
      <c r="BQ6" t="s">
        <v>1513</v>
      </c>
      <c r="BR6" t="s">
        <v>2772</v>
      </c>
      <c r="BS6">
        <v>5</v>
      </c>
      <c r="BT6" t="s">
        <v>1680</v>
      </c>
      <c r="BU6" t="s">
        <v>2791</v>
      </c>
      <c r="BV6" t="s">
        <v>2758</v>
      </c>
      <c r="BW6" t="s">
        <v>2816</v>
      </c>
      <c r="BX6" t="s">
        <v>2821</v>
      </c>
      <c r="BY6" t="s">
        <v>2821</v>
      </c>
      <c r="BZ6" t="s">
        <v>1513</v>
      </c>
      <c r="CA6" t="s">
        <v>1694</v>
      </c>
      <c r="CB6" t="s">
        <v>1698</v>
      </c>
      <c r="CC6"/>
      <c r="CD6" t="s">
        <v>976</v>
      </c>
      <c r="CE6" t="s">
        <v>1223</v>
      </c>
      <c r="CF6" t="s">
        <v>2822</v>
      </c>
      <c r="CG6" t="s">
        <v>2823</v>
      </c>
      <c r="CH6" t="s">
        <v>1223</v>
      </c>
      <c r="CI6" t="s">
        <v>1513</v>
      </c>
      <c r="CJ6" t="s">
        <v>2224</v>
      </c>
      <c r="CK6" t="s">
        <v>1207</v>
      </c>
      <c r="CL6"/>
      <c r="CM6"/>
      <c r="CN6" t="s">
        <v>2867</v>
      </c>
      <c r="CO6" t="s">
        <v>1513</v>
      </c>
      <c r="CP6" t="s">
        <v>2867</v>
      </c>
      <c r="CQ6" t="s">
        <v>1513</v>
      </c>
      <c r="CR6" t="s">
        <v>1513</v>
      </c>
      <c r="CS6">
        <v>0</v>
      </c>
      <c r="CT6" t="s">
        <v>1513</v>
      </c>
      <c r="CU6" t="s">
        <v>1513</v>
      </c>
      <c r="CV6" t="s">
        <v>1513</v>
      </c>
      <c r="CW6" t="s">
        <v>1513</v>
      </c>
      <c r="CX6" t="s">
        <v>1513</v>
      </c>
      <c r="CY6">
        <v>4</v>
      </c>
      <c r="CZ6" t="s">
        <v>1794</v>
      </c>
      <c r="DA6" t="s">
        <v>1513</v>
      </c>
      <c r="DB6" t="s">
        <v>1787</v>
      </c>
      <c r="DC6" t="s">
        <v>1788</v>
      </c>
      <c r="DD6" t="s">
        <v>2759</v>
      </c>
      <c r="DE6" t="s">
        <v>2737</v>
      </c>
      <c r="DF6" t="s">
        <v>2758</v>
      </c>
      <c r="DG6" t="s">
        <v>1513</v>
      </c>
      <c r="DH6" t="s">
        <v>1513</v>
      </c>
      <c r="DI6" t="s">
        <v>1791</v>
      </c>
      <c r="DJ6" t="s">
        <v>2815</v>
      </c>
      <c r="DK6"/>
      <c r="DL6" t="s">
        <v>1791</v>
      </c>
      <c r="DM6">
        <v>9</v>
      </c>
      <c r="DN6" t="s">
        <v>1789</v>
      </c>
      <c r="DO6" t="s">
        <v>1207</v>
      </c>
      <c r="DP6" t="b">
        <v>1</v>
      </c>
      <c r="DQ6" t="b">
        <v>0</v>
      </c>
      <c r="DR6" t="b">
        <v>1</v>
      </c>
      <c r="DS6" t="b">
        <v>0</v>
      </c>
      <c r="DT6" t="b">
        <v>0</v>
      </c>
      <c r="DU6" t="b">
        <v>1</v>
      </c>
      <c r="DV6" t="b">
        <v>0</v>
      </c>
      <c r="DW6">
        <v>0</v>
      </c>
      <c r="DX6" t="b">
        <v>0</v>
      </c>
      <c r="DY6" t="b">
        <v>0</v>
      </c>
      <c r="DZ6" t="b">
        <v>0</v>
      </c>
      <c r="EA6" t="b">
        <v>0</v>
      </c>
      <c r="EB6" t="b">
        <v>0</v>
      </c>
      <c r="EC6" t="b">
        <v>0</v>
      </c>
      <c r="ED6" t="b">
        <v>0</v>
      </c>
      <c r="EE6" t="b">
        <v>0</v>
      </c>
      <c r="EF6" t="b">
        <v>0</v>
      </c>
      <c r="EG6" t="b" cm="1">
        <v>0</v>
      </c>
      <c r="EH6" t="b">
        <v>0</v>
      </c>
      <c r="EI6" t="b">
        <v>0</v>
      </c>
      <c r="EJ6" t="b">
        <v>0</v>
      </c>
      <c r="EK6" t="s">
        <v>1513</v>
      </c>
      <c r="EL6">
        <v>0</v>
      </c>
      <c r="EM6">
        <v>21</v>
      </c>
      <c r="EN6" t="b">
        <v>0</v>
      </c>
    </row>
    <row r="7" spans="1:144" ht="15.75">
      <c r="A7"/>
      <c r="B7" t="s">
        <v>1207</v>
      </c>
      <c r="C7" t="s">
        <v>1207</v>
      </c>
      <c r="D7" t="s">
        <v>2761</v>
      </c>
      <c r="E7" t="s">
        <v>2762</v>
      </c>
      <c r="F7"/>
      <c r="G7" t="s">
        <v>2763</v>
      </c>
      <c r="H7" t="s">
        <v>2764</v>
      </c>
      <c r="I7" t="s">
        <v>1223</v>
      </c>
      <c r="J7"/>
      <c r="K7" t="s">
        <v>880</v>
      </c>
      <c r="L7" t="s">
        <v>1695</v>
      </c>
      <c r="M7" t="s">
        <v>1805</v>
      </c>
      <c r="N7" t="s">
        <v>2764</v>
      </c>
      <c r="O7"/>
      <c r="P7" t="s">
        <v>1207</v>
      </c>
      <c r="Q7" t="s">
        <v>2737</v>
      </c>
      <c r="R7" t="s">
        <v>2745</v>
      </c>
      <c r="S7"/>
      <c r="T7"/>
      <c r="U7" t="s">
        <v>2746</v>
      </c>
      <c r="V7"/>
      <c r="W7"/>
      <c r="X7"/>
      <c r="Y7"/>
      <c r="Z7"/>
      <c r="AA7"/>
      <c r="AB7"/>
      <c r="AC7"/>
      <c r="AD7"/>
      <c r="AE7"/>
      <c r="AF7"/>
      <c r="AG7"/>
      <c r="AH7"/>
      <c r="AI7"/>
      <c r="AJ7"/>
      <c r="AK7"/>
      <c r="AL7"/>
      <c r="AM7"/>
      <c r="AN7"/>
      <c r="AO7" s="108" t="s">
        <v>34</v>
      </c>
      <c r="AP7" t="s">
        <v>2735</v>
      </c>
      <c r="AQ7">
        <v>7</v>
      </c>
      <c r="AR7" t="s">
        <v>2824</v>
      </c>
      <c r="AS7" t="s">
        <v>1207</v>
      </c>
      <c r="AT7" t="s">
        <v>2771</v>
      </c>
      <c r="AU7" t="s">
        <v>2762</v>
      </c>
      <c r="AV7" t="s">
        <v>2825</v>
      </c>
      <c r="AW7" t="s">
        <v>1694</v>
      </c>
      <c r="AX7" t="s">
        <v>1693</v>
      </c>
      <c r="AY7" t="s">
        <v>2826</v>
      </c>
      <c r="AZ7" t="s">
        <v>2737</v>
      </c>
      <c r="BA7" t="s">
        <v>2827</v>
      </c>
      <c r="BB7" t="s">
        <v>1223</v>
      </c>
      <c r="BC7" t="s">
        <v>1695</v>
      </c>
      <c r="BD7" t="s">
        <v>2828</v>
      </c>
      <c r="BE7" t="s">
        <v>2742</v>
      </c>
      <c r="BF7">
        <v>7</v>
      </c>
      <c r="BG7">
        <v>2</v>
      </c>
      <c r="BH7">
        <v>0</v>
      </c>
      <c r="BI7" t="s">
        <v>2762</v>
      </c>
      <c r="BJ7">
        <v>1</v>
      </c>
      <c r="BK7">
        <v>0</v>
      </c>
      <c r="BL7">
        <v>0</v>
      </c>
      <c r="BM7" t="s">
        <v>1513</v>
      </c>
      <c r="BN7" t="s">
        <v>2743</v>
      </c>
      <c r="BO7" t="s">
        <v>2782</v>
      </c>
      <c r="BP7" t="s" cm="1">
        <v>2781</v>
      </c>
      <c r="BQ7" t="s">
        <v>1513</v>
      </c>
      <c r="BR7" t="s">
        <v>2772</v>
      </c>
      <c r="BS7">
        <v>6</v>
      </c>
      <c r="BT7" t="s">
        <v>1681</v>
      </c>
      <c r="BU7" t="s">
        <v>2801</v>
      </c>
      <c r="BV7" t="s">
        <v>2761</v>
      </c>
      <c r="BW7" t="s">
        <v>2825</v>
      </c>
      <c r="BX7" t="s">
        <v>2830</v>
      </c>
      <c r="BY7" t="s">
        <v>2830</v>
      </c>
      <c r="BZ7" t="s">
        <v>1513</v>
      </c>
      <c r="CA7" t="s">
        <v>1694</v>
      </c>
      <c r="CB7" t="s">
        <v>1805</v>
      </c>
      <c r="CC7"/>
      <c r="CD7" t="s">
        <v>976</v>
      </c>
      <c r="CE7" t="s">
        <v>1223</v>
      </c>
      <c r="CF7" t="s">
        <v>2831</v>
      </c>
      <c r="CG7" t="s">
        <v>2832</v>
      </c>
      <c r="CH7" t="s">
        <v>1223</v>
      </c>
      <c r="CI7" t="s">
        <v>1513</v>
      </c>
      <c r="CJ7" t="s">
        <v>2745</v>
      </c>
      <c r="CK7" t="s">
        <v>1207</v>
      </c>
      <c r="CL7"/>
      <c r="CM7"/>
      <c r="CN7" t="s">
        <v>2746</v>
      </c>
      <c r="CO7" t="s">
        <v>1513</v>
      </c>
      <c r="CP7" t="s">
        <v>2746</v>
      </c>
      <c r="CQ7" t="s">
        <v>1513</v>
      </c>
      <c r="CR7" t="s">
        <v>1513</v>
      </c>
      <c r="CS7">
        <v>0</v>
      </c>
      <c r="CT7" t="s">
        <v>1513</v>
      </c>
      <c r="CU7" t="s">
        <v>1513</v>
      </c>
      <c r="CV7" t="s">
        <v>1513</v>
      </c>
      <c r="CW7" t="s">
        <v>1513</v>
      </c>
      <c r="CX7" t="s">
        <v>1513</v>
      </c>
      <c r="CY7">
        <v>5</v>
      </c>
      <c r="CZ7" t="s">
        <v>1795</v>
      </c>
      <c r="DA7" t="s">
        <v>1513</v>
      </c>
      <c r="DB7" t="s">
        <v>1787</v>
      </c>
      <c r="DC7" t="s">
        <v>1788</v>
      </c>
      <c r="DD7" t="s">
        <v>2762</v>
      </c>
      <c r="DE7" t="s">
        <v>2737</v>
      </c>
      <c r="DF7" t="s">
        <v>2763</v>
      </c>
      <c r="DG7" t="s">
        <v>1513</v>
      </c>
      <c r="DH7" t="s">
        <v>1513</v>
      </c>
      <c r="DI7" t="s">
        <v>1791</v>
      </c>
      <c r="DJ7" t="s">
        <v>2824</v>
      </c>
      <c r="DK7"/>
      <c r="DL7" t="s">
        <v>1791</v>
      </c>
      <c r="DM7">
        <v>9</v>
      </c>
      <c r="DN7" t="s">
        <v>1789</v>
      </c>
      <c r="DO7" t="s">
        <v>1207</v>
      </c>
      <c r="DP7" t="b">
        <v>1</v>
      </c>
      <c r="DQ7" t="b">
        <v>0</v>
      </c>
      <c r="DR7" t="b">
        <v>1</v>
      </c>
      <c r="DS7" t="b">
        <v>0</v>
      </c>
      <c r="DT7" t="b">
        <v>0</v>
      </c>
      <c r="DU7" t="b">
        <v>1</v>
      </c>
      <c r="DV7" t="b">
        <v>0</v>
      </c>
      <c r="DW7">
        <v>0</v>
      </c>
      <c r="DX7" t="b">
        <v>0</v>
      </c>
      <c r="DY7" t="b">
        <v>0</v>
      </c>
      <c r="DZ7" t="b">
        <v>0</v>
      </c>
      <c r="EA7" t="b">
        <v>0</v>
      </c>
      <c r="EB7" t="b">
        <v>0</v>
      </c>
      <c r="EC7" t="b">
        <v>0</v>
      </c>
      <c r="ED7" t="b">
        <v>0</v>
      </c>
      <c r="EE7" t="b">
        <v>0</v>
      </c>
      <c r="EF7" t="b">
        <v>0</v>
      </c>
      <c r="EG7" t="b" cm="1">
        <v>0</v>
      </c>
      <c r="EH7" t="b">
        <v>0</v>
      </c>
      <c r="EI7" t="b">
        <v>0</v>
      </c>
      <c r="EJ7" t="b">
        <v>0</v>
      </c>
      <c r="EK7" t="s">
        <v>1513</v>
      </c>
      <c r="EL7">
        <v>0</v>
      </c>
      <c r="EM7">
        <v>18</v>
      </c>
      <c r="EN7" t="b">
        <v>0</v>
      </c>
    </row>
    <row r="8" spans="1:144" ht="15.75">
      <c r="A8"/>
      <c r="B8" t="s">
        <v>1207</v>
      </c>
      <c r="C8" t="s">
        <v>1207</v>
      </c>
      <c r="D8" t="s">
        <v>2765</v>
      </c>
      <c r="E8" t="s">
        <v>1249</v>
      </c>
      <c r="F8" t="s">
        <v>1702</v>
      </c>
      <c r="G8" t="s">
        <v>2765</v>
      </c>
      <c r="H8" t="s">
        <v>2765</v>
      </c>
      <c r="I8" t="s">
        <v>1230</v>
      </c>
      <c r="J8"/>
      <c r="K8" t="s">
        <v>880</v>
      </c>
      <c r="L8" t="s">
        <v>1695</v>
      </c>
      <c r="M8"/>
      <c r="N8"/>
      <c r="O8"/>
      <c r="P8" t="s">
        <v>1207</v>
      </c>
      <c r="Q8" t="s">
        <v>2737</v>
      </c>
      <c r="R8" t="s">
        <v>2745</v>
      </c>
      <c r="S8"/>
      <c r="T8"/>
      <c r="U8" t="s">
        <v>2766</v>
      </c>
      <c r="V8"/>
      <c r="W8"/>
      <c r="X8"/>
      <c r="Y8"/>
      <c r="Z8"/>
      <c r="AA8"/>
      <c r="AB8"/>
      <c r="AC8"/>
      <c r="AD8"/>
      <c r="AE8"/>
      <c r="AF8"/>
      <c r="AG8"/>
      <c r="AH8"/>
      <c r="AI8"/>
      <c r="AJ8"/>
      <c r="AK8"/>
      <c r="AL8"/>
      <c r="AM8"/>
      <c r="AN8"/>
      <c r="AO8" s="108" t="s">
        <v>34</v>
      </c>
      <c r="AP8" t="s">
        <v>2735</v>
      </c>
      <c r="AQ8">
        <v>8</v>
      </c>
      <c r="AR8" t="s">
        <v>2833</v>
      </c>
      <c r="AS8" t="s">
        <v>1207</v>
      </c>
      <c r="AT8" t="s">
        <v>2771</v>
      </c>
      <c r="AU8" t="s">
        <v>1249</v>
      </c>
      <c r="AV8" t="s">
        <v>2834</v>
      </c>
      <c r="AW8" t="s">
        <v>2835</v>
      </c>
      <c r="AX8" t="s">
        <v>1693</v>
      </c>
      <c r="AY8" t="s">
        <v>2836</v>
      </c>
      <c r="AZ8" t="s">
        <v>2737</v>
      </c>
      <c r="BA8" t="s">
        <v>2837</v>
      </c>
      <c r="BB8" t="s">
        <v>1230</v>
      </c>
      <c r="BC8" t="s">
        <v>1695</v>
      </c>
      <c r="BD8" t="s">
        <v>2838</v>
      </c>
      <c r="BE8" t="s">
        <v>2765</v>
      </c>
      <c r="BF8">
        <v>8</v>
      </c>
      <c r="BG8">
        <v>0</v>
      </c>
      <c r="BH8">
        <v>0</v>
      </c>
      <c r="BI8" t="s">
        <v>1513</v>
      </c>
      <c r="BJ8">
        <v>0</v>
      </c>
      <c r="BK8">
        <v>0</v>
      </c>
      <c r="BL8">
        <v>0</v>
      </c>
      <c r="BM8" t="s">
        <v>1513</v>
      </c>
      <c r="BN8" t="s">
        <v>1513</v>
      </c>
      <c r="BO8" t="s">
        <v>1513</v>
      </c>
      <c r="BP8" t="s" cm="1">
        <v>1513</v>
      </c>
      <c r="BQ8" t="s">
        <v>1513</v>
      </c>
      <c r="BR8" t="s">
        <v>2772</v>
      </c>
      <c r="BS8">
        <v>7</v>
      </c>
      <c r="BT8" t="s">
        <v>1683</v>
      </c>
      <c r="BU8" t="s">
        <v>2811</v>
      </c>
      <c r="BV8" t="s">
        <v>2765</v>
      </c>
      <c r="BW8" t="s">
        <v>2834</v>
      </c>
      <c r="BX8" t="s">
        <v>2836</v>
      </c>
      <c r="BY8" t="s">
        <v>1694</v>
      </c>
      <c r="BZ8" t="s">
        <v>1513</v>
      </c>
      <c r="CA8" t="s">
        <v>1694</v>
      </c>
      <c r="CB8" t="s">
        <v>1513</v>
      </c>
      <c r="CC8"/>
      <c r="CD8" t="s">
        <v>976</v>
      </c>
      <c r="CE8" t="s">
        <v>1230</v>
      </c>
      <c r="CF8" t="s">
        <v>1249</v>
      </c>
      <c r="CG8" t="s">
        <v>2834</v>
      </c>
      <c r="CH8" t="s">
        <v>1230</v>
      </c>
      <c r="CI8" t="s">
        <v>1513</v>
      </c>
      <c r="CJ8" t="s">
        <v>2745</v>
      </c>
      <c r="CK8" t="s">
        <v>1207</v>
      </c>
      <c r="CL8"/>
      <c r="CM8"/>
      <c r="CN8" t="s">
        <v>2766</v>
      </c>
      <c r="CO8" t="s">
        <v>1513</v>
      </c>
      <c r="CP8" t="s">
        <v>2766</v>
      </c>
      <c r="CQ8" t="s">
        <v>1513</v>
      </c>
      <c r="CR8" t="s">
        <v>1513</v>
      </c>
      <c r="CS8">
        <v>0</v>
      </c>
      <c r="CT8" t="s">
        <v>1513</v>
      </c>
      <c r="CU8" t="s">
        <v>1513</v>
      </c>
      <c r="CV8" t="s">
        <v>1513</v>
      </c>
      <c r="CW8" t="s">
        <v>1513</v>
      </c>
      <c r="CX8" t="s">
        <v>1513</v>
      </c>
      <c r="CY8">
        <v>6</v>
      </c>
      <c r="CZ8" t="s">
        <v>1796</v>
      </c>
      <c r="DA8" t="s">
        <v>1513</v>
      </c>
      <c r="DB8" t="s">
        <v>1787</v>
      </c>
      <c r="DC8" t="s">
        <v>1788</v>
      </c>
      <c r="DD8" t="s">
        <v>1249</v>
      </c>
      <c r="DE8" t="s">
        <v>2737</v>
      </c>
      <c r="DF8" t="s">
        <v>2765</v>
      </c>
      <c r="DG8" t="s">
        <v>1513</v>
      </c>
      <c r="DH8" t="s">
        <v>1513</v>
      </c>
      <c r="DI8" t="s">
        <v>1791</v>
      </c>
      <c r="DJ8" t="s">
        <v>2833</v>
      </c>
      <c r="DK8"/>
      <c r="DL8" t="s">
        <v>1791</v>
      </c>
      <c r="DM8">
        <v>9</v>
      </c>
      <c r="DN8" t="s">
        <v>1789</v>
      </c>
      <c r="DO8" t="s">
        <v>1207</v>
      </c>
      <c r="DP8" t="b">
        <v>1</v>
      </c>
      <c r="DQ8" t="b">
        <v>0</v>
      </c>
      <c r="DR8" t="b">
        <v>1</v>
      </c>
      <c r="DS8" t="b">
        <v>0</v>
      </c>
      <c r="DT8" t="b">
        <v>0</v>
      </c>
      <c r="DU8" t="b">
        <v>1</v>
      </c>
      <c r="DV8" t="b">
        <v>1</v>
      </c>
      <c r="DW8">
        <v>0</v>
      </c>
      <c r="DX8" t="b">
        <v>0</v>
      </c>
      <c r="DY8" t="b">
        <v>0</v>
      </c>
      <c r="DZ8" t="b">
        <v>0</v>
      </c>
      <c r="EA8" t="b">
        <v>0</v>
      </c>
      <c r="EB8" t="b">
        <v>0</v>
      </c>
      <c r="EC8" t="b">
        <v>0</v>
      </c>
      <c r="ED8" t="b">
        <v>0</v>
      </c>
      <c r="EE8" t="b">
        <v>0</v>
      </c>
      <c r="EF8" t="b">
        <v>0</v>
      </c>
      <c r="EG8" t="b" cm="1">
        <v>0</v>
      </c>
      <c r="EH8" t="b">
        <v>0</v>
      </c>
      <c r="EI8" t="b">
        <v>0</v>
      </c>
      <c r="EJ8" t="b">
        <v>0</v>
      </c>
      <c r="EK8" t="s">
        <v>1513</v>
      </c>
      <c r="EL8">
        <v>0</v>
      </c>
      <c r="EM8">
        <v>13</v>
      </c>
      <c r="EN8" t="b">
        <v>0</v>
      </c>
    </row>
    <row r="9" spans="1:144" ht="15.75">
      <c r="A9"/>
      <c r="B9" t="s">
        <v>1207</v>
      </c>
      <c r="C9" t="s">
        <v>1207</v>
      </c>
      <c r="D9" t="s">
        <v>2767</v>
      </c>
      <c r="E9" t="s">
        <v>2768</v>
      </c>
      <c r="F9"/>
      <c r="G9" t="s">
        <v>2767</v>
      </c>
      <c r="H9" t="s">
        <v>2769</v>
      </c>
      <c r="I9" t="s">
        <v>1223</v>
      </c>
      <c r="J9"/>
      <c r="K9" t="s">
        <v>880</v>
      </c>
      <c r="L9" t="s">
        <v>1695</v>
      </c>
      <c r="M9" t="s">
        <v>1697</v>
      </c>
      <c r="N9"/>
      <c r="O9"/>
      <c r="P9" t="s">
        <v>1207</v>
      </c>
      <c r="Q9" t="s">
        <v>2737</v>
      </c>
      <c r="R9" t="s">
        <v>2745</v>
      </c>
      <c r="S9"/>
      <c r="T9"/>
      <c r="U9" t="s">
        <v>2868</v>
      </c>
      <c r="V9"/>
      <c r="W9"/>
      <c r="X9"/>
      <c r="Y9"/>
      <c r="Z9"/>
      <c r="AA9"/>
      <c r="AB9"/>
      <c r="AC9"/>
      <c r="AD9"/>
      <c r="AE9"/>
      <c r="AF9"/>
      <c r="AG9"/>
      <c r="AH9"/>
      <c r="AI9"/>
      <c r="AJ9"/>
      <c r="AK9"/>
      <c r="AL9"/>
      <c r="AM9"/>
      <c r="AN9"/>
      <c r="AO9" s="108" t="s">
        <v>34</v>
      </c>
      <c r="AP9" t="s">
        <v>2735</v>
      </c>
      <c r="AQ9">
        <v>9</v>
      </c>
      <c r="AR9" t="s">
        <v>2840</v>
      </c>
      <c r="AS9" t="s">
        <v>1207</v>
      </c>
      <c r="AT9" t="s">
        <v>2771</v>
      </c>
      <c r="AU9" t="s">
        <v>2768</v>
      </c>
      <c r="AV9" t="s">
        <v>2841</v>
      </c>
      <c r="AW9" t="s">
        <v>1694</v>
      </c>
      <c r="AX9" t="s">
        <v>1693</v>
      </c>
      <c r="AY9" t="s">
        <v>2842</v>
      </c>
      <c r="AZ9" t="s">
        <v>2737</v>
      </c>
      <c r="BA9" t="s">
        <v>2843</v>
      </c>
      <c r="BB9" t="s">
        <v>1223</v>
      </c>
      <c r="BC9" t="s">
        <v>1695</v>
      </c>
      <c r="BD9" t="s">
        <v>2844</v>
      </c>
      <c r="BE9" t="s">
        <v>2765</v>
      </c>
      <c r="BF9">
        <v>9</v>
      </c>
      <c r="BG9">
        <v>8</v>
      </c>
      <c r="BH9">
        <v>0</v>
      </c>
      <c r="BI9" t="s">
        <v>2768</v>
      </c>
      <c r="BJ9">
        <v>1</v>
      </c>
      <c r="BK9">
        <v>0</v>
      </c>
      <c r="BL9">
        <v>0</v>
      </c>
      <c r="BM9" t="s">
        <v>1513</v>
      </c>
      <c r="BN9" t="s">
        <v>1249</v>
      </c>
      <c r="BO9" t="s">
        <v>2834</v>
      </c>
      <c r="BP9" t="s" cm="1">
        <v>2833</v>
      </c>
      <c r="BQ9" t="s">
        <v>1513</v>
      </c>
      <c r="BR9" t="s">
        <v>2772</v>
      </c>
      <c r="BS9">
        <v>8</v>
      </c>
      <c r="BT9" t="s">
        <v>1684</v>
      </c>
      <c r="BU9" t="s">
        <v>2820</v>
      </c>
      <c r="BV9" t="s">
        <v>2767</v>
      </c>
      <c r="BW9" t="s">
        <v>2841</v>
      </c>
      <c r="BX9" t="s">
        <v>2845</v>
      </c>
      <c r="BY9" t="s">
        <v>1694</v>
      </c>
      <c r="BZ9" t="s">
        <v>1513</v>
      </c>
      <c r="CA9" t="s">
        <v>1694</v>
      </c>
      <c r="CB9" t="s">
        <v>1697</v>
      </c>
      <c r="CC9"/>
      <c r="CD9" t="s">
        <v>976</v>
      </c>
      <c r="CE9" t="s">
        <v>1223</v>
      </c>
      <c r="CF9" t="s">
        <v>2846</v>
      </c>
      <c r="CG9" t="s">
        <v>2847</v>
      </c>
      <c r="CH9" t="s">
        <v>1223</v>
      </c>
      <c r="CI9" t="s">
        <v>1513</v>
      </c>
      <c r="CJ9" t="s">
        <v>2745</v>
      </c>
      <c r="CK9" t="s">
        <v>1207</v>
      </c>
      <c r="CL9"/>
      <c r="CM9"/>
      <c r="CN9" t="s">
        <v>2868</v>
      </c>
      <c r="CO9" t="s">
        <v>1513</v>
      </c>
      <c r="CP9" t="s">
        <v>2868</v>
      </c>
      <c r="CQ9" t="s">
        <v>1513</v>
      </c>
      <c r="CR9" t="s">
        <v>1513</v>
      </c>
      <c r="CS9">
        <v>0</v>
      </c>
      <c r="CT9" t="s">
        <v>1513</v>
      </c>
      <c r="CU9" t="s">
        <v>1513</v>
      </c>
      <c r="CV9" t="s">
        <v>1513</v>
      </c>
      <c r="CW9" t="s">
        <v>1513</v>
      </c>
      <c r="CX9" t="s">
        <v>1513</v>
      </c>
      <c r="CY9">
        <v>7</v>
      </c>
      <c r="CZ9" t="s">
        <v>1797</v>
      </c>
      <c r="DA9" t="s">
        <v>1513</v>
      </c>
      <c r="DB9" t="s">
        <v>1787</v>
      </c>
      <c r="DC9" t="s">
        <v>1788</v>
      </c>
      <c r="DD9" t="s">
        <v>2768</v>
      </c>
      <c r="DE9" t="s">
        <v>2737</v>
      </c>
      <c r="DF9" t="s">
        <v>2767</v>
      </c>
      <c r="DG9" t="s">
        <v>1513</v>
      </c>
      <c r="DH9" t="s">
        <v>1513</v>
      </c>
      <c r="DI9" t="s">
        <v>1791</v>
      </c>
      <c r="DJ9" t="s">
        <v>2840</v>
      </c>
      <c r="DK9"/>
      <c r="DL9" t="s">
        <v>1791</v>
      </c>
      <c r="DM9">
        <v>9</v>
      </c>
      <c r="DN9" t="s">
        <v>1789</v>
      </c>
      <c r="DO9" t="s">
        <v>1207</v>
      </c>
      <c r="DP9" t="b">
        <v>1</v>
      </c>
      <c r="DQ9" t="b">
        <v>0</v>
      </c>
      <c r="DR9" t="b">
        <v>1</v>
      </c>
      <c r="DS9" t="b">
        <v>0</v>
      </c>
      <c r="DT9" t="b">
        <v>0</v>
      </c>
      <c r="DU9" t="b">
        <v>1</v>
      </c>
      <c r="DV9" t="b">
        <v>0</v>
      </c>
      <c r="DW9">
        <v>0</v>
      </c>
      <c r="DX9" t="b">
        <v>0</v>
      </c>
      <c r="DY9" t="b">
        <v>0</v>
      </c>
      <c r="DZ9" t="b">
        <v>0</v>
      </c>
      <c r="EA9" t="b">
        <v>0</v>
      </c>
      <c r="EB9" t="b">
        <v>0</v>
      </c>
      <c r="EC9" t="b">
        <v>0</v>
      </c>
      <c r="ED9" t="b">
        <v>0</v>
      </c>
      <c r="EE9" t="b">
        <v>0</v>
      </c>
      <c r="EF9" t="b">
        <v>0</v>
      </c>
      <c r="EG9" t="b" cm="1">
        <v>0</v>
      </c>
      <c r="EH9" t="b">
        <v>0</v>
      </c>
      <c r="EI9" t="b">
        <v>0</v>
      </c>
      <c r="EJ9" t="b">
        <v>0</v>
      </c>
      <c r="EK9" t="s">
        <v>1513</v>
      </c>
      <c r="EL9">
        <v>0</v>
      </c>
      <c r="EM9">
        <v>7</v>
      </c>
      <c r="EN9" t="b">
        <v>0</v>
      </c>
    </row>
    <row r="10" spans="1:144" ht="15.75">
      <c r="A10"/>
      <c r="B10" t="s">
        <v>1207</v>
      </c>
      <c r="C10" t="s">
        <v>1207</v>
      </c>
      <c r="D10" t="s">
        <v>2750</v>
      </c>
      <c r="E10" t="s">
        <v>2751</v>
      </c>
      <c r="F10"/>
      <c r="G10" t="s">
        <v>2750</v>
      </c>
      <c r="H10" t="s">
        <v>2770</v>
      </c>
      <c r="I10" t="s">
        <v>1223</v>
      </c>
      <c r="J10"/>
      <c r="K10" t="s">
        <v>880</v>
      </c>
      <c r="L10" t="s">
        <v>1695</v>
      </c>
      <c r="M10" t="s">
        <v>1696</v>
      </c>
      <c r="N10" t="s">
        <v>2770</v>
      </c>
      <c r="O10"/>
      <c r="P10" t="s">
        <v>1207</v>
      </c>
      <c r="Q10" t="s">
        <v>2737</v>
      </c>
      <c r="R10" t="s">
        <v>2745</v>
      </c>
      <c r="S10"/>
      <c r="T10"/>
      <c r="U10" t="s">
        <v>2869</v>
      </c>
      <c r="V10"/>
      <c r="W10"/>
      <c r="X10"/>
      <c r="Y10"/>
      <c r="Z10"/>
      <c r="AA10"/>
      <c r="AB10"/>
      <c r="AC10"/>
      <c r="AD10"/>
      <c r="AE10"/>
      <c r="AF10"/>
      <c r="AG10"/>
      <c r="AH10"/>
      <c r="AI10"/>
      <c r="AJ10"/>
      <c r="AK10"/>
      <c r="AL10"/>
      <c r="AM10"/>
      <c r="AN10"/>
      <c r="AO10" s="108" t="s">
        <v>34</v>
      </c>
      <c r="AP10" t="s">
        <v>2735</v>
      </c>
      <c r="AQ10">
        <v>10</v>
      </c>
      <c r="AR10" t="s">
        <v>2795</v>
      </c>
      <c r="AS10" t="s">
        <v>1207</v>
      </c>
      <c r="AT10" t="s">
        <v>2771</v>
      </c>
      <c r="AU10" t="s">
        <v>2751</v>
      </c>
      <c r="AV10" t="s">
        <v>2796</v>
      </c>
      <c r="AW10" t="s">
        <v>1694</v>
      </c>
      <c r="AX10" t="s">
        <v>1693</v>
      </c>
      <c r="AY10" t="s">
        <v>2848</v>
      </c>
      <c r="AZ10" t="s">
        <v>2737</v>
      </c>
      <c r="BA10" t="s">
        <v>2798</v>
      </c>
      <c r="BB10" t="s">
        <v>1223</v>
      </c>
      <c r="BC10" t="s">
        <v>1695</v>
      </c>
      <c r="BD10" t="s">
        <v>2849</v>
      </c>
      <c r="BE10" t="s">
        <v>2765</v>
      </c>
      <c r="BF10">
        <v>4</v>
      </c>
      <c r="BG10">
        <v>8</v>
      </c>
      <c r="BH10">
        <v>0</v>
      </c>
      <c r="BI10" t="s">
        <v>2751</v>
      </c>
      <c r="BJ10">
        <v>1</v>
      </c>
      <c r="BK10">
        <v>0</v>
      </c>
      <c r="BL10">
        <v>0</v>
      </c>
      <c r="BM10" t="s">
        <v>1513</v>
      </c>
      <c r="BN10" t="s">
        <v>1249</v>
      </c>
      <c r="BO10" t="s">
        <v>2834</v>
      </c>
      <c r="BP10" t="s" cm="1">
        <v>2833</v>
      </c>
      <c r="BQ10" t="s">
        <v>1513</v>
      </c>
      <c r="BR10" t="s">
        <v>2772</v>
      </c>
      <c r="BS10">
        <v>9</v>
      </c>
      <c r="BT10" t="s">
        <v>1685</v>
      </c>
      <c r="BU10" t="s">
        <v>2829</v>
      </c>
      <c r="BV10" t="s">
        <v>2750</v>
      </c>
      <c r="BW10" t="s">
        <v>2796</v>
      </c>
      <c r="BX10" t="s">
        <v>2850</v>
      </c>
      <c r="BY10" t="s">
        <v>2850</v>
      </c>
      <c r="BZ10" t="s">
        <v>1513</v>
      </c>
      <c r="CA10" t="s">
        <v>1694</v>
      </c>
      <c r="CB10" t="s">
        <v>1696</v>
      </c>
      <c r="CC10"/>
      <c r="CD10" t="s">
        <v>976</v>
      </c>
      <c r="CE10" t="s">
        <v>1223</v>
      </c>
      <c r="CF10" t="s">
        <v>2851</v>
      </c>
      <c r="CG10" t="s">
        <v>2800</v>
      </c>
      <c r="CH10" t="s">
        <v>1223</v>
      </c>
      <c r="CI10" t="s">
        <v>1513</v>
      </c>
      <c r="CJ10" t="s">
        <v>2745</v>
      </c>
      <c r="CK10" t="s">
        <v>1207</v>
      </c>
      <c r="CL10"/>
      <c r="CM10"/>
      <c r="CN10" t="s">
        <v>2869</v>
      </c>
      <c r="CO10" t="s">
        <v>1513</v>
      </c>
      <c r="CP10" t="s">
        <v>2869</v>
      </c>
      <c r="CQ10" t="s">
        <v>1513</v>
      </c>
      <c r="CR10" t="s">
        <v>1513</v>
      </c>
      <c r="CS10">
        <v>0</v>
      </c>
      <c r="CT10" t="s">
        <v>1513</v>
      </c>
      <c r="CU10" t="s">
        <v>1513</v>
      </c>
      <c r="CV10" t="s">
        <v>1513</v>
      </c>
      <c r="CW10" t="s">
        <v>1513</v>
      </c>
      <c r="CX10" t="s">
        <v>1513</v>
      </c>
      <c r="CY10">
        <v>8</v>
      </c>
      <c r="CZ10" t="s">
        <v>1798</v>
      </c>
      <c r="DA10" t="s">
        <v>1513</v>
      </c>
      <c r="DB10" t="s">
        <v>1787</v>
      </c>
      <c r="DC10" t="s">
        <v>1788</v>
      </c>
      <c r="DD10" t="s">
        <v>2751</v>
      </c>
      <c r="DE10" t="s">
        <v>2737</v>
      </c>
      <c r="DF10" t="s">
        <v>2750</v>
      </c>
      <c r="DG10" t="s">
        <v>1513</v>
      </c>
      <c r="DH10" t="s">
        <v>1513</v>
      </c>
      <c r="DI10" t="s">
        <v>1791</v>
      </c>
      <c r="DJ10" t="s">
        <v>2795</v>
      </c>
      <c r="DK10"/>
      <c r="DL10" t="s">
        <v>1791</v>
      </c>
      <c r="DM10">
        <v>9</v>
      </c>
      <c r="DN10" t="s">
        <v>1789</v>
      </c>
      <c r="DO10" t="s">
        <v>1207</v>
      </c>
      <c r="DP10" t="b">
        <v>1</v>
      </c>
      <c r="DQ10" t="b">
        <v>0</v>
      </c>
      <c r="DR10" t="b">
        <v>0</v>
      </c>
      <c r="DS10" t="b">
        <v>0</v>
      </c>
      <c r="DT10" t="b">
        <v>0</v>
      </c>
      <c r="DU10" t="b">
        <v>1</v>
      </c>
      <c r="DV10" t="b">
        <v>0</v>
      </c>
      <c r="DW10">
        <v>0</v>
      </c>
      <c r="DX10" t="b">
        <v>0</v>
      </c>
      <c r="DY10" t="b">
        <v>0</v>
      </c>
      <c r="DZ10" t="b">
        <v>0</v>
      </c>
      <c r="EA10" t="b">
        <v>0</v>
      </c>
      <c r="EB10" t="b">
        <v>0</v>
      </c>
      <c r="EC10" t="b">
        <v>0</v>
      </c>
      <c r="ED10" t="b">
        <v>0</v>
      </c>
      <c r="EE10" t="b">
        <v>0</v>
      </c>
      <c r="EF10" t="b">
        <v>0</v>
      </c>
      <c r="EG10" t="b" cm="1">
        <v>0</v>
      </c>
      <c r="EH10" t="b">
        <v>0</v>
      </c>
      <c r="EI10" t="b">
        <v>0</v>
      </c>
      <c r="EJ10" t="b">
        <v>0</v>
      </c>
      <c r="EK10" t="s">
        <v>1513</v>
      </c>
      <c r="EL10">
        <v>0</v>
      </c>
      <c r="EM10">
        <v>7</v>
      </c>
      <c r="EN10" t="b">
        <v>0</v>
      </c>
    </row>
    <row r="11" spans="1:144" ht="15.75">
      <c r="A11"/>
      <c r="B11" t="s">
        <v>1207</v>
      </c>
      <c r="C11" t="s">
        <v>1207</v>
      </c>
      <c r="D11" t="s">
        <v>2738</v>
      </c>
      <c r="E11" t="s">
        <v>2739</v>
      </c>
      <c r="F11"/>
      <c r="G11" t="s">
        <v>2738</v>
      </c>
      <c r="H11" t="s">
        <v>2740</v>
      </c>
      <c r="I11" t="s">
        <v>1226</v>
      </c>
      <c r="J11"/>
      <c r="K11" t="s">
        <v>880</v>
      </c>
      <c r="L11" t="s">
        <v>1695</v>
      </c>
      <c r="M11" t="s">
        <v>1696</v>
      </c>
      <c r="N11" t="s">
        <v>2741</v>
      </c>
      <c r="O11"/>
      <c r="P11" t="s">
        <v>1207</v>
      </c>
      <c r="Q11" t="s">
        <v>2737</v>
      </c>
      <c r="R11" t="s">
        <v>2745</v>
      </c>
      <c r="S11"/>
      <c r="T11"/>
      <c r="U11" t="s">
        <v>2865</v>
      </c>
      <c r="V11"/>
      <c r="W11"/>
      <c r="X11"/>
      <c r="Y11"/>
      <c r="Z11"/>
      <c r="AA11"/>
      <c r="AB11"/>
      <c r="AC11"/>
      <c r="AD11"/>
      <c r="AE11"/>
      <c r="AF11"/>
      <c r="AG11"/>
      <c r="AH11"/>
      <c r="AI11"/>
      <c r="AJ11"/>
      <c r="AK11"/>
      <c r="AL11"/>
      <c r="AM11"/>
      <c r="AN11"/>
      <c r="AO11" s="108" t="s">
        <v>34</v>
      </c>
      <c r="AP11" t="s">
        <v>2735</v>
      </c>
      <c r="AQ11">
        <v>11</v>
      </c>
      <c r="AR11" t="s">
        <v>2774</v>
      </c>
      <c r="AS11" t="s">
        <v>1207</v>
      </c>
      <c r="AT11" t="s">
        <v>2771</v>
      </c>
      <c r="AU11" t="s">
        <v>2739</v>
      </c>
      <c r="AV11" t="s">
        <v>2775</v>
      </c>
      <c r="AW11" t="s">
        <v>1694</v>
      </c>
      <c r="AX11" t="s">
        <v>1693</v>
      </c>
      <c r="AY11" t="s">
        <v>2776</v>
      </c>
      <c r="AZ11" t="s">
        <v>2737</v>
      </c>
      <c r="BA11" t="s">
        <v>2777</v>
      </c>
      <c r="BB11" t="s">
        <v>1226</v>
      </c>
      <c r="BC11" t="s">
        <v>1695</v>
      </c>
      <c r="BD11" t="s">
        <v>2852</v>
      </c>
      <c r="BE11" t="s">
        <v>2765</v>
      </c>
      <c r="BF11">
        <v>11</v>
      </c>
      <c r="BG11">
        <v>8</v>
      </c>
      <c r="BH11">
        <v>0</v>
      </c>
      <c r="BI11" t="s">
        <v>1513</v>
      </c>
      <c r="BJ11">
        <v>0</v>
      </c>
      <c r="BK11">
        <v>0</v>
      </c>
      <c r="BL11" t="e" cm="1">
        <v>#N/A</v>
      </c>
      <c r="BM11" t="s">
        <v>1513</v>
      </c>
      <c r="BN11" t="s">
        <v>1249</v>
      </c>
      <c r="BO11" t="s">
        <v>2834</v>
      </c>
      <c r="BP11" t="s" cm="1">
        <v>2833</v>
      </c>
      <c r="BQ11" t="s">
        <v>1513</v>
      </c>
      <c r="BR11" t="s">
        <v>2772</v>
      </c>
      <c r="BS11">
        <v>10</v>
      </c>
      <c r="BT11" t="s">
        <v>1686</v>
      </c>
      <c r="BU11" t="s">
        <v>2839</v>
      </c>
      <c r="BV11" t="s">
        <v>2738</v>
      </c>
      <c r="BW11" t="s">
        <v>2775</v>
      </c>
      <c r="BX11" t="s">
        <v>2779</v>
      </c>
      <c r="BY11" t="s">
        <v>2780</v>
      </c>
      <c r="BZ11" t="s">
        <v>1513</v>
      </c>
      <c r="CA11" t="s">
        <v>1694</v>
      </c>
      <c r="CB11" t="s">
        <v>1696</v>
      </c>
      <c r="CC11"/>
      <c r="CD11" t="s">
        <v>976</v>
      </c>
      <c r="CE11" t="s">
        <v>1226</v>
      </c>
      <c r="CF11" t="s">
        <v>2853</v>
      </c>
      <c r="CG11" t="s">
        <v>2854</v>
      </c>
      <c r="CH11" t="s">
        <v>1226</v>
      </c>
      <c r="CI11" t="s">
        <v>1513</v>
      </c>
      <c r="CJ11" t="s">
        <v>2745</v>
      </c>
      <c r="CK11" t="s">
        <v>1207</v>
      </c>
      <c r="CL11"/>
      <c r="CM11"/>
      <c r="CN11" t="s">
        <v>2865</v>
      </c>
      <c r="CO11" t="s">
        <v>1513</v>
      </c>
      <c r="CP11" t="s">
        <v>2865</v>
      </c>
      <c r="CQ11" t="s">
        <v>1513</v>
      </c>
      <c r="CR11" t="s">
        <v>1513</v>
      </c>
      <c r="CS11">
        <v>0</v>
      </c>
      <c r="CT11" t="s">
        <v>1513</v>
      </c>
      <c r="CU11" t="s">
        <v>1513</v>
      </c>
      <c r="CV11" t="e">
        <v>#N/A</v>
      </c>
      <c r="CW11" t="s">
        <v>1513</v>
      </c>
      <c r="CX11" t="s">
        <v>1513</v>
      </c>
      <c r="CY11">
        <v>9</v>
      </c>
      <c r="CZ11" t="s">
        <v>1799</v>
      </c>
      <c r="DA11" t="s">
        <v>1513</v>
      </c>
      <c r="DB11" t="s">
        <v>1787</v>
      </c>
      <c r="DC11" t="s">
        <v>1788</v>
      </c>
      <c r="DD11" t="s">
        <v>2739</v>
      </c>
      <c r="DE11" t="s">
        <v>2737</v>
      </c>
      <c r="DF11" t="s">
        <v>2738</v>
      </c>
      <c r="DG11" t="s">
        <v>1513</v>
      </c>
      <c r="DH11" t="s">
        <v>1513</v>
      </c>
      <c r="DI11" t="s">
        <v>1791</v>
      </c>
      <c r="DJ11" t="s">
        <v>2774</v>
      </c>
      <c r="DK11"/>
      <c r="DL11" t="s">
        <v>1791</v>
      </c>
      <c r="DM11">
        <v>9</v>
      </c>
      <c r="DN11" t="s">
        <v>1789</v>
      </c>
      <c r="DO11" t="s">
        <v>1207</v>
      </c>
      <c r="DP11" t="b">
        <v>1</v>
      </c>
      <c r="DQ11" t="b">
        <v>0</v>
      </c>
      <c r="DR11" t="b">
        <v>1</v>
      </c>
      <c r="DS11" t="b">
        <v>0</v>
      </c>
      <c r="DT11" t="b">
        <v>0</v>
      </c>
      <c r="DU11" t="b">
        <v>1</v>
      </c>
      <c r="DV11" t="b">
        <v>0</v>
      </c>
      <c r="DW11">
        <v>0</v>
      </c>
      <c r="DX11" t="b">
        <v>0</v>
      </c>
      <c r="DY11" t="b">
        <v>0</v>
      </c>
      <c r="DZ11" t="b">
        <v>0</v>
      </c>
      <c r="EA11" t="b">
        <v>1</v>
      </c>
      <c r="EB11" t="b">
        <v>0</v>
      </c>
      <c r="EC11" t="b">
        <v>0</v>
      </c>
      <c r="ED11" t="b">
        <v>0</v>
      </c>
      <c r="EE11" t="b">
        <v>0</v>
      </c>
      <c r="EF11" t="b">
        <v>0</v>
      </c>
      <c r="EG11" t="e" cm="1">
        <v>#N/A</v>
      </c>
      <c r="EH11" t="b">
        <v>0</v>
      </c>
      <c r="EI11" t="b">
        <v>0</v>
      </c>
      <c r="EJ11" t="e">
        <v>#N/A</v>
      </c>
      <c r="EK11" t="e">
        <v>#N/A</v>
      </c>
      <c r="EL11">
        <v>0</v>
      </c>
      <c r="EM11">
        <v>7</v>
      </c>
      <c r="EN11" t="b">
        <v>0</v>
      </c>
    </row>
    <row r="12" spans="1:144" ht="15.7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t="s">
        <v>1513</v>
      </c>
      <c r="AS12" t="s">
        <v>1513</v>
      </c>
      <c r="AT12" t="e">
        <v>#N/A</v>
      </c>
      <c r="AU12" t="s">
        <v>1513</v>
      </c>
      <c r="AV12" t="s">
        <v>1694</v>
      </c>
      <c r="AW12" t="s">
        <v>1694</v>
      </c>
      <c r="AX12" t="s">
        <v>1693</v>
      </c>
      <c r="AY12" t="s">
        <v>1694</v>
      </c>
      <c r="AZ12" t="s">
        <v>1513</v>
      </c>
      <c r="BA12" t="s">
        <v>1807</v>
      </c>
      <c r="BB12" t="s">
        <v>1513</v>
      </c>
      <c r="BC12" t="s">
        <v>1513</v>
      </c>
      <c r="BD12" t="s">
        <v>1513</v>
      </c>
      <c r="BE12" t="s">
        <v>2765</v>
      </c>
      <c r="BF12">
        <v>12</v>
      </c>
      <c r="BG12">
        <v>8</v>
      </c>
      <c r="BH12">
        <v>0</v>
      </c>
      <c r="BI12" t="s">
        <v>1513</v>
      </c>
      <c r="BJ12">
        <v>0</v>
      </c>
      <c r="BK12">
        <v>0</v>
      </c>
      <c r="BL12">
        <v>2</v>
      </c>
      <c r="BM12" t="s">
        <v>2782</v>
      </c>
      <c r="BN12" t="s">
        <v>1249</v>
      </c>
      <c r="BO12" t="s">
        <v>2834</v>
      </c>
      <c r="BP12" t="s" cm="1">
        <v>2833</v>
      </c>
      <c r="BQ12" t="s">
        <v>1513</v>
      </c>
      <c r="BR12" t="s">
        <v>1808</v>
      </c>
      <c r="BS12">
        <v>1</v>
      </c>
      <c r="BT12" t="s">
        <v>1692</v>
      </c>
      <c r="BU12" t="s">
        <v>2855</v>
      </c>
      <c r="BV12">
        <v>0</v>
      </c>
      <c r="BW12" t="s">
        <v>1694</v>
      </c>
      <c r="BX12" t="s">
        <v>1694</v>
      </c>
      <c r="BY12" t="s">
        <v>1694</v>
      </c>
      <c r="BZ12" t="s">
        <v>1513</v>
      </c>
      <c r="CA12" t="s">
        <v>1694</v>
      </c>
      <c r="CB12" t="s">
        <v>1513</v>
      </c>
      <c r="CC12"/>
      <c r="CD12" t="s">
        <v>976</v>
      </c>
      <c r="CE12">
        <v>0</v>
      </c>
      <c r="CF12" t="s">
        <v>2863</v>
      </c>
      <c r="CG12" t="s">
        <v>2864</v>
      </c>
      <c r="CH12">
        <v>0</v>
      </c>
      <c r="CI12" t="s">
        <v>1513</v>
      </c>
      <c r="CJ12" t="s">
        <v>1513</v>
      </c>
      <c r="CK12">
        <v>0</v>
      </c>
      <c r="CL12"/>
      <c r="CM12"/>
      <c r="CN12" t="s">
        <v>1513</v>
      </c>
      <c r="CO12" t="s">
        <v>1513</v>
      </c>
      <c r="CP12" t="s">
        <v>1513</v>
      </c>
      <c r="CQ12" t="s">
        <v>1513</v>
      </c>
      <c r="CR12" t="s">
        <v>1513</v>
      </c>
      <c r="CS12">
        <v>0</v>
      </c>
      <c r="CT12" t="s">
        <v>1513</v>
      </c>
      <c r="CU12" t="s">
        <v>1513</v>
      </c>
      <c r="CV12" t="s">
        <v>1513</v>
      </c>
      <c r="CW12" t="s">
        <v>1513</v>
      </c>
      <c r="CX12" t="s">
        <v>1513</v>
      </c>
      <c r="CY12">
        <v>10</v>
      </c>
      <c r="CZ12" t="s">
        <v>1800</v>
      </c>
      <c r="DA12" t="s">
        <v>1513</v>
      </c>
      <c r="DB12" t="s">
        <v>1787</v>
      </c>
      <c r="DC12" t="s">
        <v>1788</v>
      </c>
      <c r="DD12" t="s">
        <v>1513</v>
      </c>
      <c r="DE12" t="s">
        <v>1513</v>
      </c>
      <c r="DF12">
        <v>0</v>
      </c>
      <c r="DG12" t="s">
        <v>1513</v>
      </c>
      <c r="DH12" t="s">
        <v>1513</v>
      </c>
      <c r="DI12" t="s">
        <v>1791</v>
      </c>
      <c r="DJ12" t="e">
        <v>#N/A</v>
      </c>
      <c r="DK12"/>
      <c r="DL12" t="s">
        <v>1791</v>
      </c>
      <c r="DM12">
        <v>9</v>
      </c>
      <c r="DN12" t="s">
        <v>1789</v>
      </c>
      <c r="DO12">
        <v>0</v>
      </c>
      <c r="DP12" t="b">
        <v>0</v>
      </c>
      <c r="DQ12" t="b">
        <v>0</v>
      </c>
      <c r="DR12" t="b">
        <v>1</v>
      </c>
      <c r="DS12" t="b">
        <v>0</v>
      </c>
      <c r="DT12" t="b">
        <v>0</v>
      </c>
      <c r="DU12" t="b">
        <v>1</v>
      </c>
      <c r="DV12" t="b">
        <v>0</v>
      </c>
      <c r="DW12">
        <v>0</v>
      </c>
      <c r="DX12" t="b">
        <v>0</v>
      </c>
      <c r="DY12" t="b">
        <v>0</v>
      </c>
      <c r="DZ12" t="b">
        <v>0</v>
      </c>
      <c r="EA12" t="b">
        <v>0</v>
      </c>
      <c r="EB12" t="b">
        <v>0</v>
      </c>
      <c r="EC12" t="b">
        <v>0</v>
      </c>
      <c r="ED12" t="b">
        <v>0</v>
      </c>
      <c r="EE12" t="b">
        <v>1</v>
      </c>
      <c r="EF12" t="b">
        <v>0</v>
      </c>
      <c r="EG12" t="b" cm="1">
        <v>0</v>
      </c>
      <c r="EH12" t="b">
        <v>0</v>
      </c>
      <c r="EI12" t="b">
        <v>0</v>
      </c>
      <c r="EJ12" t="b">
        <v>1</v>
      </c>
      <c r="EK12" t="s">
        <v>2856</v>
      </c>
      <c r="EL12">
        <v>1</v>
      </c>
      <c r="EM12">
        <v>0</v>
      </c>
      <c r="EN12" t="b">
        <v>1</v>
      </c>
    </row>
    <row r="13" spans="1:144" ht="15.7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row>
    <row r="14" spans="1:144" ht="15.7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row>
    <row r="15" spans="1:144" ht="15.7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row>
    <row r="16" spans="1:144" ht="15.7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row>
    <row r="17" spans="1:144" ht="15.7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row>
    <row r="18" spans="1:144" ht="15.7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row>
    <row r="19" spans="1:144" ht="15.7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row>
    <row r="20" spans="1:144" ht="15.7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row>
    <row r="21" spans="1:144" ht="15.7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row>
    <row r="22" spans="1:144" ht="15.7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row>
    <row r="23" spans="1:144" ht="15.7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row>
    <row r="24" spans="1:144" ht="15.7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row>
    <row r="25" spans="1:144" ht="15.7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row>
    <row r="26" spans="1:144" ht="15.7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row>
    <row r="27" spans="1:144" ht="15.7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row>
    <row r="28" spans="1:144" ht="15.7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row>
    <row r="29" spans="1:144" s="119" customFormat="1" ht="15.7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row>
    <row r="30" spans="1:144" ht="15.7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row>
    <row r="31" spans="1:144" ht="15.7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row>
    <row r="32" spans="1:144" ht="15.7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row>
    <row r="33" spans="1:144" ht="15.7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row>
    <row r="34" spans="1:144" ht="15.7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row>
    <row r="35" spans="1:144" ht="15.7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row>
    <row r="36" spans="1:144" ht="15.7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row>
    <row r="37" spans="1:144" ht="15.7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row>
    <row r="38" spans="1:144" ht="15.7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row>
    <row r="39" spans="1:144" ht="15.7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row>
    <row r="40" spans="1:144" ht="15.7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row>
    <row r="41" spans="1:144" ht="15.7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row>
    <row r="42" spans="1:144" ht="15.7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row>
    <row r="43" spans="1:144" ht="15.7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row>
    <row r="44" spans="1:144" ht="15.7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row>
    <row r="45" spans="1:144" ht="15.7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row>
    <row r="46" spans="1:144" ht="15.7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row>
    <row r="47" spans="1:144" ht="15.7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row>
    <row r="48" spans="1:144" ht="15.7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row>
    <row r="49" spans="1:144" ht="15.7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row>
    <row r="50" spans="1:144" ht="15.7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row>
    <row r="51" spans="1:144" ht="15.7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row>
    <row r="52" spans="1:144" ht="15.7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row>
    <row r="53" spans="1:144" ht="15.7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row>
    <row r="54" spans="1:144" ht="81" customHeigh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row>
    <row r="55" spans="1:144" ht="15.7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row>
    <row r="56" spans="1:144" ht="15.7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row>
    <row r="57" spans="1:144" ht="15.7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row>
    <row r="58" spans="1:144" ht="15.7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row>
    <row r="59" spans="1:144" ht="15.7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row>
    <row r="60" spans="1:144" ht="15.7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row>
    <row r="61" spans="1:144" ht="15.7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row>
    <row r="62" spans="1:144" ht="15.7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row>
    <row r="63" spans="1:144" ht="15.7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row>
    <row r="64" spans="1:144" ht="15.7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row>
    <row r="65" spans="1:144" ht="15.7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row>
    <row r="66" spans="1:144" ht="15.7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row>
    <row r="67" spans="1:144" ht="15.7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row>
    <row r="68" spans="1:144" ht="15.7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row>
    <row r="69" spans="1:144" ht="15.7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row>
    <row r="70" spans="1:144" ht="15.7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row>
    <row r="71" spans="1:144" ht="15.7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row>
    <row r="72" spans="1:144" ht="15.7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row>
    <row r="73" spans="1:144" ht="15.7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row>
    <row r="74" spans="1:144" ht="15.7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row>
    <row r="75" spans="1:144" ht="15.7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row>
    <row r="76" spans="1:144"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row>
    <row r="77" spans="1:144" ht="15.7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row>
    <row r="78" spans="1:144" ht="15.7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row>
    <row r="79" spans="1:144" ht="15.7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row>
    <row r="80" spans="1:144" ht="15.7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row>
    <row r="81" spans="1:144" ht="15.7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row>
    <row r="82" spans="1:144" ht="15.7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row>
    <row r="83" spans="1:144" ht="15.7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row>
    <row r="84" spans="1:144" ht="15.7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row>
    <row r="85" spans="1:144" ht="15.7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row>
    <row r="86" spans="1:144" ht="15.7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row>
    <row r="87" spans="1:144"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row>
    <row r="88" spans="1:144"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row>
    <row r="89" spans="1:144"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row>
    <row r="90" spans="1:144"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row>
    <row r="91" spans="1:144"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row>
    <row r="92" spans="1:144"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row>
    <row r="93" spans="1:144"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row>
    <row r="94" spans="1:144"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row>
    <row r="95" spans="1:144"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row>
    <row r="96" spans="1:144"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row>
    <row r="97" spans="1:144"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row>
    <row r="98" spans="1:144"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row>
    <row r="99" spans="1:144"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row>
    <row r="100" spans="1:144"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row>
    <row r="101" spans="1:144"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row>
    <row r="102" spans="1:144"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row>
    <row r="103" spans="1:144"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row>
    <row r="104" spans="1:144"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row>
    <row r="105" spans="1:144"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row>
    <row r="106" spans="1:144"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row>
    <row r="107" spans="1:144"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row>
    <row r="108" spans="1:144"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row>
    <row r="109" spans="1:144"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row>
    <row r="110" spans="1:144"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row>
    <row r="111" spans="1:144"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row>
    <row r="112" spans="1:144"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row>
    <row r="113" spans="1:144"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row>
    <row r="114" spans="1:144"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row>
    <row r="115" spans="1:144"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row>
    <row r="116" spans="1:144"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row>
    <row r="117" spans="1:144"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row>
    <row r="118" spans="1:144"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row>
    <row r="119" spans="1:144"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row>
    <row r="120" spans="1:144"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row>
    <row r="121" spans="1:144"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row>
    <row r="122" spans="1:144"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row>
    <row r="123" spans="1:144" ht="15.7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row>
    <row r="124" spans="1:144" ht="15.7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row>
    <row r="125" spans="1:144" ht="15.7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row>
    <row r="126" spans="1:144" ht="15.7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row>
    <row r="127" spans="1:144" ht="15.7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row>
    <row r="128" spans="1:144" ht="15.7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row>
    <row r="129" spans="1:144" ht="15.7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row>
    <row r="130" spans="1:144" ht="15.7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row>
    <row r="131" spans="1:144" ht="15.7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row>
    <row r="132" spans="1:144" ht="15.7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row>
    <row r="133" spans="1:144" ht="15.7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row>
    <row r="134" spans="1:144" ht="15.7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row>
    <row r="135" spans="1:144" ht="15.7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row>
    <row r="136" spans="1:144" ht="15.7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row>
    <row r="137" spans="1:144" ht="15.7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row>
    <row r="138" spans="1:144" ht="15.7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row>
    <row r="139" spans="1:144" ht="15.7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row>
    <row r="140" spans="1:144" ht="15.7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row>
    <row r="141" spans="1:144" ht="15.7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row>
    <row r="142" spans="1:144" ht="15.7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row>
    <row r="143" spans="1:144" ht="15.7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row>
    <row r="144" spans="1:144" ht="15.7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row>
    <row r="145" spans="1:144" ht="15.7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row>
    <row r="146" spans="1:144" ht="15.7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row>
    <row r="147" spans="1:144" ht="15.7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row>
    <row r="148" spans="1:144" ht="15.7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row>
    <row r="149" spans="1:144" ht="15.7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row>
    <row r="150" spans="1:144" ht="15.7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row>
    <row r="151" spans="1:144" ht="15.7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row>
    <row r="152" spans="1:144" ht="15.7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row>
    <row r="153" spans="1:144" ht="15.7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row>
    <row r="154" spans="1:144" ht="15.7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row>
    <row r="155" spans="1:144" ht="15.7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row>
    <row r="156" spans="1:144" ht="15.7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row>
    <row r="157" spans="1:144" ht="15.7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row>
    <row r="158" spans="1:144" ht="15.7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row>
    <row r="159" spans="1:144" ht="15.7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row>
    <row r="160" spans="1:144" ht="15.7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row>
    <row r="161" spans="1:144" ht="15.7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row>
    <row r="162" spans="1:144" ht="15.7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row>
    <row r="163" spans="1:144" ht="15.7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row>
    <row r="164" spans="1:144" s="119" customFormat="1" ht="15.7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row>
    <row r="165" spans="1:144" ht="15.7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row>
    <row r="166" spans="1:144" ht="15.7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row>
    <row r="167" spans="1:144" s="119" customFormat="1" ht="15.7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row>
    <row r="168" spans="1:144" ht="15.7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row>
    <row r="169" spans="1:144" ht="15.7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row>
    <row r="170" spans="1:144" ht="15.7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row>
    <row r="171" spans="1:144" ht="15.7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row>
    <row r="172" spans="1:144" ht="15.7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row>
    <row r="173" spans="1:144" ht="15.7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row>
    <row r="174" spans="1:144" ht="15.7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row>
    <row r="175" spans="1:144" s="119" customFormat="1" ht="15.7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row>
    <row r="176" spans="1:144" ht="15.7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row>
    <row r="177" spans="1:144" ht="15.7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row>
    <row r="178" spans="1:144" ht="15.7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row>
    <row r="179" spans="1:144" ht="15.7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row>
    <row r="180" spans="1:144" ht="15.7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row>
    <row r="181" spans="1:144" ht="15.7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row>
    <row r="182" spans="1:144" ht="15.7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row>
    <row r="183" spans="1:144" ht="15.7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row>
    <row r="184" spans="1:144" ht="15.7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row>
    <row r="185" spans="1:144" s="119" customFormat="1" ht="15.7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row>
    <row r="186" spans="1:144" ht="15.7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row>
    <row r="187" spans="1:144" ht="15.7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row>
    <row r="188" spans="1:144" ht="15.7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row>
    <row r="189" spans="1:144" ht="15.7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row>
    <row r="190" spans="1:144" ht="15.7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row>
    <row r="191" spans="1:144" ht="15.7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row>
    <row r="192" spans="1:144" ht="15.7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row>
    <row r="193" spans="1:144" ht="15.7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row>
    <row r="194" spans="1:144" s="119" customFormat="1" ht="15.7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row>
    <row r="195" spans="1:144" ht="15.7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row>
    <row r="196" spans="1:144" ht="15.7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row>
    <row r="197" spans="1:144" ht="15.7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row>
    <row r="198" spans="1:144" ht="15.7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row>
    <row r="199" spans="1:144" ht="15.7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row>
    <row r="200" spans="1:144" ht="15.7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row>
    <row r="201" spans="1:144" ht="15.7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row>
    <row r="202" spans="1:144" ht="15.7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row>
    <row r="203" spans="1:144" ht="15.7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row>
    <row r="204" spans="1:144" ht="15.7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row>
    <row r="205" spans="1:144" ht="15.7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row>
    <row r="206" spans="1:144" ht="15.7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row>
    <row r="207" spans="1:144" ht="15.7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row>
    <row r="208" spans="1:144" ht="15.7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row>
    <row r="209" spans="1:144" ht="15.7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row>
    <row r="210" spans="1:144" ht="15.7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row>
    <row r="211" spans="1:144" ht="15.7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row>
    <row r="212" spans="1:144" ht="15.7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row>
    <row r="213" spans="1:144" s="119" customFormat="1" ht="15.7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row>
    <row r="214" spans="1:144" ht="15.7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row>
    <row r="215" spans="1:144" ht="15.7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row>
    <row r="216" spans="1:144" ht="15.7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row>
    <row r="217" spans="1:144" ht="15.7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row>
    <row r="218" spans="1:144" ht="15.7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row>
    <row r="219" spans="1:144" ht="15.7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row>
    <row r="220" spans="1:144" ht="15.7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row>
    <row r="221" spans="1:144" ht="15.7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row>
    <row r="222" spans="1:144" ht="15.7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row>
    <row r="223" spans="1:144" ht="15.7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row>
    <row r="224" spans="1:144" ht="15.7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row>
    <row r="225" spans="1:144" s="119" customFormat="1" ht="15.7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row>
    <row r="226" spans="1:144" ht="15.7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row>
    <row r="227" spans="1:144" s="119" customFormat="1" ht="15.7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row>
    <row r="228" spans="1:144" ht="15.7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row>
    <row r="229" spans="1:144" ht="15.7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row>
    <row r="230" spans="1:144" ht="15.7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row>
    <row r="231" spans="1:144" ht="15.7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row>
    <row r="232" spans="1:144" ht="15.7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row>
    <row r="233" spans="1:144" ht="15.7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row>
    <row r="234" spans="1:144" ht="15.7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row>
    <row r="235" spans="1:144" ht="15.7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row>
    <row r="236" spans="1:144" ht="15.7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row>
    <row r="237" spans="1:144" ht="15.7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row>
    <row r="238" spans="1:144" ht="15.7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row>
    <row r="239" spans="1:144" ht="15.7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row>
    <row r="240" spans="1:144" ht="15.7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row>
    <row r="241" spans="1:144" ht="15.7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row>
    <row r="242" spans="1:144" ht="15.7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row>
    <row r="243" spans="1:144" ht="15.7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row>
    <row r="244" spans="1:144" ht="15.7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row>
    <row r="245" spans="1:144" ht="15.7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row>
    <row r="246" spans="1:144" ht="15.7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row>
    <row r="247" spans="1:144" ht="15.7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row>
    <row r="248" spans="1:144" ht="15.7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row>
    <row r="249" spans="1:144" ht="15.7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row>
    <row r="250" spans="1:144" ht="15.7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row>
    <row r="251" spans="1:144" ht="15.7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row>
    <row r="252" spans="1:144" ht="15.7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row>
    <row r="253" spans="1:144" ht="15.7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row>
    <row r="254" spans="1:144" ht="15.7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row>
    <row r="255" spans="1:144" ht="15.7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row>
    <row r="256" spans="1:144" ht="15.7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row>
    <row r="257" spans="1:144" ht="15.7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row>
    <row r="258" spans="1:144" ht="15.7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row>
    <row r="259" spans="1:144" ht="15.7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row>
    <row r="260" spans="1:144" ht="15.7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row>
    <row r="261" spans="1:144" ht="15.7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row>
    <row r="262" spans="1:144" ht="15.7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row>
    <row r="263" spans="1:144" ht="15.7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row>
    <row r="264" spans="1:144" ht="15.7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row>
    <row r="265" spans="1:144" ht="15.7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row>
    <row r="266" spans="1:144" ht="15.7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row>
    <row r="267" spans="1:144" ht="15.7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row>
    <row r="268" spans="1:144" ht="15.7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row>
    <row r="269" spans="1:144" ht="15.7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row>
    <row r="270" spans="1:144" s="119" customFormat="1" ht="15.7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row>
    <row r="271" spans="1:144" ht="15.7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row>
    <row r="272" spans="1:144" ht="15.7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row>
    <row r="273" spans="1:144" ht="15.7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row>
    <row r="274" spans="1:144" ht="15.7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row>
    <row r="275" spans="1:144" ht="15.7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row>
    <row r="276" spans="1:144" ht="15.7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row>
    <row r="277" spans="1:144" ht="15.7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row>
    <row r="278" spans="1:144" ht="15.7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row>
    <row r="279" spans="1:144" ht="15.7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row>
    <row r="280" spans="1:144" ht="15.7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row>
    <row r="281" spans="1:144" ht="15.7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row>
    <row r="282" spans="1:144" ht="15.7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row>
    <row r="283" spans="1:144" ht="15.7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row>
    <row r="284" spans="1:144" ht="15.7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row>
    <row r="285" spans="1:144" ht="15.7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row>
    <row r="286" spans="1:144" ht="15.7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row>
    <row r="287" spans="1:144" ht="15.7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row>
    <row r="288" spans="1:144" ht="15.7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row>
    <row r="289" spans="1:144" ht="15.7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row>
    <row r="290" spans="1:144" ht="15.7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row>
    <row r="291" spans="1:144" ht="15.7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row>
    <row r="292" spans="1:144" ht="15.7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row>
    <row r="293" spans="1:144" ht="15.7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row>
    <row r="294" spans="1:144" ht="15.7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row>
    <row r="295" spans="1:144" ht="15.7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row>
    <row r="296" spans="1:144" ht="15.7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row>
    <row r="297" spans="1:144" ht="15.7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row>
    <row r="298" spans="1:144" ht="15.7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row>
    <row r="299" spans="1:144" ht="15.7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row>
    <row r="300" spans="1:144" ht="15.7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row>
    <row r="301" spans="1:144" ht="15.7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row>
    <row r="302" spans="1:144" ht="15.7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row>
    <row r="303" spans="1:144" ht="15.7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row>
    <row r="304" spans="1:144" ht="15.7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row>
    <row r="305" spans="1:144" ht="15.7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row>
    <row r="306" spans="1:144" ht="15.7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row>
    <row r="307" spans="1:144" ht="15.7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row>
    <row r="308" spans="1:144" ht="15.7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row>
    <row r="309" spans="1:144" ht="15.7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row>
    <row r="310" spans="1:144" ht="15.7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row>
    <row r="311" spans="1:144" ht="15.7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row>
    <row r="312" spans="1:144" ht="15.7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row>
    <row r="313" spans="1:144" ht="15.7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row>
    <row r="314" spans="1:144" ht="15.7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row>
    <row r="315" spans="1:144" ht="15.7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row>
    <row r="316" spans="1:144" ht="15.7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row>
    <row r="317" spans="1:144" ht="15.7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row>
    <row r="318" spans="1:144" ht="15.7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row>
    <row r="319" spans="1:144" ht="15.7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row>
    <row r="320" spans="1:144" ht="15.7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row>
    <row r="321" spans="1:144" ht="15.7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row>
    <row r="322" spans="1:144" s="360" customFormat="1" ht="15.7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row>
    <row r="323" spans="1:144" s="119" customFormat="1" ht="15.7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row>
    <row r="324" spans="1:144" s="119" customFormat="1" ht="15.7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row>
    <row r="325" spans="1:144" ht="15.7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row>
    <row r="326" spans="1:144" s="360" customFormat="1" ht="15.7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row>
    <row r="327" spans="1:144" ht="15.7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row>
    <row r="328" spans="1:144" ht="15.7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row>
    <row r="329" spans="1:144" s="119" customFormat="1" ht="15.7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row>
    <row r="330" spans="1:144" ht="15.7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row>
    <row r="331" spans="1:144" ht="15.7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row>
    <row r="332" spans="1:144" ht="15.7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row>
    <row r="333" spans="1:144" ht="15.7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row>
    <row r="334" spans="1:144" ht="15.7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row>
    <row r="335" spans="1:144" ht="15.7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row>
    <row r="336" spans="1:144" ht="15.7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row>
    <row r="337" spans="1:144" ht="15.7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row>
    <row r="338" spans="1:144" ht="15.7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row>
    <row r="339" spans="1:144" ht="15.7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row>
    <row r="340" spans="1:144" ht="15.7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row>
    <row r="341" spans="1:144" ht="15.7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row>
    <row r="342" spans="1:144" ht="15.7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row>
    <row r="343" spans="1:144" ht="15.7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row>
    <row r="344" spans="1:144" ht="15.7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row>
    <row r="345" spans="1:144" ht="15.7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row>
    <row r="346" spans="1:144" ht="15.7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row>
    <row r="347" spans="1:144" ht="15.7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row>
    <row r="348" spans="1:144" ht="15.7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row>
    <row r="349" spans="1:144" ht="15.7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row>
    <row r="350" spans="1:144" ht="15.7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row>
    <row r="351" spans="1:144" ht="15.7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row>
    <row r="352" spans="1:144" ht="15.7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row>
    <row r="353" spans="1:144" ht="15.7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row>
    <row r="354" spans="1:144" ht="15.7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row>
    <row r="355" spans="1:144" ht="15.7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row>
    <row r="356" spans="1:144" ht="15.7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row>
    <row r="357" spans="1:144" ht="15.7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row>
    <row r="358" spans="1:144" ht="15.7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row>
    <row r="359" spans="1:144" ht="15.7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row>
    <row r="360" spans="1:144" ht="15.7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row>
    <row r="361" spans="1:144" ht="15.7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row>
    <row r="362" spans="1:144" ht="15.7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row>
    <row r="363" spans="1:144" ht="15.7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row>
    <row r="364" spans="1:144" ht="15.7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row>
    <row r="365" spans="1:144" ht="15.7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row>
    <row r="366" spans="1:144" ht="15.7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row>
    <row r="367" spans="1:144" ht="15.7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row>
    <row r="368" spans="1:144" ht="15.7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row>
    <row r="369" spans="1:144" ht="15.7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row>
    <row r="370" spans="1:144" ht="15.7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row>
    <row r="371" spans="1:144" ht="15.7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row>
    <row r="372" spans="1:144" ht="15.7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row>
    <row r="373" spans="1:144" s="119" customFormat="1" ht="15.7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row>
    <row r="374" spans="1:144" s="119" customFormat="1" ht="15.7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row>
    <row r="375" spans="1:144" s="119" customFormat="1" ht="15.7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row>
    <row r="376" spans="1:144" s="119" customFormat="1" ht="15.7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row>
    <row r="377" spans="1:144" ht="15.7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row>
    <row r="378" spans="1:144" ht="15.7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row>
    <row r="379" spans="1:144" ht="15.7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row>
    <row r="380" spans="1:144" ht="15.7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row>
    <row r="381" spans="1:144" ht="15.7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row>
    <row r="382" spans="1:144" ht="15.7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row>
    <row r="383" spans="1:144" ht="15.7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row>
    <row r="384" spans="1:144" ht="15.7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row>
    <row r="385" spans="1:144" ht="15.7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row>
    <row r="386" spans="1:144" ht="15.7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row>
    <row r="387" spans="1:144" ht="15.7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row>
    <row r="388" spans="1:144" ht="15.7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row>
    <row r="389" spans="1:144" ht="15.7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row>
    <row r="390" spans="1:144" ht="15.7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row>
    <row r="391" spans="1:144" ht="15.7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row>
    <row r="392" spans="1:144" ht="15.7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row>
    <row r="393" spans="1:144" ht="15.7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row>
    <row r="394" spans="1:144" ht="15.7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row>
    <row r="395" spans="1:144" ht="15.7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row>
    <row r="396" spans="1:144" ht="15.7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row>
    <row r="397" spans="1:144" ht="15.7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row>
    <row r="398" spans="1:144" ht="15.7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row>
    <row r="399" spans="1:144" ht="15.7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row>
    <row r="400" spans="1:144" ht="15.7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row>
    <row r="401" spans="1:144" ht="15.7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row>
    <row r="402" spans="1:144" ht="15.7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row>
    <row r="403" spans="1:144" ht="15.7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row>
    <row r="404" spans="1:144" ht="15.7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row>
    <row r="405" spans="1:144" ht="15.7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row>
    <row r="406" spans="1:144" ht="15.7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row>
    <row r="407" spans="1:144" ht="15.7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row>
    <row r="408" spans="1:144" ht="15.7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row>
    <row r="409" spans="1:144" ht="15.7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row>
    <row r="410" spans="1:144" ht="15.7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row>
    <row r="411" spans="1:144" ht="15.7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row>
    <row r="412" spans="1:144" ht="15.7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row>
    <row r="413" spans="1:144" ht="15.7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row>
    <row r="414" spans="1:144" ht="15.7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row>
    <row r="415" spans="1:144" ht="15.7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row>
    <row r="416" spans="1:144" ht="15.7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row>
    <row r="417" spans="1:144" ht="15.7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row>
    <row r="418" spans="1:144" ht="15.7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row>
    <row r="419" spans="1:144" ht="15.7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row>
    <row r="420" spans="1:144" ht="15.7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row>
    <row r="421" spans="1:144" ht="15.7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row>
    <row r="422" spans="1:144" ht="15.7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row>
    <row r="423" spans="1:144" ht="15.7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row>
    <row r="424" spans="1:144" ht="15.7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row>
    <row r="425" spans="1:144" ht="15.7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row>
    <row r="426" spans="1:144" ht="15.7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row>
    <row r="427" spans="1:144" ht="15.7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row>
    <row r="428" spans="1:144" ht="15.7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row>
    <row r="429" spans="1:144" ht="15.7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row>
    <row r="430" spans="1:144" ht="15.7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row>
    <row r="431" spans="1:144" ht="15.7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row>
    <row r="432" spans="1:144" ht="15.7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row>
    <row r="433" spans="1:144" ht="15.7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row>
    <row r="434" spans="1:144" ht="15.7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row>
    <row r="435" spans="1:144" ht="15.7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row>
    <row r="436" spans="1:144" ht="15.7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row>
    <row r="437" spans="1:144" ht="15.7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row>
    <row r="438" spans="1:144" ht="15.7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row>
    <row r="439" spans="1:144" ht="15.7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row>
    <row r="440" spans="1:144" ht="15.7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row>
    <row r="441" spans="1:144" ht="15.7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row>
    <row r="442" spans="1:144" ht="15.7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row>
    <row r="443" spans="1:144" ht="15.7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row>
    <row r="444" spans="1:144" s="119" customFormat="1" ht="15.7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row>
    <row r="445" spans="1:144" ht="15.7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row>
    <row r="446" spans="1:144" ht="15.7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row>
    <row r="447" spans="1:144" ht="15.7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row>
    <row r="448" spans="1:144" ht="15.7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row>
    <row r="449" spans="1:144" ht="15.7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row>
    <row r="450" spans="1:144" ht="15.7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row>
    <row r="451" spans="1:144" ht="15.7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row>
    <row r="452" spans="1:144" ht="15.7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row>
    <row r="453" spans="1:144" ht="15.7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row>
    <row r="454" spans="1:144" ht="15.7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row>
    <row r="455" spans="1:144" ht="15.7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row>
    <row r="456" spans="1:144" ht="15.7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row>
    <row r="457" spans="1:144" ht="15.7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row>
    <row r="458" spans="1:144" ht="15.7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row>
    <row r="459" spans="1:144" ht="15.7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row>
    <row r="460" spans="1:144" ht="15.7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row>
    <row r="461" spans="1:144" ht="15.7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row>
    <row r="462" spans="1:144" ht="15.7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row>
    <row r="463" spans="1:144" ht="15.7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row>
    <row r="464" spans="1:144" ht="15.7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row>
    <row r="465" spans="1:144" ht="15.7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row>
    <row r="466" spans="1:144" ht="15.7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row>
    <row r="467" spans="1:144" s="119" customFormat="1" ht="15.7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row>
    <row r="468" spans="1:144" ht="15.7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row>
    <row r="469" spans="1:144" ht="15.7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row>
    <row r="470" spans="1:144" ht="15.7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row>
    <row r="471" spans="1:144" ht="15.7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row>
    <row r="472" spans="1:144" ht="15.7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row>
    <row r="473" spans="1:144" ht="15.7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row>
    <row r="474" spans="1:144" ht="15.7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row>
    <row r="475" spans="1:144" ht="15.7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row>
    <row r="476" spans="1:144" ht="15.7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row>
    <row r="477" spans="1:144" s="119" customFormat="1" ht="15.7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row>
    <row r="478" spans="1:144" s="119" customFormat="1" ht="15.7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row>
    <row r="479" spans="1:144" ht="15.7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row>
    <row r="480" spans="1:144" ht="15.7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row>
    <row r="481" spans="1:144" ht="15.7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row>
    <row r="482" spans="1:144" ht="15.7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row>
    <row r="483" spans="1:144" ht="15.7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row>
    <row r="484" spans="1:144" ht="15.7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row>
    <row r="485" spans="1:144" ht="15.7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row>
    <row r="486" spans="1:144" ht="15.7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row>
    <row r="487" spans="1:144" ht="15.7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row>
    <row r="488" spans="1:144" ht="15.7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row>
    <row r="489" spans="1:144" ht="15.7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row>
    <row r="490" spans="1:144" ht="15.7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row>
    <row r="491" spans="1:144" ht="15.7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row>
    <row r="492" spans="1:144" ht="15.7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row>
    <row r="493" spans="1:144" ht="15.7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row>
    <row r="494" spans="1:144" ht="15.7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row>
    <row r="495" spans="1:144" ht="15.7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row>
    <row r="496" spans="1:144" ht="15.7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row>
    <row r="497" spans="1:144" ht="15.7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row>
    <row r="498" spans="1:144" ht="15.7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row>
    <row r="499" spans="1:144" ht="15.7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row>
    <row r="500" spans="1:144" s="119" customFormat="1" ht="15.7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row>
    <row r="501" spans="1:144" ht="15.7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row>
    <row r="502" spans="1:144" ht="15.7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row>
    <row r="503" spans="1:144" ht="15.7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row>
    <row r="504" spans="1:144" ht="15.7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row>
    <row r="505" spans="1:144" ht="15.7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row>
    <row r="506" spans="1:144" ht="15.7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row>
    <row r="507" spans="1:144" ht="15.7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row>
    <row r="508" spans="1:144" ht="15.7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row>
    <row r="509" spans="1:144" ht="15.7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row>
    <row r="510" spans="1:144" ht="15.7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row>
    <row r="511" spans="1:144" ht="15.7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row>
    <row r="512" spans="1:144" ht="15.7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row>
    <row r="513" spans="1:144" ht="15.7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row>
    <row r="514" spans="1:144" ht="15.7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row>
    <row r="515" spans="1:144" ht="15.7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row>
    <row r="516" spans="1:144" ht="15.7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row>
    <row r="517" spans="1:144" ht="15.7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row>
    <row r="518" spans="1:144" ht="15.7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row>
    <row r="519" spans="1:144" ht="15.7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row>
    <row r="520" spans="1:144" ht="15.7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row>
    <row r="521" spans="1:144" ht="15.7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row>
    <row r="522" spans="1:144" s="119" customFormat="1" ht="15.7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row>
    <row r="523" spans="1:144" ht="15.7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row>
    <row r="524" spans="1:144" ht="15.7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row>
    <row r="525" spans="1:144" ht="15.7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row>
    <row r="526" spans="1:144" ht="15.7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row>
    <row r="527" spans="1:144" ht="15.7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row>
    <row r="528" spans="1:144" ht="15.7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row>
    <row r="529" spans="1:144" ht="15.7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row>
    <row r="530" spans="1:144" ht="15.7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row>
    <row r="531" spans="1:144" ht="15.7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row>
    <row r="532" spans="1:144" ht="15.7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row>
    <row r="533" spans="1:144" ht="15.7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row>
    <row r="534" spans="1:144" ht="15.7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row>
    <row r="535" spans="1:144" ht="15.7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row>
    <row r="536" spans="1:144" ht="15.7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row>
    <row r="537" spans="1:144" ht="15.7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row>
    <row r="538" spans="1:144" ht="15.7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row>
    <row r="539" spans="1:144" ht="15.7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row>
    <row r="540" spans="1:144" ht="15.7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row>
    <row r="541" spans="1:144" ht="15.7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row>
    <row r="542" spans="1:144" ht="15.7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row>
    <row r="543" spans="1:144" ht="15.7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row>
    <row r="544" spans="1:144" ht="15.7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row>
    <row r="545" spans="1:144" ht="15.7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row>
    <row r="546" spans="1:144" ht="15.7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row>
    <row r="547" spans="1:144" ht="15.7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row>
    <row r="548" spans="1:144" ht="15.7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row>
    <row r="549" spans="1:144" ht="15.7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row>
    <row r="550" spans="1:144" ht="15.7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row>
    <row r="551" spans="1:144" ht="15.7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row>
    <row r="552" spans="1:144" ht="15.7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row>
    <row r="553" spans="1:144" ht="15.7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row>
    <row r="554" spans="1:144" ht="15.7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row>
    <row r="555" spans="1:144" ht="15.7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row>
    <row r="556" spans="1:144" ht="15.7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row>
    <row r="557" spans="1:144" ht="15.7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row>
    <row r="558" spans="1:144" ht="15.7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row>
    <row r="559" spans="1:144" ht="15.7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row>
    <row r="560" spans="1:144" ht="15.7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row>
    <row r="561" spans="1:144" ht="15.7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row>
    <row r="562" spans="1:144" ht="15.7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row>
    <row r="563" spans="1:144" ht="15.7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row>
    <row r="564" spans="1:144" ht="15.7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row>
    <row r="565" spans="1:144" ht="15.7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row>
    <row r="566" spans="1:144" ht="15.7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row>
    <row r="567" spans="1:144" ht="15.7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row>
    <row r="568" spans="1:144" ht="15.7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row>
    <row r="569" spans="1:144" ht="15.7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row>
    <row r="570" spans="1:144" ht="15.7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row>
    <row r="571" spans="1:144" ht="15.7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row>
    <row r="572" spans="1:144" ht="15.7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row>
    <row r="573" spans="1:144" ht="15.7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row>
    <row r="574" spans="1:144" ht="15.7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row>
    <row r="575" spans="1:144" ht="15.7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row>
    <row r="576" spans="1:144" ht="15.7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row>
    <row r="577" spans="1:144" ht="15.7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row>
    <row r="578" spans="1:144" ht="15.7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row>
    <row r="579" spans="1:144" ht="15.7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row>
    <row r="580" spans="1:144" ht="15.7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row>
    <row r="581" spans="1:144" ht="15.7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row>
    <row r="582" spans="1:144" ht="15.7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row>
    <row r="583" spans="1:144" ht="15.7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row>
    <row r="584" spans="1:144" ht="15.7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row>
    <row r="585" spans="1:144" ht="15.7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row>
    <row r="586" spans="1:144" ht="15.7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row>
    <row r="587" spans="1:144" ht="15.7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row>
    <row r="588" spans="1:144" ht="15.7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row>
    <row r="589" spans="1:144" ht="15.7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row>
    <row r="590" spans="1:144" ht="15.7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row>
    <row r="591" spans="1:144" ht="15.7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row>
    <row r="592" spans="1:144" ht="15.7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row>
    <row r="593" spans="1:144" ht="15.7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row>
    <row r="594" spans="1:144" ht="15.7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row>
    <row r="595" spans="1:144" ht="15.7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row>
    <row r="596" spans="1:144" ht="15.7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row>
    <row r="597" spans="1:144" ht="15.7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row>
    <row r="598" spans="1:144" ht="15.7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row>
    <row r="599" spans="1:144" ht="15.7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row>
    <row r="600" spans="1:144" ht="15.7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row>
    <row r="601" spans="1:144" ht="15.7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row>
    <row r="602" spans="1:144" ht="15.7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row>
    <row r="603" spans="1:144" ht="15.7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row>
    <row r="604" spans="1:144" ht="15.7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row>
    <row r="605" spans="1:144" ht="15.7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row>
    <row r="606" spans="1:144" ht="15.7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row>
    <row r="607" spans="1:144" ht="15.7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row>
    <row r="608" spans="1:144" ht="15.7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row>
    <row r="609" spans="1:144" ht="15.7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row>
    <row r="610" spans="1:144" ht="15.7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row>
    <row r="611" spans="1:144" ht="15.7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row>
    <row r="612" spans="1:144" ht="15.7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row>
    <row r="613" spans="1:144" ht="15.7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row>
    <row r="614" spans="1:144" ht="15.7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row>
    <row r="615" spans="1:144" ht="15.7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row>
    <row r="616" spans="1:144" ht="15.7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row>
    <row r="617" spans="1:144" ht="15.7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row>
    <row r="618" spans="1:144" ht="15.7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row>
    <row r="619" spans="1:144" ht="15.7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row>
    <row r="620" spans="1:144" ht="15.7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row>
    <row r="621" spans="1:144" ht="15.7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row>
    <row r="622" spans="1:144" ht="15.7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row>
    <row r="623" spans="1:144" s="119" customFormat="1" ht="15.7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row>
    <row r="624" spans="1:144" ht="15.7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row>
    <row r="625" spans="1:144" ht="15.7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row>
    <row r="626" spans="1:144" ht="15.7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row>
    <row r="627" spans="1:144" ht="15.7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row>
    <row r="628" spans="1:144" ht="15.7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row>
    <row r="629" spans="1:144" ht="15.7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row>
    <row r="630" spans="1:144" ht="15.7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row>
    <row r="631" spans="1:144" ht="15.7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row>
    <row r="632" spans="1:144" ht="15.7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row>
    <row r="633" spans="1:144" ht="15.7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row>
    <row r="634" spans="1:144" ht="15.7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row>
    <row r="635" spans="1:144" ht="15.7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row>
    <row r="636" spans="1:144" ht="15.7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row>
    <row r="637" spans="1:144" ht="15.7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row>
    <row r="638" spans="1:144" ht="15.7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row>
    <row r="639" spans="1:144" ht="15.7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row>
    <row r="640" spans="1:144" ht="15.7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row>
    <row r="641" spans="1:144" ht="15.7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row>
    <row r="642" spans="1:144" ht="15.7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row>
    <row r="643" spans="1:144" ht="15.7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row>
    <row r="644" spans="1:144" ht="15.7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row>
    <row r="645" spans="1:144" ht="15.7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row>
    <row r="646" spans="1:144" ht="15.7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row>
    <row r="647" spans="1:144" ht="15.7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row>
    <row r="648" spans="1:144" ht="15.7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row>
    <row r="649" spans="1:144" ht="15.7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row>
    <row r="650" spans="1:144" ht="15.7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row>
    <row r="651" spans="1:144" ht="15.7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row>
    <row r="652" spans="1:144" ht="15.7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row>
    <row r="653" spans="1:144" ht="15.7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row>
    <row r="654" spans="1:144" ht="15.7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row>
    <row r="655" spans="1:144" ht="15.7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row>
    <row r="656" spans="1:144" ht="15.7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row>
    <row r="657" spans="1:144" ht="15.7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row>
    <row r="658" spans="1:144" ht="15.7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row>
    <row r="659" spans="1:144" ht="15.7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row>
    <row r="660" spans="1:144" ht="15.7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row>
    <row r="661" spans="1:144" ht="15.7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row>
    <row r="662" spans="1:144" ht="15.7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row>
    <row r="663" spans="1:144" ht="15.7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row>
    <row r="664" spans="1:144" ht="15.7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row>
    <row r="665" spans="1:144" ht="15.7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row>
    <row r="666" spans="1:144" ht="15.7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row>
    <row r="667" spans="1:144" ht="15.7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row>
    <row r="668" spans="1:144" ht="15.7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row>
    <row r="669" spans="1:144" ht="15.7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row>
    <row r="670" spans="1:144" ht="15.7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row>
    <row r="671" spans="1:144" ht="15.7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row>
    <row r="672" spans="1:144" ht="15.7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row>
    <row r="673" spans="1:144" ht="15.7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row>
    <row r="674" spans="1:144" ht="15.7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row>
    <row r="675" spans="1:144" ht="15.7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row>
    <row r="676" spans="1:144" ht="15.7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row>
    <row r="677" spans="1:144" ht="15.7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row>
    <row r="678" spans="1:144" ht="15.7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row>
    <row r="679" spans="1:144" ht="15.7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row>
    <row r="680" spans="1:144" ht="15.7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row>
    <row r="681" spans="1:144" ht="15.7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row>
    <row r="682" spans="1:144" ht="15.7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row>
    <row r="683" spans="1:144" ht="15.7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row>
    <row r="684" spans="1:144" ht="15.7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row>
    <row r="685" spans="1:144" ht="15.7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row>
    <row r="686" spans="1:144" ht="15.7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row>
    <row r="687" spans="1:144" ht="15.7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row>
    <row r="688" spans="1:144" ht="15.7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row>
    <row r="689" spans="1:144" ht="15.7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row>
    <row r="690" spans="1:144" ht="15.7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row>
    <row r="691" spans="1:144" ht="15.7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row>
    <row r="692" spans="1:144" ht="15.7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row>
    <row r="693" spans="1:144" ht="15.7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row>
    <row r="694" spans="1:144" ht="15.7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row>
    <row r="695" spans="1:144" ht="15.7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row>
    <row r="696" spans="1:144" ht="15.7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row>
    <row r="697" spans="1:144" ht="15.7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row>
    <row r="698" spans="1:144" ht="15.7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row>
    <row r="699" spans="1:144" ht="15.7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row>
    <row r="700" spans="1:144" ht="15.7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row>
    <row r="701" spans="1:144" ht="15.7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row>
    <row r="702" spans="1:144" ht="15.7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row>
    <row r="703" spans="1:144" ht="15.7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row>
    <row r="704" spans="1:144" ht="15.7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row>
    <row r="705" spans="1:144" ht="15.7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row>
    <row r="706" spans="1:144" ht="15.7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row>
    <row r="707" spans="1:144" ht="15.7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row>
    <row r="708" spans="1:144" ht="15.7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row>
    <row r="709" spans="1:144" ht="15.7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row>
    <row r="710" spans="1:144" ht="15.7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row>
    <row r="711" spans="1:144" ht="15.7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row>
    <row r="712" spans="1:144" ht="15.7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row>
    <row r="713" spans="1:144" ht="15.7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row>
    <row r="714" spans="1:144" ht="15.7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row>
    <row r="715" spans="1:144" ht="15.7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row>
    <row r="716" spans="1:144" ht="15.7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row>
    <row r="717" spans="1:144" ht="15.7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row>
    <row r="718" spans="1:144" ht="15.7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row>
    <row r="719" spans="1:144" ht="15.7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row>
    <row r="720" spans="1:144" ht="15.7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row>
    <row r="721" spans="1:144" ht="15.7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row>
    <row r="722" spans="1:144" ht="15.7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row>
    <row r="723" spans="1:144" ht="15.7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row>
    <row r="724" spans="1:144" ht="15.7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row>
    <row r="725" spans="1:144" ht="15.7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row>
    <row r="726" spans="1:144" ht="15.7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row>
    <row r="727" spans="1:144" ht="15.7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row>
    <row r="728" spans="1:144" ht="15.7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row>
    <row r="729" spans="1:144" ht="15.7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row>
    <row r="730" spans="1:144" ht="15.7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row>
    <row r="731" spans="1:144" ht="15.7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row>
    <row r="732" spans="1:144" ht="15.7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row>
    <row r="733" spans="1:144" ht="15.7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row>
    <row r="734" spans="1:144" ht="15.7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row>
    <row r="735" spans="1:144" ht="15.7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row>
    <row r="736" spans="1:144" ht="15.7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row>
    <row r="737" spans="1:144" ht="15.7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row>
    <row r="738" spans="1:144" ht="15.7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row>
    <row r="739" spans="1:144" ht="15.7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row>
    <row r="740" spans="1:144" ht="15.7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row>
    <row r="741" spans="1:144" ht="15.7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row>
    <row r="742" spans="1:144" ht="15.7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row>
    <row r="743" spans="1:144" ht="15.7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row>
    <row r="744" spans="1:144" ht="15.7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row>
    <row r="745" spans="1:144" ht="15.7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row>
    <row r="746" spans="1:144" s="119" customFormat="1" ht="15.7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row>
    <row r="747" spans="1:144" ht="15.7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row>
    <row r="748" spans="1:144" ht="15.7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row>
    <row r="749" spans="1:144" ht="15.7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row>
    <row r="750" spans="1:144" ht="15.7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row>
    <row r="751" spans="1:144" ht="15.7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row>
    <row r="752" spans="1:144" ht="15.7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row>
    <row r="753" spans="1:144" ht="15.7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row>
    <row r="754" spans="1:144" ht="15.7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row>
    <row r="755" spans="1:144" ht="15.7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row>
    <row r="756" spans="1:144" ht="15.7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row>
    <row r="757" spans="1:144" ht="15.7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row>
    <row r="758" spans="1:144" ht="15.7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row>
    <row r="759" spans="1:144" ht="15.7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row>
    <row r="760" spans="1:144" ht="15.7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row>
    <row r="761" spans="1:144" ht="15.7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row>
    <row r="762" spans="1:144" ht="15.7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row>
    <row r="763" spans="1:144" ht="15.7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row>
    <row r="764" spans="1:144" ht="15.7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row>
    <row r="765" spans="1:144" ht="15.7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row>
    <row r="766" spans="1:144" ht="15.7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row>
    <row r="767" spans="1:144" ht="15.7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row>
    <row r="768" spans="1:144" ht="15.7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row>
    <row r="769" spans="1:144" ht="15.7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row>
    <row r="770" spans="1:144" ht="15.7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row>
    <row r="771" spans="1:144" ht="15.7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row>
    <row r="772" spans="1:144" ht="15.7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row>
    <row r="773" spans="1:144" ht="15.7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row>
    <row r="774" spans="1:144" ht="15.7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row>
    <row r="775" spans="1:144" ht="15.7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row>
    <row r="776" spans="1:144" ht="15.7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row>
    <row r="777" spans="1:144" ht="15.7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row>
    <row r="778" spans="1:144" ht="15.7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row>
    <row r="779" spans="1:144" ht="15.7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row>
    <row r="780" spans="1:144" ht="15.7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row>
    <row r="781" spans="1:144" ht="15.7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row>
    <row r="782" spans="1:144" ht="15.7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row>
    <row r="783" spans="1:144" ht="15.7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row>
    <row r="784" spans="1:144" ht="15.7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row>
    <row r="785" spans="1:144" ht="15.7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row>
    <row r="786" spans="1:144" ht="15.7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row>
    <row r="787" spans="1:144" ht="15.7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row>
    <row r="788" spans="1:144" ht="15.7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row>
    <row r="789" spans="1:144" ht="15.7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row>
    <row r="790" spans="1:144" ht="15.7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row>
    <row r="791" spans="1:144" ht="15.7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row>
    <row r="792" spans="1:144" ht="15.7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row>
    <row r="793" spans="1:144" ht="15.7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row>
    <row r="794" spans="1:144" ht="15.7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row>
    <row r="795" spans="1:144" ht="15.7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row>
    <row r="796" spans="1:144" ht="15.7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row>
    <row r="797" spans="1:144" ht="15.7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row>
    <row r="798" spans="1:144" ht="15.7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row>
    <row r="799" spans="1:144" ht="15.7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row>
    <row r="800" spans="1:144" ht="15.7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row>
    <row r="801" spans="1:144" ht="15.7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row>
    <row r="802" spans="1:144" ht="15.7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row>
    <row r="803" spans="1:144" ht="15.7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row>
    <row r="804" spans="1:144" ht="15.7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row>
    <row r="805" spans="1:144" ht="15.7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row>
    <row r="806" spans="1:144" ht="15.7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row>
    <row r="807" spans="1:144" ht="15.7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row>
    <row r="808" spans="1:144" ht="15.7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row>
    <row r="809" spans="1:144" ht="15.7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row>
    <row r="810" spans="1:144" ht="15.7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row>
    <row r="811" spans="1:144" ht="15.7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row>
    <row r="812" spans="1:144" ht="15.7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row>
    <row r="813" spans="1:144" ht="15.7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row>
    <row r="814" spans="1:144" ht="15.7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row>
    <row r="815" spans="1:144" ht="15.7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row>
    <row r="816" spans="1:144" ht="15.7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row>
    <row r="817" spans="1:144" ht="15.7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row>
    <row r="818" spans="1:144" ht="15.7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row>
    <row r="819" spans="1:144" ht="15.7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row>
    <row r="820" spans="1:144" ht="15.7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row>
    <row r="821" spans="1:144" ht="15.7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row>
    <row r="822" spans="1:144" ht="15.7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row>
    <row r="823" spans="1:144" ht="15.7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row>
    <row r="824" spans="1:144" ht="15.7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row>
    <row r="825" spans="1:144" ht="15.7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row>
    <row r="826" spans="1:144" ht="15.7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row>
    <row r="827" spans="1:144" ht="15.7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row>
    <row r="828" spans="1:144" ht="15.7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row>
    <row r="829" spans="1:144" ht="15.7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row>
    <row r="830" spans="1:144" ht="15.7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row>
    <row r="831" spans="1:144" ht="15.7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row>
    <row r="832" spans="1:144" ht="15.7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row>
    <row r="833" spans="1:144" ht="15.7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row>
    <row r="834" spans="1:144" ht="15.7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row>
    <row r="835" spans="1:144" ht="15.7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row>
    <row r="836" spans="1:144" ht="15.7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row>
    <row r="837" spans="1:144" ht="15.7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row>
    <row r="838" spans="1:144" ht="15.7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row>
    <row r="839" spans="1:144" ht="15.7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row>
    <row r="840" spans="1:144" ht="15.7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row>
    <row r="841" spans="1:144" ht="15.7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row>
    <row r="842" spans="1:144" ht="15.7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row>
    <row r="843" spans="1:144" ht="15.7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row>
    <row r="844" spans="1:144" ht="15.7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row>
    <row r="845" spans="1:144" ht="15.7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row>
    <row r="846" spans="1:144" ht="15.7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row>
    <row r="847" spans="1:144" ht="15.7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row>
    <row r="848" spans="1:144" ht="15.7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row>
    <row r="849" spans="1:144" ht="15.7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row>
    <row r="850" spans="1:144" ht="21.95" customHeight="1">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row>
    <row r="851" spans="1:144" ht="24.95" customHeight="1">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row>
    <row r="852" spans="1:144" ht="15.7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row>
    <row r="853" spans="1:144" ht="15.7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row>
    <row r="854" spans="1:144" ht="15.7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row>
    <row r="855" spans="1:144" ht="18.600000000000001" customHeight="1">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row>
    <row r="856" spans="1:144" ht="15.7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row>
    <row r="857" spans="1:144" ht="15.7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row>
    <row r="858" spans="1:144" ht="15.7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row>
    <row r="859" spans="1:144" ht="15.7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row>
    <row r="860" spans="1:144" ht="15.7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row>
    <row r="861" spans="1:144" ht="15.7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row>
    <row r="862" spans="1:144" ht="15.7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row>
    <row r="863" spans="1:144" ht="15.7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row>
    <row r="864" spans="1:144" ht="15.7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row>
    <row r="865" spans="1:144" ht="15.7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row>
    <row r="866" spans="1:144" ht="15.7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row>
    <row r="867" spans="1:144" ht="15.7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row>
    <row r="868" spans="1:144" ht="15.7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row>
    <row r="869" spans="1:144" ht="15.7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row>
    <row r="870" spans="1:144" ht="15.7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row>
    <row r="871" spans="1:144" ht="15.7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row>
    <row r="872" spans="1:144" ht="15.7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row>
    <row r="873" spans="1:144" ht="15.7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row>
    <row r="874" spans="1:144" ht="15.7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row>
    <row r="875" spans="1:144" ht="15.7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row>
    <row r="876" spans="1:144" s="119" customFormat="1" ht="15.7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row>
    <row r="877" spans="1:144" ht="15.7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row>
    <row r="878" spans="1:144" ht="15.7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row>
    <row r="879" spans="1:144" s="119" customFormat="1" ht="15.7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row>
    <row r="880" spans="1:144" ht="15.7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row>
    <row r="881" spans="1:144" ht="15.7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row>
    <row r="882" spans="1:144" ht="15.7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row>
    <row r="883" spans="1:144" ht="15.7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row>
    <row r="884" spans="1:144" ht="15.7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row>
    <row r="885" spans="1:144" ht="15.7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row>
    <row r="886" spans="1:144" ht="15.7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row>
    <row r="887" spans="1:144" ht="15.7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row>
    <row r="888" spans="1:144" ht="15.7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row>
    <row r="889" spans="1:144" ht="15.7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row>
    <row r="890" spans="1:144" ht="15.7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row>
    <row r="891" spans="1:144" ht="15.7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row>
    <row r="892" spans="1:144" ht="15.7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row>
    <row r="893" spans="1:144" ht="15.7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row>
    <row r="894" spans="1:144" ht="15.7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row>
    <row r="895" spans="1:144" ht="15.7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row>
    <row r="896" spans="1:144" ht="15.7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row>
    <row r="897" spans="1:144" ht="15.7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row>
    <row r="898" spans="1:144" ht="15.7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row>
    <row r="899" spans="1:144" ht="15.7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row>
    <row r="900" spans="1:144" ht="15.7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row>
    <row r="901" spans="1:144" ht="15.7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row>
    <row r="902" spans="1:144" ht="15.7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row>
    <row r="903" spans="1:144" ht="15.7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row>
    <row r="904" spans="1:144" ht="15.7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row>
    <row r="905" spans="1:144" ht="15.7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row>
    <row r="906" spans="1:144" ht="15.7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row>
    <row r="907" spans="1:144" ht="15.7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row>
    <row r="908" spans="1:144" ht="15.7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row>
    <row r="909" spans="1:144" ht="15.7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row>
    <row r="910" spans="1:144" ht="15.7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row>
    <row r="911" spans="1:144" ht="15.7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row>
    <row r="912" spans="1:144" ht="15.7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row>
    <row r="913" spans="1:144" ht="15.7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row>
    <row r="914" spans="1:144" ht="15.7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row>
    <row r="915" spans="1:144" ht="15.7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row>
    <row r="916" spans="1:144" ht="15.7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row>
    <row r="917" spans="1:144" ht="15.7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row>
    <row r="918" spans="1:144" ht="15.7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row>
    <row r="919" spans="1:144" ht="15.7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row>
    <row r="920" spans="1:144" ht="15.7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row>
    <row r="921" spans="1:144" ht="15.7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row>
    <row r="922" spans="1:144" ht="15.7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row>
    <row r="923" spans="1:144" ht="15.7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row>
    <row r="924" spans="1:144" ht="15.7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row>
    <row r="925" spans="1:144" ht="15.7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row>
    <row r="926" spans="1:144" ht="15.7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row>
    <row r="927" spans="1:144" ht="15.7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row>
    <row r="928" spans="1:144" ht="15.7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row>
    <row r="929" spans="1:144" ht="15.7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row>
    <row r="930" spans="1:144" s="119" customFormat="1" ht="15.7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row>
    <row r="931" spans="1:144" ht="15.7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row>
    <row r="932" spans="1:144" ht="15.7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row>
    <row r="933" spans="1:144" ht="15.7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row>
    <row r="934" spans="1:144" ht="15.7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row>
    <row r="935" spans="1:144" ht="15.7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row>
    <row r="936" spans="1:144" ht="15.7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row>
    <row r="937" spans="1:144" ht="15.7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row>
    <row r="938" spans="1:144" ht="15.7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row>
    <row r="939" spans="1:144" ht="15.7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row>
    <row r="940" spans="1:144" ht="15.7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row>
    <row r="941" spans="1:144" ht="15.7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row>
    <row r="942" spans="1:144" ht="15.7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row>
    <row r="943" spans="1:144" ht="15.7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row>
    <row r="944" spans="1:144" ht="15.7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row>
    <row r="945" spans="1:144" ht="15.7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row>
    <row r="946" spans="1:144" ht="15.7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row>
    <row r="947" spans="1:144" ht="15.7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row>
    <row r="948" spans="1:144" ht="15.7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row>
    <row r="949" spans="1:144" ht="15.7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row>
    <row r="950" spans="1:144" ht="15.7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row>
    <row r="951" spans="1:144" ht="15.7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row>
    <row r="952" spans="1:144" ht="15.7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row>
    <row r="953" spans="1:144" ht="15.7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row>
    <row r="954" spans="1:144" ht="15.7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row>
    <row r="955" spans="1:144" ht="15.7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row>
    <row r="956" spans="1:144" ht="15.7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row>
    <row r="957" spans="1:144" ht="15.7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row>
    <row r="958" spans="1:144" ht="15.7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row>
    <row r="959" spans="1:144" ht="15.7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row>
    <row r="960" spans="1:144" ht="15.7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row>
    <row r="961" spans="1:144" ht="15.7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row>
    <row r="962" spans="1:144" ht="15.7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row>
    <row r="963" spans="1:144" ht="15.7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row>
    <row r="964" spans="1:144" ht="15.7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row>
    <row r="965" spans="1:144" ht="15.7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row>
    <row r="966" spans="1:144" ht="15.7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row>
    <row r="967" spans="1:144" ht="15.7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row>
    <row r="968" spans="1:144" ht="15.7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row>
    <row r="969" spans="1:144" ht="15.7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row>
    <row r="970" spans="1:144" ht="15.7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row>
    <row r="971" spans="1:144" ht="15.7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row>
    <row r="972" spans="1:144" ht="15.7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row>
    <row r="973" spans="1:144" ht="15.7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row>
    <row r="974" spans="1:144" ht="15.7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row>
    <row r="975" spans="1:144" ht="15.7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row>
    <row r="976" spans="1:144" ht="15.7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row>
    <row r="977" spans="1:144" ht="15.7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row>
    <row r="978" spans="1:144" ht="15.7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row>
    <row r="979" spans="1:144" ht="15.7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row>
    <row r="980" spans="1:144" ht="15.7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row>
    <row r="981" spans="1:144" ht="15.7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row>
    <row r="982" spans="1:144" ht="15.7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row>
    <row r="983" spans="1:144" ht="15.7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row>
    <row r="984" spans="1:144" ht="15.7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row>
    <row r="985" spans="1:144" ht="15.7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row>
    <row r="986" spans="1:144" ht="15.7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row>
    <row r="987" spans="1:144" ht="15.7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row>
    <row r="988" spans="1:144" ht="15.7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row>
    <row r="989" spans="1:144" ht="15.7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row>
    <row r="990" spans="1:144" ht="15.7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row>
    <row r="991" spans="1:144" ht="15.7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row>
    <row r="992" spans="1:144" ht="15.7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row>
    <row r="993" spans="1:144" ht="15.7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row>
    <row r="994" spans="1:144" ht="15.7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row>
    <row r="995" spans="1:144" ht="15.7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row>
    <row r="996" spans="1:144" ht="15.7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row>
    <row r="997" spans="1:144" ht="15.7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row>
    <row r="998" spans="1:144" ht="15.7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row>
    <row r="999" spans="1:144" ht="15.7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row>
    <row r="1000" spans="1:144" ht="15.7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row>
    <row r="1001" spans="1:144" ht="15.7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row>
    <row r="1002" spans="1:144" ht="15.7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row>
    <row r="1003" spans="1:144" ht="15.7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row>
    <row r="1004" spans="1:144" ht="15.7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row>
    <row r="1005" spans="1:144" ht="15.7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row>
    <row r="1006" spans="1:144" ht="15.7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row>
    <row r="1007" spans="1:144" ht="15.75">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row>
    <row r="1008" spans="1:144" ht="15.75">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row>
    <row r="1009" spans="1:144" ht="15.75">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row>
    <row r="1010" spans="1:144" ht="15.75">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row>
    <row r="1011" spans="1:144" ht="15.75">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row>
    <row r="1012" spans="1:144" ht="15.75">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row>
    <row r="1013" spans="1:144" ht="15.75">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row>
    <row r="1014" spans="1:144" ht="15.75">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row>
    <row r="1015" spans="1:144" ht="15.75">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row>
    <row r="1016" spans="1:144" ht="15.75">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row>
    <row r="1017" spans="1:144" ht="15.75">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row>
    <row r="1018" spans="1:144" ht="15.75">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row>
    <row r="1019" spans="1:144" ht="15.75">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row>
    <row r="1020" spans="1:144" ht="15.75">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row>
    <row r="1021" spans="1:144" ht="15.75">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row>
    <row r="1022" spans="1:144" ht="15.75">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row>
    <row r="1023" spans="1:144" ht="15.75">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row>
    <row r="1024" spans="1:144" ht="15.75">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row>
    <row r="1025" spans="1:144" ht="15.75">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row>
    <row r="1026" spans="1:144" ht="15.75">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row>
    <row r="1027" spans="1:144" ht="15.75">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row>
    <row r="1028" spans="1:144" ht="15.75">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row>
    <row r="1029" spans="1:144" ht="15.75">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row>
    <row r="1030" spans="1:144" ht="15.75">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row>
    <row r="1031" spans="1:144" ht="15.75">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row>
    <row r="1032" spans="1:144" ht="15.75">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row>
    <row r="1033" spans="1:144" ht="15.75">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row>
    <row r="1034" spans="1:144" ht="15.75">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row>
    <row r="1035" spans="1:144" ht="15.75">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row>
    <row r="1036" spans="1:144" ht="15.75">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row>
    <row r="1037" spans="1:144" ht="15.75">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row>
    <row r="1038" spans="1:144" ht="15.75">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row>
    <row r="1039" spans="1:144" ht="15.75">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row>
    <row r="1040" spans="1:144" ht="15.75">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row>
    <row r="1041" spans="1:144" ht="15.75">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row>
    <row r="1042" spans="1:144" ht="15.75">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row>
    <row r="1043" spans="1:144" ht="15.75">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row>
    <row r="1044" spans="1:144" ht="15.75">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row>
    <row r="1045" spans="1:144" ht="15.75">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row>
    <row r="1046" spans="1:144" ht="15.75">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row>
    <row r="1047" spans="1:144" ht="15.75">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row>
    <row r="1048" spans="1:144" ht="15.75">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row>
    <row r="1049" spans="1:144" ht="15.75">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row>
    <row r="1050" spans="1:144" ht="15.75">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row>
    <row r="1051" spans="1:144" ht="15.75">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row>
    <row r="1052" spans="1:144" ht="15.75">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row>
    <row r="1053" spans="1:144" ht="15.75">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row>
    <row r="1054" spans="1:144" ht="15.75">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row>
    <row r="1055" spans="1:144" ht="15.75">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row>
    <row r="1056" spans="1:144" ht="15.75">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row>
    <row r="1057" spans="1:144" ht="15.75">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row>
    <row r="1058" spans="1:144" ht="15.75">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row>
    <row r="1059" spans="1:144" ht="15.75">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row>
    <row r="1060" spans="1:144" ht="15.75">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row>
    <row r="1061" spans="1:144" ht="15.75">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row>
    <row r="1062" spans="1:144" ht="15.75">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row>
    <row r="1063" spans="1:144" ht="15.75">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row>
    <row r="1064" spans="1:144" ht="15.75">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row>
    <row r="1065" spans="1:144" ht="15.75">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row>
    <row r="1066" spans="1:144" ht="15.75">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row>
    <row r="1067" spans="1:144" ht="15.75">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row>
    <row r="1068" spans="1:144" ht="15.75">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row>
    <row r="1069" spans="1:144" ht="15.75">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row>
    <row r="1070" spans="1:144" ht="15.75">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row>
    <row r="1071" spans="1:144" ht="15.75">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row>
    <row r="1072" spans="1:144" ht="15.75">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row>
    <row r="1073" spans="1:144" ht="15.75">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row>
    <row r="1074" spans="1:144" ht="15.75">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row>
    <row r="1075" spans="1:144" ht="15.75">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row>
    <row r="1076" spans="1:144" ht="15.75">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row>
    <row r="1077" spans="1:144" ht="15.75">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row>
    <row r="1078" spans="1:144" ht="15.75">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row>
    <row r="1079" spans="1:144" ht="15.75">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row>
    <row r="1080" spans="1:144" ht="15.75">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row>
    <row r="1081" spans="1:144" ht="15.75">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row>
    <row r="1082" spans="1:144" ht="15.75">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row>
    <row r="1083" spans="1:144" ht="15.75">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row>
    <row r="1084" spans="1:144" ht="15.75">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row>
    <row r="1085" spans="1:144" ht="15.75">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row>
    <row r="1086" spans="1:144" ht="15.75">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row>
    <row r="1087" spans="1:144" ht="15.75">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row>
    <row r="1088" spans="1:144" ht="15.75">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row>
    <row r="1089" spans="1:144" ht="15.75">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row>
    <row r="1090" spans="1:144" ht="15.75">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row>
    <row r="1091" spans="1:144" ht="15.75">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row>
    <row r="1092" spans="1:144" ht="15.75">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row>
    <row r="1093" spans="1:144" ht="15.75">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row>
    <row r="1094" spans="1:144" ht="15.75">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row>
    <row r="1095" spans="1:144" ht="15.75">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c r="CW1095"/>
      <c r="CX1095"/>
      <c r="CY1095"/>
      <c r="CZ1095"/>
      <c r="DA1095"/>
      <c r="DB1095"/>
      <c r="DC1095"/>
      <c r="DD1095"/>
      <c r="DE1095"/>
      <c r="DF1095"/>
      <c r="DG1095"/>
      <c r="DH1095"/>
      <c r="DI1095"/>
      <c r="DJ1095"/>
      <c r="DK1095"/>
      <c r="DL1095"/>
      <c r="DM1095"/>
      <c r="DN1095"/>
      <c r="DO1095"/>
      <c r="DP1095"/>
      <c r="DQ1095"/>
      <c r="DR1095"/>
      <c r="DS1095"/>
      <c r="DT1095"/>
      <c r="DU1095"/>
      <c r="DV1095"/>
      <c r="DW1095"/>
      <c r="DX1095"/>
      <c r="DY1095"/>
      <c r="DZ1095"/>
      <c r="EA1095"/>
      <c r="EB1095"/>
      <c r="EC1095"/>
      <c r="ED1095"/>
      <c r="EE1095"/>
      <c r="EF1095"/>
      <c r="EG1095"/>
      <c r="EH1095"/>
      <c r="EI1095"/>
      <c r="EJ1095"/>
      <c r="EK1095"/>
      <c r="EL1095"/>
      <c r="EM1095"/>
      <c r="EN1095"/>
    </row>
    <row r="1096" spans="1:144" ht="15.75">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c r="CW1096"/>
      <c r="CX1096"/>
      <c r="CY1096"/>
      <c r="CZ1096"/>
      <c r="DA1096"/>
      <c r="DB1096"/>
      <c r="DC1096"/>
      <c r="DD1096"/>
      <c r="DE1096"/>
      <c r="DF1096"/>
      <c r="DG1096"/>
      <c r="DH1096"/>
      <c r="DI1096"/>
      <c r="DJ1096"/>
      <c r="DK1096"/>
      <c r="DL1096"/>
      <c r="DM1096"/>
      <c r="DN1096"/>
      <c r="DO1096"/>
      <c r="DP1096"/>
      <c r="DQ1096"/>
      <c r="DR1096"/>
      <c r="DS1096"/>
      <c r="DT1096"/>
      <c r="DU1096"/>
      <c r="DV1096"/>
      <c r="DW1096"/>
      <c r="DX1096"/>
      <c r="DY1096"/>
      <c r="DZ1096"/>
      <c r="EA1096"/>
      <c r="EB1096"/>
      <c r="EC1096"/>
      <c r="ED1096"/>
      <c r="EE1096"/>
      <c r="EF1096"/>
      <c r="EG1096"/>
      <c r="EH1096"/>
      <c r="EI1096"/>
      <c r="EJ1096"/>
      <c r="EK1096"/>
      <c r="EL1096"/>
      <c r="EM1096"/>
      <c r="EN1096"/>
    </row>
    <row r="1097" spans="1:144" ht="15.75">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c r="CW1097"/>
      <c r="CX1097"/>
      <c r="CY1097"/>
      <c r="CZ1097"/>
      <c r="DA1097"/>
      <c r="DB1097"/>
      <c r="DC1097"/>
      <c r="DD1097"/>
      <c r="DE1097"/>
      <c r="DF1097"/>
      <c r="DG1097"/>
      <c r="DH1097"/>
      <c r="DI1097"/>
      <c r="DJ1097"/>
      <c r="DK1097"/>
      <c r="DL1097"/>
      <c r="DM1097"/>
      <c r="DN1097"/>
      <c r="DO1097"/>
      <c r="DP1097"/>
      <c r="DQ1097"/>
      <c r="DR1097"/>
      <c r="DS1097"/>
      <c r="DT1097"/>
      <c r="DU1097"/>
      <c r="DV1097"/>
      <c r="DW1097"/>
      <c r="DX1097"/>
      <c r="DY1097"/>
      <c r="DZ1097"/>
      <c r="EA1097"/>
      <c r="EB1097"/>
      <c r="EC1097"/>
      <c r="ED1097"/>
      <c r="EE1097"/>
      <c r="EF1097"/>
      <c r="EG1097"/>
      <c r="EH1097"/>
      <c r="EI1097"/>
      <c r="EJ1097"/>
      <c r="EK1097"/>
      <c r="EL1097"/>
      <c r="EM1097"/>
      <c r="EN1097"/>
    </row>
    <row r="1098" spans="1:144" ht="15.75">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c r="CW1098"/>
      <c r="CX1098"/>
      <c r="CY1098"/>
      <c r="CZ1098"/>
      <c r="DA1098"/>
      <c r="DB1098"/>
      <c r="DC1098"/>
      <c r="DD1098"/>
      <c r="DE1098"/>
      <c r="DF1098"/>
      <c r="DG1098"/>
      <c r="DH1098"/>
      <c r="DI1098"/>
      <c r="DJ1098"/>
      <c r="DK1098"/>
      <c r="DL1098"/>
      <c r="DM1098"/>
      <c r="DN1098"/>
      <c r="DO1098"/>
      <c r="DP1098"/>
      <c r="DQ1098"/>
      <c r="DR1098"/>
      <c r="DS1098"/>
      <c r="DT1098"/>
      <c r="DU1098"/>
      <c r="DV1098"/>
      <c r="DW1098"/>
      <c r="DX1098"/>
      <c r="DY1098"/>
      <c r="DZ1098"/>
      <c r="EA1098"/>
      <c r="EB1098"/>
      <c r="EC1098"/>
      <c r="ED1098"/>
      <c r="EE1098"/>
      <c r="EF1098"/>
      <c r="EG1098"/>
      <c r="EH1098"/>
      <c r="EI1098"/>
      <c r="EJ1098"/>
      <c r="EK1098"/>
      <c r="EL1098"/>
      <c r="EM1098"/>
      <c r="EN1098"/>
    </row>
    <row r="1099" spans="1:144" ht="15.75">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c r="CW1099"/>
      <c r="CX1099"/>
      <c r="CY1099"/>
      <c r="CZ1099"/>
      <c r="DA1099"/>
      <c r="DB1099"/>
      <c r="DC1099"/>
      <c r="DD1099"/>
      <c r="DE1099"/>
      <c r="DF1099"/>
      <c r="DG1099"/>
      <c r="DH1099"/>
      <c r="DI1099"/>
      <c r="DJ1099"/>
      <c r="DK1099"/>
      <c r="DL1099"/>
      <c r="DM1099"/>
      <c r="DN1099"/>
      <c r="DO1099"/>
      <c r="DP1099"/>
      <c r="DQ1099"/>
      <c r="DR1099"/>
      <c r="DS1099"/>
      <c r="DT1099"/>
      <c r="DU1099"/>
      <c r="DV1099"/>
      <c r="DW1099"/>
      <c r="DX1099"/>
      <c r="DY1099"/>
      <c r="DZ1099"/>
      <c r="EA1099"/>
      <c r="EB1099"/>
      <c r="EC1099"/>
      <c r="ED1099"/>
      <c r="EE1099"/>
      <c r="EF1099"/>
      <c r="EG1099"/>
      <c r="EH1099"/>
      <c r="EI1099"/>
      <c r="EJ1099"/>
      <c r="EK1099"/>
      <c r="EL1099"/>
      <c r="EM1099"/>
      <c r="EN1099"/>
    </row>
    <row r="1100" spans="1:144" ht="15.75">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row>
    <row r="1101" spans="1:144" ht="15.75">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c r="CW1101"/>
      <c r="CX1101"/>
      <c r="CY1101"/>
      <c r="CZ1101"/>
      <c r="DA1101"/>
      <c r="DB1101"/>
      <c r="DC1101"/>
      <c r="DD1101"/>
      <c r="DE1101"/>
      <c r="DF1101"/>
      <c r="DG1101"/>
      <c r="DH1101"/>
      <c r="DI1101"/>
      <c r="DJ1101"/>
      <c r="DK1101"/>
      <c r="DL1101"/>
      <c r="DM1101"/>
      <c r="DN1101"/>
      <c r="DO1101"/>
      <c r="DP1101"/>
      <c r="DQ1101"/>
      <c r="DR1101"/>
      <c r="DS1101"/>
      <c r="DT1101"/>
      <c r="DU1101"/>
      <c r="DV1101"/>
      <c r="DW1101"/>
      <c r="DX1101"/>
      <c r="DY1101"/>
      <c r="DZ1101"/>
      <c r="EA1101"/>
      <c r="EB1101"/>
      <c r="EC1101"/>
      <c r="ED1101"/>
      <c r="EE1101"/>
      <c r="EF1101"/>
      <c r="EG1101"/>
      <c r="EH1101"/>
      <c r="EI1101"/>
      <c r="EJ1101"/>
      <c r="EK1101"/>
      <c r="EL1101"/>
      <c r="EM1101"/>
      <c r="EN1101"/>
    </row>
    <row r="1102" spans="1:144" ht="15.75">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c r="CW1102"/>
      <c r="CX1102"/>
      <c r="CY1102"/>
      <c r="CZ1102"/>
      <c r="DA1102"/>
      <c r="DB1102"/>
      <c r="DC1102"/>
      <c r="DD1102"/>
      <c r="DE1102"/>
      <c r="DF1102"/>
      <c r="DG1102"/>
      <c r="DH1102"/>
      <c r="DI1102"/>
      <c r="DJ1102"/>
      <c r="DK1102"/>
      <c r="DL1102"/>
      <c r="DM1102"/>
      <c r="DN1102"/>
      <c r="DO1102"/>
      <c r="DP1102"/>
      <c r="DQ1102"/>
      <c r="DR1102"/>
      <c r="DS1102"/>
      <c r="DT1102"/>
      <c r="DU1102"/>
      <c r="DV1102"/>
      <c r="DW1102"/>
      <c r="DX1102"/>
      <c r="DY1102"/>
      <c r="DZ1102"/>
      <c r="EA1102"/>
      <c r="EB1102"/>
      <c r="EC1102"/>
      <c r="ED1102"/>
      <c r="EE1102"/>
      <c r="EF1102"/>
      <c r="EG1102"/>
      <c r="EH1102"/>
      <c r="EI1102"/>
      <c r="EJ1102"/>
      <c r="EK1102"/>
      <c r="EL1102"/>
      <c r="EM1102"/>
      <c r="EN1102"/>
    </row>
    <row r="1103" spans="1:144" ht="15.75">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c r="CW1103"/>
      <c r="CX1103"/>
      <c r="CY1103"/>
      <c r="CZ1103"/>
      <c r="DA1103"/>
      <c r="DB1103"/>
      <c r="DC1103"/>
      <c r="DD1103"/>
      <c r="DE1103"/>
      <c r="DF1103"/>
      <c r="DG1103"/>
      <c r="DH1103"/>
      <c r="DI1103"/>
      <c r="DJ1103"/>
      <c r="DK1103"/>
      <c r="DL1103"/>
      <c r="DM1103"/>
      <c r="DN1103"/>
      <c r="DO1103"/>
      <c r="DP1103"/>
      <c r="DQ1103"/>
      <c r="DR1103"/>
      <c r="DS1103"/>
      <c r="DT1103"/>
      <c r="DU1103"/>
      <c r="DV1103"/>
      <c r="DW1103"/>
      <c r="DX1103"/>
      <c r="DY1103"/>
      <c r="DZ1103"/>
      <c r="EA1103"/>
      <c r="EB1103"/>
      <c r="EC1103"/>
      <c r="ED1103"/>
      <c r="EE1103"/>
      <c r="EF1103"/>
      <c r="EG1103"/>
      <c r="EH1103"/>
      <c r="EI1103"/>
      <c r="EJ1103"/>
      <c r="EK1103"/>
      <c r="EL1103"/>
      <c r="EM1103"/>
      <c r="EN1103"/>
    </row>
    <row r="1104" spans="1:144" ht="15.75">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c r="CW1104"/>
      <c r="CX1104"/>
      <c r="CY1104"/>
      <c r="CZ1104"/>
      <c r="DA1104"/>
      <c r="DB1104"/>
      <c r="DC1104"/>
      <c r="DD1104"/>
      <c r="DE1104"/>
      <c r="DF1104"/>
      <c r="DG1104"/>
      <c r="DH1104"/>
      <c r="DI1104"/>
      <c r="DJ1104"/>
      <c r="DK1104"/>
      <c r="DL1104"/>
      <c r="DM1104"/>
      <c r="DN1104"/>
      <c r="DO1104"/>
      <c r="DP1104"/>
      <c r="DQ1104"/>
      <c r="DR1104"/>
      <c r="DS1104"/>
      <c r="DT1104"/>
      <c r="DU1104"/>
      <c r="DV1104"/>
      <c r="DW1104"/>
      <c r="DX1104"/>
      <c r="DY1104"/>
      <c r="DZ1104"/>
      <c r="EA1104"/>
      <c r="EB1104"/>
      <c r="EC1104"/>
      <c r="ED1104"/>
      <c r="EE1104"/>
      <c r="EF1104"/>
      <c r="EG1104"/>
      <c r="EH1104"/>
      <c r="EI1104"/>
      <c r="EJ1104"/>
      <c r="EK1104"/>
      <c r="EL1104"/>
      <c r="EM1104"/>
      <c r="EN1104"/>
    </row>
    <row r="1105" spans="1:144" ht="15.75">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c r="CW1105"/>
      <c r="CX1105"/>
      <c r="CY1105"/>
      <c r="CZ1105"/>
      <c r="DA1105"/>
      <c r="DB1105"/>
      <c r="DC1105"/>
      <c r="DD1105"/>
      <c r="DE1105"/>
      <c r="DF1105"/>
      <c r="DG1105"/>
      <c r="DH1105"/>
      <c r="DI1105"/>
      <c r="DJ1105"/>
      <c r="DK1105"/>
      <c r="DL1105"/>
      <c r="DM1105"/>
      <c r="DN1105"/>
      <c r="DO1105"/>
      <c r="DP1105"/>
      <c r="DQ1105"/>
      <c r="DR1105"/>
      <c r="DS1105"/>
      <c r="DT1105"/>
      <c r="DU1105"/>
      <c r="DV1105"/>
      <c r="DW1105"/>
      <c r="DX1105"/>
      <c r="DY1105"/>
      <c r="DZ1105"/>
      <c r="EA1105"/>
      <c r="EB1105"/>
      <c r="EC1105"/>
      <c r="ED1105"/>
      <c r="EE1105"/>
      <c r="EF1105"/>
      <c r="EG1105"/>
      <c r="EH1105"/>
      <c r="EI1105"/>
      <c r="EJ1105"/>
      <c r="EK1105"/>
      <c r="EL1105"/>
      <c r="EM1105"/>
      <c r="EN1105"/>
    </row>
    <row r="1106" spans="1:144" ht="15.75">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c r="CW1106"/>
      <c r="CX1106"/>
      <c r="CY1106"/>
      <c r="CZ1106"/>
      <c r="DA1106"/>
      <c r="DB1106"/>
      <c r="DC1106"/>
      <c r="DD1106"/>
      <c r="DE1106"/>
      <c r="DF1106"/>
      <c r="DG1106"/>
      <c r="DH1106"/>
      <c r="DI1106"/>
      <c r="DJ1106"/>
      <c r="DK1106"/>
      <c r="DL1106"/>
      <c r="DM1106"/>
      <c r="DN1106"/>
      <c r="DO1106"/>
      <c r="DP1106"/>
      <c r="DQ1106"/>
      <c r="DR1106"/>
      <c r="DS1106"/>
      <c r="DT1106"/>
      <c r="DU1106"/>
      <c r="DV1106"/>
      <c r="DW1106"/>
      <c r="DX1106"/>
      <c r="DY1106"/>
      <c r="DZ1106"/>
      <c r="EA1106"/>
      <c r="EB1106"/>
      <c r="EC1106"/>
      <c r="ED1106"/>
      <c r="EE1106"/>
      <c r="EF1106"/>
      <c r="EG1106"/>
      <c r="EH1106"/>
      <c r="EI1106"/>
      <c r="EJ1106"/>
      <c r="EK1106"/>
      <c r="EL1106"/>
      <c r="EM1106"/>
      <c r="EN1106"/>
    </row>
    <row r="1107" spans="1:144" ht="15.75">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c r="CW1107"/>
      <c r="CX1107"/>
      <c r="CY1107"/>
      <c r="CZ1107"/>
      <c r="DA1107"/>
      <c r="DB1107"/>
      <c r="DC1107"/>
      <c r="DD1107"/>
      <c r="DE1107"/>
      <c r="DF1107"/>
      <c r="DG1107"/>
      <c r="DH1107"/>
      <c r="DI1107"/>
      <c r="DJ1107"/>
      <c r="DK1107"/>
      <c r="DL1107"/>
      <c r="DM1107"/>
      <c r="DN1107"/>
      <c r="DO1107"/>
      <c r="DP1107"/>
      <c r="DQ1107"/>
      <c r="DR1107"/>
      <c r="DS1107"/>
      <c r="DT1107"/>
      <c r="DU1107"/>
      <c r="DV1107"/>
      <c r="DW1107"/>
      <c r="DX1107"/>
      <c r="DY1107"/>
      <c r="DZ1107"/>
      <c r="EA1107"/>
      <c r="EB1107"/>
      <c r="EC1107"/>
      <c r="ED1107"/>
      <c r="EE1107"/>
      <c r="EF1107"/>
      <c r="EG1107"/>
      <c r="EH1107"/>
      <c r="EI1107"/>
      <c r="EJ1107"/>
      <c r="EK1107"/>
      <c r="EL1107"/>
      <c r="EM1107"/>
      <c r="EN1107"/>
    </row>
    <row r="1108" spans="1:144" ht="15.75">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c r="CW1108"/>
      <c r="CX1108"/>
      <c r="CY1108"/>
      <c r="CZ1108"/>
      <c r="DA1108"/>
      <c r="DB1108"/>
      <c r="DC1108"/>
      <c r="DD1108"/>
      <c r="DE1108"/>
      <c r="DF1108"/>
      <c r="DG1108"/>
      <c r="DH1108"/>
      <c r="DI1108"/>
      <c r="DJ1108"/>
      <c r="DK1108"/>
      <c r="DL1108"/>
      <c r="DM1108"/>
      <c r="DN1108"/>
      <c r="DO1108"/>
      <c r="DP1108"/>
      <c r="DQ1108"/>
      <c r="DR1108"/>
      <c r="DS1108"/>
      <c r="DT1108"/>
      <c r="DU1108"/>
      <c r="DV1108"/>
      <c r="DW1108"/>
      <c r="DX1108"/>
      <c r="DY1108"/>
      <c r="DZ1108"/>
      <c r="EA1108"/>
      <c r="EB1108"/>
      <c r="EC1108"/>
      <c r="ED1108"/>
      <c r="EE1108"/>
      <c r="EF1108"/>
      <c r="EG1108"/>
      <c r="EH1108"/>
      <c r="EI1108"/>
      <c r="EJ1108"/>
      <c r="EK1108"/>
      <c r="EL1108"/>
      <c r="EM1108"/>
      <c r="EN1108"/>
    </row>
    <row r="1109" spans="1:144" ht="15.75">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c r="CW1109"/>
      <c r="CX1109"/>
      <c r="CY1109"/>
      <c r="CZ1109"/>
      <c r="DA1109"/>
      <c r="DB1109"/>
      <c r="DC1109"/>
      <c r="DD1109"/>
      <c r="DE1109"/>
      <c r="DF1109"/>
      <c r="DG1109"/>
      <c r="DH1109"/>
      <c r="DI1109"/>
      <c r="DJ1109"/>
      <c r="DK1109"/>
      <c r="DL1109"/>
      <c r="DM1109"/>
      <c r="DN1109"/>
      <c r="DO1109"/>
      <c r="DP1109"/>
      <c r="DQ1109"/>
      <c r="DR1109"/>
      <c r="DS1109"/>
      <c r="DT1109"/>
      <c r="DU1109"/>
      <c r="DV1109"/>
      <c r="DW1109"/>
      <c r="DX1109"/>
      <c r="DY1109"/>
      <c r="DZ1109"/>
      <c r="EA1109"/>
      <c r="EB1109"/>
      <c r="EC1109"/>
      <c r="ED1109"/>
      <c r="EE1109"/>
      <c r="EF1109"/>
      <c r="EG1109"/>
      <c r="EH1109"/>
      <c r="EI1109"/>
      <c r="EJ1109"/>
      <c r="EK1109"/>
      <c r="EL1109"/>
      <c r="EM1109"/>
      <c r="EN1109"/>
    </row>
    <row r="1110" spans="1:144" ht="15.75">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c r="CW1110"/>
      <c r="CX1110"/>
      <c r="CY1110"/>
      <c r="CZ1110"/>
      <c r="DA1110"/>
      <c r="DB1110"/>
      <c r="DC1110"/>
      <c r="DD1110"/>
      <c r="DE1110"/>
      <c r="DF1110"/>
      <c r="DG1110"/>
      <c r="DH1110"/>
      <c r="DI1110"/>
      <c r="DJ1110"/>
      <c r="DK1110"/>
      <c r="DL1110"/>
      <c r="DM1110"/>
      <c r="DN1110"/>
      <c r="DO1110"/>
      <c r="DP1110"/>
      <c r="DQ1110"/>
      <c r="DR1110"/>
      <c r="DS1110"/>
      <c r="DT1110"/>
      <c r="DU1110"/>
      <c r="DV1110"/>
      <c r="DW1110"/>
      <c r="DX1110"/>
      <c r="DY1110"/>
      <c r="DZ1110"/>
      <c r="EA1110"/>
      <c r="EB1110"/>
      <c r="EC1110"/>
      <c r="ED1110"/>
      <c r="EE1110"/>
      <c r="EF1110"/>
      <c r="EG1110"/>
      <c r="EH1110"/>
      <c r="EI1110"/>
      <c r="EJ1110"/>
      <c r="EK1110"/>
      <c r="EL1110"/>
      <c r="EM1110"/>
      <c r="EN1110"/>
    </row>
    <row r="1111" spans="1:144" ht="15.75">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c r="CW1111"/>
      <c r="CX1111"/>
      <c r="CY1111"/>
      <c r="CZ1111"/>
      <c r="DA1111"/>
      <c r="DB1111"/>
      <c r="DC1111"/>
      <c r="DD1111"/>
      <c r="DE1111"/>
      <c r="DF1111"/>
      <c r="DG1111"/>
      <c r="DH1111"/>
      <c r="DI1111"/>
      <c r="DJ1111"/>
      <c r="DK1111"/>
      <c r="DL1111"/>
      <c r="DM1111"/>
      <c r="DN1111"/>
      <c r="DO1111"/>
      <c r="DP1111"/>
      <c r="DQ1111"/>
      <c r="DR1111"/>
      <c r="DS1111"/>
      <c r="DT1111"/>
      <c r="DU1111"/>
      <c r="DV1111"/>
      <c r="DW1111"/>
      <c r="DX1111"/>
      <c r="DY1111"/>
      <c r="DZ1111"/>
      <c r="EA1111"/>
      <c r="EB1111"/>
      <c r="EC1111"/>
      <c r="ED1111"/>
      <c r="EE1111"/>
      <c r="EF1111"/>
      <c r="EG1111"/>
      <c r="EH1111"/>
      <c r="EI1111"/>
      <c r="EJ1111"/>
      <c r="EK1111"/>
      <c r="EL1111"/>
      <c r="EM1111"/>
      <c r="EN1111"/>
    </row>
    <row r="1112" spans="1:144" ht="15.75">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c r="CW1112"/>
      <c r="CX1112"/>
      <c r="CY1112"/>
      <c r="CZ1112"/>
      <c r="DA1112"/>
      <c r="DB1112"/>
      <c r="DC1112"/>
      <c r="DD1112"/>
      <c r="DE1112"/>
      <c r="DF1112"/>
      <c r="DG1112"/>
      <c r="DH1112"/>
      <c r="DI1112"/>
      <c r="DJ1112"/>
      <c r="DK1112"/>
      <c r="DL1112"/>
      <c r="DM1112"/>
      <c r="DN1112"/>
      <c r="DO1112"/>
      <c r="DP1112"/>
      <c r="DQ1112"/>
      <c r="DR1112"/>
      <c r="DS1112"/>
      <c r="DT1112"/>
      <c r="DU1112"/>
      <c r="DV1112"/>
      <c r="DW1112"/>
      <c r="DX1112"/>
      <c r="DY1112"/>
      <c r="DZ1112"/>
      <c r="EA1112"/>
      <c r="EB1112"/>
      <c r="EC1112"/>
      <c r="ED1112"/>
      <c r="EE1112"/>
      <c r="EF1112"/>
      <c r="EG1112"/>
      <c r="EH1112"/>
      <c r="EI1112"/>
      <c r="EJ1112"/>
      <c r="EK1112"/>
      <c r="EL1112"/>
      <c r="EM1112"/>
      <c r="EN1112"/>
    </row>
    <row r="1113" spans="1:144" ht="15.75">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c r="CW1113"/>
      <c r="CX1113"/>
      <c r="CY1113"/>
      <c r="CZ1113"/>
      <c r="DA1113"/>
      <c r="DB1113"/>
      <c r="DC1113"/>
      <c r="DD1113"/>
      <c r="DE1113"/>
      <c r="DF1113"/>
      <c r="DG1113"/>
      <c r="DH1113"/>
      <c r="DI1113"/>
      <c r="DJ1113"/>
      <c r="DK1113"/>
      <c r="DL1113"/>
      <c r="DM1113"/>
      <c r="DN1113"/>
      <c r="DO1113"/>
      <c r="DP1113"/>
      <c r="DQ1113"/>
      <c r="DR1113"/>
      <c r="DS1113"/>
      <c r="DT1113"/>
      <c r="DU1113"/>
      <c r="DV1113"/>
      <c r="DW1113"/>
      <c r="DX1113"/>
      <c r="DY1113"/>
      <c r="DZ1113"/>
      <c r="EA1113"/>
      <c r="EB1113"/>
      <c r="EC1113"/>
      <c r="ED1113"/>
      <c r="EE1113"/>
      <c r="EF1113"/>
      <c r="EG1113"/>
      <c r="EH1113"/>
      <c r="EI1113"/>
      <c r="EJ1113"/>
      <c r="EK1113"/>
      <c r="EL1113"/>
      <c r="EM1113"/>
      <c r="EN1113"/>
    </row>
    <row r="1114" spans="1:144" ht="15.75">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c r="CW1114"/>
      <c r="CX1114"/>
      <c r="CY1114"/>
      <c r="CZ1114"/>
      <c r="DA1114"/>
      <c r="DB1114"/>
      <c r="DC1114"/>
      <c r="DD1114"/>
      <c r="DE1114"/>
      <c r="DF1114"/>
      <c r="DG1114"/>
      <c r="DH1114"/>
      <c r="DI1114"/>
      <c r="DJ1114"/>
      <c r="DK1114"/>
      <c r="DL1114"/>
      <c r="DM1114"/>
      <c r="DN1114"/>
      <c r="DO1114"/>
      <c r="DP1114"/>
      <c r="DQ1114"/>
      <c r="DR1114"/>
      <c r="DS1114"/>
      <c r="DT1114"/>
      <c r="DU1114"/>
      <c r="DV1114"/>
      <c r="DW1114"/>
      <c r="DX1114"/>
      <c r="DY1114"/>
      <c r="DZ1114"/>
      <c r="EA1114"/>
      <c r="EB1114"/>
      <c r="EC1114"/>
      <c r="ED1114"/>
      <c r="EE1114"/>
      <c r="EF1114"/>
      <c r="EG1114"/>
      <c r="EH1114"/>
      <c r="EI1114"/>
      <c r="EJ1114"/>
      <c r="EK1114"/>
      <c r="EL1114"/>
      <c r="EM1114"/>
      <c r="EN1114"/>
    </row>
    <row r="1115" spans="1:144" ht="15.75">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c r="CW1115"/>
      <c r="CX1115"/>
      <c r="CY1115"/>
      <c r="CZ1115"/>
      <c r="DA1115"/>
      <c r="DB1115"/>
      <c r="DC1115"/>
      <c r="DD1115"/>
      <c r="DE1115"/>
      <c r="DF1115"/>
      <c r="DG1115"/>
      <c r="DH1115"/>
      <c r="DI1115"/>
      <c r="DJ1115"/>
      <c r="DK1115"/>
      <c r="DL1115"/>
      <c r="DM1115"/>
      <c r="DN1115"/>
      <c r="DO1115"/>
      <c r="DP1115"/>
      <c r="DQ1115"/>
      <c r="DR1115"/>
      <c r="DS1115"/>
      <c r="DT1115"/>
      <c r="DU1115"/>
      <c r="DV1115"/>
      <c r="DW1115"/>
      <c r="DX1115"/>
      <c r="DY1115"/>
      <c r="DZ1115"/>
      <c r="EA1115"/>
      <c r="EB1115"/>
      <c r="EC1115"/>
      <c r="ED1115"/>
      <c r="EE1115"/>
      <c r="EF1115"/>
      <c r="EG1115"/>
      <c r="EH1115"/>
      <c r="EI1115"/>
      <c r="EJ1115"/>
      <c r="EK1115"/>
      <c r="EL1115"/>
      <c r="EM1115"/>
      <c r="EN1115"/>
    </row>
    <row r="1116" spans="1:144" ht="15.75">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c r="CW1116"/>
      <c r="CX1116"/>
      <c r="CY1116"/>
      <c r="CZ1116"/>
      <c r="DA1116"/>
      <c r="DB1116"/>
      <c r="DC1116"/>
      <c r="DD1116"/>
      <c r="DE1116"/>
      <c r="DF1116"/>
      <c r="DG1116"/>
      <c r="DH1116"/>
      <c r="DI1116"/>
      <c r="DJ1116"/>
      <c r="DK1116"/>
      <c r="DL1116"/>
      <c r="DM1116"/>
      <c r="DN1116"/>
      <c r="DO1116"/>
      <c r="DP1116"/>
      <c r="DQ1116"/>
      <c r="DR1116"/>
      <c r="DS1116"/>
      <c r="DT1116"/>
      <c r="DU1116"/>
      <c r="DV1116"/>
      <c r="DW1116"/>
      <c r="DX1116"/>
      <c r="DY1116"/>
      <c r="DZ1116"/>
      <c r="EA1116"/>
      <c r="EB1116"/>
      <c r="EC1116"/>
      <c r="ED1116"/>
      <c r="EE1116"/>
      <c r="EF1116"/>
      <c r="EG1116"/>
      <c r="EH1116"/>
      <c r="EI1116"/>
      <c r="EJ1116"/>
      <c r="EK1116"/>
      <c r="EL1116"/>
      <c r="EM1116"/>
      <c r="EN1116"/>
    </row>
    <row r="1117" spans="1:144" ht="15.75">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c r="CW1117"/>
      <c r="CX1117"/>
      <c r="CY1117"/>
      <c r="CZ1117"/>
      <c r="DA1117"/>
      <c r="DB1117"/>
      <c r="DC1117"/>
      <c r="DD1117"/>
      <c r="DE1117"/>
      <c r="DF1117"/>
      <c r="DG1117"/>
      <c r="DH1117"/>
      <c r="DI1117"/>
      <c r="DJ1117"/>
      <c r="DK1117"/>
      <c r="DL1117"/>
      <c r="DM1117"/>
      <c r="DN1117"/>
      <c r="DO1117"/>
      <c r="DP1117"/>
      <c r="DQ1117"/>
      <c r="DR1117"/>
      <c r="DS1117"/>
      <c r="DT1117"/>
      <c r="DU1117"/>
      <c r="DV1117"/>
      <c r="DW1117"/>
      <c r="DX1117"/>
      <c r="DY1117"/>
      <c r="DZ1117"/>
      <c r="EA1117"/>
      <c r="EB1117"/>
      <c r="EC1117"/>
      <c r="ED1117"/>
      <c r="EE1117"/>
      <c r="EF1117"/>
      <c r="EG1117"/>
      <c r="EH1117"/>
      <c r="EI1117"/>
      <c r="EJ1117"/>
      <c r="EK1117"/>
      <c r="EL1117"/>
      <c r="EM1117"/>
      <c r="EN1117"/>
    </row>
    <row r="1118" spans="1:144" ht="15.75">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c r="CW1118"/>
      <c r="CX1118"/>
      <c r="CY1118"/>
      <c r="CZ1118"/>
      <c r="DA1118"/>
      <c r="DB1118"/>
      <c r="DC1118"/>
      <c r="DD1118"/>
      <c r="DE1118"/>
      <c r="DF1118"/>
      <c r="DG1118"/>
      <c r="DH1118"/>
      <c r="DI1118"/>
      <c r="DJ1118"/>
      <c r="DK1118"/>
      <c r="DL1118"/>
      <c r="DM1118"/>
      <c r="DN1118"/>
      <c r="DO1118"/>
      <c r="DP1118"/>
      <c r="DQ1118"/>
      <c r="DR1118"/>
      <c r="DS1118"/>
      <c r="DT1118"/>
      <c r="DU1118"/>
      <c r="DV1118"/>
      <c r="DW1118"/>
      <c r="DX1118"/>
      <c r="DY1118"/>
      <c r="DZ1118"/>
      <c r="EA1118"/>
      <c r="EB1118"/>
      <c r="EC1118"/>
      <c r="ED1118"/>
      <c r="EE1118"/>
      <c r="EF1118"/>
      <c r="EG1118"/>
      <c r="EH1118"/>
      <c r="EI1118"/>
      <c r="EJ1118"/>
      <c r="EK1118"/>
      <c r="EL1118"/>
      <c r="EM1118"/>
      <c r="EN1118"/>
    </row>
    <row r="1119" spans="1:144" ht="15.75">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c r="CW1119"/>
      <c r="CX1119"/>
      <c r="CY1119"/>
      <c r="CZ1119"/>
      <c r="DA1119"/>
      <c r="DB1119"/>
      <c r="DC1119"/>
      <c r="DD1119"/>
      <c r="DE1119"/>
      <c r="DF1119"/>
      <c r="DG1119"/>
      <c r="DH1119"/>
      <c r="DI1119"/>
      <c r="DJ1119"/>
      <c r="DK1119"/>
      <c r="DL1119"/>
      <c r="DM1119"/>
      <c r="DN1119"/>
      <c r="DO1119"/>
      <c r="DP1119"/>
      <c r="DQ1119"/>
      <c r="DR1119"/>
      <c r="DS1119"/>
      <c r="DT1119"/>
      <c r="DU1119"/>
      <c r="DV1119"/>
      <c r="DW1119"/>
      <c r="DX1119"/>
      <c r="DY1119"/>
      <c r="DZ1119"/>
      <c r="EA1119"/>
      <c r="EB1119"/>
      <c r="EC1119"/>
      <c r="ED1119"/>
      <c r="EE1119"/>
      <c r="EF1119"/>
      <c r="EG1119"/>
      <c r="EH1119"/>
      <c r="EI1119"/>
      <c r="EJ1119"/>
      <c r="EK1119"/>
      <c r="EL1119"/>
      <c r="EM1119"/>
      <c r="EN1119"/>
    </row>
    <row r="1120" spans="1:144" ht="15.75">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c r="CW1120"/>
      <c r="CX1120"/>
      <c r="CY1120"/>
      <c r="CZ1120"/>
      <c r="DA1120"/>
      <c r="DB1120"/>
      <c r="DC1120"/>
      <c r="DD1120"/>
      <c r="DE1120"/>
      <c r="DF1120"/>
      <c r="DG1120"/>
      <c r="DH1120"/>
      <c r="DI1120"/>
      <c r="DJ1120"/>
      <c r="DK1120"/>
      <c r="DL1120"/>
      <c r="DM1120"/>
      <c r="DN1120"/>
      <c r="DO1120"/>
      <c r="DP1120"/>
      <c r="DQ1120"/>
      <c r="DR1120"/>
      <c r="DS1120"/>
      <c r="DT1120"/>
      <c r="DU1120"/>
      <c r="DV1120"/>
      <c r="DW1120"/>
      <c r="DX1120"/>
      <c r="DY1120"/>
      <c r="DZ1120"/>
      <c r="EA1120"/>
      <c r="EB1120"/>
      <c r="EC1120"/>
      <c r="ED1120"/>
      <c r="EE1120"/>
      <c r="EF1120"/>
      <c r="EG1120"/>
      <c r="EH1120"/>
      <c r="EI1120"/>
      <c r="EJ1120"/>
      <c r="EK1120"/>
      <c r="EL1120"/>
      <c r="EM1120"/>
      <c r="EN1120"/>
    </row>
    <row r="1121" spans="1:144" ht="15.75">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c r="CW1121"/>
      <c r="CX1121"/>
      <c r="CY1121"/>
      <c r="CZ1121"/>
      <c r="DA1121"/>
      <c r="DB1121"/>
      <c r="DC1121"/>
      <c r="DD1121"/>
      <c r="DE1121"/>
      <c r="DF1121"/>
      <c r="DG1121"/>
      <c r="DH1121"/>
      <c r="DI1121"/>
      <c r="DJ1121"/>
      <c r="DK1121"/>
      <c r="DL1121"/>
      <c r="DM1121"/>
      <c r="DN1121"/>
      <c r="DO1121"/>
      <c r="DP1121"/>
      <c r="DQ1121"/>
      <c r="DR1121"/>
      <c r="DS1121"/>
      <c r="DT1121"/>
      <c r="DU1121"/>
      <c r="DV1121"/>
      <c r="DW1121"/>
      <c r="DX1121"/>
      <c r="DY1121"/>
      <c r="DZ1121"/>
      <c r="EA1121"/>
      <c r="EB1121"/>
      <c r="EC1121"/>
      <c r="ED1121"/>
      <c r="EE1121"/>
      <c r="EF1121"/>
      <c r="EG1121"/>
      <c r="EH1121"/>
      <c r="EI1121"/>
      <c r="EJ1121"/>
      <c r="EK1121"/>
      <c r="EL1121"/>
      <c r="EM1121"/>
      <c r="EN1121"/>
    </row>
    <row r="1122" spans="1:144" ht="15.75">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c r="CW1122"/>
      <c r="CX1122"/>
      <c r="CY1122"/>
      <c r="CZ1122"/>
      <c r="DA1122"/>
      <c r="DB1122"/>
      <c r="DC1122"/>
      <c r="DD1122"/>
      <c r="DE1122"/>
      <c r="DF1122"/>
      <c r="DG1122"/>
      <c r="DH1122"/>
      <c r="DI1122"/>
      <c r="DJ1122"/>
      <c r="DK1122"/>
      <c r="DL1122"/>
      <c r="DM1122"/>
      <c r="DN1122"/>
      <c r="DO1122"/>
      <c r="DP1122"/>
      <c r="DQ1122"/>
      <c r="DR1122"/>
      <c r="DS1122"/>
      <c r="DT1122"/>
      <c r="DU1122"/>
      <c r="DV1122"/>
      <c r="DW1122"/>
      <c r="DX1122"/>
      <c r="DY1122"/>
      <c r="DZ1122"/>
      <c r="EA1122"/>
      <c r="EB1122"/>
      <c r="EC1122"/>
      <c r="ED1122"/>
      <c r="EE1122"/>
      <c r="EF1122"/>
      <c r="EG1122"/>
      <c r="EH1122"/>
      <c r="EI1122"/>
      <c r="EJ1122"/>
      <c r="EK1122"/>
      <c r="EL1122"/>
      <c r="EM1122"/>
      <c r="EN1122"/>
    </row>
    <row r="1123" spans="1:144" ht="15.75">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c r="CW1123"/>
      <c r="CX1123"/>
      <c r="CY1123"/>
      <c r="CZ1123"/>
      <c r="DA1123"/>
      <c r="DB1123"/>
      <c r="DC1123"/>
      <c r="DD1123"/>
      <c r="DE1123"/>
      <c r="DF1123"/>
      <c r="DG1123"/>
      <c r="DH1123"/>
      <c r="DI1123"/>
      <c r="DJ1123"/>
      <c r="DK1123"/>
      <c r="DL1123"/>
      <c r="DM1123"/>
      <c r="DN1123"/>
      <c r="DO1123"/>
      <c r="DP1123"/>
      <c r="DQ1123"/>
      <c r="DR1123"/>
      <c r="DS1123"/>
      <c r="DT1123"/>
      <c r="DU1123"/>
      <c r="DV1123"/>
      <c r="DW1123"/>
      <c r="DX1123"/>
      <c r="DY1123"/>
      <c r="DZ1123"/>
      <c r="EA1123"/>
      <c r="EB1123"/>
      <c r="EC1123"/>
      <c r="ED1123"/>
      <c r="EE1123"/>
      <c r="EF1123"/>
      <c r="EG1123"/>
      <c r="EH1123"/>
      <c r="EI1123"/>
      <c r="EJ1123"/>
      <c r="EK1123"/>
      <c r="EL1123"/>
      <c r="EM1123"/>
      <c r="EN1123"/>
    </row>
    <row r="1124" spans="1:144" ht="15.75">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c r="CW1124"/>
      <c r="CX1124"/>
      <c r="CY1124"/>
      <c r="CZ1124"/>
      <c r="DA1124"/>
      <c r="DB1124"/>
      <c r="DC1124"/>
      <c r="DD1124"/>
      <c r="DE1124"/>
      <c r="DF1124"/>
      <c r="DG1124"/>
      <c r="DH1124"/>
      <c r="DI1124"/>
      <c r="DJ1124"/>
      <c r="DK1124"/>
      <c r="DL1124"/>
      <c r="DM1124"/>
      <c r="DN1124"/>
      <c r="DO1124"/>
      <c r="DP1124"/>
      <c r="DQ1124"/>
      <c r="DR1124"/>
      <c r="DS1124"/>
      <c r="DT1124"/>
      <c r="DU1124"/>
      <c r="DV1124"/>
      <c r="DW1124"/>
      <c r="DX1124"/>
      <c r="DY1124"/>
      <c r="DZ1124"/>
      <c r="EA1124"/>
      <c r="EB1124"/>
      <c r="EC1124"/>
      <c r="ED1124"/>
      <c r="EE1124"/>
      <c r="EF1124"/>
      <c r="EG1124"/>
      <c r="EH1124"/>
      <c r="EI1124"/>
      <c r="EJ1124"/>
      <c r="EK1124"/>
      <c r="EL1124"/>
      <c r="EM1124"/>
      <c r="EN1124"/>
    </row>
    <row r="1125" spans="1:144" ht="15.75">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c r="CW1125"/>
      <c r="CX1125"/>
      <c r="CY1125"/>
      <c r="CZ1125"/>
      <c r="DA1125"/>
      <c r="DB1125"/>
      <c r="DC1125"/>
      <c r="DD1125"/>
      <c r="DE1125"/>
      <c r="DF1125"/>
      <c r="DG1125"/>
      <c r="DH1125"/>
      <c r="DI1125"/>
      <c r="DJ1125"/>
      <c r="DK1125"/>
      <c r="DL1125"/>
      <c r="DM1125"/>
      <c r="DN1125"/>
      <c r="DO1125"/>
      <c r="DP1125"/>
      <c r="DQ1125"/>
      <c r="DR1125"/>
      <c r="DS1125"/>
      <c r="DT1125"/>
      <c r="DU1125"/>
      <c r="DV1125"/>
      <c r="DW1125"/>
      <c r="DX1125"/>
      <c r="DY1125"/>
      <c r="DZ1125"/>
      <c r="EA1125"/>
      <c r="EB1125"/>
      <c r="EC1125"/>
      <c r="ED1125"/>
      <c r="EE1125"/>
      <c r="EF1125"/>
      <c r="EG1125"/>
      <c r="EH1125"/>
      <c r="EI1125"/>
      <c r="EJ1125"/>
      <c r="EK1125"/>
      <c r="EL1125"/>
      <c r="EM1125"/>
      <c r="EN1125"/>
    </row>
    <row r="1126" spans="1:144" ht="15.75">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c r="CW1126"/>
      <c r="CX1126"/>
      <c r="CY1126"/>
      <c r="CZ1126"/>
      <c r="DA1126"/>
      <c r="DB1126"/>
      <c r="DC1126"/>
      <c r="DD1126"/>
      <c r="DE1126"/>
      <c r="DF1126"/>
      <c r="DG1126"/>
      <c r="DH1126"/>
      <c r="DI1126"/>
      <c r="DJ1126"/>
      <c r="DK1126"/>
      <c r="DL1126"/>
      <c r="DM1126"/>
      <c r="DN1126"/>
      <c r="DO1126"/>
      <c r="DP1126"/>
      <c r="DQ1126"/>
      <c r="DR1126"/>
      <c r="DS1126"/>
      <c r="DT1126"/>
      <c r="DU1126"/>
      <c r="DV1126"/>
      <c r="DW1126"/>
      <c r="DX1126"/>
      <c r="DY1126"/>
      <c r="DZ1126"/>
      <c r="EA1126"/>
      <c r="EB1126"/>
      <c r="EC1126"/>
      <c r="ED1126"/>
      <c r="EE1126"/>
      <c r="EF1126"/>
      <c r="EG1126"/>
      <c r="EH1126"/>
      <c r="EI1126"/>
      <c r="EJ1126"/>
      <c r="EK1126"/>
      <c r="EL1126"/>
      <c r="EM1126"/>
      <c r="EN1126"/>
    </row>
    <row r="1127" spans="1:144" ht="15.75">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c r="CW1127"/>
      <c r="CX1127"/>
      <c r="CY1127"/>
      <c r="CZ1127"/>
      <c r="DA1127"/>
      <c r="DB1127"/>
      <c r="DC1127"/>
      <c r="DD1127"/>
      <c r="DE1127"/>
      <c r="DF1127"/>
      <c r="DG1127"/>
      <c r="DH1127"/>
      <c r="DI1127"/>
      <c r="DJ1127"/>
      <c r="DK1127"/>
      <c r="DL1127"/>
      <c r="DM1127"/>
      <c r="DN1127"/>
      <c r="DO1127"/>
      <c r="DP1127"/>
      <c r="DQ1127"/>
      <c r="DR1127"/>
      <c r="DS1127"/>
      <c r="DT1127"/>
      <c r="DU1127"/>
      <c r="DV1127"/>
      <c r="DW1127"/>
      <c r="DX1127"/>
      <c r="DY1127"/>
      <c r="DZ1127"/>
      <c r="EA1127"/>
      <c r="EB1127"/>
      <c r="EC1127"/>
      <c r="ED1127"/>
      <c r="EE1127"/>
      <c r="EF1127"/>
      <c r="EG1127"/>
      <c r="EH1127"/>
      <c r="EI1127"/>
      <c r="EJ1127"/>
      <c r="EK1127"/>
      <c r="EL1127"/>
      <c r="EM1127"/>
      <c r="EN1127"/>
    </row>
    <row r="1128" spans="1:144" ht="15.75">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c r="CW1128"/>
      <c r="CX1128"/>
      <c r="CY1128"/>
      <c r="CZ1128"/>
      <c r="DA1128"/>
      <c r="DB1128"/>
      <c r="DC1128"/>
      <c r="DD1128"/>
      <c r="DE1128"/>
      <c r="DF1128"/>
      <c r="DG1128"/>
      <c r="DH1128"/>
      <c r="DI1128"/>
      <c r="DJ1128"/>
      <c r="DK1128"/>
      <c r="DL1128"/>
      <c r="DM1128"/>
      <c r="DN1128"/>
      <c r="DO1128"/>
      <c r="DP1128"/>
      <c r="DQ1128"/>
      <c r="DR1128"/>
      <c r="DS1128"/>
      <c r="DT1128"/>
      <c r="DU1128"/>
      <c r="DV1128"/>
      <c r="DW1128"/>
      <c r="DX1128"/>
      <c r="DY1128"/>
      <c r="DZ1128"/>
      <c r="EA1128"/>
      <c r="EB1128"/>
      <c r="EC1128"/>
      <c r="ED1128"/>
      <c r="EE1128"/>
      <c r="EF1128"/>
      <c r="EG1128"/>
      <c r="EH1128"/>
      <c r="EI1128"/>
      <c r="EJ1128"/>
      <c r="EK1128"/>
      <c r="EL1128"/>
      <c r="EM1128"/>
      <c r="EN1128"/>
    </row>
    <row r="1129" spans="1:144" ht="15.75">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c r="CW1129"/>
      <c r="CX1129"/>
      <c r="CY1129"/>
      <c r="CZ1129"/>
      <c r="DA1129"/>
      <c r="DB1129"/>
      <c r="DC1129"/>
      <c r="DD1129"/>
      <c r="DE1129"/>
      <c r="DF1129"/>
      <c r="DG1129"/>
      <c r="DH1129"/>
      <c r="DI1129"/>
      <c r="DJ1129"/>
      <c r="DK1129"/>
      <c r="DL1129"/>
      <c r="DM1129"/>
      <c r="DN1129"/>
      <c r="DO1129"/>
      <c r="DP1129"/>
      <c r="DQ1129"/>
      <c r="DR1129"/>
      <c r="DS1129"/>
      <c r="DT1129"/>
      <c r="DU1129"/>
      <c r="DV1129"/>
      <c r="DW1129"/>
      <c r="DX1129"/>
      <c r="DY1129"/>
      <c r="DZ1129"/>
      <c r="EA1129"/>
      <c r="EB1129"/>
      <c r="EC1129"/>
      <c r="ED1129"/>
      <c r="EE1129"/>
      <c r="EF1129"/>
      <c r="EG1129"/>
      <c r="EH1129"/>
      <c r="EI1129"/>
      <c r="EJ1129"/>
      <c r="EK1129"/>
      <c r="EL1129"/>
      <c r="EM1129"/>
      <c r="EN1129"/>
    </row>
    <row r="1130" spans="1:144" ht="15.75">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c r="CW1130"/>
      <c r="CX1130"/>
      <c r="CY1130"/>
      <c r="CZ1130"/>
      <c r="DA1130"/>
      <c r="DB1130"/>
      <c r="DC1130"/>
      <c r="DD1130"/>
      <c r="DE1130"/>
      <c r="DF1130"/>
      <c r="DG1130"/>
      <c r="DH1130"/>
      <c r="DI1130"/>
      <c r="DJ1130"/>
      <c r="DK1130"/>
      <c r="DL1130"/>
      <c r="DM1130"/>
      <c r="DN1130"/>
      <c r="DO1130"/>
      <c r="DP1130"/>
      <c r="DQ1130"/>
      <c r="DR1130"/>
      <c r="DS1130"/>
      <c r="DT1130"/>
      <c r="DU1130"/>
      <c r="DV1130"/>
      <c r="DW1130"/>
      <c r="DX1130"/>
      <c r="DY1130"/>
      <c r="DZ1130"/>
      <c r="EA1130"/>
      <c r="EB1130"/>
      <c r="EC1130"/>
      <c r="ED1130"/>
      <c r="EE1130"/>
      <c r="EF1130"/>
      <c r="EG1130"/>
      <c r="EH1130"/>
      <c r="EI1130"/>
      <c r="EJ1130"/>
      <c r="EK1130"/>
      <c r="EL1130"/>
      <c r="EM1130"/>
      <c r="EN1130"/>
    </row>
    <row r="1131" spans="1:144" ht="15.75">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c r="CW1131"/>
      <c r="CX1131"/>
      <c r="CY1131"/>
      <c r="CZ1131"/>
      <c r="DA1131"/>
      <c r="DB1131"/>
      <c r="DC1131"/>
      <c r="DD1131"/>
      <c r="DE1131"/>
      <c r="DF1131"/>
      <c r="DG1131"/>
      <c r="DH1131"/>
      <c r="DI1131"/>
      <c r="DJ1131"/>
      <c r="DK1131"/>
      <c r="DL1131"/>
      <c r="DM1131"/>
      <c r="DN1131"/>
      <c r="DO1131"/>
      <c r="DP1131"/>
      <c r="DQ1131"/>
      <c r="DR1131"/>
      <c r="DS1131"/>
      <c r="DT1131"/>
      <c r="DU1131"/>
      <c r="DV1131"/>
      <c r="DW1131"/>
      <c r="DX1131"/>
      <c r="DY1131"/>
      <c r="DZ1131"/>
      <c r="EA1131"/>
      <c r="EB1131"/>
      <c r="EC1131"/>
      <c r="ED1131"/>
      <c r="EE1131"/>
      <c r="EF1131"/>
      <c r="EG1131"/>
      <c r="EH1131"/>
      <c r="EI1131"/>
      <c r="EJ1131"/>
      <c r="EK1131"/>
      <c r="EL1131"/>
      <c r="EM1131"/>
      <c r="EN1131"/>
    </row>
    <row r="1132" spans="1:144" ht="15.75">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c r="CW1132"/>
      <c r="CX1132"/>
      <c r="CY1132"/>
      <c r="CZ1132"/>
      <c r="DA1132"/>
      <c r="DB1132"/>
      <c r="DC1132"/>
      <c r="DD1132"/>
      <c r="DE1132"/>
      <c r="DF1132"/>
      <c r="DG1132"/>
      <c r="DH1132"/>
      <c r="DI1132"/>
      <c r="DJ1132"/>
      <c r="DK1132"/>
      <c r="DL1132"/>
      <c r="DM1132"/>
      <c r="DN1132"/>
      <c r="DO1132"/>
      <c r="DP1132"/>
      <c r="DQ1132"/>
      <c r="DR1132"/>
      <c r="DS1132"/>
      <c r="DT1132"/>
      <c r="DU1132"/>
      <c r="DV1132"/>
      <c r="DW1132"/>
      <c r="DX1132"/>
      <c r="DY1132"/>
      <c r="DZ1132"/>
      <c r="EA1132"/>
      <c r="EB1132"/>
      <c r="EC1132"/>
      <c r="ED1132"/>
      <c r="EE1132"/>
      <c r="EF1132"/>
      <c r="EG1132"/>
      <c r="EH1132"/>
      <c r="EI1132"/>
      <c r="EJ1132"/>
      <c r="EK1132"/>
      <c r="EL1132"/>
      <c r="EM1132"/>
      <c r="EN1132"/>
    </row>
    <row r="1133" spans="1:144" ht="15.75">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c r="CW1133"/>
      <c r="CX1133"/>
      <c r="CY1133"/>
      <c r="CZ1133"/>
      <c r="DA1133"/>
      <c r="DB1133"/>
      <c r="DC1133"/>
      <c r="DD1133"/>
      <c r="DE1133"/>
      <c r="DF1133"/>
      <c r="DG1133"/>
      <c r="DH1133"/>
      <c r="DI1133"/>
      <c r="DJ1133"/>
      <c r="DK1133"/>
      <c r="DL1133"/>
      <c r="DM1133"/>
      <c r="DN1133"/>
      <c r="DO1133"/>
      <c r="DP1133"/>
      <c r="DQ1133"/>
      <c r="DR1133"/>
      <c r="DS1133"/>
      <c r="DT1133"/>
      <c r="DU1133"/>
      <c r="DV1133"/>
      <c r="DW1133"/>
      <c r="DX1133"/>
      <c r="DY1133"/>
      <c r="DZ1133"/>
      <c r="EA1133"/>
      <c r="EB1133"/>
      <c r="EC1133"/>
      <c r="ED1133"/>
      <c r="EE1133"/>
      <c r="EF1133"/>
      <c r="EG1133"/>
      <c r="EH1133"/>
      <c r="EI1133"/>
      <c r="EJ1133"/>
      <c r="EK1133"/>
      <c r="EL1133"/>
      <c r="EM1133"/>
      <c r="EN1133"/>
    </row>
    <row r="1134" spans="1:144" ht="15.75">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c r="CW1134"/>
      <c r="CX1134"/>
      <c r="CY1134"/>
      <c r="CZ1134"/>
      <c r="DA1134"/>
      <c r="DB1134"/>
      <c r="DC1134"/>
      <c r="DD1134"/>
      <c r="DE1134"/>
      <c r="DF1134"/>
      <c r="DG1134"/>
      <c r="DH1134"/>
      <c r="DI1134"/>
      <c r="DJ1134"/>
      <c r="DK1134"/>
      <c r="DL1134"/>
      <c r="DM1134"/>
      <c r="DN1134"/>
      <c r="DO1134"/>
      <c r="DP1134"/>
      <c r="DQ1134"/>
      <c r="DR1134"/>
      <c r="DS1134"/>
      <c r="DT1134"/>
      <c r="DU1134"/>
      <c r="DV1134"/>
      <c r="DW1134"/>
      <c r="DX1134"/>
      <c r="DY1134"/>
      <c r="DZ1134"/>
      <c r="EA1134"/>
      <c r="EB1134"/>
      <c r="EC1134"/>
      <c r="ED1134"/>
      <c r="EE1134"/>
      <c r="EF1134"/>
      <c r="EG1134"/>
      <c r="EH1134"/>
      <c r="EI1134"/>
      <c r="EJ1134"/>
      <c r="EK1134"/>
      <c r="EL1134"/>
      <c r="EM1134"/>
      <c r="EN1134"/>
    </row>
    <row r="1135" spans="1:144" ht="15.75">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c r="CW1135"/>
      <c r="CX1135"/>
      <c r="CY1135"/>
      <c r="CZ1135"/>
      <c r="DA1135"/>
      <c r="DB1135"/>
      <c r="DC1135"/>
      <c r="DD1135"/>
      <c r="DE1135"/>
      <c r="DF1135"/>
      <c r="DG1135"/>
      <c r="DH1135"/>
      <c r="DI1135"/>
      <c r="DJ1135"/>
      <c r="DK1135"/>
      <c r="DL1135"/>
      <c r="DM1135"/>
      <c r="DN1135"/>
      <c r="DO1135"/>
      <c r="DP1135"/>
      <c r="DQ1135"/>
      <c r="DR1135"/>
      <c r="DS1135"/>
      <c r="DT1135"/>
      <c r="DU1135"/>
      <c r="DV1135"/>
      <c r="DW1135"/>
      <c r="DX1135"/>
      <c r="DY1135"/>
      <c r="DZ1135"/>
      <c r="EA1135"/>
      <c r="EB1135"/>
      <c r="EC1135"/>
      <c r="ED1135"/>
      <c r="EE1135"/>
      <c r="EF1135"/>
      <c r="EG1135"/>
      <c r="EH1135"/>
      <c r="EI1135"/>
      <c r="EJ1135"/>
      <c r="EK1135"/>
      <c r="EL1135"/>
      <c r="EM1135"/>
      <c r="EN1135"/>
    </row>
    <row r="1136" spans="1:144" ht="15.75">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c r="CW1136"/>
      <c r="CX1136"/>
      <c r="CY1136"/>
      <c r="CZ1136"/>
      <c r="DA1136"/>
      <c r="DB1136"/>
      <c r="DC1136"/>
      <c r="DD1136"/>
      <c r="DE1136"/>
      <c r="DF1136"/>
      <c r="DG1136"/>
      <c r="DH1136"/>
      <c r="DI1136"/>
      <c r="DJ1136"/>
      <c r="DK1136"/>
      <c r="DL1136"/>
      <c r="DM1136"/>
      <c r="DN1136"/>
      <c r="DO1136"/>
      <c r="DP1136"/>
      <c r="DQ1136"/>
      <c r="DR1136"/>
      <c r="DS1136"/>
      <c r="DT1136"/>
      <c r="DU1136"/>
      <c r="DV1136"/>
      <c r="DW1136"/>
      <c r="DX1136"/>
      <c r="DY1136"/>
      <c r="DZ1136"/>
      <c r="EA1136"/>
      <c r="EB1136"/>
      <c r="EC1136"/>
      <c r="ED1136"/>
      <c r="EE1136"/>
      <c r="EF1136"/>
      <c r="EG1136"/>
      <c r="EH1136"/>
      <c r="EI1136"/>
      <c r="EJ1136"/>
      <c r="EK1136"/>
      <c r="EL1136"/>
      <c r="EM1136"/>
      <c r="EN1136"/>
    </row>
    <row r="1137" spans="1:144" ht="15.75">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c r="CW1137"/>
      <c r="CX1137"/>
      <c r="CY1137"/>
      <c r="CZ1137"/>
      <c r="DA1137"/>
      <c r="DB1137"/>
      <c r="DC1137"/>
      <c r="DD1137"/>
      <c r="DE1137"/>
      <c r="DF1137"/>
      <c r="DG1137"/>
      <c r="DH1137"/>
      <c r="DI1137"/>
      <c r="DJ1137"/>
      <c r="DK1137"/>
      <c r="DL1137"/>
      <c r="DM1137"/>
      <c r="DN1137"/>
      <c r="DO1137"/>
      <c r="DP1137"/>
      <c r="DQ1137"/>
      <c r="DR1137"/>
      <c r="DS1137"/>
      <c r="DT1137"/>
      <c r="DU1137"/>
      <c r="DV1137"/>
      <c r="DW1137"/>
      <c r="DX1137"/>
      <c r="DY1137"/>
      <c r="DZ1137"/>
      <c r="EA1137"/>
      <c r="EB1137"/>
      <c r="EC1137"/>
      <c r="ED1137"/>
      <c r="EE1137"/>
      <c r="EF1137"/>
      <c r="EG1137"/>
      <c r="EH1137"/>
      <c r="EI1137"/>
      <c r="EJ1137"/>
      <c r="EK1137"/>
      <c r="EL1137"/>
      <c r="EM1137"/>
      <c r="EN1137"/>
    </row>
    <row r="1138" spans="1:144" ht="15.75">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c r="CW1138"/>
      <c r="CX1138"/>
      <c r="CY1138"/>
      <c r="CZ1138"/>
      <c r="DA1138"/>
      <c r="DB1138"/>
      <c r="DC1138"/>
      <c r="DD1138"/>
      <c r="DE1138"/>
      <c r="DF1138"/>
      <c r="DG1138"/>
      <c r="DH1138"/>
      <c r="DI1138"/>
      <c r="DJ1138"/>
      <c r="DK1138"/>
      <c r="DL1138"/>
      <c r="DM1138"/>
      <c r="DN1138"/>
      <c r="DO1138"/>
      <c r="DP1138"/>
      <c r="DQ1138"/>
      <c r="DR1138"/>
      <c r="DS1138"/>
      <c r="DT1138"/>
      <c r="DU1138"/>
      <c r="DV1138"/>
      <c r="DW1138"/>
      <c r="DX1138"/>
      <c r="DY1138"/>
      <c r="DZ1138"/>
      <c r="EA1138"/>
      <c r="EB1138"/>
      <c r="EC1138"/>
      <c r="ED1138"/>
      <c r="EE1138"/>
      <c r="EF1138"/>
      <c r="EG1138"/>
      <c r="EH1138"/>
      <c r="EI1138"/>
      <c r="EJ1138"/>
      <c r="EK1138"/>
      <c r="EL1138"/>
      <c r="EM1138"/>
      <c r="EN1138"/>
    </row>
    <row r="1139" spans="1:144" ht="15.75">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c r="CW1139"/>
      <c r="CX1139"/>
      <c r="CY1139"/>
      <c r="CZ1139"/>
      <c r="DA1139"/>
      <c r="DB1139"/>
      <c r="DC1139"/>
      <c r="DD1139"/>
      <c r="DE1139"/>
      <c r="DF1139"/>
      <c r="DG1139"/>
      <c r="DH1139"/>
      <c r="DI1139"/>
      <c r="DJ1139"/>
      <c r="DK1139"/>
      <c r="DL1139"/>
      <c r="DM1139"/>
      <c r="DN1139"/>
      <c r="DO1139"/>
      <c r="DP1139"/>
      <c r="DQ1139"/>
      <c r="DR1139"/>
      <c r="DS1139"/>
      <c r="DT1139"/>
      <c r="DU1139"/>
      <c r="DV1139"/>
      <c r="DW1139"/>
      <c r="DX1139"/>
      <c r="DY1139"/>
      <c r="DZ1139"/>
      <c r="EA1139"/>
      <c r="EB1139"/>
      <c r="EC1139"/>
      <c r="ED1139"/>
      <c r="EE1139"/>
      <c r="EF1139"/>
      <c r="EG1139"/>
      <c r="EH1139"/>
      <c r="EI1139"/>
      <c r="EJ1139"/>
      <c r="EK1139"/>
      <c r="EL1139"/>
      <c r="EM1139"/>
      <c r="EN1139"/>
    </row>
    <row r="1140" spans="1:144" ht="15.75">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c r="CW1140"/>
      <c r="CX1140"/>
      <c r="CY1140"/>
      <c r="CZ1140"/>
      <c r="DA1140"/>
      <c r="DB1140"/>
      <c r="DC1140"/>
      <c r="DD1140"/>
      <c r="DE1140"/>
      <c r="DF1140"/>
      <c r="DG1140"/>
      <c r="DH1140"/>
      <c r="DI1140"/>
      <c r="DJ1140"/>
      <c r="DK1140"/>
      <c r="DL1140"/>
      <c r="DM1140"/>
      <c r="DN1140"/>
      <c r="DO1140"/>
      <c r="DP1140"/>
      <c r="DQ1140"/>
      <c r="DR1140"/>
      <c r="DS1140"/>
      <c r="DT1140"/>
      <c r="DU1140"/>
      <c r="DV1140"/>
      <c r="DW1140"/>
      <c r="DX1140"/>
      <c r="DY1140"/>
      <c r="DZ1140"/>
      <c r="EA1140"/>
      <c r="EB1140"/>
      <c r="EC1140"/>
      <c r="ED1140"/>
      <c r="EE1140"/>
      <c r="EF1140"/>
      <c r="EG1140"/>
      <c r="EH1140"/>
      <c r="EI1140"/>
      <c r="EJ1140"/>
      <c r="EK1140"/>
      <c r="EL1140"/>
      <c r="EM1140"/>
      <c r="EN1140"/>
    </row>
    <row r="1141" spans="1:144" ht="15.75">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c r="CW1141"/>
      <c r="CX1141"/>
      <c r="CY1141"/>
      <c r="CZ1141"/>
      <c r="DA1141"/>
      <c r="DB1141"/>
      <c r="DC1141"/>
      <c r="DD1141"/>
      <c r="DE1141"/>
      <c r="DF1141"/>
      <c r="DG1141"/>
      <c r="DH1141"/>
      <c r="DI1141"/>
      <c r="DJ1141"/>
      <c r="DK1141"/>
      <c r="DL1141"/>
      <c r="DM1141"/>
      <c r="DN1141"/>
      <c r="DO1141"/>
      <c r="DP1141"/>
      <c r="DQ1141"/>
      <c r="DR1141"/>
      <c r="DS1141"/>
      <c r="DT1141"/>
      <c r="DU1141"/>
      <c r="DV1141"/>
      <c r="DW1141"/>
      <c r="DX1141"/>
      <c r="DY1141"/>
      <c r="DZ1141"/>
      <c r="EA1141"/>
      <c r="EB1141"/>
      <c r="EC1141"/>
      <c r="ED1141"/>
      <c r="EE1141"/>
      <c r="EF1141"/>
      <c r="EG1141"/>
      <c r="EH1141"/>
      <c r="EI1141"/>
      <c r="EJ1141"/>
      <c r="EK1141"/>
      <c r="EL1141"/>
      <c r="EM1141"/>
      <c r="EN1141"/>
    </row>
    <row r="1142" spans="1:144" ht="15.75">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c r="CW1142"/>
      <c r="CX1142"/>
      <c r="CY1142"/>
      <c r="CZ1142"/>
      <c r="DA1142"/>
      <c r="DB1142"/>
      <c r="DC1142"/>
      <c r="DD1142"/>
      <c r="DE1142"/>
      <c r="DF1142"/>
      <c r="DG1142"/>
      <c r="DH1142"/>
      <c r="DI1142"/>
      <c r="DJ1142"/>
      <c r="DK1142"/>
      <c r="DL1142"/>
      <c r="DM1142"/>
      <c r="DN1142"/>
      <c r="DO1142"/>
      <c r="DP1142"/>
      <c r="DQ1142"/>
      <c r="DR1142"/>
      <c r="DS1142"/>
      <c r="DT1142"/>
      <c r="DU1142"/>
      <c r="DV1142"/>
      <c r="DW1142"/>
      <c r="DX1142"/>
      <c r="DY1142"/>
      <c r="DZ1142"/>
      <c r="EA1142"/>
      <c r="EB1142"/>
      <c r="EC1142"/>
      <c r="ED1142"/>
      <c r="EE1142"/>
      <c r="EF1142"/>
      <c r="EG1142"/>
      <c r="EH1142"/>
      <c r="EI1142"/>
      <c r="EJ1142"/>
      <c r="EK1142"/>
      <c r="EL1142"/>
      <c r="EM1142"/>
      <c r="EN1142"/>
    </row>
    <row r="1143" spans="1:144" ht="15.75">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c r="CW1143"/>
      <c r="CX1143"/>
      <c r="CY1143"/>
      <c r="CZ1143"/>
      <c r="DA1143"/>
      <c r="DB1143"/>
      <c r="DC1143"/>
      <c r="DD1143"/>
      <c r="DE1143"/>
      <c r="DF1143"/>
      <c r="DG1143"/>
      <c r="DH1143"/>
      <c r="DI1143"/>
      <c r="DJ1143"/>
      <c r="DK1143"/>
      <c r="DL1143"/>
      <c r="DM1143"/>
      <c r="DN1143"/>
      <c r="DO1143"/>
      <c r="DP1143"/>
      <c r="DQ1143"/>
      <c r="DR1143"/>
      <c r="DS1143"/>
      <c r="DT1143"/>
      <c r="DU1143"/>
      <c r="DV1143"/>
      <c r="DW1143"/>
      <c r="DX1143"/>
      <c r="DY1143"/>
      <c r="DZ1143"/>
      <c r="EA1143"/>
      <c r="EB1143"/>
      <c r="EC1143"/>
      <c r="ED1143"/>
      <c r="EE1143"/>
      <c r="EF1143"/>
      <c r="EG1143"/>
      <c r="EH1143"/>
      <c r="EI1143"/>
      <c r="EJ1143"/>
      <c r="EK1143"/>
      <c r="EL1143"/>
      <c r="EM1143"/>
      <c r="EN1143"/>
    </row>
    <row r="1144" spans="1:144" ht="15.75">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c r="CW1144"/>
      <c r="CX1144"/>
      <c r="CY1144"/>
      <c r="CZ1144"/>
      <c r="DA1144"/>
      <c r="DB1144"/>
      <c r="DC1144"/>
      <c r="DD1144"/>
      <c r="DE1144"/>
      <c r="DF1144"/>
      <c r="DG1144"/>
      <c r="DH1144"/>
      <c r="DI1144"/>
      <c r="DJ1144"/>
      <c r="DK1144"/>
      <c r="DL1144"/>
      <c r="DM1144"/>
      <c r="DN1144"/>
      <c r="DO1144"/>
      <c r="DP1144"/>
      <c r="DQ1144"/>
      <c r="DR1144"/>
      <c r="DS1144"/>
      <c r="DT1144"/>
      <c r="DU1144"/>
      <c r="DV1144"/>
      <c r="DW1144"/>
      <c r="DX1144"/>
      <c r="DY1144"/>
      <c r="DZ1144"/>
      <c r="EA1144"/>
      <c r="EB1144"/>
      <c r="EC1144"/>
      <c r="ED1144"/>
      <c r="EE1144"/>
      <c r="EF1144"/>
      <c r="EG1144"/>
      <c r="EH1144"/>
      <c r="EI1144"/>
      <c r="EJ1144"/>
      <c r="EK1144"/>
      <c r="EL1144"/>
      <c r="EM1144"/>
      <c r="EN1144"/>
    </row>
    <row r="1145" spans="1:144" ht="15.75">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c r="CW1145"/>
      <c r="CX1145"/>
      <c r="CY1145"/>
      <c r="CZ1145"/>
      <c r="DA1145"/>
      <c r="DB1145"/>
      <c r="DC1145"/>
      <c r="DD1145"/>
      <c r="DE1145"/>
      <c r="DF1145"/>
      <c r="DG1145"/>
      <c r="DH1145"/>
      <c r="DI1145"/>
      <c r="DJ1145"/>
      <c r="DK1145"/>
      <c r="DL1145"/>
      <c r="DM1145"/>
      <c r="DN1145"/>
      <c r="DO1145"/>
      <c r="DP1145"/>
      <c r="DQ1145"/>
      <c r="DR1145"/>
      <c r="DS1145"/>
      <c r="DT1145"/>
      <c r="DU1145"/>
      <c r="DV1145"/>
      <c r="DW1145"/>
      <c r="DX1145"/>
      <c r="DY1145"/>
      <c r="DZ1145"/>
      <c r="EA1145"/>
      <c r="EB1145"/>
      <c r="EC1145"/>
      <c r="ED1145"/>
      <c r="EE1145"/>
      <c r="EF1145"/>
      <c r="EG1145"/>
      <c r="EH1145"/>
      <c r="EI1145"/>
      <c r="EJ1145"/>
      <c r="EK1145"/>
      <c r="EL1145"/>
      <c r="EM1145"/>
      <c r="EN1145"/>
    </row>
    <row r="1146" spans="1:144" ht="15.75">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c r="CW1146"/>
      <c r="CX1146"/>
      <c r="CY1146"/>
      <c r="CZ1146"/>
      <c r="DA1146"/>
      <c r="DB1146"/>
      <c r="DC1146"/>
      <c r="DD1146"/>
      <c r="DE1146"/>
      <c r="DF1146"/>
      <c r="DG1146"/>
      <c r="DH1146"/>
      <c r="DI1146"/>
      <c r="DJ1146"/>
      <c r="DK1146"/>
      <c r="DL1146"/>
      <c r="DM1146"/>
      <c r="DN1146"/>
      <c r="DO1146"/>
      <c r="DP1146"/>
      <c r="DQ1146"/>
      <c r="DR1146"/>
      <c r="DS1146"/>
      <c r="DT1146"/>
      <c r="DU1146"/>
      <c r="DV1146"/>
      <c r="DW1146"/>
      <c r="DX1146"/>
      <c r="DY1146"/>
      <c r="DZ1146"/>
      <c r="EA1146"/>
      <c r="EB1146"/>
      <c r="EC1146"/>
      <c r="ED1146"/>
      <c r="EE1146"/>
      <c r="EF1146"/>
      <c r="EG1146"/>
      <c r="EH1146"/>
      <c r="EI1146"/>
      <c r="EJ1146"/>
      <c r="EK1146"/>
      <c r="EL1146"/>
      <c r="EM1146"/>
      <c r="EN1146"/>
    </row>
    <row r="1147" spans="1:144" ht="15.75">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c r="CW1147"/>
      <c r="CX1147"/>
      <c r="CY1147"/>
      <c r="CZ1147"/>
      <c r="DA1147"/>
      <c r="DB1147"/>
      <c r="DC1147"/>
      <c r="DD1147"/>
      <c r="DE1147"/>
      <c r="DF1147"/>
      <c r="DG1147"/>
      <c r="DH1147"/>
      <c r="DI1147"/>
      <c r="DJ1147"/>
      <c r="DK1147"/>
      <c r="DL1147"/>
      <c r="DM1147"/>
      <c r="DN1147"/>
      <c r="DO1147"/>
      <c r="DP1147"/>
      <c r="DQ1147"/>
      <c r="DR1147"/>
      <c r="DS1147"/>
      <c r="DT1147"/>
      <c r="DU1147"/>
      <c r="DV1147"/>
      <c r="DW1147"/>
      <c r="DX1147"/>
      <c r="DY1147"/>
      <c r="DZ1147"/>
      <c r="EA1147"/>
      <c r="EB1147"/>
      <c r="EC1147"/>
      <c r="ED1147"/>
      <c r="EE1147"/>
      <c r="EF1147"/>
      <c r="EG1147"/>
      <c r="EH1147"/>
      <c r="EI1147"/>
      <c r="EJ1147"/>
      <c r="EK1147"/>
      <c r="EL1147"/>
      <c r="EM1147"/>
      <c r="EN1147"/>
    </row>
    <row r="1148" spans="1:144" ht="15.75">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c r="CW1148"/>
      <c r="CX1148"/>
      <c r="CY1148"/>
      <c r="CZ1148"/>
      <c r="DA1148"/>
      <c r="DB1148"/>
      <c r="DC1148"/>
      <c r="DD1148"/>
      <c r="DE1148"/>
      <c r="DF1148"/>
      <c r="DG1148"/>
      <c r="DH1148"/>
      <c r="DI1148"/>
      <c r="DJ1148"/>
      <c r="DK1148"/>
      <c r="DL1148"/>
      <c r="DM1148"/>
      <c r="DN1148"/>
      <c r="DO1148"/>
      <c r="DP1148"/>
      <c r="DQ1148"/>
      <c r="DR1148"/>
      <c r="DS1148"/>
      <c r="DT1148"/>
      <c r="DU1148"/>
      <c r="DV1148"/>
      <c r="DW1148"/>
      <c r="DX1148"/>
      <c r="DY1148"/>
      <c r="DZ1148"/>
      <c r="EA1148"/>
      <c r="EB1148"/>
      <c r="EC1148"/>
      <c r="ED1148"/>
      <c r="EE1148"/>
      <c r="EF1148"/>
      <c r="EG1148"/>
      <c r="EH1148"/>
      <c r="EI1148"/>
      <c r="EJ1148"/>
      <c r="EK1148"/>
      <c r="EL1148"/>
      <c r="EM1148"/>
      <c r="EN1148"/>
    </row>
    <row r="1149" spans="1:144" ht="15.75">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c r="CW1149"/>
      <c r="CX1149"/>
      <c r="CY1149"/>
      <c r="CZ1149"/>
      <c r="DA1149"/>
      <c r="DB1149"/>
      <c r="DC1149"/>
      <c r="DD1149"/>
      <c r="DE1149"/>
      <c r="DF1149"/>
      <c r="DG1149"/>
      <c r="DH1149"/>
      <c r="DI1149"/>
      <c r="DJ1149"/>
      <c r="DK1149"/>
      <c r="DL1149"/>
      <c r="DM1149"/>
      <c r="DN1149"/>
      <c r="DO1149"/>
      <c r="DP1149"/>
      <c r="DQ1149"/>
      <c r="DR1149"/>
      <c r="DS1149"/>
      <c r="DT1149"/>
      <c r="DU1149"/>
      <c r="DV1149"/>
      <c r="DW1149"/>
      <c r="DX1149"/>
      <c r="DY1149"/>
      <c r="DZ1149"/>
      <c r="EA1149"/>
      <c r="EB1149"/>
      <c r="EC1149"/>
      <c r="ED1149"/>
      <c r="EE1149"/>
      <c r="EF1149"/>
      <c r="EG1149"/>
      <c r="EH1149"/>
      <c r="EI1149"/>
      <c r="EJ1149"/>
      <c r="EK1149"/>
      <c r="EL1149"/>
      <c r="EM1149"/>
      <c r="EN1149"/>
    </row>
    <row r="1150" spans="1:144" ht="15.75">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c r="CW1150"/>
      <c r="CX1150"/>
      <c r="CY1150"/>
      <c r="CZ1150"/>
      <c r="DA1150"/>
      <c r="DB1150"/>
      <c r="DC1150"/>
      <c r="DD1150"/>
      <c r="DE1150"/>
      <c r="DF1150"/>
      <c r="DG1150"/>
      <c r="DH1150"/>
      <c r="DI1150"/>
      <c r="DJ1150"/>
      <c r="DK1150"/>
      <c r="DL1150"/>
      <c r="DM1150"/>
      <c r="DN1150"/>
      <c r="DO1150"/>
      <c r="DP1150"/>
      <c r="DQ1150"/>
      <c r="DR1150"/>
      <c r="DS1150"/>
      <c r="DT1150"/>
      <c r="DU1150"/>
      <c r="DV1150"/>
      <c r="DW1150"/>
      <c r="DX1150"/>
      <c r="DY1150"/>
      <c r="DZ1150"/>
      <c r="EA1150"/>
      <c r="EB1150"/>
      <c r="EC1150"/>
      <c r="ED1150"/>
      <c r="EE1150"/>
      <c r="EF1150"/>
      <c r="EG1150"/>
      <c r="EH1150"/>
      <c r="EI1150"/>
      <c r="EJ1150"/>
      <c r="EK1150"/>
      <c r="EL1150"/>
      <c r="EM1150"/>
      <c r="EN1150"/>
    </row>
    <row r="1151" spans="1:144" ht="15.75">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c r="CW1151"/>
      <c r="CX1151"/>
      <c r="CY1151"/>
      <c r="CZ1151"/>
      <c r="DA1151"/>
      <c r="DB1151"/>
      <c r="DC1151"/>
      <c r="DD1151"/>
      <c r="DE1151"/>
      <c r="DF1151"/>
      <c r="DG1151"/>
      <c r="DH1151"/>
      <c r="DI1151"/>
      <c r="DJ1151"/>
      <c r="DK1151"/>
      <c r="DL1151"/>
      <c r="DM1151"/>
      <c r="DN1151"/>
      <c r="DO1151"/>
      <c r="DP1151"/>
      <c r="DQ1151"/>
      <c r="DR1151"/>
      <c r="DS1151"/>
      <c r="DT1151"/>
      <c r="DU1151"/>
      <c r="DV1151"/>
      <c r="DW1151"/>
      <c r="DX1151"/>
      <c r="DY1151"/>
      <c r="DZ1151"/>
      <c r="EA1151"/>
      <c r="EB1151"/>
      <c r="EC1151"/>
      <c r="ED1151"/>
      <c r="EE1151"/>
      <c r="EF1151"/>
      <c r="EG1151"/>
      <c r="EH1151"/>
      <c r="EI1151"/>
      <c r="EJ1151"/>
      <c r="EK1151"/>
      <c r="EL1151"/>
      <c r="EM1151"/>
      <c r="EN1151"/>
    </row>
    <row r="1152" spans="1:144" ht="15.75">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c r="CW1152"/>
      <c r="CX1152"/>
      <c r="CY1152"/>
      <c r="CZ1152"/>
      <c r="DA1152"/>
      <c r="DB1152"/>
      <c r="DC1152"/>
      <c r="DD1152"/>
      <c r="DE1152"/>
      <c r="DF1152"/>
      <c r="DG1152"/>
      <c r="DH1152"/>
      <c r="DI1152"/>
      <c r="DJ1152"/>
      <c r="DK1152"/>
      <c r="DL1152"/>
      <c r="DM1152"/>
      <c r="DN1152"/>
      <c r="DO1152"/>
      <c r="DP1152"/>
      <c r="DQ1152"/>
      <c r="DR1152"/>
      <c r="DS1152"/>
      <c r="DT1152"/>
      <c r="DU1152"/>
      <c r="DV1152"/>
      <c r="DW1152"/>
      <c r="DX1152"/>
      <c r="DY1152"/>
      <c r="DZ1152"/>
      <c r="EA1152"/>
      <c r="EB1152"/>
      <c r="EC1152"/>
      <c r="ED1152"/>
      <c r="EE1152"/>
      <c r="EF1152"/>
      <c r="EG1152"/>
      <c r="EH1152"/>
      <c r="EI1152"/>
      <c r="EJ1152"/>
      <c r="EK1152"/>
      <c r="EL1152"/>
      <c r="EM1152"/>
      <c r="EN1152"/>
    </row>
    <row r="1153" spans="1:144" ht="15.75">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c r="CW1153"/>
      <c r="CX1153"/>
      <c r="CY1153"/>
      <c r="CZ1153"/>
      <c r="DA1153"/>
      <c r="DB1153"/>
      <c r="DC1153"/>
      <c r="DD1153"/>
      <c r="DE1153"/>
      <c r="DF1153"/>
      <c r="DG1153"/>
      <c r="DH1153"/>
      <c r="DI1153"/>
      <c r="DJ1153"/>
      <c r="DK1153"/>
      <c r="DL1153"/>
      <c r="DM1153"/>
      <c r="DN1153"/>
      <c r="DO1153"/>
      <c r="DP1153"/>
      <c r="DQ1153"/>
      <c r="DR1153"/>
      <c r="DS1153"/>
      <c r="DT1153"/>
      <c r="DU1153"/>
      <c r="DV1153"/>
      <c r="DW1153"/>
      <c r="DX1153"/>
      <c r="DY1153"/>
      <c r="DZ1153"/>
      <c r="EA1153"/>
      <c r="EB1153"/>
      <c r="EC1153"/>
      <c r="ED1153"/>
      <c r="EE1153"/>
      <c r="EF1153"/>
      <c r="EG1153"/>
      <c r="EH1153"/>
      <c r="EI1153"/>
      <c r="EJ1153"/>
      <c r="EK1153"/>
      <c r="EL1153"/>
      <c r="EM1153"/>
      <c r="EN1153"/>
    </row>
    <row r="1154" spans="1:144" ht="15.75">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c r="CW1154"/>
      <c r="CX1154"/>
      <c r="CY1154"/>
      <c r="CZ1154"/>
      <c r="DA1154"/>
      <c r="DB1154"/>
      <c r="DC1154"/>
      <c r="DD1154"/>
      <c r="DE1154"/>
      <c r="DF1154"/>
      <c r="DG1154"/>
      <c r="DH1154"/>
      <c r="DI1154"/>
      <c r="DJ1154"/>
      <c r="DK1154"/>
      <c r="DL1154"/>
      <c r="DM1154"/>
      <c r="DN1154"/>
      <c r="DO1154"/>
      <c r="DP1154"/>
      <c r="DQ1154"/>
      <c r="DR1154"/>
      <c r="DS1154"/>
      <c r="DT1154"/>
      <c r="DU1154"/>
      <c r="DV1154"/>
      <c r="DW1154"/>
      <c r="DX1154"/>
      <c r="DY1154"/>
      <c r="DZ1154"/>
      <c r="EA1154"/>
      <c r="EB1154"/>
      <c r="EC1154"/>
      <c r="ED1154"/>
      <c r="EE1154"/>
      <c r="EF1154"/>
      <c r="EG1154"/>
      <c r="EH1154"/>
      <c r="EI1154"/>
      <c r="EJ1154"/>
      <c r="EK1154"/>
      <c r="EL1154"/>
      <c r="EM1154"/>
      <c r="EN1154"/>
    </row>
    <row r="1155" spans="1:144" ht="15.75">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c r="DN1155"/>
      <c r="DO1155"/>
      <c r="DP1155"/>
      <c r="DQ1155"/>
      <c r="DR1155"/>
      <c r="DS1155"/>
      <c r="DT1155"/>
      <c r="DU1155"/>
      <c r="DV1155"/>
      <c r="DW1155"/>
      <c r="DX1155"/>
      <c r="DY1155"/>
      <c r="DZ1155"/>
      <c r="EA1155"/>
      <c r="EB1155"/>
      <c r="EC1155"/>
      <c r="ED1155"/>
      <c r="EE1155"/>
      <c r="EF1155"/>
      <c r="EG1155"/>
      <c r="EH1155"/>
      <c r="EI1155"/>
      <c r="EJ1155"/>
      <c r="EK1155"/>
      <c r="EL1155"/>
      <c r="EM1155"/>
      <c r="EN1155"/>
    </row>
    <row r="1156" spans="1:144" ht="15.75">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c r="CW1156"/>
      <c r="CX1156"/>
      <c r="CY1156"/>
      <c r="CZ1156"/>
      <c r="DA1156"/>
      <c r="DB1156"/>
      <c r="DC1156"/>
      <c r="DD1156"/>
      <c r="DE1156"/>
      <c r="DF1156"/>
      <c r="DG1156"/>
      <c r="DH1156"/>
      <c r="DI1156"/>
      <c r="DJ1156"/>
      <c r="DK1156"/>
      <c r="DL1156"/>
      <c r="DM1156"/>
      <c r="DN1156"/>
      <c r="DO1156"/>
      <c r="DP1156"/>
      <c r="DQ1156"/>
      <c r="DR1156"/>
      <c r="DS1156"/>
      <c r="DT1156"/>
      <c r="DU1156"/>
      <c r="DV1156"/>
      <c r="DW1156"/>
      <c r="DX1156"/>
      <c r="DY1156"/>
      <c r="DZ1156"/>
      <c r="EA1156"/>
      <c r="EB1156"/>
      <c r="EC1156"/>
      <c r="ED1156"/>
      <c r="EE1156"/>
      <c r="EF1156"/>
      <c r="EG1156"/>
      <c r="EH1156"/>
      <c r="EI1156"/>
      <c r="EJ1156"/>
      <c r="EK1156"/>
      <c r="EL1156"/>
      <c r="EM1156"/>
      <c r="EN1156"/>
    </row>
    <row r="1157" spans="1:144" ht="15.75">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c r="CW1157"/>
      <c r="CX1157"/>
      <c r="CY1157"/>
      <c r="CZ1157"/>
      <c r="DA1157"/>
      <c r="DB1157"/>
      <c r="DC1157"/>
      <c r="DD1157"/>
      <c r="DE1157"/>
      <c r="DF1157"/>
      <c r="DG1157"/>
      <c r="DH1157"/>
      <c r="DI1157"/>
      <c r="DJ1157"/>
      <c r="DK1157"/>
      <c r="DL1157"/>
      <c r="DM1157"/>
      <c r="DN1157"/>
      <c r="DO1157"/>
      <c r="DP1157"/>
      <c r="DQ1157"/>
      <c r="DR1157"/>
      <c r="DS1157"/>
      <c r="DT1157"/>
      <c r="DU1157"/>
      <c r="DV1157"/>
      <c r="DW1157"/>
      <c r="DX1157"/>
      <c r="DY1157"/>
      <c r="DZ1157"/>
      <c r="EA1157"/>
      <c r="EB1157"/>
      <c r="EC1157"/>
      <c r="ED1157"/>
      <c r="EE1157"/>
      <c r="EF1157"/>
      <c r="EG1157"/>
      <c r="EH1157"/>
      <c r="EI1157"/>
      <c r="EJ1157"/>
      <c r="EK1157"/>
      <c r="EL1157"/>
      <c r="EM1157"/>
      <c r="EN1157"/>
    </row>
    <row r="1158" spans="1:144" ht="15.75">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c r="CW1158"/>
      <c r="CX1158"/>
      <c r="CY1158"/>
      <c r="CZ1158"/>
      <c r="DA1158"/>
      <c r="DB1158"/>
      <c r="DC1158"/>
      <c r="DD1158"/>
      <c r="DE1158"/>
      <c r="DF1158"/>
      <c r="DG1158"/>
      <c r="DH1158"/>
      <c r="DI1158"/>
      <c r="DJ1158"/>
      <c r="DK1158"/>
      <c r="DL1158"/>
      <c r="DM1158"/>
      <c r="DN1158"/>
      <c r="DO1158"/>
      <c r="DP1158"/>
      <c r="DQ1158"/>
      <c r="DR1158"/>
      <c r="DS1158"/>
      <c r="DT1158"/>
      <c r="DU1158"/>
      <c r="DV1158"/>
      <c r="DW1158"/>
      <c r="DX1158"/>
      <c r="DY1158"/>
      <c r="DZ1158"/>
      <c r="EA1158"/>
      <c r="EB1158"/>
      <c r="EC1158"/>
      <c r="ED1158"/>
      <c r="EE1158"/>
      <c r="EF1158"/>
      <c r="EG1158"/>
      <c r="EH1158"/>
      <c r="EI1158"/>
      <c r="EJ1158"/>
      <c r="EK1158"/>
      <c r="EL1158"/>
      <c r="EM1158"/>
      <c r="EN1158"/>
    </row>
    <row r="1159" spans="1:144" ht="15.75">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c r="CW1159"/>
      <c r="CX1159"/>
      <c r="CY1159"/>
      <c r="CZ1159"/>
      <c r="DA1159"/>
      <c r="DB1159"/>
      <c r="DC1159"/>
      <c r="DD1159"/>
      <c r="DE1159"/>
      <c r="DF1159"/>
      <c r="DG1159"/>
      <c r="DH1159"/>
      <c r="DI1159"/>
      <c r="DJ1159"/>
      <c r="DK1159"/>
      <c r="DL1159"/>
      <c r="DM1159"/>
      <c r="DN1159"/>
      <c r="DO1159"/>
      <c r="DP1159"/>
      <c r="DQ1159"/>
      <c r="DR1159"/>
      <c r="DS1159"/>
      <c r="DT1159"/>
      <c r="DU1159"/>
      <c r="DV1159"/>
      <c r="DW1159"/>
      <c r="DX1159"/>
      <c r="DY1159"/>
      <c r="DZ1159"/>
      <c r="EA1159"/>
      <c r="EB1159"/>
      <c r="EC1159"/>
      <c r="ED1159"/>
      <c r="EE1159"/>
      <c r="EF1159"/>
      <c r="EG1159"/>
      <c r="EH1159"/>
      <c r="EI1159"/>
      <c r="EJ1159"/>
      <c r="EK1159"/>
      <c r="EL1159"/>
      <c r="EM1159"/>
      <c r="EN1159"/>
    </row>
    <row r="1160" spans="1:144" ht="15.75">
      <c r="A1160"/>
      <c r="B1160"/>
      <c r="C1160"/>
      <c r="D1160"/>
      <c r="E1160"/>
      <c r="F1160"/>
      <c r="G1160"/>
      <c r="H1160"/>
      <c r="I1160"/>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c r="CW1160"/>
      <c r="CX1160"/>
      <c r="CY1160"/>
      <c r="CZ1160"/>
      <c r="DA1160"/>
      <c r="DB1160"/>
      <c r="DC1160"/>
      <c r="DD1160"/>
      <c r="DE1160"/>
      <c r="DF1160"/>
      <c r="DG1160"/>
      <c r="DH1160"/>
      <c r="DI1160"/>
      <c r="DJ1160"/>
      <c r="DK1160"/>
      <c r="DL1160"/>
      <c r="DM1160"/>
      <c r="DN1160"/>
      <c r="DO1160"/>
      <c r="DP1160"/>
      <c r="DQ1160"/>
      <c r="DR1160"/>
      <c r="DS1160"/>
      <c r="DT1160"/>
      <c r="DU1160"/>
      <c r="DV1160"/>
      <c r="DW1160"/>
      <c r="DX1160"/>
      <c r="DY1160"/>
      <c r="DZ1160"/>
      <c r="EA1160"/>
      <c r="EB1160"/>
      <c r="EC1160"/>
      <c r="ED1160"/>
      <c r="EE1160"/>
      <c r="EF1160"/>
      <c r="EG1160"/>
      <c r="EH1160"/>
      <c r="EI1160"/>
      <c r="EJ1160"/>
      <c r="EK1160"/>
      <c r="EL1160"/>
      <c r="EM1160"/>
      <c r="EN1160"/>
    </row>
    <row r="1161" spans="1:144" ht="15.75">
      <c r="A1161"/>
      <c r="B1161"/>
      <c r="C1161"/>
      <c r="D1161"/>
      <c r="E1161"/>
      <c r="F1161"/>
      <c r="G1161"/>
      <c r="H1161"/>
      <c r="I1161"/>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c r="CW1161"/>
      <c r="CX1161"/>
      <c r="CY1161"/>
      <c r="CZ1161"/>
      <c r="DA1161"/>
      <c r="DB1161"/>
      <c r="DC1161"/>
      <c r="DD1161"/>
      <c r="DE1161"/>
      <c r="DF1161"/>
      <c r="DG1161"/>
      <c r="DH1161"/>
      <c r="DI1161"/>
      <c r="DJ1161"/>
      <c r="DK1161"/>
      <c r="DL1161"/>
      <c r="DM1161"/>
      <c r="DN1161"/>
      <c r="DO1161"/>
      <c r="DP1161"/>
      <c r="DQ1161"/>
      <c r="DR1161"/>
      <c r="DS1161"/>
      <c r="DT1161"/>
      <c r="DU1161"/>
      <c r="DV1161"/>
      <c r="DW1161"/>
      <c r="DX1161"/>
      <c r="DY1161"/>
      <c r="DZ1161"/>
      <c r="EA1161"/>
      <c r="EB1161"/>
      <c r="EC1161"/>
      <c r="ED1161"/>
      <c r="EE1161"/>
      <c r="EF1161"/>
      <c r="EG1161"/>
      <c r="EH1161"/>
      <c r="EI1161"/>
      <c r="EJ1161"/>
      <c r="EK1161"/>
      <c r="EL1161"/>
      <c r="EM1161"/>
      <c r="EN1161"/>
    </row>
    <row r="1162" spans="1:144" ht="15.75">
      <c r="A1162"/>
      <c r="B1162"/>
      <c r="C1162"/>
      <c r="D1162"/>
      <c r="E1162"/>
      <c r="F1162"/>
      <c r="G1162"/>
      <c r="H1162"/>
      <c r="I1162"/>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c r="CW1162"/>
      <c r="CX1162"/>
      <c r="CY1162"/>
      <c r="CZ1162"/>
      <c r="DA1162"/>
      <c r="DB1162"/>
      <c r="DC1162"/>
      <c r="DD1162"/>
      <c r="DE1162"/>
      <c r="DF1162"/>
      <c r="DG1162"/>
      <c r="DH1162"/>
      <c r="DI1162"/>
      <c r="DJ1162"/>
      <c r="DK1162"/>
      <c r="DL1162"/>
      <c r="DM1162"/>
      <c r="DN1162"/>
      <c r="DO1162"/>
      <c r="DP1162"/>
      <c r="DQ1162"/>
      <c r="DR1162"/>
      <c r="DS1162"/>
      <c r="DT1162"/>
      <c r="DU1162"/>
      <c r="DV1162"/>
      <c r="DW1162"/>
      <c r="DX1162"/>
      <c r="DY1162"/>
      <c r="DZ1162"/>
      <c r="EA1162"/>
      <c r="EB1162"/>
      <c r="EC1162"/>
      <c r="ED1162"/>
      <c r="EE1162"/>
      <c r="EF1162"/>
      <c r="EG1162"/>
      <c r="EH1162"/>
      <c r="EI1162"/>
      <c r="EJ1162"/>
      <c r="EK1162"/>
      <c r="EL1162"/>
      <c r="EM1162"/>
      <c r="EN1162"/>
    </row>
    <row r="1163" spans="1:144" ht="15.75">
      <c r="A1163"/>
      <c r="B1163"/>
      <c r="C1163"/>
      <c r="D1163"/>
      <c r="E1163"/>
      <c r="F1163"/>
      <c r="G1163"/>
      <c r="H1163"/>
      <c r="I1163"/>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c r="CW1163"/>
      <c r="CX1163"/>
      <c r="CY1163"/>
      <c r="CZ1163"/>
      <c r="DA1163"/>
      <c r="DB1163"/>
      <c r="DC1163"/>
      <c r="DD1163"/>
      <c r="DE1163"/>
      <c r="DF1163"/>
      <c r="DG1163"/>
      <c r="DH1163"/>
      <c r="DI1163"/>
      <c r="DJ1163"/>
      <c r="DK1163"/>
      <c r="DL1163"/>
      <c r="DM1163"/>
      <c r="DN1163"/>
      <c r="DO1163"/>
      <c r="DP1163"/>
      <c r="DQ1163"/>
      <c r="DR1163"/>
      <c r="DS1163"/>
      <c r="DT1163"/>
      <c r="DU1163"/>
      <c r="DV1163"/>
      <c r="DW1163"/>
      <c r="DX1163"/>
      <c r="DY1163"/>
      <c r="DZ1163"/>
      <c r="EA1163"/>
      <c r="EB1163"/>
      <c r="EC1163"/>
      <c r="ED1163"/>
      <c r="EE1163"/>
      <c r="EF1163"/>
      <c r="EG1163"/>
      <c r="EH1163"/>
      <c r="EI1163"/>
      <c r="EJ1163"/>
      <c r="EK1163"/>
      <c r="EL1163"/>
      <c r="EM1163"/>
      <c r="EN1163"/>
    </row>
    <row r="1164" spans="1:144" ht="15.75">
      <c r="A1164"/>
      <c r="B1164"/>
      <c r="C1164"/>
      <c r="D1164"/>
      <c r="E1164"/>
      <c r="F1164"/>
      <c r="G1164"/>
      <c r="H1164"/>
      <c r="I1164"/>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c r="CW1164"/>
      <c r="CX1164"/>
      <c r="CY1164"/>
      <c r="CZ1164"/>
      <c r="DA1164"/>
      <c r="DB1164"/>
      <c r="DC1164"/>
      <c r="DD1164"/>
      <c r="DE1164"/>
      <c r="DF1164"/>
      <c r="DG1164"/>
      <c r="DH1164"/>
      <c r="DI1164"/>
      <c r="DJ1164"/>
      <c r="DK1164"/>
      <c r="DL1164"/>
      <c r="DM1164"/>
      <c r="DN1164"/>
      <c r="DO1164"/>
      <c r="DP1164"/>
      <c r="DQ1164"/>
      <c r="DR1164"/>
      <c r="DS1164"/>
      <c r="DT1164"/>
      <c r="DU1164"/>
      <c r="DV1164"/>
      <c r="DW1164"/>
      <c r="DX1164"/>
      <c r="DY1164"/>
      <c r="DZ1164"/>
      <c r="EA1164"/>
      <c r="EB1164"/>
      <c r="EC1164"/>
      <c r="ED1164"/>
      <c r="EE1164"/>
      <c r="EF1164"/>
      <c r="EG1164"/>
      <c r="EH1164"/>
      <c r="EI1164"/>
      <c r="EJ1164"/>
      <c r="EK1164"/>
      <c r="EL1164"/>
      <c r="EM1164"/>
      <c r="EN1164"/>
    </row>
    <row r="1165" spans="1:144" ht="15.75">
      <c r="A1165"/>
      <c r="B1165"/>
      <c r="C1165"/>
      <c r="D1165"/>
      <c r="E1165"/>
      <c r="F1165"/>
      <c r="G1165"/>
      <c r="H1165"/>
      <c r="I116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c r="CW1165"/>
      <c r="CX1165"/>
      <c r="CY1165"/>
      <c r="CZ1165"/>
      <c r="DA1165"/>
      <c r="DB1165"/>
      <c r="DC1165"/>
      <c r="DD1165"/>
      <c r="DE1165"/>
      <c r="DF1165"/>
      <c r="DG1165"/>
      <c r="DH1165"/>
      <c r="DI1165"/>
      <c r="DJ1165"/>
      <c r="DK1165"/>
      <c r="DL1165"/>
      <c r="DM1165"/>
      <c r="DN1165"/>
      <c r="DO1165"/>
      <c r="DP1165"/>
      <c r="DQ1165"/>
      <c r="DR1165"/>
      <c r="DS1165"/>
      <c r="DT1165"/>
      <c r="DU1165"/>
      <c r="DV1165"/>
      <c r="DW1165"/>
      <c r="DX1165"/>
      <c r="DY1165"/>
      <c r="DZ1165"/>
      <c r="EA1165"/>
      <c r="EB1165"/>
      <c r="EC1165"/>
      <c r="ED1165"/>
      <c r="EE1165"/>
      <c r="EF1165"/>
      <c r="EG1165"/>
      <c r="EH1165"/>
      <c r="EI1165"/>
      <c r="EJ1165"/>
      <c r="EK1165"/>
      <c r="EL1165"/>
      <c r="EM1165"/>
      <c r="EN1165"/>
    </row>
    <row r="1166" spans="1:144" ht="15.75">
      <c r="A1166"/>
      <c r="B1166"/>
      <c r="C1166"/>
      <c r="D1166"/>
      <c r="E1166"/>
      <c r="F1166"/>
      <c r="G1166"/>
      <c r="H1166"/>
      <c r="I1166"/>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c r="CW1166"/>
      <c r="CX1166"/>
      <c r="CY1166"/>
      <c r="CZ1166"/>
      <c r="DA1166"/>
      <c r="DB1166"/>
      <c r="DC1166"/>
      <c r="DD1166"/>
      <c r="DE1166"/>
      <c r="DF1166"/>
      <c r="DG1166"/>
      <c r="DH1166"/>
      <c r="DI1166"/>
      <c r="DJ1166"/>
      <c r="DK1166"/>
      <c r="DL1166"/>
      <c r="DM1166"/>
      <c r="DN1166"/>
      <c r="DO1166"/>
      <c r="DP1166"/>
      <c r="DQ1166"/>
      <c r="DR1166"/>
      <c r="DS1166"/>
      <c r="DT1166"/>
      <c r="DU1166"/>
      <c r="DV1166"/>
      <c r="DW1166"/>
      <c r="DX1166"/>
      <c r="DY1166"/>
      <c r="DZ1166"/>
      <c r="EA1166"/>
      <c r="EB1166"/>
      <c r="EC1166"/>
      <c r="ED1166"/>
      <c r="EE1166"/>
      <c r="EF1166"/>
      <c r="EG1166"/>
      <c r="EH1166"/>
      <c r="EI1166"/>
      <c r="EJ1166"/>
      <c r="EK1166"/>
      <c r="EL1166"/>
      <c r="EM1166"/>
      <c r="EN1166"/>
    </row>
    <row r="1167" spans="1:144" ht="15.75">
      <c r="A1167"/>
      <c r="B1167"/>
      <c r="C1167"/>
      <c r="D1167"/>
      <c r="E1167"/>
      <c r="F1167"/>
      <c r="G1167"/>
      <c r="H1167"/>
      <c r="I1167"/>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c r="CW1167"/>
      <c r="CX1167"/>
      <c r="CY1167"/>
      <c r="CZ1167"/>
      <c r="DA1167"/>
      <c r="DB1167"/>
      <c r="DC1167"/>
      <c r="DD1167"/>
      <c r="DE1167"/>
      <c r="DF1167"/>
      <c r="DG1167"/>
      <c r="DH1167"/>
      <c r="DI1167"/>
      <c r="DJ1167"/>
      <c r="DK1167"/>
      <c r="DL1167"/>
      <c r="DM1167"/>
      <c r="DN1167"/>
      <c r="DO1167"/>
      <c r="DP1167"/>
      <c r="DQ1167"/>
      <c r="DR1167"/>
      <c r="DS1167"/>
      <c r="DT1167"/>
      <c r="DU1167"/>
      <c r="DV1167"/>
      <c r="DW1167"/>
      <c r="DX1167"/>
      <c r="DY1167"/>
      <c r="DZ1167"/>
      <c r="EA1167"/>
      <c r="EB1167"/>
      <c r="EC1167"/>
      <c r="ED1167"/>
      <c r="EE1167"/>
      <c r="EF1167"/>
      <c r="EG1167"/>
      <c r="EH1167"/>
      <c r="EI1167"/>
      <c r="EJ1167"/>
      <c r="EK1167"/>
      <c r="EL1167"/>
      <c r="EM1167"/>
      <c r="EN1167"/>
    </row>
    <row r="1168" spans="1:144" ht="15.75">
      <c r="A1168"/>
      <c r="B1168"/>
      <c r="C1168"/>
      <c r="D1168"/>
      <c r="E1168"/>
      <c r="F1168"/>
      <c r="G1168"/>
      <c r="H1168"/>
      <c r="I1168"/>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c r="CW1168"/>
      <c r="CX1168"/>
      <c r="CY1168"/>
      <c r="CZ1168"/>
      <c r="DA1168"/>
      <c r="DB1168"/>
      <c r="DC1168"/>
      <c r="DD1168"/>
      <c r="DE1168"/>
      <c r="DF1168"/>
      <c r="DG1168"/>
      <c r="DH1168"/>
      <c r="DI1168"/>
      <c r="DJ1168"/>
      <c r="DK1168"/>
      <c r="DL1168"/>
      <c r="DM1168"/>
      <c r="DN1168"/>
      <c r="DO1168"/>
      <c r="DP1168"/>
      <c r="DQ1168"/>
      <c r="DR1168"/>
      <c r="DS1168"/>
      <c r="DT1168"/>
      <c r="DU1168"/>
      <c r="DV1168"/>
      <c r="DW1168"/>
      <c r="DX1168"/>
      <c r="DY1168"/>
      <c r="DZ1168"/>
      <c r="EA1168"/>
      <c r="EB1168"/>
      <c r="EC1168"/>
      <c r="ED1168"/>
      <c r="EE1168"/>
      <c r="EF1168"/>
      <c r="EG1168"/>
      <c r="EH1168"/>
      <c r="EI1168"/>
      <c r="EJ1168"/>
      <c r="EK1168"/>
      <c r="EL1168"/>
      <c r="EM1168"/>
      <c r="EN1168"/>
    </row>
    <row r="1169" spans="1:144" ht="15.75">
      <c r="A1169"/>
      <c r="B1169"/>
      <c r="C1169"/>
      <c r="D1169"/>
      <c r="E1169"/>
      <c r="F1169"/>
      <c r="G1169"/>
      <c r="H1169"/>
      <c r="I11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c r="CW1169"/>
      <c r="CX1169"/>
      <c r="CY1169"/>
      <c r="CZ1169"/>
      <c r="DA1169"/>
      <c r="DB1169"/>
      <c r="DC1169"/>
      <c r="DD1169"/>
      <c r="DE1169"/>
      <c r="DF1169"/>
      <c r="DG1169"/>
      <c r="DH1169"/>
      <c r="DI1169"/>
      <c r="DJ1169"/>
      <c r="DK1169"/>
      <c r="DL1169"/>
      <c r="DM1169"/>
      <c r="DN1169"/>
      <c r="DO1169"/>
      <c r="DP1169"/>
      <c r="DQ1169"/>
      <c r="DR1169"/>
      <c r="DS1169"/>
      <c r="DT1169"/>
      <c r="DU1169"/>
      <c r="DV1169"/>
      <c r="DW1169"/>
      <c r="DX1169"/>
      <c r="DY1169"/>
      <c r="DZ1169"/>
      <c r="EA1169"/>
      <c r="EB1169"/>
      <c r="EC1169"/>
      <c r="ED1169"/>
      <c r="EE1169"/>
      <c r="EF1169"/>
      <c r="EG1169"/>
      <c r="EH1169"/>
      <c r="EI1169"/>
      <c r="EJ1169"/>
      <c r="EK1169"/>
      <c r="EL1169"/>
      <c r="EM1169"/>
      <c r="EN1169"/>
    </row>
    <row r="1170" spans="1:144" ht="15.75">
      <c r="A1170"/>
      <c r="B1170"/>
      <c r="C1170"/>
      <c r="D1170"/>
      <c r="E1170"/>
      <c r="F1170"/>
      <c r="G1170"/>
      <c r="H1170"/>
      <c r="I1170"/>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c r="CW1170"/>
      <c r="CX1170"/>
      <c r="CY1170"/>
      <c r="CZ1170"/>
      <c r="DA1170"/>
      <c r="DB1170"/>
      <c r="DC1170"/>
      <c r="DD1170"/>
      <c r="DE1170"/>
      <c r="DF1170"/>
      <c r="DG1170"/>
      <c r="DH1170"/>
      <c r="DI1170"/>
      <c r="DJ1170"/>
      <c r="DK1170"/>
      <c r="DL1170"/>
      <c r="DM1170"/>
      <c r="DN1170"/>
      <c r="DO1170"/>
      <c r="DP1170"/>
      <c r="DQ1170"/>
      <c r="DR1170"/>
      <c r="DS1170"/>
      <c r="DT1170"/>
      <c r="DU1170"/>
      <c r="DV1170"/>
      <c r="DW1170"/>
      <c r="DX1170"/>
      <c r="DY1170"/>
      <c r="DZ1170"/>
      <c r="EA1170"/>
      <c r="EB1170"/>
      <c r="EC1170"/>
      <c r="ED1170"/>
      <c r="EE1170"/>
      <c r="EF1170"/>
      <c r="EG1170"/>
      <c r="EH1170"/>
      <c r="EI1170"/>
      <c r="EJ1170"/>
      <c r="EK1170"/>
      <c r="EL1170"/>
      <c r="EM1170"/>
      <c r="EN1170"/>
    </row>
    <row r="1171" spans="1:144" ht="15.75">
      <c r="A1171"/>
      <c r="B1171"/>
      <c r="C1171"/>
      <c r="D1171"/>
      <c r="E1171"/>
      <c r="F1171"/>
      <c r="G1171"/>
      <c r="H1171"/>
      <c r="I1171"/>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c r="CW1171"/>
      <c r="CX1171"/>
      <c r="CY1171"/>
      <c r="CZ1171"/>
      <c r="DA1171"/>
      <c r="DB1171"/>
      <c r="DC1171"/>
      <c r="DD1171"/>
      <c r="DE1171"/>
      <c r="DF1171"/>
      <c r="DG1171"/>
      <c r="DH1171"/>
      <c r="DI1171"/>
      <c r="DJ1171"/>
      <c r="DK1171"/>
      <c r="DL1171"/>
      <c r="DM1171"/>
      <c r="DN1171"/>
      <c r="DO1171"/>
      <c r="DP1171"/>
      <c r="DQ1171"/>
      <c r="DR1171"/>
      <c r="DS1171"/>
      <c r="DT1171"/>
      <c r="DU1171"/>
      <c r="DV1171"/>
      <c r="DW1171"/>
      <c r="DX1171"/>
      <c r="DY1171"/>
      <c r="DZ1171"/>
      <c r="EA1171"/>
      <c r="EB1171"/>
      <c r="EC1171"/>
      <c r="ED1171"/>
      <c r="EE1171"/>
      <c r="EF1171"/>
      <c r="EG1171"/>
      <c r="EH1171"/>
      <c r="EI1171"/>
      <c r="EJ1171"/>
      <c r="EK1171"/>
      <c r="EL1171"/>
      <c r="EM1171"/>
      <c r="EN1171"/>
    </row>
    <row r="1172" spans="1:144" ht="15.75">
      <c r="A1172"/>
      <c r="B1172"/>
      <c r="C1172"/>
      <c r="D1172"/>
      <c r="E1172"/>
      <c r="F1172"/>
      <c r="G1172"/>
      <c r="H1172"/>
      <c r="I1172"/>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c r="CW1172"/>
      <c r="CX1172"/>
      <c r="CY1172"/>
      <c r="CZ1172"/>
      <c r="DA1172"/>
      <c r="DB1172"/>
      <c r="DC1172"/>
      <c r="DD1172"/>
      <c r="DE1172"/>
      <c r="DF1172"/>
      <c r="DG1172"/>
      <c r="DH1172"/>
      <c r="DI1172"/>
      <c r="DJ1172"/>
      <c r="DK1172"/>
      <c r="DL1172"/>
      <c r="DM1172"/>
      <c r="DN1172"/>
      <c r="DO1172"/>
      <c r="DP1172"/>
      <c r="DQ1172"/>
      <c r="DR1172"/>
      <c r="DS1172"/>
      <c r="DT1172"/>
      <c r="DU1172"/>
      <c r="DV1172"/>
      <c r="DW1172"/>
      <c r="DX1172"/>
      <c r="DY1172"/>
      <c r="DZ1172"/>
      <c r="EA1172"/>
      <c r="EB1172"/>
      <c r="EC1172"/>
      <c r="ED1172"/>
      <c r="EE1172"/>
      <c r="EF1172"/>
      <c r="EG1172"/>
      <c r="EH1172"/>
      <c r="EI1172"/>
      <c r="EJ1172"/>
      <c r="EK1172"/>
      <c r="EL1172"/>
      <c r="EM1172"/>
      <c r="EN1172"/>
    </row>
    <row r="1173" spans="1:144" ht="15.75">
      <c r="A1173"/>
      <c r="B1173"/>
      <c r="C1173"/>
      <c r="D1173"/>
      <c r="E1173"/>
      <c r="F1173"/>
      <c r="G1173"/>
      <c r="H1173"/>
      <c r="I1173"/>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c r="CW1173"/>
      <c r="CX1173"/>
      <c r="CY1173"/>
      <c r="CZ1173"/>
      <c r="DA1173"/>
      <c r="DB1173"/>
      <c r="DC1173"/>
      <c r="DD1173"/>
      <c r="DE1173"/>
      <c r="DF1173"/>
      <c r="DG1173"/>
      <c r="DH1173"/>
      <c r="DI1173"/>
      <c r="DJ1173"/>
      <c r="DK1173"/>
      <c r="DL1173"/>
      <c r="DM1173"/>
      <c r="DN1173"/>
      <c r="DO1173"/>
      <c r="DP1173"/>
      <c r="DQ1173"/>
      <c r="DR1173"/>
      <c r="DS1173"/>
      <c r="DT1173"/>
      <c r="DU1173"/>
      <c r="DV1173"/>
      <c r="DW1173"/>
      <c r="DX1173"/>
      <c r="DY1173"/>
      <c r="DZ1173"/>
      <c r="EA1173"/>
      <c r="EB1173"/>
      <c r="EC1173"/>
      <c r="ED1173"/>
      <c r="EE1173"/>
      <c r="EF1173"/>
      <c r="EG1173"/>
      <c r="EH1173"/>
      <c r="EI1173"/>
      <c r="EJ1173"/>
      <c r="EK1173"/>
      <c r="EL1173"/>
      <c r="EM1173"/>
      <c r="EN1173"/>
    </row>
    <row r="1174" spans="1:144" ht="15.75">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c r="DL1174"/>
      <c r="DM1174"/>
      <c r="DN1174"/>
      <c r="DO1174"/>
      <c r="DP1174"/>
      <c r="DQ1174"/>
      <c r="DR1174"/>
      <c r="DS1174"/>
      <c r="DT1174"/>
      <c r="DU1174"/>
      <c r="DV1174"/>
      <c r="DW1174"/>
      <c r="DX1174"/>
      <c r="DY1174"/>
      <c r="DZ1174"/>
      <c r="EA1174"/>
      <c r="EB1174"/>
      <c r="EC1174"/>
      <c r="ED1174"/>
      <c r="EE1174"/>
      <c r="EF1174"/>
      <c r="EG1174"/>
      <c r="EH1174"/>
      <c r="EI1174"/>
      <c r="EJ1174"/>
      <c r="EK1174"/>
      <c r="EL1174"/>
      <c r="EM1174"/>
      <c r="EN1174"/>
    </row>
    <row r="1175" spans="1:144" ht="15.75">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c r="DN1175"/>
      <c r="DO1175"/>
      <c r="DP1175"/>
      <c r="DQ1175"/>
      <c r="DR1175"/>
      <c r="DS1175"/>
      <c r="DT1175"/>
      <c r="DU1175"/>
      <c r="DV1175"/>
      <c r="DW1175"/>
      <c r="DX1175"/>
      <c r="DY1175"/>
      <c r="DZ1175"/>
      <c r="EA1175"/>
      <c r="EB1175"/>
      <c r="EC1175"/>
      <c r="ED1175"/>
      <c r="EE1175"/>
      <c r="EF1175"/>
      <c r="EG1175"/>
      <c r="EH1175"/>
      <c r="EI1175"/>
      <c r="EJ1175"/>
      <c r="EK1175"/>
      <c r="EL1175"/>
      <c r="EM1175"/>
      <c r="EN1175"/>
    </row>
    <row r="1176" spans="1:144" ht="15.75">
      <c r="A1176"/>
      <c r="B1176"/>
      <c r="C1176"/>
      <c r="D1176"/>
      <c r="E1176"/>
      <c r="F1176"/>
      <c r="G1176"/>
      <c r="H1176"/>
      <c r="I1176"/>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c r="CW1176"/>
      <c r="CX1176"/>
      <c r="CY1176"/>
      <c r="CZ1176"/>
      <c r="DA1176"/>
      <c r="DB1176"/>
      <c r="DC1176"/>
      <c r="DD1176"/>
      <c r="DE1176"/>
      <c r="DF1176"/>
      <c r="DG1176"/>
      <c r="DH1176"/>
      <c r="DI1176"/>
      <c r="DJ1176"/>
      <c r="DK1176"/>
      <c r="DL1176"/>
      <c r="DM1176"/>
      <c r="DN1176"/>
      <c r="DO1176"/>
      <c r="DP1176"/>
      <c r="DQ1176"/>
      <c r="DR1176"/>
      <c r="DS1176"/>
      <c r="DT1176"/>
      <c r="DU1176"/>
      <c r="DV1176"/>
      <c r="DW1176"/>
      <c r="DX1176"/>
      <c r="DY1176"/>
      <c r="DZ1176"/>
      <c r="EA1176"/>
      <c r="EB1176"/>
      <c r="EC1176"/>
      <c r="ED1176"/>
      <c r="EE1176"/>
      <c r="EF1176"/>
      <c r="EG1176"/>
      <c r="EH1176"/>
      <c r="EI1176"/>
      <c r="EJ1176"/>
      <c r="EK1176"/>
      <c r="EL1176"/>
      <c r="EM1176"/>
      <c r="EN1176"/>
    </row>
    <row r="1177" spans="1:144" ht="15.75">
      <c r="A1177"/>
      <c r="B1177"/>
      <c r="C1177"/>
      <c r="D1177"/>
      <c r="E1177"/>
      <c r="F1177"/>
      <c r="G1177"/>
      <c r="H1177"/>
      <c r="I1177"/>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c r="CW1177"/>
      <c r="CX1177"/>
      <c r="CY1177"/>
      <c r="CZ1177"/>
      <c r="DA1177"/>
      <c r="DB1177"/>
      <c r="DC1177"/>
      <c r="DD1177"/>
      <c r="DE1177"/>
      <c r="DF1177"/>
      <c r="DG1177"/>
      <c r="DH1177"/>
      <c r="DI1177"/>
      <c r="DJ1177"/>
      <c r="DK1177"/>
      <c r="DL1177"/>
      <c r="DM1177"/>
      <c r="DN1177"/>
      <c r="DO1177"/>
      <c r="DP1177"/>
      <c r="DQ1177"/>
      <c r="DR1177"/>
      <c r="DS1177"/>
      <c r="DT1177"/>
      <c r="DU1177"/>
      <c r="DV1177"/>
      <c r="DW1177"/>
      <c r="DX1177"/>
      <c r="DY1177"/>
      <c r="DZ1177"/>
      <c r="EA1177"/>
      <c r="EB1177"/>
      <c r="EC1177"/>
      <c r="ED1177"/>
      <c r="EE1177"/>
      <c r="EF1177"/>
      <c r="EG1177"/>
      <c r="EH1177"/>
      <c r="EI1177"/>
      <c r="EJ1177"/>
      <c r="EK1177"/>
      <c r="EL1177"/>
      <c r="EM1177"/>
      <c r="EN1177"/>
    </row>
    <row r="1178" spans="1:144" ht="15.75">
      <c r="A1178"/>
      <c r="B1178"/>
      <c r="C1178"/>
      <c r="D1178"/>
      <c r="E1178"/>
      <c r="F1178"/>
      <c r="G1178"/>
      <c r="H1178"/>
      <c r="I1178"/>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c r="CW1178"/>
      <c r="CX1178"/>
      <c r="CY1178"/>
      <c r="CZ1178"/>
      <c r="DA1178"/>
      <c r="DB1178"/>
      <c r="DC1178"/>
      <c r="DD1178"/>
      <c r="DE1178"/>
      <c r="DF1178"/>
      <c r="DG1178"/>
      <c r="DH1178"/>
      <c r="DI1178"/>
      <c r="DJ1178"/>
      <c r="DK1178"/>
      <c r="DL1178"/>
      <c r="DM1178"/>
      <c r="DN1178"/>
      <c r="DO1178"/>
      <c r="DP1178"/>
      <c r="DQ1178"/>
      <c r="DR1178"/>
      <c r="DS1178"/>
      <c r="DT1178"/>
      <c r="DU1178"/>
      <c r="DV1178"/>
      <c r="DW1178"/>
      <c r="DX1178"/>
      <c r="DY1178"/>
      <c r="DZ1178"/>
      <c r="EA1178"/>
      <c r="EB1178"/>
      <c r="EC1178"/>
      <c r="ED1178"/>
      <c r="EE1178"/>
      <c r="EF1178"/>
      <c r="EG1178"/>
      <c r="EH1178"/>
      <c r="EI1178"/>
      <c r="EJ1178"/>
      <c r="EK1178"/>
      <c r="EL1178"/>
      <c r="EM1178"/>
      <c r="EN1178"/>
    </row>
    <row r="1179" spans="1:144" ht="15.75">
      <c r="A1179"/>
      <c r="B1179"/>
      <c r="C1179"/>
      <c r="D1179"/>
      <c r="E1179"/>
      <c r="F1179"/>
      <c r="G1179"/>
      <c r="H1179"/>
      <c r="I117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c r="CW1179"/>
      <c r="CX1179"/>
      <c r="CY1179"/>
      <c r="CZ1179"/>
      <c r="DA1179"/>
      <c r="DB1179"/>
      <c r="DC1179"/>
      <c r="DD1179"/>
      <c r="DE1179"/>
      <c r="DF1179"/>
      <c r="DG1179"/>
      <c r="DH1179"/>
      <c r="DI1179"/>
      <c r="DJ1179"/>
      <c r="DK1179"/>
      <c r="DL1179"/>
      <c r="DM1179"/>
      <c r="DN1179"/>
      <c r="DO1179"/>
      <c r="DP1179"/>
      <c r="DQ1179"/>
      <c r="DR1179"/>
      <c r="DS1179"/>
      <c r="DT1179"/>
      <c r="DU1179"/>
      <c r="DV1179"/>
      <c r="DW1179"/>
      <c r="DX1179"/>
      <c r="DY1179"/>
      <c r="DZ1179"/>
      <c r="EA1179"/>
      <c r="EB1179"/>
      <c r="EC1179"/>
      <c r="ED1179"/>
      <c r="EE1179"/>
      <c r="EF1179"/>
      <c r="EG1179"/>
      <c r="EH1179"/>
      <c r="EI1179"/>
      <c r="EJ1179"/>
      <c r="EK1179"/>
      <c r="EL1179"/>
      <c r="EM1179"/>
      <c r="EN1179"/>
    </row>
    <row r="1180" spans="1:144" ht="15.75">
      <c r="A1180"/>
      <c r="B1180"/>
      <c r="C1180"/>
      <c r="D1180"/>
      <c r="E1180"/>
      <c r="F1180"/>
      <c r="G1180"/>
      <c r="H1180"/>
      <c r="I1180"/>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c r="CW1180"/>
      <c r="CX1180"/>
      <c r="CY1180"/>
      <c r="CZ1180"/>
      <c r="DA1180"/>
      <c r="DB1180"/>
      <c r="DC1180"/>
      <c r="DD1180"/>
      <c r="DE1180"/>
      <c r="DF1180"/>
      <c r="DG1180"/>
      <c r="DH1180"/>
      <c r="DI1180"/>
      <c r="DJ1180"/>
      <c r="DK1180"/>
      <c r="DL1180"/>
      <c r="DM1180"/>
      <c r="DN1180"/>
      <c r="DO1180"/>
      <c r="DP1180"/>
      <c r="DQ1180"/>
      <c r="DR1180"/>
      <c r="DS1180"/>
      <c r="DT1180"/>
      <c r="DU1180"/>
      <c r="DV1180"/>
      <c r="DW1180"/>
      <c r="DX1180"/>
      <c r="DY1180"/>
      <c r="DZ1180"/>
      <c r="EA1180"/>
      <c r="EB1180"/>
      <c r="EC1180"/>
      <c r="ED1180"/>
      <c r="EE1180"/>
      <c r="EF1180"/>
      <c r="EG1180"/>
      <c r="EH1180"/>
      <c r="EI1180"/>
      <c r="EJ1180"/>
      <c r="EK1180"/>
      <c r="EL1180"/>
      <c r="EM1180"/>
      <c r="EN1180"/>
    </row>
    <row r="1181" spans="1:144" ht="15.75">
      <c r="A1181"/>
      <c r="B1181"/>
      <c r="C1181"/>
      <c r="D1181"/>
      <c r="E1181"/>
      <c r="F1181"/>
      <c r="G1181"/>
      <c r="H1181"/>
      <c r="I1181"/>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c r="CW1181"/>
      <c r="CX1181"/>
      <c r="CY1181"/>
      <c r="CZ1181"/>
      <c r="DA1181"/>
      <c r="DB1181"/>
      <c r="DC1181"/>
      <c r="DD1181"/>
      <c r="DE1181"/>
      <c r="DF1181"/>
      <c r="DG1181"/>
      <c r="DH1181"/>
      <c r="DI1181"/>
      <c r="DJ1181"/>
      <c r="DK1181"/>
      <c r="DL1181"/>
      <c r="DM1181"/>
      <c r="DN1181"/>
      <c r="DO1181"/>
      <c r="DP1181"/>
      <c r="DQ1181"/>
      <c r="DR1181"/>
      <c r="DS1181"/>
      <c r="DT1181"/>
      <c r="DU1181"/>
      <c r="DV1181"/>
      <c r="DW1181"/>
      <c r="DX1181"/>
      <c r="DY1181"/>
      <c r="DZ1181"/>
      <c r="EA1181"/>
      <c r="EB1181"/>
      <c r="EC1181"/>
      <c r="ED1181"/>
      <c r="EE1181"/>
      <c r="EF1181"/>
      <c r="EG1181"/>
      <c r="EH1181"/>
      <c r="EI1181"/>
      <c r="EJ1181"/>
      <c r="EK1181"/>
      <c r="EL1181"/>
      <c r="EM1181"/>
      <c r="EN1181"/>
    </row>
    <row r="1182" spans="1:144" ht="15.75">
      <c r="A1182"/>
      <c r="B1182"/>
      <c r="C1182"/>
      <c r="D1182"/>
      <c r="E1182"/>
      <c r="F1182"/>
      <c r="G1182"/>
      <c r="H1182"/>
      <c r="I1182"/>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c r="CW1182"/>
      <c r="CX1182"/>
      <c r="CY1182"/>
      <c r="CZ1182"/>
      <c r="DA1182"/>
      <c r="DB1182"/>
      <c r="DC1182"/>
      <c r="DD1182"/>
      <c r="DE1182"/>
      <c r="DF1182"/>
      <c r="DG1182"/>
      <c r="DH1182"/>
      <c r="DI1182"/>
      <c r="DJ1182"/>
      <c r="DK1182"/>
      <c r="DL1182"/>
      <c r="DM1182"/>
      <c r="DN1182"/>
      <c r="DO1182"/>
      <c r="DP1182"/>
      <c r="DQ1182"/>
      <c r="DR1182"/>
      <c r="DS1182"/>
      <c r="DT1182"/>
      <c r="DU1182"/>
      <c r="DV1182"/>
      <c r="DW1182"/>
      <c r="DX1182"/>
      <c r="DY1182"/>
      <c r="DZ1182"/>
      <c r="EA1182"/>
      <c r="EB1182"/>
      <c r="EC1182"/>
      <c r="ED1182"/>
      <c r="EE1182"/>
      <c r="EF1182"/>
      <c r="EG1182"/>
      <c r="EH1182"/>
      <c r="EI1182"/>
      <c r="EJ1182"/>
      <c r="EK1182"/>
      <c r="EL1182"/>
      <c r="EM1182"/>
      <c r="EN1182"/>
    </row>
    <row r="1183" spans="1:144" ht="15.75">
      <c r="A1183"/>
      <c r="B1183"/>
      <c r="C1183"/>
      <c r="D1183"/>
      <c r="E1183"/>
      <c r="F1183"/>
      <c r="G1183"/>
      <c r="H1183"/>
      <c r="I1183"/>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c r="CW1183"/>
      <c r="CX1183"/>
      <c r="CY1183"/>
      <c r="CZ1183"/>
      <c r="DA1183"/>
      <c r="DB1183"/>
      <c r="DC1183"/>
      <c r="DD1183"/>
      <c r="DE1183"/>
      <c r="DF1183"/>
      <c r="DG1183"/>
      <c r="DH1183"/>
      <c r="DI1183"/>
      <c r="DJ1183"/>
      <c r="DK1183"/>
      <c r="DL1183"/>
      <c r="DM1183"/>
      <c r="DN1183"/>
      <c r="DO1183"/>
      <c r="DP1183"/>
      <c r="DQ1183"/>
      <c r="DR1183"/>
      <c r="DS1183"/>
      <c r="DT1183"/>
      <c r="DU1183"/>
      <c r="DV1183"/>
      <c r="DW1183"/>
      <c r="DX1183"/>
      <c r="DY1183"/>
      <c r="DZ1183"/>
      <c r="EA1183"/>
      <c r="EB1183"/>
      <c r="EC1183"/>
      <c r="ED1183"/>
      <c r="EE1183"/>
      <c r="EF1183"/>
      <c r="EG1183"/>
      <c r="EH1183"/>
      <c r="EI1183"/>
      <c r="EJ1183"/>
      <c r="EK1183"/>
      <c r="EL1183"/>
      <c r="EM1183"/>
      <c r="EN1183"/>
    </row>
    <row r="1184" spans="1:144" ht="15.75">
      <c r="A1184"/>
      <c r="B1184"/>
      <c r="C1184"/>
      <c r="D1184"/>
      <c r="E1184"/>
      <c r="F1184"/>
      <c r="G1184"/>
      <c r="H1184"/>
      <c r="I1184"/>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c r="CW1184"/>
      <c r="CX1184"/>
      <c r="CY1184"/>
      <c r="CZ1184"/>
      <c r="DA1184"/>
      <c r="DB1184"/>
      <c r="DC1184"/>
      <c r="DD1184"/>
      <c r="DE1184"/>
      <c r="DF1184"/>
      <c r="DG1184"/>
      <c r="DH1184"/>
      <c r="DI1184"/>
      <c r="DJ1184"/>
      <c r="DK1184"/>
      <c r="DL1184"/>
      <c r="DM1184"/>
      <c r="DN1184"/>
      <c r="DO1184"/>
      <c r="DP1184"/>
      <c r="DQ1184"/>
      <c r="DR1184"/>
      <c r="DS1184"/>
      <c r="DT1184"/>
      <c r="DU1184"/>
      <c r="DV1184"/>
      <c r="DW1184"/>
      <c r="DX1184"/>
      <c r="DY1184"/>
      <c r="DZ1184"/>
      <c r="EA1184"/>
      <c r="EB1184"/>
      <c r="EC1184"/>
      <c r="ED1184"/>
      <c r="EE1184"/>
      <c r="EF1184"/>
      <c r="EG1184"/>
      <c r="EH1184"/>
      <c r="EI1184"/>
      <c r="EJ1184"/>
      <c r="EK1184"/>
      <c r="EL1184"/>
      <c r="EM1184"/>
      <c r="EN1184"/>
    </row>
    <row r="1185" spans="1:144" ht="15.75">
      <c r="A1185"/>
      <c r="B1185"/>
      <c r="C1185"/>
      <c r="D1185"/>
      <c r="E1185"/>
      <c r="F1185"/>
      <c r="G1185"/>
      <c r="H1185"/>
      <c r="I118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c r="CW1185"/>
      <c r="CX1185"/>
      <c r="CY1185"/>
      <c r="CZ1185"/>
      <c r="DA1185"/>
      <c r="DB1185"/>
      <c r="DC1185"/>
      <c r="DD1185"/>
      <c r="DE1185"/>
      <c r="DF1185"/>
      <c r="DG1185"/>
      <c r="DH1185"/>
      <c r="DI1185"/>
      <c r="DJ1185"/>
      <c r="DK1185"/>
      <c r="DL1185"/>
      <c r="DM1185"/>
      <c r="DN1185"/>
      <c r="DO1185"/>
      <c r="DP1185"/>
      <c r="DQ1185"/>
      <c r="DR1185"/>
      <c r="DS1185"/>
      <c r="DT1185"/>
      <c r="DU1185"/>
      <c r="DV1185"/>
      <c r="DW1185"/>
      <c r="DX1185"/>
      <c r="DY1185"/>
      <c r="DZ1185"/>
      <c r="EA1185"/>
      <c r="EB1185"/>
      <c r="EC1185"/>
      <c r="ED1185"/>
      <c r="EE1185"/>
      <c r="EF1185"/>
      <c r="EG1185"/>
      <c r="EH1185"/>
      <c r="EI1185"/>
      <c r="EJ1185"/>
      <c r="EK1185"/>
      <c r="EL1185"/>
      <c r="EM1185"/>
      <c r="EN1185"/>
    </row>
    <row r="1186" spans="1:144" ht="15.75">
      <c r="A1186"/>
      <c r="B1186"/>
      <c r="C1186"/>
      <c r="D1186"/>
      <c r="E1186"/>
      <c r="F1186"/>
      <c r="G1186"/>
      <c r="H1186"/>
      <c r="I1186"/>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c r="CW1186"/>
      <c r="CX1186"/>
      <c r="CY1186"/>
      <c r="CZ1186"/>
      <c r="DA1186"/>
      <c r="DB1186"/>
      <c r="DC1186"/>
      <c r="DD1186"/>
      <c r="DE1186"/>
      <c r="DF1186"/>
      <c r="DG1186"/>
      <c r="DH1186"/>
      <c r="DI1186"/>
      <c r="DJ1186"/>
      <c r="DK1186"/>
      <c r="DL1186"/>
      <c r="DM1186"/>
      <c r="DN1186"/>
      <c r="DO1186"/>
      <c r="DP1186"/>
      <c r="DQ1186"/>
      <c r="DR1186"/>
      <c r="DS1186"/>
      <c r="DT1186"/>
      <c r="DU1186"/>
      <c r="DV1186"/>
      <c r="DW1186"/>
      <c r="DX1186"/>
      <c r="DY1186"/>
      <c r="DZ1186"/>
      <c r="EA1186"/>
      <c r="EB1186"/>
      <c r="EC1186"/>
      <c r="ED1186"/>
      <c r="EE1186"/>
      <c r="EF1186"/>
      <c r="EG1186"/>
      <c r="EH1186"/>
      <c r="EI1186"/>
      <c r="EJ1186"/>
      <c r="EK1186"/>
      <c r="EL1186"/>
      <c r="EM1186"/>
      <c r="EN1186"/>
    </row>
    <row r="1187" spans="1:144" ht="15.75">
      <c r="A1187"/>
      <c r="B1187"/>
      <c r="C1187"/>
      <c r="D1187"/>
      <c r="E1187"/>
      <c r="F1187"/>
      <c r="G1187"/>
      <c r="H1187"/>
      <c r="I1187"/>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c r="CW1187"/>
      <c r="CX1187"/>
      <c r="CY1187"/>
      <c r="CZ1187"/>
      <c r="DA1187"/>
      <c r="DB1187"/>
      <c r="DC1187"/>
      <c r="DD1187"/>
      <c r="DE1187"/>
      <c r="DF1187"/>
      <c r="DG1187"/>
      <c r="DH1187"/>
      <c r="DI1187"/>
      <c r="DJ1187"/>
      <c r="DK1187"/>
      <c r="DL1187"/>
      <c r="DM1187"/>
      <c r="DN1187"/>
      <c r="DO1187"/>
      <c r="DP1187"/>
      <c r="DQ1187"/>
      <c r="DR1187"/>
      <c r="DS1187"/>
      <c r="DT1187"/>
      <c r="DU1187"/>
      <c r="DV1187"/>
      <c r="DW1187"/>
      <c r="DX1187"/>
      <c r="DY1187"/>
      <c r="DZ1187"/>
      <c r="EA1187"/>
      <c r="EB1187"/>
      <c r="EC1187"/>
      <c r="ED1187"/>
      <c r="EE1187"/>
      <c r="EF1187"/>
      <c r="EG1187"/>
      <c r="EH1187"/>
      <c r="EI1187"/>
      <c r="EJ1187"/>
      <c r="EK1187"/>
      <c r="EL1187"/>
      <c r="EM1187"/>
      <c r="EN1187"/>
    </row>
    <row r="1188" spans="1:144" ht="15.75">
      <c r="A1188"/>
      <c r="B1188"/>
      <c r="C1188"/>
      <c r="D1188"/>
      <c r="E1188"/>
      <c r="F1188"/>
      <c r="G1188"/>
      <c r="H1188"/>
      <c r="I1188"/>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c r="CW1188"/>
      <c r="CX1188"/>
      <c r="CY1188"/>
      <c r="CZ1188"/>
      <c r="DA1188"/>
      <c r="DB1188"/>
      <c r="DC1188"/>
      <c r="DD1188"/>
      <c r="DE1188"/>
      <c r="DF1188"/>
      <c r="DG1188"/>
      <c r="DH1188"/>
      <c r="DI1188"/>
      <c r="DJ1188"/>
      <c r="DK1188"/>
      <c r="DL1188"/>
      <c r="DM1188"/>
      <c r="DN1188"/>
      <c r="DO1188"/>
      <c r="DP1188"/>
      <c r="DQ1188"/>
      <c r="DR1188"/>
      <c r="DS1188"/>
      <c r="DT1188"/>
      <c r="DU1188"/>
      <c r="DV1188"/>
      <c r="DW1188"/>
      <c r="DX1188"/>
      <c r="DY1188"/>
      <c r="DZ1188"/>
      <c r="EA1188"/>
      <c r="EB1188"/>
      <c r="EC1188"/>
      <c r="ED1188"/>
      <c r="EE1188"/>
      <c r="EF1188"/>
      <c r="EG1188"/>
      <c r="EH1188"/>
      <c r="EI1188"/>
      <c r="EJ1188"/>
      <c r="EK1188"/>
      <c r="EL1188"/>
      <c r="EM1188"/>
      <c r="EN1188"/>
    </row>
    <row r="1189" spans="1:144" ht="15.75">
      <c r="A1189"/>
      <c r="B1189"/>
      <c r="C1189"/>
      <c r="D1189"/>
      <c r="E1189"/>
      <c r="F1189"/>
      <c r="G1189"/>
      <c r="H1189"/>
      <c r="I118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c r="CW1189"/>
      <c r="CX1189"/>
      <c r="CY1189"/>
      <c r="CZ1189"/>
      <c r="DA1189"/>
      <c r="DB1189"/>
      <c r="DC1189"/>
      <c r="DD1189"/>
      <c r="DE1189"/>
      <c r="DF1189"/>
      <c r="DG1189"/>
      <c r="DH1189"/>
      <c r="DI1189"/>
      <c r="DJ1189"/>
      <c r="DK1189"/>
      <c r="DL1189"/>
      <c r="DM1189"/>
      <c r="DN1189"/>
      <c r="DO1189"/>
      <c r="DP1189"/>
      <c r="DQ1189"/>
      <c r="DR1189"/>
      <c r="DS1189"/>
      <c r="DT1189"/>
      <c r="DU1189"/>
      <c r="DV1189"/>
      <c r="DW1189"/>
      <c r="DX1189"/>
      <c r="DY1189"/>
      <c r="DZ1189"/>
      <c r="EA1189"/>
      <c r="EB1189"/>
      <c r="EC1189"/>
      <c r="ED1189"/>
      <c r="EE1189"/>
      <c r="EF1189"/>
      <c r="EG1189"/>
      <c r="EH1189"/>
      <c r="EI1189"/>
      <c r="EJ1189"/>
      <c r="EK1189"/>
      <c r="EL1189"/>
      <c r="EM1189"/>
      <c r="EN1189"/>
    </row>
    <row r="1190" spans="1:144" ht="15.75">
      <c r="A1190"/>
      <c r="B1190"/>
      <c r="C1190"/>
      <c r="D1190"/>
      <c r="E1190"/>
      <c r="F1190"/>
      <c r="G1190"/>
      <c r="H1190"/>
      <c r="I1190"/>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c r="CW1190"/>
      <c r="CX1190"/>
      <c r="CY1190"/>
      <c r="CZ1190"/>
      <c r="DA1190"/>
      <c r="DB1190"/>
      <c r="DC1190"/>
      <c r="DD1190"/>
      <c r="DE1190"/>
      <c r="DF1190"/>
      <c r="DG1190"/>
      <c r="DH1190"/>
      <c r="DI1190"/>
      <c r="DJ1190"/>
      <c r="DK1190"/>
      <c r="DL1190"/>
      <c r="DM1190"/>
      <c r="DN1190"/>
      <c r="DO1190"/>
      <c r="DP1190"/>
      <c r="DQ1190"/>
      <c r="DR1190"/>
      <c r="DS1190"/>
      <c r="DT1190"/>
      <c r="DU1190"/>
      <c r="DV1190"/>
      <c r="DW1190"/>
      <c r="DX1190"/>
      <c r="DY1190"/>
      <c r="DZ1190"/>
      <c r="EA1190"/>
      <c r="EB1190"/>
      <c r="EC1190"/>
      <c r="ED1190"/>
      <c r="EE1190"/>
      <c r="EF1190"/>
      <c r="EG1190"/>
      <c r="EH1190"/>
      <c r="EI1190"/>
      <c r="EJ1190"/>
      <c r="EK1190"/>
      <c r="EL1190"/>
      <c r="EM1190"/>
      <c r="EN1190"/>
    </row>
    <row r="1191" spans="1:144" ht="15.75">
      <c r="A1191"/>
      <c r="B1191"/>
      <c r="C1191"/>
      <c r="D1191"/>
      <c r="E1191"/>
      <c r="F1191"/>
      <c r="G1191"/>
      <c r="H1191"/>
      <c r="I1191"/>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c r="CW1191"/>
      <c r="CX1191"/>
      <c r="CY1191"/>
      <c r="CZ1191"/>
      <c r="DA1191"/>
      <c r="DB1191"/>
      <c r="DC1191"/>
      <c r="DD1191"/>
      <c r="DE1191"/>
      <c r="DF1191"/>
      <c r="DG1191"/>
      <c r="DH1191"/>
      <c r="DI1191"/>
      <c r="DJ1191"/>
      <c r="DK1191"/>
      <c r="DL1191"/>
      <c r="DM1191"/>
      <c r="DN1191"/>
      <c r="DO1191"/>
      <c r="DP1191"/>
      <c r="DQ1191"/>
      <c r="DR1191"/>
      <c r="DS1191"/>
      <c r="DT1191"/>
      <c r="DU1191"/>
      <c r="DV1191"/>
      <c r="DW1191"/>
      <c r="DX1191"/>
      <c r="DY1191"/>
      <c r="DZ1191"/>
      <c r="EA1191"/>
      <c r="EB1191"/>
      <c r="EC1191"/>
      <c r="ED1191"/>
      <c r="EE1191"/>
      <c r="EF1191"/>
      <c r="EG1191"/>
      <c r="EH1191"/>
      <c r="EI1191"/>
      <c r="EJ1191"/>
      <c r="EK1191"/>
      <c r="EL1191"/>
      <c r="EM1191"/>
      <c r="EN1191"/>
    </row>
    <row r="1192" spans="1:144" ht="15.75">
      <c r="A1192"/>
      <c r="B1192"/>
      <c r="C1192"/>
      <c r="D1192"/>
      <c r="E1192"/>
      <c r="F1192"/>
      <c r="G1192"/>
      <c r="H1192"/>
      <c r="I1192"/>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c r="CW1192"/>
      <c r="CX1192"/>
      <c r="CY1192"/>
      <c r="CZ1192"/>
      <c r="DA1192"/>
      <c r="DB1192"/>
      <c r="DC1192"/>
      <c r="DD1192"/>
      <c r="DE1192"/>
      <c r="DF1192"/>
      <c r="DG1192"/>
      <c r="DH1192"/>
      <c r="DI1192"/>
      <c r="DJ1192"/>
      <c r="DK1192"/>
      <c r="DL1192"/>
      <c r="DM1192"/>
      <c r="DN1192"/>
      <c r="DO1192"/>
      <c r="DP1192"/>
      <c r="DQ1192"/>
      <c r="DR1192"/>
      <c r="DS1192"/>
      <c r="DT1192"/>
      <c r="DU1192"/>
      <c r="DV1192"/>
      <c r="DW1192"/>
      <c r="DX1192"/>
      <c r="DY1192"/>
      <c r="DZ1192"/>
      <c r="EA1192"/>
      <c r="EB1192"/>
      <c r="EC1192"/>
      <c r="ED1192"/>
      <c r="EE1192"/>
      <c r="EF1192"/>
      <c r="EG1192"/>
      <c r="EH1192"/>
      <c r="EI1192"/>
      <c r="EJ1192"/>
      <c r="EK1192"/>
      <c r="EL1192"/>
      <c r="EM1192"/>
      <c r="EN1192"/>
    </row>
    <row r="1193" spans="1:144" ht="15.75">
      <c r="A1193"/>
      <c r="B1193"/>
      <c r="C1193"/>
      <c r="D1193"/>
      <c r="E1193"/>
      <c r="F1193"/>
      <c r="G1193"/>
      <c r="H1193"/>
      <c r="I1193"/>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c r="CW1193"/>
      <c r="CX1193"/>
      <c r="CY1193"/>
      <c r="CZ1193"/>
      <c r="DA1193"/>
      <c r="DB1193"/>
      <c r="DC1193"/>
      <c r="DD1193"/>
      <c r="DE1193"/>
      <c r="DF1193"/>
      <c r="DG1193"/>
      <c r="DH1193"/>
      <c r="DI1193"/>
      <c r="DJ1193"/>
      <c r="DK1193"/>
      <c r="DL1193"/>
      <c r="DM1193"/>
      <c r="DN1193"/>
      <c r="DO1193"/>
      <c r="DP1193"/>
      <c r="DQ1193"/>
      <c r="DR1193"/>
      <c r="DS1193"/>
      <c r="DT1193"/>
      <c r="DU1193"/>
      <c r="DV1193"/>
      <c r="DW1193"/>
      <c r="DX1193"/>
      <c r="DY1193"/>
      <c r="DZ1193"/>
      <c r="EA1193"/>
      <c r="EB1193"/>
      <c r="EC1193"/>
      <c r="ED1193"/>
      <c r="EE1193"/>
      <c r="EF1193"/>
      <c r="EG1193"/>
      <c r="EH1193"/>
      <c r="EI1193"/>
      <c r="EJ1193"/>
      <c r="EK1193"/>
      <c r="EL1193"/>
      <c r="EM1193"/>
      <c r="EN1193"/>
    </row>
    <row r="1194" spans="1:144" ht="15.75">
      <c r="A1194"/>
      <c r="B1194"/>
      <c r="C1194"/>
      <c r="D1194"/>
      <c r="E1194"/>
      <c r="F1194"/>
      <c r="G1194"/>
      <c r="H1194"/>
      <c r="I1194"/>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c r="CW1194"/>
      <c r="CX1194"/>
      <c r="CY1194"/>
      <c r="CZ1194"/>
      <c r="DA1194"/>
      <c r="DB1194"/>
      <c r="DC1194"/>
      <c r="DD1194"/>
      <c r="DE1194"/>
      <c r="DF1194"/>
      <c r="DG1194"/>
      <c r="DH1194"/>
      <c r="DI1194"/>
      <c r="DJ1194"/>
      <c r="DK1194"/>
      <c r="DL1194"/>
      <c r="DM1194"/>
      <c r="DN1194"/>
      <c r="DO1194"/>
      <c r="DP1194"/>
      <c r="DQ1194"/>
      <c r="DR1194"/>
      <c r="DS1194"/>
      <c r="DT1194"/>
      <c r="DU1194"/>
      <c r="DV1194"/>
      <c r="DW1194"/>
      <c r="DX1194"/>
      <c r="DY1194"/>
      <c r="DZ1194"/>
      <c r="EA1194"/>
      <c r="EB1194"/>
      <c r="EC1194"/>
      <c r="ED1194"/>
      <c r="EE1194"/>
      <c r="EF1194"/>
      <c r="EG1194"/>
      <c r="EH1194"/>
      <c r="EI1194"/>
      <c r="EJ1194"/>
      <c r="EK1194"/>
      <c r="EL1194"/>
      <c r="EM1194"/>
      <c r="EN1194"/>
    </row>
    <row r="1195" spans="1:144" ht="15.75">
      <c r="A1195"/>
      <c r="B1195"/>
      <c r="C1195"/>
      <c r="D1195"/>
      <c r="E1195"/>
      <c r="F1195"/>
      <c r="G1195"/>
      <c r="H1195"/>
      <c r="I119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c r="CW1195"/>
      <c r="CX1195"/>
      <c r="CY1195"/>
      <c r="CZ1195"/>
      <c r="DA1195"/>
      <c r="DB1195"/>
      <c r="DC1195"/>
      <c r="DD1195"/>
      <c r="DE1195"/>
      <c r="DF1195"/>
      <c r="DG1195"/>
      <c r="DH1195"/>
      <c r="DI1195"/>
      <c r="DJ1195"/>
      <c r="DK1195"/>
      <c r="DL1195"/>
      <c r="DM1195"/>
      <c r="DN1195"/>
      <c r="DO1195"/>
      <c r="DP1195"/>
      <c r="DQ1195"/>
      <c r="DR1195"/>
      <c r="DS1195"/>
      <c r="DT1195"/>
      <c r="DU1195"/>
      <c r="DV1195"/>
      <c r="DW1195"/>
      <c r="DX1195"/>
      <c r="DY1195"/>
      <c r="DZ1195"/>
      <c r="EA1195"/>
      <c r="EB1195"/>
      <c r="EC1195"/>
      <c r="ED1195"/>
      <c r="EE1195"/>
      <c r="EF1195"/>
      <c r="EG1195"/>
      <c r="EH1195"/>
      <c r="EI1195"/>
      <c r="EJ1195"/>
      <c r="EK1195"/>
      <c r="EL1195"/>
      <c r="EM1195"/>
      <c r="EN1195"/>
    </row>
    <row r="1196" spans="1:144" ht="15.75">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c r="DN1196"/>
      <c r="DO1196"/>
      <c r="DP1196"/>
      <c r="DQ1196"/>
      <c r="DR1196"/>
      <c r="DS1196"/>
      <c r="DT1196"/>
      <c r="DU1196"/>
      <c r="DV1196"/>
      <c r="DW1196"/>
      <c r="DX1196"/>
      <c r="DY1196"/>
      <c r="DZ1196"/>
      <c r="EA1196"/>
      <c r="EB1196"/>
      <c r="EC1196"/>
      <c r="ED1196"/>
      <c r="EE1196"/>
      <c r="EF1196"/>
      <c r="EG1196"/>
      <c r="EH1196"/>
      <c r="EI1196"/>
      <c r="EJ1196"/>
      <c r="EK1196"/>
      <c r="EL1196"/>
      <c r="EM1196"/>
      <c r="EN1196"/>
    </row>
    <row r="1197" spans="1:144" ht="15.75">
      <c r="A1197"/>
      <c r="B1197"/>
      <c r="C1197"/>
      <c r="D1197"/>
      <c r="E1197"/>
      <c r="F1197"/>
      <c r="G1197"/>
      <c r="H1197"/>
      <c r="I1197"/>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c r="CW1197"/>
      <c r="CX1197"/>
      <c r="CY1197"/>
      <c r="CZ1197"/>
      <c r="DA1197"/>
      <c r="DB1197"/>
      <c r="DC1197"/>
      <c r="DD1197"/>
      <c r="DE1197"/>
      <c r="DF1197"/>
      <c r="DG1197"/>
      <c r="DH1197"/>
      <c r="DI1197"/>
      <c r="DJ1197"/>
      <c r="DK1197"/>
      <c r="DL1197"/>
      <c r="DM1197"/>
      <c r="DN1197"/>
      <c r="DO1197"/>
      <c r="DP1197"/>
      <c r="DQ1197"/>
      <c r="DR1197"/>
      <c r="DS1197"/>
      <c r="DT1197"/>
      <c r="DU1197"/>
      <c r="DV1197"/>
      <c r="DW1197"/>
      <c r="DX1197"/>
      <c r="DY1197"/>
      <c r="DZ1197"/>
      <c r="EA1197"/>
      <c r="EB1197"/>
      <c r="EC1197"/>
      <c r="ED1197"/>
      <c r="EE1197"/>
      <c r="EF1197"/>
      <c r="EG1197"/>
      <c r="EH1197"/>
      <c r="EI1197"/>
      <c r="EJ1197"/>
      <c r="EK1197"/>
      <c r="EL1197"/>
      <c r="EM1197"/>
      <c r="EN1197"/>
    </row>
    <row r="1198" spans="1:144" ht="15.75">
      <c r="A1198"/>
      <c r="B1198"/>
      <c r="C1198"/>
      <c r="D1198"/>
      <c r="E1198"/>
      <c r="F1198"/>
      <c r="G1198"/>
      <c r="H1198"/>
      <c r="I1198"/>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c r="CW1198"/>
      <c r="CX1198"/>
      <c r="CY1198"/>
      <c r="CZ1198"/>
      <c r="DA1198"/>
      <c r="DB1198"/>
      <c r="DC1198"/>
      <c r="DD1198"/>
      <c r="DE1198"/>
      <c r="DF1198"/>
      <c r="DG1198"/>
      <c r="DH1198"/>
      <c r="DI1198"/>
      <c r="DJ1198"/>
      <c r="DK1198"/>
      <c r="DL1198"/>
      <c r="DM1198"/>
      <c r="DN1198"/>
      <c r="DO1198"/>
      <c r="DP1198"/>
      <c r="DQ1198"/>
      <c r="DR1198"/>
      <c r="DS1198"/>
      <c r="DT1198"/>
      <c r="DU1198"/>
      <c r="DV1198"/>
      <c r="DW1198"/>
      <c r="DX1198"/>
      <c r="DY1198"/>
      <c r="DZ1198"/>
      <c r="EA1198"/>
      <c r="EB1198"/>
      <c r="EC1198"/>
      <c r="ED1198"/>
      <c r="EE1198"/>
      <c r="EF1198"/>
      <c r="EG1198"/>
      <c r="EH1198"/>
      <c r="EI1198"/>
      <c r="EJ1198"/>
      <c r="EK1198"/>
      <c r="EL1198"/>
      <c r="EM1198"/>
      <c r="EN1198"/>
    </row>
    <row r="1199" spans="1:144" ht="15.75">
      <c r="A1199"/>
      <c r="B1199"/>
      <c r="C1199"/>
      <c r="D1199"/>
      <c r="E1199"/>
      <c r="F1199"/>
      <c r="G1199"/>
      <c r="H1199"/>
      <c r="I119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c r="CW1199"/>
      <c r="CX1199"/>
      <c r="CY1199"/>
      <c r="CZ1199"/>
      <c r="DA1199"/>
      <c r="DB1199"/>
      <c r="DC1199"/>
      <c r="DD1199"/>
      <c r="DE1199"/>
      <c r="DF1199"/>
      <c r="DG1199"/>
      <c r="DH1199"/>
      <c r="DI1199"/>
      <c r="DJ1199"/>
      <c r="DK1199"/>
      <c r="DL1199"/>
      <c r="DM1199"/>
      <c r="DN1199"/>
      <c r="DO1199"/>
      <c r="DP1199"/>
      <c r="DQ1199"/>
      <c r="DR1199"/>
      <c r="DS1199"/>
      <c r="DT1199"/>
      <c r="DU1199"/>
      <c r="DV1199"/>
      <c r="DW1199"/>
      <c r="DX1199"/>
      <c r="DY1199"/>
      <c r="DZ1199"/>
      <c r="EA1199"/>
      <c r="EB1199"/>
      <c r="EC1199"/>
      <c r="ED1199"/>
      <c r="EE1199"/>
      <c r="EF1199"/>
      <c r="EG1199"/>
      <c r="EH1199"/>
      <c r="EI1199"/>
      <c r="EJ1199"/>
      <c r="EK1199"/>
      <c r="EL1199"/>
      <c r="EM1199"/>
      <c r="EN1199"/>
    </row>
    <row r="1200" spans="1:144" ht="15.75">
      <c r="A1200"/>
      <c r="B1200"/>
      <c r="C1200"/>
      <c r="D1200"/>
      <c r="E1200"/>
      <c r="F1200"/>
      <c r="G1200"/>
      <c r="H1200"/>
      <c r="I1200"/>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c r="CW1200"/>
      <c r="CX1200"/>
      <c r="CY1200"/>
      <c r="CZ1200"/>
      <c r="DA1200"/>
      <c r="DB1200"/>
      <c r="DC1200"/>
      <c r="DD1200"/>
      <c r="DE1200"/>
      <c r="DF1200"/>
      <c r="DG1200"/>
      <c r="DH1200"/>
      <c r="DI1200"/>
      <c r="DJ1200"/>
      <c r="DK1200"/>
      <c r="DL1200"/>
      <c r="DM1200"/>
      <c r="DN1200"/>
      <c r="DO1200"/>
      <c r="DP1200"/>
      <c r="DQ1200"/>
      <c r="DR1200"/>
      <c r="DS1200"/>
      <c r="DT1200"/>
      <c r="DU1200"/>
      <c r="DV1200"/>
      <c r="DW1200"/>
      <c r="DX1200"/>
      <c r="DY1200"/>
      <c r="DZ1200"/>
      <c r="EA1200"/>
      <c r="EB1200"/>
      <c r="EC1200"/>
      <c r="ED1200"/>
      <c r="EE1200"/>
      <c r="EF1200"/>
      <c r="EG1200"/>
      <c r="EH1200"/>
      <c r="EI1200"/>
      <c r="EJ1200"/>
      <c r="EK1200"/>
      <c r="EL1200"/>
      <c r="EM1200"/>
      <c r="EN1200"/>
    </row>
    <row r="1201" spans="1:144" ht="15.75">
      <c r="A1201"/>
      <c r="B1201"/>
      <c r="C1201"/>
      <c r="D1201"/>
      <c r="E1201"/>
      <c r="F1201"/>
      <c r="G1201"/>
      <c r="H1201"/>
      <c r="I1201"/>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c r="CW1201"/>
      <c r="CX1201"/>
      <c r="CY1201"/>
      <c r="CZ1201"/>
      <c r="DA1201"/>
      <c r="DB1201"/>
      <c r="DC1201"/>
      <c r="DD1201"/>
      <c r="DE1201"/>
      <c r="DF1201"/>
      <c r="DG1201"/>
      <c r="DH1201"/>
      <c r="DI1201"/>
      <c r="DJ1201"/>
      <c r="DK1201"/>
      <c r="DL1201"/>
      <c r="DM1201"/>
      <c r="DN1201"/>
      <c r="DO1201"/>
      <c r="DP1201"/>
      <c r="DQ1201"/>
      <c r="DR1201"/>
      <c r="DS1201"/>
      <c r="DT1201"/>
      <c r="DU1201"/>
      <c r="DV1201"/>
      <c r="DW1201"/>
      <c r="DX1201"/>
      <c r="DY1201"/>
      <c r="DZ1201"/>
      <c r="EA1201"/>
      <c r="EB1201"/>
      <c r="EC1201"/>
      <c r="ED1201"/>
      <c r="EE1201"/>
      <c r="EF1201"/>
      <c r="EG1201"/>
      <c r="EH1201"/>
      <c r="EI1201"/>
      <c r="EJ1201"/>
      <c r="EK1201"/>
      <c r="EL1201"/>
      <c r="EM1201"/>
      <c r="EN1201"/>
    </row>
    <row r="1202" spans="1:144" ht="15.75">
      <c r="A1202"/>
      <c r="B1202"/>
      <c r="C1202"/>
      <c r="D1202"/>
      <c r="E1202"/>
      <c r="F1202"/>
      <c r="G1202"/>
      <c r="H1202"/>
      <c r="I1202"/>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c r="CW1202"/>
      <c r="CX1202"/>
      <c r="CY1202"/>
      <c r="CZ1202"/>
      <c r="DA1202"/>
      <c r="DB1202"/>
      <c r="DC1202"/>
      <c r="DD1202"/>
      <c r="DE1202"/>
      <c r="DF1202"/>
      <c r="DG1202"/>
      <c r="DH1202"/>
      <c r="DI1202"/>
      <c r="DJ1202"/>
      <c r="DK1202"/>
      <c r="DL1202"/>
      <c r="DM1202"/>
      <c r="DN1202"/>
      <c r="DO1202"/>
      <c r="DP1202"/>
      <c r="DQ1202"/>
      <c r="DR1202"/>
      <c r="DS1202"/>
      <c r="DT1202"/>
      <c r="DU1202"/>
      <c r="DV1202"/>
      <c r="DW1202"/>
      <c r="DX1202"/>
      <c r="DY1202"/>
      <c r="DZ1202"/>
      <c r="EA1202"/>
      <c r="EB1202"/>
      <c r="EC1202"/>
      <c r="ED1202"/>
      <c r="EE1202"/>
      <c r="EF1202"/>
      <c r="EG1202"/>
      <c r="EH1202"/>
      <c r="EI1202"/>
      <c r="EJ1202"/>
      <c r="EK1202"/>
      <c r="EL1202"/>
      <c r="EM1202"/>
      <c r="EN1202"/>
    </row>
    <row r="1203" spans="1:144" ht="15.75">
      <c r="A1203"/>
      <c r="B1203"/>
      <c r="C1203"/>
      <c r="D1203"/>
      <c r="E1203"/>
      <c r="F1203"/>
      <c r="G1203"/>
      <c r="H1203"/>
      <c r="I1203"/>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c r="CW1203"/>
      <c r="CX1203"/>
      <c r="CY1203"/>
      <c r="CZ1203"/>
      <c r="DA1203"/>
      <c r="DB1203"/>
      <c r="DC1203"/>
      <c r="DD1203"/>
      <c r="DE1203"/>
      <c r="DF1203"/>
      <c r="DG1203"/>
      <c r="DH1203"/>
      <c r="DI1203"/>
      <c r="DJ1203"/>
      <c r="DK1203"/>
      <c r="DL1203"/>
      <c r="DM1203"/>
      <c r="DN1203"/>
      <c r="DO1203"/>
      <c r="DP1203"/>
      <c r="DQ1203"/>
      <c r="DR1203"/>
      <c r="DS1203"/>
      <c r="DT1203"/>
      <c r="DU1203"/>
      <c r="DV1203"/>
      <c r="DW1203"/>
      <c r="DX1203"/>
      <c r="DY1203"/>
      <c r="DZ1203"/>
      <c r="EA1203"/>
      <c r="EB1203"/>
      <c r="EC1203"/>
      <c r="ED1203"/>
      <c r="EE1203"/>
      <c r="EF1203"/>
      <c r="EG1203"/>
      <c r="EH1203"/>
      <c r="EI1203"/>
      <c r="EJ1203"/>
      <c r="EK1203"/>
      <c r="EL1203"/>
      <c r="EM1203"/>
      <c r="EN1203"/>
    </row>
    <row r="1204" spans="1:144" ht="15.75">
      <c r="A1204"/>
      <c r="B1204"/>
      <c r="C1204"/>
      <c r="D1204"/>
      <c r="E1204"/>
      <c r="F1204"/>
      <c r="G1204"/>
      <c r="H1204"/>
      <c r="I1204"/>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c r="CW1204"/>
      <c r="CX1204"/>
      <c r="CY1204"/>
      <c r="CZ1204"/>
      <c r="DA1204"/>
      <c r="DB1204"/>
      <c r="DC1204"/>
      <c r="DD1204"/>
      <c r="DE1204"/>
      <c r="DF1204"/>
      <c r="DG1204"/>
      <c r="DH1204"/>
      <c r="DI1204"/>
      <c r="DJ1204"/>
      <c r="DK1204"/>
      <c r="DL1204"/>
      <c r="DM1204"/>
      <c r="DN1204"/>
      <c r="DO1204"/>
      <c r="DP1204"/>
      <c r="DQ1204"/>
      <c r="DR1204"/>
      <c r="DS1204"/>
      <c r="DT1204"/>
      <c r="DU1204"/>
      <c r="DV1204"/>
      <c r="DW1204"/>
      <c r="DX1204"/>
      <c r="DY1204"/>
      <c r="DZ1204"/>
      <c r="EA1204"/>
      <c r="EB1204"/>
      <c r="EC1204"/>
      <c r="ED1204"/>
      <c r="EE1204"/>
      <c r="EF1204"/>
      <c r="EG1204"/>
      <c r="EH1204"/>
      <c r="EI1204"/>
      <c r="EJ1204"/>
      <c r="EK1204"/>
      <c r="EL1204"/>
      <c r="EM1204"/>
      <c r="EN1204"/>
    </row>
    <row r="1205" spans="1:144" ht="15.75">
      <c r="A1205"/>
      <c r="B1205"/>
      <c r="C1205"/>
      <c r="D1205"/>
      <c r="E1205"/>
      <c r="F1205"/>
      <c r="G1205"/>
      <c r="H1205"/>
      <c r="I120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c r="CW1205"/>
      <c r="CX1205"/>
      <c r="CY1205"/>
      <c r="CZ1205"/>
      <c r="DA1205"/>
      <c r="DB1205"/>
      <c r="DC1205"/>
      <c r="DD1205"/>
      <c r="DE1205"/>
      <c r="DF1205"/>
      <c r="DG1205"/>
      <c r="DH1205"/>
      <c r="DI1205"/>
      <c r="DJ1205"/>
      <c r="DK1205"/>
      <c r="DL1205"/>
      <c r="DM1205"/>
      <c r="DN1205"/>
      <c r="DO1205"/>
      <c r="DP1205"/>
      <c r="DQ1205"/>
      <c r="DR1205"/>
      <c r="DS1205"/>
      <c r="DT1205"/>
      <c r="DU1205"/>
      <c r="DV1205"/>
      <c r="DW1205"/>
      <c r="DX1205"/>
      <c r="DY1205"/>
      <c r="DZ1205"/>
      <c r="EA1205"/>
      <c r="EB1205"/>
      <c r="EC1205"/>
      <c r="ED1205"/>
      <c r="EE1205"/>
      <c r="EF1205"/>
      <c r="EG1205"/>
      <c r="EH1205"/>
      <c r="EI1205"/>
      <c r="EJ1205"/>
      <c r="EK1205"/>
      <c r="EL1205"/>
      <c r="EM1205"/>
      <c r="EN1205"/>
    </row>
    <row r="1206" spans="1:144" ht="15.75">
      <c r="A1206"/>
      <c r="B1206"/>
      <c r="C1206"/>
      <c r="D1206"/>
      <c r="E1206"/>
      <c r="F1206"/>
      <c r="G1206"/>
      <c r="H1206"/>
      <c r="I1206"/>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c r="CW1206"/>
      <c r="CX1206"/>
      <c r="CY1206"/>
      <c r="CZ1206"/>
      <c r="DA1206"/>
      <c r="DB1206"/>
      <c r="DC1206"/>
      <c r="DD1206"/>
      <c r="DE1206"/>
      <c r="DF1206"/>
      <c r="DG1206"/>
      <c r="DH1206"/>
      <c r="DI1206"/>
      <c r="DJ1206"/>
      <c r="DK1206"/>
      <c r="DL1206"/>
      <c r="DM1206"/>
      <c r="DN1206"/>
      <c r="DO1206"/>
      <c r="DP1206"/>
      <c r="DQ1206"/>
      <c r="DR1206"/>
      <c r="DS1206"/>
      <c r="DT1206"/>
      <c r="DU1206"/>
      <c r="DV1206"/>
      <c r="DW1206"/>
      <c r="DX1206"/>
      <c r="DY1206"/>
      <c r="DZ1206"/>
      <c r="EA1206"/>
      <c r="EB1206"/>
      <c r="EC1206"/>
      <c r="ED1206"/>
      <c r="EE1206"/>
      <c r="EF1206"/>
      <c r="EG1206"/>
      <c r="EH1206"/>
      <c r="EI1206"/>
      <c r="EJ1206"/>
      <c r="EK1206"/>
      <c r="EL1206"/>
      <c r="EM1206"/>
      <c r="EN1206"/>
    </row>
    <row r="1207" spans="1:144" ht="15.75">
      <c r="A1207"/>
      <c r="B1207"/>
      <c r="C1207"/>
      <c r="D1207"/>
      <c r="E1207"/>
      <c r="F1207"/>
      <c r="G1207"/>
      <c r="H1207"/>
      <c r="I1207"/>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c r="CW1207"/>
      <c r="CX1207"/>
      <c r="CY1207"/>
      <c r="CZ1207"/>
      <c r="DA1207"/>
      <c r="DB1207"/>
      <c r="DC1207"/>
      <c r="DD1207"/>
      <c r="DE1207"/>
      <c r="DF1207"/>
      <c r="DG1207"/>
      <c r="DH1207"/>
      <c r="DI1207"/>
      <c r="DJ1207"/>
      <c r="DK1207"/>
      <c r="DL1207"/>
      <c r="DM1207"/>
      <c r="DN1207"/>
      <c r="DO1207"/>
      <c r="DP1207"/>
      <c r="DQ1207"/>
      <c r="DR1207"/>
      <c r="DS1207"/>
      <c r="DT1207"/>
      <c r="DU1207"/>
      <c r="DV1207"/>
      <c r="DW1207"/>
      <c r="DX1207"/>
      <c r="DY1207"/>
      <c r="DZ1207"/>
      <c r="EA1207"/>
      <c r="EB1207"/>
      <c r="EC1207"/>
      <c r="ED1207"/>
      <c r="EE1207"/>
      <c r="EF1207"/>
      <c r="EG1207"/>
      <c r="EH1207"/>
      <c r="EI1207"/>
      <c r="EJ1207"/>
      <c r="EK1207"/>
      <c r="EL1207"/>
      <c r="EM1207"/>
      <c r="EN1207"/>
    </row>
    <row r="1208" spans="1:144" ht="15.75">
      <c r="A1208"/>
      <c r="B1208"/>
      <c r="C1208"/>
      <c r="D1208"/>
      <c r="E1208"/>
      <c r="F1208"/>
      <c r="G1208"/>
      <c r="H1208"/>
      <c r="I1208"/>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c r="CW1208"/>
      <c r="CX1208"/>
      <c r="CY1208"/>
      <c r="CZ1208"/>
      <c r="DA1208"/>
      <c r="DB1208"/>
      <c r="DC1208"/>
      <c r="DD1208"/>
      <c r="DE1208"/>
      <c r="DF1208"/>
      <c r="DG1208"/>
      <c r="DH1208"/>
      <c r="DI1208"/>
      <c r="DJ1208"/>
      <c r="DK1208"/>
      <c r="DL1208"/>
      <c r="DM1208"/>
      <c r="DN1208"/>
      <c r="DO1208"/>
      <c r="DP1208"/>
      <c r="DQ1208"/>
      <c r="DR1208"/>
      <c r="DS1208"/>
      <c r="DT1208"/>
      <c r="DU1208"/>
      <c r="DV1208"/>
      <c r="DW1208"/>
      <c r="DX1208"/>
      <c r="DY1208"/>
      <c r="DZ1208"/>
      <c r="EA1208"/>
      <c r="EB1208"/>
      <c r="EC1208"/>
      <c r="ED1208"/>
      <c r="EE1208"/>
      <c r="EF1208"/>
      <c r="EG1208"/>
      <c r="EH1208"/>
      <c r="EI1208"/>
      <c r="EJ1208"/>
      <c r="EK1208"/>
      <c r="EL1208"/>
      <c r="EM1208"/>
      <c r="EN1208"/>
    </row>
    <row r="1209" spans="1:144" ht="15.75">
      <c r="A1209"/>
      <c r="B1209"/>
      <c r="C1209"/>
      <c r="D1209"/>
      <c r="E1209"/>
      <c r="F1209"/>
      <c r="G1209"/>
      <c r="H1209"/>
      <c r="I120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c r="CW1209"/>
      <c r="CX1209"/>
      <c r="CY1209"/>
      <c r="CZ1209"/>
      <c r="DA1209"/>
      <c r="DB1209"/>
      <c r="DC1209"/>
      <c r="DD1209"/>
      <c r="DE1209"/>
      <c r="DF1209"/>
      <c r="DG1209"/>
      <c r="DH1209"/>
      <c r="DI1209"/>
      <c r="DJ1209"/>
      <c r="DK1209"/>
      <c r="DL1209"/>
      <c r="DM1209"/>
      <c r="DN1209"/>
      <c r="DO1209"/>
      <c r="DP1209"/>
      <c r="DQ1209"/>
      <c r="DR1209"/>
      <c r="DS1209"/>
      <c r="DT1209"/>
      <c r="DU1209"/>
      <c r="DV1209"/>
      <c r="DW1209"/>
      <c r="DX1209"/>
      <c r="DY1209"/>
      <c r="DZ1209"/>
      <c r="EA1209"/>
      <c r="EB1209"/>
      <c r="EC1209"/>
      <c r="ED1209"/>
      <c r="EE1209"/>
      <c r="EF1209"/>
      <c r="EG1209"/>
      <c r="EH1209"/>
      <c r="EI1209"/>
      <c r="EJ1209"/>
      <c r="EK1209"/>
      <c r="EL1209"/>
      <c r="EM1209"/>
      <c r="EN1209"/>
    </row>
    <row r="1210" spans="1:144" ht="15.75">
      <c r="A1210"/>
      <c r="B1210"/>
      <c r="C1210"/>
      <c r="D1210"/>
      <c r="E1210"/>
      <c r="F1210"/>
      <c r="G1210"/>
      <c r="H1210"/>
      <c r="I1210"/>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c r="CW1210"/>
      <c r="CX1210"/>
      <c r="CY1210"/>
      <c r="CZ1210"/>
      <c r="DA1210"/>
      <c r="DB1210"/>
      <c r="DC1210"/>
      <c r="DD1210"/>
      <c r="DE1210"/>
      <c r="DF1210"/>
      <c r="DG1210"/>
      <c r="DH1210"/>
      <c r="DI1210"/>
      <c r="DJ1210"/>
      <c r="DK1210"/>
      <c r="DL1210"/>
      <c r="DM1210"/>
      <c r="DN1210"/>
      <c r="DO1210"/>
      <c r="DP1210"/>
      <c r="DQ1210"/>
      <c r="DR1210"/>
      <c r="DS1210"/>
      <c r="DT1210"/>
      <c r="DU1210"/>
      <c r="DV1210"/>
      <c r="DW1210"/>
      <c r="DX1210"/>
      <c r="DY1210"/>
      <c r="DZ1210"/>
      <c r="EA1210"/>
      <c r="EB1210"/>
      <c r="EC1210"/>
      <c r="ED1210"/>
      <c r="EE1210"/>
      <c r="EF1210"/>
      <c r="EG1210"/>
      <c r="EH1210"/>
      <c r="EI1210"/>
      <c r="EJ1210"/>
      <c r="EK1210"/>
      <c r="EL1210"/>
      <c r="EM1210"/>
      <c r="EN1210"/>
    </row>
    <row r="1211" spans="1:144" ht="15.75">
      <c r="A1211"/>
      <c r="B1211"/>
      <c r="C1211"/>
      <c r="D1211"/>
      <c r="E1211"/>
      <c r="F1211"/>
      <c r="G1211"/>
      <c r="H1211"/>
      <c r="I1211"/>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c r="CW1211"/>
      <c r="CX1211"/>
      <c r="CY1211"/>
      <c r="CZ1211"/>
      <c r="DA1211"/>
      <c r="DB1211"/>
      <c r="DC1211"/>
      <c r="DD1211"/>
      <c r="DE1211"/>
      <c r="DF1211"/>
      <c r="DG1211"/>
      <c r="DH1211"/>
      <c r="DI1211"/>
      <c r="DJ1211"/>
      <c r="DK1211"/>
      <c r="DL1211"/>
      <c r="DM1211"/>
      <c r="DN1211"/>
      <c r="DO1211"/>
      <c r="DP1211"/>
      <c r="DQ1211"/>
      <c r="DR1211"/>
      <c r="DS1211"/>
      <c r="DT1211"/>
      <c r="DU1211"/>
      <c r="DV1211"/>
      <c r="DW1211"/>
      <c r="DX1211"/>
      <c r="DY1211"/>
      <c r="DZ1211"/>
      <c r="EA1211"/>
      <c r="EB1211"/>
      <c r="EC1211"/>
      <c r="ED1211"/>
      <c r="EE1211"/>
      <c r="EF1211"/>
      <c r="EG1211"/>
      <c r="EH1211"/>
      <c r="EI1211"/>
      <c r="EJ1211"/>
      <c r="EK1211"/>
      <c r="EL1211"/>
      <c r="EM1211"/>
      <c r="EN1211"/>
    </row>
    <row r="1212" spans="1:144" ht="15.75">
      <c r="A1212"/>
      <c r="B1212"/>
      <c r="C1212"/>
      <c r="D1212"/>
      <c r="E1212"/>
      <c r="F1212"/>
      <c r="G1212"/>
      <c r="H1212"/>
      <c r="I1212"/>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c r="CW1212"/>
      <c r="CX1212"/>
      <c r="CY1212"/>
      <c r="CZ1212"/>
      <c r="DA1212"/>
      <c r="DB1212"/>
      <c r="DC1212"/>
      <c r="DD1212"/>
      <c r="DE1212"/>
      <c r="DF1212"/>
      <c r="DG1212"/>
      <c r="DH1212"/>
      <c r="DI1212"/>
      <c r="DJ1212"/>
      <c r="DK1212"/>
      <c r="DL1212"/>
      <c r="DM1212"/>
      <c r="DN1212"/>
      <c r="DO1212"/>
      <c r="DP1212"/>
      <c r="DQ1212"/>
      <c r="DR1212"/>
      <c r="DS1212"/>
      <c r="DT1212"/>
      <c r="DU1212"/>
      <c r="DV1212"/>
      <c r="DW1212"/>
      <c r="DX1212"/>
      <c r="DY1212"/>
      <c r="DZ1212"/>
      <c r="EA1212"/>
      <c r="EB1212"/>
      <c r="EC1212"/>
      <c r="ED1212"/>
      <c r="EE1212"/>
      <c r="EF1212"/>
      <c r="EG1212"/>
      <c r="EH1212"/>
      <c r="EI1212"/>
      <c r="EJ1212"/>
      <c r="EK1212"/>
      <c r="EL1212"/>
      <c r="EM1212"/>
      <c r="EN1212"/>
    </row>
    <row r="1213" spans="1:144" ht="15.75">
      <c r="A1213"/>
      <c r="B1213"/>
      <c r="C1213"/>
      <c r="D1213"/>
      <c r="E1213"/>
      <c r="F1213"/>
      <c r="G1213"/>
      <c r="H1213"/>
      <c r="I1213"/>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c r="CW1213"/>
      <c r="CX1213"/>
      <c r="CY1213"/>
      <c r="CZ1213"/>
      <c r="DA1213"/>
      <c r="DB1213"/>
      <c r="DC1213"/>
      <c r="DD1213"/>
      <c r="DE1213"/>
      <c r="DF1213"/>
      <c r="DG1213"/>
      <c r="DH1213"/>
      <c r="DI1213"/>
      <c r="DJ1213"/>
      <c r="DK1213"/>
      <c r="DL1213"/>
      <c r="DM1213"/>
      <c r="DN1213"/>
      <c r="DO1213"/>
      <c r="DP1213"/>
      <c r="DQ1213"/>
      <c r="DR1213"/>
      <c r="DS1213"/>
      <c r="DT1213"/>
      <c r="DU1213"/>
      <c r="DV1213"/>
      <c r="DW1213"/>
      <c r="DX1213"/>
      <c r="DY1213"/>
      <c r="DZ1213"/>
      <c r="EA1213"/>
      <c r="EB1213"/>
      <c r="EC1213"/>
      <c r="ED1213"/>
      <c r="EE1213"/>
      <c r="EF1213"/>
      <c r="EG1213"/>
      <c r="EH1213"/>
      <c r="EI1213"/>
      <c r="EJ1213"/>
      <c r="EK1213"/>
      <c r="EL1213"/>
      <c r="EM1213"/>
      <c r="EN1213"/>
    </row>
    <row r="1214" spans="1:144" ht="15.75">
      <c r="A1214"/>
      <c r="B1214"/>
      <c r="C1214"/>
      <c r="D1214"/>
      <c r="E1214"/>
      <c r="F1214"/>
      <c r="G1214"/>
      <c r="H1214"/>
      <c r="I1214"/>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c r="CW1214"/>
      <c r="CX1214"/>
      <c r="CY1214"/>
      <c r="CZ1214"/>
      <c r="DA1214"/>
      <c r="DB1214"/>
      <c r="DC1214"/>
      <c r="DD1214"/>
      <c r="DE1214"/>
      <c r="DF1214"/>
      <c r="DG1214"/>
      <c r="DH1214"/>
      <c r="DI1214"/>
      <c r="DJ1214"/>
      <c r="DK1214"/>
      <c r="DL1214"/>
      <c r="DM1214"/>
      <c r="DN1214"/>
      <c r="DO1214"/>
      <c r="DP1214"/>
      <c r="DQ1214"/>
      <c r="DR1214"/>
      <c r="DS1214"/>
      <c r="DT1214"/>
      <c r="DU1214"/>
      <c r="DV1214"/>
      <c r="DW1214"/>
      <c r="DX1214"/>
      <c r="DY1214"/>
      <c r="DZ1214"/>
      <c r="EA1214"/>
      <c r="EB1214"/>
      <c r="EC1214"/>
      <c r="ED1214"/>
      <c r="EE1214"/>
      <c r="EF1214"/>
      <c r="EG1214"/>
      <c r="EH1214"/>
      <c r="EI1214"/>
      <c r="EJ1214"/>
      <c r="EK1214"/>
      <c r="EL1214"/>
      <c r="EM1214"/>
      <c r="EN1214"/>
    </row>
    <row r="1215" spans="1:144" ht="15.75">
      <c r="A1215"/>
      <c r="B1215"/>
      <c r="C1215"/>
      <c r="D1215"/>
      <c r="E1215"/>
      <c r="F1215"/>
      <c r="G1215"/>
      <c r="H1215"/>
      <c r="I121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c r="CW1215"/>
      <c r="CX1215"/>
      <c r="CY1215"/>
      <c r="CZ1215"/>
      <c r="DA1215"/>
      <c r="DB1215"/>
      <c r="DC1215"/>
      <c r="DD1215"/>
      <c r="DE1215"/>
      <c r="DF1215"/>
      <c r="DG1215"/>
      <c r="DH1215"/>
      <c r="DI1215"/>
      <c r="DJ1215"/>
      <c r="DK1215"/>
      <c r="DL1215"/>
      <c r="DM1215"/>
      <c r="DN1215"/>
      <c r="DO1215"/>
      <c r="DP1215"/>
      <c r="DQ1215"/>
      <c r="DR1215"/>
      <c r="DS1215"/>
      <c r="DT1215"/>
      <c r="DU1215"/>
      <c r="DV1215"/>
      <c r="DW1215"/>
      <c r="DX1215"/>
      <c r="DY1215"/>
      <c r="DZ1215"/>
      <c r="EA1215"/>
      <c r="EB1215"/>
      <c r="EC1215"/>
      <c r="ED1215"/>
      <c r="EE1215"/>
      <c r="EF1215"/>
      <c r="EG1215"/>
      <c r="EH1215"/>
      <c r="EI1215"/>
      <c r="EJ1215"/>
      <c r="EK1215"/>
      <c r="EL1215"/>
      <c r="EM1215"/>
      <c r="EN1215"/>
    </row>
    <row r="1216" spans="1:144" ht="15.75">
      <c r="A1216"/>
      <c r="B1216"/>
      <c r="C1216"/>
      <c r="D1216"/>
      <c r="E1216"/>
      <c r="F1216"/>
      <c r="G1216"/>
      <c r="H1216"/>
      <c r="I1216"/>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c r="CW1216"/>
      <c r="CX1216"/>
      <c r="CY1216"/>
      <c r="CZ1216"/>
      <c r="DA1216"/>
      <c r="DB1216"/>
      <c r="DC1216"/>
      <c r="DD1216"/>
      <c r="DE1216"/>
      <c r="DF1216"/>
      <c r="DG1216"/>
      <c r="DH1216"/>
      <c r="DI1216"/>
      <c r="DJ1216"/>
      <c r="DK1216"/>
      <c r="DL1216"/>
      <c r="DM1216"/>
      <c r="DN1216"/>
      <c r="DO1216"/>
      <c r="DP1216"/>
      <c r="DQ1216"/>
      <c r="DR1216"/>
      <c r="DS1216"/>
      <c r="DT1216"/>
      <c r="DU1216"/>
      <c r="DV1216"/>
      <c r="DW1216"/>
      <c r="DX1216"/>
      <c r="DY1216"/>
      <c r="DZ1216"/>
      <c r="EA1216"/>
      <c r="EB1216"/>
      <c r="EC1216"/>
      <c r="ED1216"/>
      <c r="EE1216"/>
      <c r="EF1216"/>
      <c r="EG1216"/>
      <c r="EH1216"/>
      <c r="EI1216"/>
      <c r="EJ1216"/>
      <c r="EK1216"/>
      <c r="EL1216"/>
      <c r="EM1216"/>
      <c r="EN1216"/>
    </row>
    <row r="1217" spans="1:144" ht="15.75">
      <c r="A1217"/>
      <c r="B1217"/>
      <c r="C1217"/>
      <c r="D1217"/>
      <c r="E1217"/>
      <c r="F1217"/>
      <c r="G1217"/>
      <c r="H1217"/>
      <c r="I1217"/>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c r="CW1217"/>
      <c r="CX1217"/>
      <c r="CY1217"/>
      <c r="CZ1217"/>
      <c r="DA1217"/>
      <c r="DB1217"/>
      <c r="DC1217"/>
      <c r="DD1217"/>
      <c r="DE1217"/>
      <c r="DF1217"/>
      <c r="DG1217"/>
      <c r="DH1217"/>
      <c r="DI1217"/>
      <c r="DJ1217"/>
      <c r="DK1217"/>
      <c r="DL1217"/>
      <c r="DM1217"/>
      <c r="DN1217"/>
      <c r="DO1217"/>
      <c r="DP1217"/>
      <c r="DQ1217"/>
      <c r="DR1217"/>
      <c r="DS1217"/>
      <c r="DT1217"/>
      <c r="DU1217"/>
      <c r="DV1217"/>
      <c r="DW1217"/>
      <c r="DX1217"/>
      <c r="DY1217"/>
      <c r="DZ1217"/>
      <c r="EA1217"/>
      <c r="EB1217"/>
      <c r="EC1217"/>
      <c r="ED1217"/>
      <c r="EE1217"/>
      <c r="EF1217"/>
      <c r="EG1217"/>
      <c r="EH1217"/>
      <c r="EI1217"/>
      <c r="EJ1217"/>
      <c r="EK1217"/>
      <c r="EL1217"/>
      <c r="EM1217"/>
      <c r="EN1217"/>
    </row>
    <row r="1218" spans="1:144" ht="15.75">
      <c r="A1218"/>
      <c r="B1218"/>
      <c r="C1218"/>
      <c r="D1218"/>
      <c r="E1218"/>
      <c r="F1218"/>
      <c r="G1218"/>
      <c r="H1218"/>
      <c r="I1218"/>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c r="CW1218"/>
      <c r="CX1218"/>
      <c r="CY1218"/>
      <c r="CZ1218"/>
      <c r="DA1218"/>
      <c r="DB1218"/>
      <c r="DC1218"/>
      <c r="DD1218"/>
      <c r="DE1218"/>
      <c r="DF1218"/>
      <c r="DG1218"/>
      <c r="DH1218"/>
      <c r="DI1218"/>
      <c r="DJ1218"/>
      <c r="DK1218"/>
      <c r="DL1218"/>
      <c r="DM1218"/>
      <c r="DN1218"/>
      <c r="DO1218"/>
      <c r="DP1218"/>
      <c r="DQ1218"/>
      <c r="DR1218"/>
      <c r="DS1218"/>
      <c r="DT1218"/>
      <c r="DU1218"/>
      <c r="DV1218"/>
      <c r="DW1218"/>
      <c r="DX1218"/>
      <c r="DY1218"/>
      <c r="DZ1218"/>
      <c r="EA1218"/>
      <c r="EB1218"/>
      <c r="EC1218"/>
      <c r="ED1218"/>
      <c r="EE1218"/>
      <c r="EF1218"/>
      <c r="EG1218"/>
      <c r="EH1218"/>
      <c r="EI1218"/>
      <c r="EJ1218"/>
      <c r="EK1218"/>
      <c r="EL1218"/>
      <c r="EM1218"/>
      <c r="EN1218"/>
    </row>
    <row r="1219" spans="1:144" ht="15.75">
      <c r="A1219"/>
      <c r="B1219"/>
      <c r="C1219"/>
      <c r="D1219"/>
      <c r="E1219"/>
      <c r="F1219"/>
      <c r="G1219"/>
      <c r="H1219"/>
      <c r="I121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c r="CW1219"/>
      <c r="CX1219"/>
      <c r="CY1219"/>
      <c r="CZ1219"/>
      <c r="DA1219"/>
      <c r="DB1219"/>
      <c r="DC1219"/>
      <c r="DD1219"/>
      <c r="DE1219"/>
      <c r="DF1219"/>
      <c r="DG1219"/>
      <c r="DH1219"/>
      <c r="DI1219"/>
      <c r="DJ1219"/>
      <c r="DK1219"/>
      <c r="DL1219"/>
      <c r="DM1219"/>
      <c r="DN1219"/>
      <c r="DO1219"/>
      <c r="DP1219"/>
      <c r="DQ1219"/>
      <c r="DR1219"/>
      <c r="DS1219"/>
      <c r="DT1219"/>
      <c r="DU1219"/>
      <c r="DV1219"/>
      <c r="DW1219"/>
      <c r="DX1219"/>
      <c r="DY1219"/>
      <c r="DZ1219"/>
      <c r="EA1219"/>
      <c r="EB1219"/>
      <c r="EC1219"/>
      <c r="ED1219"/>
      <c r="EE1219"/>
      <c r="EF1219"/>
      <c r="EG1219"/>
      <c r="EH1219"/>
      <c r="EI1219"/>
      <c r="EJ1219"/>
      <c r="EK1219"/>
      <c r="EL1219"/>
      <c r="EM1219"/>
      <c r="EN1219"/>
    </row>
    <row r="1220" spans="1:144" ht="15.75">
      <c r="A1220"/>
      <c r="B1220"/>
      <c r="C1220"/>
      <c r="D1220"/>
      <c r="E1220"/>
      <c r="F1220"/>
      <c r="G1220"/>
      <c r="H1220"/>
      <c r="I1220"/>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c r="CW1220"/>
      <c r="CX1220"/>
      <c r="CY1220"/>
      <c r="CZ1220"/>
      <c r="DA1220"/>
      <c r="DB1220"/>
      <c r="DC1220"/>
      <c r="DD1220"/>
      <c r="DE1220"/>
      <c r="DF1220"/>
      <c r="DG1220"/>
      <c r="DH1220"/>
      <c r="DI1220"/>
      <c r="DJ1220"/>
      <c r="DK1220"/>
      <c r="DL1220"/>
      <c r="DM1220"/>
      <c r="DN1220"/>
      <c r="DO1220"/>
      <c r="DP1220"/>
      <c r="DQ1220"/>
      <c r="DR1220"/>
      <c r="DS1220"/>
      <c r="DT1220"/>
      <c r="DU1220"/>
      <c r="DV1220"/>
      <c r="DW1220"/>
      <c r="DX1220"/>
      <c r="DY1220"/>
      <c r="DZ1220"/>
      <c r="EA1220"/>
      <c r="EB1220"/>
      <c r="EC1220"/>
      <c r="ED1220"/>
      <c r="EE1220"/>
      <c r="EF1220"/>
      <c r="EG1220"/>
      <c r="EH1220"/>
      <c r="EI1220"/>
      <c r="EJ1220"/>
      <c r="EK1220"/>
      <c r="EL1220"/>
      <c r="EM1220"/>
      <c r="EN1220"/>
    </row>
    <row r="1221" spans="1:144" ht="15.75">
      <c r="A1221"/>
      <c r="B1221"/>
      <c r="C1221"/>
      <c r="D1221"/>
      <c r="E1221"/>
      <c r="F1221"/>
      <c r="G1221"/>
      <c r="H1221"/>
      <c r="I1221"/>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c r="CW1221"/>
      <c r="CX1221"/>
      <c r="CY1221"/>
      <c r="CZ1221"/>
      <c r="DA1221"/>
      <c r="DB1221"/>
      <c r="DC1221"/>
      <c r="DD1221"/>
      <c r="DE1221"/>
      <c r="DF1221"/>
      <c r="DG1221"/>
      <c r="DH1221"/>
      <c r="DI1221"/>
      <c r="DJ1221"/>
      <c r="DK1221"/>
      <c r="DL1221"/>
      <c r="DM1221"/>
      <c r="DN1221"/>
      <c r="DO1221"/>
      <c r="DP1221"/>
      <c r="DQ1221"/>
      <c r="DR1221"/>
      <c r="DS1221"/>
      <c r="DT1221"/>
      <c r="DU1221"/>
      <c r="DV1221"/>
      <c r="DW1221"/>
      <c r="DX1221"/>
      <c r="DY1221"/>
      <c r="DZ1221"/>
      <c r="EA1221"/>
      <c r="EB1221"/>
      <c r="EC1221"/>
      <c r="ED1221"/>
      <c r="EE1221"/>
      <c r="EF1221"/>
      <c r="EG1221"/>
      <c r="EH1221"/>
      <c r="EI1221"/>
      <c r="EJ1221"/>
      <c r="EK1221"/>
      <c r="EL1221"/>
      <c r="EM1221"/>
      <c r="EN1221"/>
    </row>
    <row r="1222" spans="1:144" ht="15.75">
      <c r="A1222"/>
      <c r="B1222"/>
      <c r="C1222"/>
      <c r="D1222"/>
      <c r="E1222"/>
      <c r="F1222"/>
      <c r="G1222"/>
      <c r="H1222"/>
      <c r="I1222"/>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c r="CW1222"/>
      <c r="CX1222"/>
      <c r="CY1222"/>
      <c r="CZ1222"/>
      <c r="DA1222"/>
      <c r="DB1222"/>
      <c r="DC1222"/>
      <c r="DD1222"/>
      <c r="DE1222"/>
      <c r="DF1222"/>
      <c r="DG1222"/>
      <c r="DH1222"/>
      <c r="DI1222"/>
      <c r="DJ1222"/>
      <c r="DK1222"/>
      <c r="DL1222"/>
      <c r="DM1222"/>
      <c r="DN1222"/>
      <c r="DO1222"/>
      <c r="DP1222"/>
      <c r="DQ1222"/>
      <c r="DR1222"/>
      <c r="DS1222"/>
      <c r="DT1222"/>
      <c r="DU1222"/>
      <c r="DV1222"/>
      <c r="DW1222"/>
      <c r="DX1222"/>
      <c r="DY1222"/>
      <c r="DZ1222"/>
      <c r="EA1222"/>
      <c r="EB1222"/>
      <c r="EC1222"/>
      <c r="ED1222"/>
      <c r="EE1222"/>
      <c r="EF1222"/>
      <c r="EG1222"/>
      <c r="EH1222"/>
      <c r="EI1222"/>
      <c r="EJ1222"/>
      <c r="EK1222"/>
      <c r="EL1222"/>
      <c r="EM1222"/>
      <c r="EN1222"/>
    </row>
    <row r="1223" spans="1:144" ht="15.75">
      <c r="A1223"/>
      <c r="B1223"/>
      <c r="C1223"/>
      <c r="D1223"/>
      <c r="E1223"/>
      <c r="F1223"/>
      <c r="G1223"/>
      <c r="H1223"/>
      <c r="I1223"/>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c r="CW1223"/>
      <c r="CX1223"/>
      <c r="CY1223"/>
      <c r="CZ1223"/>
      <c r="DA1223"/>
      <c r="DB1223"/>
      <c r="DC1223"/>
      <c r="DD1223"/>
      <c r="DE1223"/>
      <c r="DF1223"/>
      <c r="DG1223"/>
      <c r="DH1223"/>
      <c r="DI1223"/>
      <c r="DJ1223"/>
      <c r="DK1223"/>
      <c r="DL1223"/>
      <c r="DM1223"/>
      <c r="DN1223"/>
      <c r="DO1223"/>
      <c r="DP1223"/>
      <c r="DQ1223"/>
      <c r="DR1223"/>
      <c r="DS1223"/>
      <c r="DT1223"/>
      <c r="DU1223"/>
      <c r="DV1223"/>
      <c r="DW1223"/>
      <c r="DX1223"/>
      <c r="DY1223"/>
      <c r="DZ1223"/>
      <c r="EA1223"/>
      <c r="EB1223"/>
      <c r="EC1223"/>
      <c r="ED1223"/>
      <c r="EE1223"/>
      <c r="EF1223"/>
      <c r="EG1223"/>
      <c r="EH1223"/>
      <c r="EI1223"/>
      <c r="EJ1223"/>
      <c r="EK1223"/>
      <c r="EL1223"/>
      <c r="EM1223"/>
      <c r="EN1223"/>
    </row>
    <row r="1224" spans="1:144" ht="15.75">
      <c r="A1224"/>
      <c r="B1224"/>
      <c r="C1224"/>
      <c r="D1224"/>
      <c r="E1224"/>
      <c r="F1224"/>
      <c r="G1224"/>
      <c r="H1224"/>
      <c r="I1224"/>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c r="CW1224"/>
      <c r="CX1224"/>
      <c r="CY1224"/>
      <c r="CZ1224"/>
      <c r="DA1224"/>
      <c r="DB1224"/>
      <c r="DC1224"/>
      <c r="DD1224"/>
      <c r="DE1224"/>
      <c r="DF1224"/>
      <c r="DG1224"/>
      <c r="DH1224"/>
      <c r="DI1224"/>
      <c r="DJ1224"/>
      <c r="DK1224"/>
      <c r="DL1224"/>
      <c r="DM1224"/>
      <c r="DN1224"/>
      <c r="DO1224"/>
      <c r="DP1224"/>
      <c r="DQ1224"/>
      <c r="DR1224"/>
      <c r="DS1224"/>
      <c r="DT1224"/>
      <c r="DU1224"/>
      <c r="DV1224"/>
      <c r="DW1224"/>
      <c r="DX1224"/>
      <c r="DY1224"/>
      <c r="DZ1224"/>
      <c r="EA1224"/>
      <c r="EB1224"/>
      <c r="EC1224"/>
      <c r="ED1224"/>
      <c r="EE1224"/>
      <c r="EF1224"/>
      <c r="EG1224"/>
      <c r="EH1224"/>
      <c r="EI1224"/>
      <c r="EJ1224"/>
      <c r="EK1224"/>
      <c r="EL1224"/>
      <c r="EM1224"/>
      <c r="EN1224"/>
    </row>
    <row r="1225" spans="1:144" ht="15.75">
      <c r="A1225"/>
      <c r="B1225"/>
      <c r="C1225"/>
      <c r="D1225"/>
      <c r="E1225"/>
      <c r="F1225"/>
      <c r="G1225"/>
      <c r="H1225"/>
      <c r="I12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c r="DF1225"/>
      <c r="DG1225"/>
      <c r="DH1225"/>
      <c r="DI1225"/>
      <c r="DJ1225"/>
      <c r="DK1225"/>
      <c r="DL1225"/>
      <c r="DM1225"/>
      <c r="DN1225"/>
      <c r="DO1225"/>
      <c r="DP1225"/>
      <c r="DQ1225"/>
      <c r="DR1225"/>
      <c r="DS1225"/>
      <c r="DT1225"/>
      <c r="DU1225"/>
      <c r="DV1225"/>
      <c r="DW1225"/>
      <c r="DX1225"/>
      <c r="DY1225"/>
      <c r="DZ1225"/>
      <c r="EA1225"/>
      <c r="EB1225"/>
      <c r="EC1225"/>
      <c r="ED1225"/>
      <c r="EE1225"/>
      <c r="EF1225"/>
      <c r="EG1225"/>
      <c r="EH1225"/>
      <c r="EI1225"/>
      <c r="EJ1225"/>
      <c r="EK1225"/>
      <c r="EL1225"/>
      <c r="EM1225"/>
      <c r="EN1225"/>
    </row>
    <row r="1226" spans="1:144" ht="15.75">
      <c r="A1226"/>
      <c r="B1226"/>
      <c r="C1226"/>
      <c r="D1226"/>
      <c r="E1226"/>
      <c r="F1226"/>
      <c r="G1226"/>
      <c r="H1226"/>
      <c r="I1226"/>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c r="CW1226"/>
      <c r="CX1226"/>
      <c r="CY1226"/>
      <c r="CZ1226"/>
      <c r="DA1226"/>
      <c r="DB1226"/>
      <c r="DC1226"/>
      <c r="DD1226"/>
      <c r="DE1226"/>
      <c r="DF1226"/>
      <c r="DG1226"/>
      <c r="DH1226"/>
      <c r="DI1226"/>
      <c r="DJ1226"/>
      <c r="DK1226"/>
      <c r="DL1226"/>
      <c r="DM1226"/>
      <c r="DN1226"/>
      <c r="DO1226"/>
      <c r="DP1226"/>
      <c r="DQ1226"/>
      <c r="DR1226"/>
      <c r="DS1226"/>
      <c r="DT1226"/>
      <c r="DU1226"/>
      <c r="DV1226"/>
      <c r="DW1226"/>
      <c r="DX1226"/>
      <c r="DY1226"/>
      <c r="DZ1226"/>
      <c r="EA1226"/>
      <c r="EB1226"/>
      <c r="EC1226"/>
      <c r="ED1226"/>
      <c r="EE1226"/>
      <c r="EF1226"/>
      <c r="EG1226"/>
      <c r="EH1226"/>
      <c r="EI1226"/>
      <c r="EJ1226"/>
      <c r="EK1226"/>
      <c r="EL1226"/>
      <c r="EM1226"/>
      <c r="EN1226"/>
    </row>
    <row r="1227" spans="1:144" ht="15.75">
      <c r="A1227"/>
      <c r="B1227"/>
      <c r="C1227"/>
      <c r="D1227"/>
      <c r="E1227"/>
      <c r="F1227"/>
      <c r="G1227"/>
      <c r="H1227"/>
      <c r="I1227"/>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c r="CW1227"/>
      <c r="CX1227"/>
      <c r="CY1227"/>
      <c r="CZ1227"/>
      <c r="DA1227"/>
      <c r="DB1227"/>
      <c r="DC1227"/>
      <c r="DD1227"/>
      <c r="DE1227"/>
      <c r="DF1227"/>
      <c r="DG1227"/>
      <c r="DH1227"/>
      <c r="DI1227"/>
      <c r="DJ1227"/>
      <c r="DK1227"/>
      <c r="DL1227"/>
      <c r="DM1227"/>
      <c r="DN1227"/>
      <c r="DO1227"/>
      <c r="DP1227"/>
      <c r="DQ1227"/>
      <c r="DR1227"/>
      <c r="DS1227"/>
      <c r="DT1227"/>
      <c r="DU1227"/>
      <c r="DV1227"/>
      <c r="DW1227"/>
      <c r="DX1227"/>
      <c r="DY1227"/>
      <c r="DZ1227"/>
      <c r="EA1227"/>
      <c r="EB1227"/>
      <c r="EC1227"/>
      <c r="ED1227"/>
      <c r="EE1227"/>
      <c r="EF1227"/>
      <c r="EG1227"/>
      <c r="EH1227"/>
      <c r="EI1227"/>
      <c r="EJ1227"/>
      <c r="EK1227"/>
      <c r="EL1227"/>
      <c r="EM1227"/>
      <c r="EN1227"/>
    </row>
    <row r="1228" spans="1:144" ht="15.75">
      <c r="A1228"/>
      <c r="B1228"/>
      <c r="C1228"/>
      <c r="D1228"/>
      <c r="E1228"/>
      <c r="F1228"/>
      <c r="G1228"/>
      <c r="H1228"/>
      <c r="I1228"/>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c r="CW1228"/>
      <c r="CX1228"/>
      <c r="CY1228"/>
      <c r="CZ1228"/>
      <c r="DA1228"/>
      <c r="DB1228"/>
      <c r="DC1228"/>
      <c r="DD1228"/>
      <c r="DE1228"/>
      <c r="DF1228"/>
      <c r="DG1228"/>
      <c r="DH1228"/>
      <c r="DI1228"/>
      <c r="DJ1228"/>
      <c r="DK1228"/>
      <c r="DL1228"/>
      <c r="DM1228"/>
      <c r="DN1228"/>
      <c r="DO1228"/>
      <c r="DP1228"/>
      <c r="DQ1228"/>
      <c r="DR1228"/>
      <c r="DS1228"/>
      <c r="DT1228"/>
      <c r="DU1228"/>
      <c r="DV1228"/>
      <c r="DW1228"/>
      <c r="DX1228"/>
      <c r="DY1228"/>
      <c r="DZ1228"/>
      <c r="EA1228"/>
      <c r="EB1228"/>
      <c r="EC1228"/>
      <c r="ED1228"/>
      <c r="EE1228"/>
      <c r="EF1228"/>
      <c r="EG1228"/>
      <c r="EH1228"/>
      <c r="EI1228"/>
      <c r="EJ1228"/>
      <c r="EK1228"/>
      <c r="EL1228"/>
      <c r="EM1228"/>
      <c r="EN1228"/>
    </row>
    <row r="1229" spans="1:144" ht="15.75">
      <c r="A1229"/>
      <c r="B1229"/>
      <c r="C1229"/>
      <c r="D1229"/>
      <c r="E1229"/>
      <c r="F1229"/>
      <c r="G1229"/>
      <c r="H1229"/>
      <c r="I122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c r="CW1229"/>
      <c r="CX1229"/>
      <c r="CY1229"/>
      <c r="CZ1229"/>
      <c r="DA1229"/>
      <c r="DB1229"/>
      <c r="DC1229"/>
      <c r="DD1229"/>
      <c r="DE1229"/>
      <c r="DF1229"/>
      <c r="DG1229"/>
      <c r="DH1229"/>
      <c r="DI1229"/>
      <c r="DJ1229"/>
      <c r="DK1229"/>
      <c r="DL1229"/>
      <c r="DM1229"/>
      <c r="DN1229"/>
      <c r="DO1229"/>
      <c r="DP1229"/>
      <c r="DQ1229"/>
      <c r="DR1229"/>
      <c r="DS1229"/>
      <c r="DT1229"/>
      <c r="DU1229"/>
      <c r="DV1229"/>
      <c r="DW1229"/>
      <c r="DX1229"/>
      <c r="DY1229"/>
      <c r="DZ1229"/>
      <c r="EA1229"/>
      <c r="EB1229"/>
      <c r="EC1229"/>
      <c r="ED1229"/>
      <c r="EE1229"/>
      <c r="EF1229"/>
      <c r="EG1229"/>
      <c r="EH1229"/>
      <c r="EI1229"/>
      <c r="EJ1229"/>
      <c r="EK1229"/>
      <c r="EL1229"/>
      <c r="EM1229"/>
      <c r="EN1229"/>
    </row>
    <row r="1230" spans="1:144" ht="15.75">
      <c r="A1230"/>
      <c r="B1230"/>
      <c r="C1230"/>
      <c r="D1230"/>
      <c r="E1230"/>
      <c r="F1230"/>
      <c r="G1230"/>
      <c r="H1230"/>
      <c r="I1230"/>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c r="CW1230"/>
      <c r="CX1230"/>
      <c r="CY1230"/>
      <c r="CZ1230"/>
      <c r="DA1230"/>
      <c r="DB1230"/>
      <c r="DC1230"/>
      <c r="DD1230"/>
      <c r="DE1230"/>
      <c r="DF1230"/>
      <c r="DG1230"/>
      <c r="DH1230"/>
      <c r="DI1230"/>
      <c r="DJ1230"/>
      <c r="DK1230"/>
      <c r="DL1230"/>
      <c r="DM1230"/>
      <c r="DN1230"/>
      <c r="DO1230"/>
      <c r="DP1230"/>
      <c r="DQ1230"/>
      <c r="DR1230"/>
      <c r="DS1230"/>
      <c r="DT1230"/>
      <c r="DU1230"/>
      <c r="DV1230"/>
      <c r="DW1230"/>
      <c r="DX1230"/>
      <c r="DY1230"/>
      <c r="DZ1230"/>
      <c r="EA1230"/>
      <c r="EB1230"/>
      <c r="EC1230"/>
      <c r="ED1230"/>
      <c r="EE1230"/>
      <c r="EF1230"/>
      <c r="EG1230"/>
      <c r="EH1230"/>
      <c r="EI1230"/>
      <c r="EJ1230"/>
      <c r="EK1230"/>
      <c r="EL1230"/>
      <c r="EM1230"/>
      <c r="EN1230"/>
    </row>
    <row r="1231" spans="1:144" ht="15.75">
      <c r="A1231"/>
      <c r="B1231"/>
      <c r="C1231"/>
      <c r="D1231"/>
      <c r="E1231"/>
      <c r="F1231"/>
      <c r="G1231"/>
      <c r="H1231"/>
      <c r="I1231"/>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c r="DF1231"/>
      <c r="DG1231"/>
      <c r="DH1231"/>
      <c r="DI1231"/>
      <c r="DJ1231"/>
      <c r="DK1231"/>
      <c r="DL1231"/>
      <c r="DM1231"/>
      <c r="DN1231"/>
      <c r="DO1231"/>
      <c r="DP1231"/>
      <c r="DQ1231"/>
      <c r="DR1231"/>
      <c r="DS1231"/>
      <c r="DT1231"/>
      <c r="DU1231"/>
      <c r="DV1231"/>
      <c r="DW1231"/>
      <c r="DX1231"/>
      <c r="DY1231"/>
      <c r="DZ1231"/>
      <c r="EA1231"/>
      <c r="EB1231"/>
      <c r="EC1231"/>
      <c r="ED1231"/>
      <c r="EE1231"/>
      <c r="EF1231"/>
      <c r="EG1231"/>
      <c r="EH1231"/>
      <c r="EI1231"/>
      <c r="EJ1231"/>
      <c r="EK1231"/>
      <c r="EL1231"/>
      <c r="EM1231"/>
      <c r="EN1231"/>
    </row>
    <row r="1232" spans="1:144" ht="15.75">
      <c r="A1232"/>
      <c r="B1232"/>
      <c r="C1232"/>
      <c r="D1232"/>
      <c r="E1232"/>
      <c r="F1232"/>
      <c r="G1232"/>
      <c r="H1232"/>
      <c r="I1232"/>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c r="CW1232"/>
      <c r="CX1232"/>
      <c r="CY1232"/>
      <c r="CZ1232"/>
      <c r="DA1232"/>
      <c r="DB1232"/>
      <c r="DC1232"/>
      <c r="DD1232"/>
      <c r="DE1232"/>
      <c r="DF1232"/>
      <c r="DG1232"/>
      <c r="DH1232"/>
      <c r="DI1232"/>
      <c r="DJ1232"/>
      <c r="DK1232"/>
      <c r="DL1232"/>
      <c r="DM1232"/>
      <c r="DN1232"/>
      <c r="DO1232"/>
      <c r="DP1232"/>
      <c r="DQ1232"/>
      <c r="DR1232"/>
      <c r="DS1232"/>
      <c r="DT1232"/>
      <c r="DU1232"/>
      <c r="DV1232"/>
      <c r="DW1232"/>
      <c r="DX1232"/>
      <c r="DY1232"/>
      <c r="DZ1232"/>
      <c r="EA1232"/>
      <c r="EB1232"/>
      <c r="EC1232"/>
      <c r="ED1232"/>
      <c r="EE1232"/>
      <c r="EF1232"/>
      <c r="EG1232"/>
      <c r="EH1232"/>
      <c r="EI1232"/>
      <c r="EJ1232"/>
      <c r="EK1232"/>
      <c r="EL1232"/>
      <c r="EM1232"/>
      <c r="EN1232"/>
    </row>
    <row r="1233" spans="1:144" ht="15.75">
      <c r="A1233"/>
      <c r="B1233"/>
      <c r="C1233"/>
      <c r="D1233"/>
      <c r="E1233"/>
      <c r="F1233"/>
      <c r="G1233"/>
      <c r="H1233"/>
      <c r="I1233"/>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c r="CW1233"/>
      <c r="CX1233"/>
      <c r="CY1233"/>
      <c r="CZ1233"/>
      <c r="DA1233"/>
      <c r="DB1233"/>
      <c r="DC1233"/>
      <c r="DD1233"/>
      <c r="DE1233"/>
      <c r="DF1233"/>
      <c r="DG1233"/>
      <c r="DH1233"/>
      <c r="DI1233"/>
      <c r="DJ1233"/>
      <c r="DK1233"/>
      <c r="DL1233"/>
      <c r="DM1233"/>
      <c r="DN1233"/>
      <c r="DO1233"/>
      <c r="DP1233"/>
      <c r="DQ1233"/>
      <c r="DR1233"/>
      <c r="DS1233"/>
      <c r="DT1233"/>
      <c r="DU1233"/>
      <c r="DV1233"/>
      <c r="DW1233"/>
      <c r="DX1233"/>
      <c r="DY1233"/>
      <c r="DZ1233"/>
      <c r="EA1233"/>
      <c r="EB1233"/>
      <c r="EC1233"/>
      <c r="ED1233"/>
      <c r="EE1233"/>
      <c r="EF1233"/>
      <c r="EG1233"/>
      <c r="EH1233"/>
      <c r="EI1233"/>
      <c r="EJ1233"/>
      <c r="EK1233"/>
      <c r="EL1233"/>
      <c r="EM1233"/>
      <c r="EN1233"/>
    </row>
    <row r="1234" spans="1:144" ht="15.75">
      <c r="A1234"/>
      <c r="B1234"/>
      <c r="C1234"/>
      <c r="D1234"/>
      <c r="E1234"/>
      <c r="F1234"/>
      <c r="G1234"/>
      <c r="H1234"/>
      <c r="I1234"/>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c r="CW1234"/>
      <c r="CX1234"/>
      <c r="CY1234"/>
      <c r="CZ1234"/>
      <c r="DA1234"/>
      <c r="DB1234"/>
      <c r="DC1234"/>
      <c r="DD1234"/>
      <c r="DE1234"/>
      <c r="DF1234"/>
      <c r="DG1234"/>
      <c r="DH1234"/>
      <c r="DI1234"/>
      <c r="DJ1234"/>
      <c r="DK1234"/>
      <c r="DL1234"/>
      <c r="DM1234"/>
      <c r="DN1234"/>
      <c r="DO1234"/>
      <c r="DP1234"/>
      <c r="DQ1234"/>
      <c r="DR1234"/>
      <c r="DS1234"/>
      <c r="DT1234"/>
      <c r="DU1234"/>
      <c r="DV1234"/>
      <c r="DW1234"/>
      <c r="DX1234"/>
      <c r="DY1234"/>
      <c r="DZ1234"/>
      <c r="EA1234"/>
      <c r="EB1234"/>
      <c r="EC1234"/>
      <c r="ED1234"/>
      <c r="EE1234"/>
      <c r="EF1234"/>
      <c r="EG1234"/>
      <c r="EH1234"/>
      <c r="EI1234"/>
      <c r="EJ1234"/>
      <c r="EK1234"/>
      <c r="EL1234"/>
      <c r="EM1234"/>
      <c r="EN1234"/>
    </row>
    <row r="1235" spans="1:144" ht="15.75">
      <c r="A1235"/>
      <c r="B1235"/>
      <c r="C1235"/>
      <c r="D1235"/>
      <c r="E1235"/>
      <c r="F1235"/>
      <c r="G1235"/>
      <c r="H1235"/>
      <c r="I123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c r="CW1235"/>
      <c r="CX1235"/>
      <c r="CY1235"/>
      <c r="CZ1235"/>
      <c r="DA1235"/>
      <c r="DB1235"/>
      <c r="DC1235"/>
      <c r="DD1235"/>
      <c r="DE1235"/>
      <c r="DF1235"/>
      <c r="DG1235"/>
      <c r="DH1235"/>
      <c r="DI1235"/>
      <c r="DJ1235"/>
      <c r="DK1235"/>
      <c r="DL1235"/>
      <c r="DM1235"/>
      <c r="DN1235"/>
      <c r="DO1235"/>
      <c r="DP1235"/>
      <c r="DQ1235"/>
      <c r="DR1235"/>
      <c r="DS1235"/>
      <c r="DT1235"/>
      <c r="DU1235"/>
      <c r="DV1235"/>
      <c r="DW1235"/>
      <c r="DX1235"/>
      <c r="DY1235"/>
      <c r="DZ1235"/>
      <c r="EA1235"/>
      <c r="EB1235"/>
      <c r="EC1235"/>
      <c r="ED1235"/>
      <c r="EE1235"/>
      <c r="EF1235"/>
      <c r="EG1235"/>
      <c r="EH1235"/>
      <c r="EI1235"/>
      <c r="EJ1235"/>
      <c r="EK1235"/>
      <c r="EL1235"/>
      <c r="EM1235"/>
      <c r="EN1235"/>
    </row>
    <row r="1236" spans="1:144" ht="15.75">
      <c r="A1236"/>
      <c r="B1236"/>
      <c r="C1236"/>
      <c r="D1236"/>
      <c r="E1236"/>
      <c r="F1236"/>
      <c r="G1236"/>
      <c r="H1236"/>
      <c r="I1236"/>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c r="CW1236"/>
      <c r="CX1236"/>
      <c r="CY1236"/>
      <c r="CZ1236"/>
      <c r="DA1236"/>
      <c r="DB1236"/>
      <c r="DC1236"/>
      <c r="DD1236"/>
      <c r="DE1236"/>
      <c r="DF1236"/>
      <c r="DG1236"/>
      <c r="DH1236"/>
      <c r="DI1236"/>
      <c r="DJ1236"/>
      <c r="DK1236"/>
      <c r="DL1236"/>
      <c r="DM1236"/>
      <c r="DN1236"/>
      <c r="DO1236"/>
      <c r="DP1236"/>
      <c r="DQ1236"/>
      <c r="DR1236"/>
      <c r="DS1236"/>
      <c r="DT1236"/>
      <c r="DU1236"/>
      <c r="DV1236"/>
      <c r="DW1236"/>
      <c r="DX1236"/>
      <c r="DY1236"/>
      <c r="DZ1236"/>
      <c r="EA1236"/>
      <c r="EB1236"/>
      <c r="EC1236"/>
      <c r="ED1236"/>
      <c r="EE1236"/>
      <c r="EF1236"/>
      <c r="EG1236"/>
      <c r="EH1236"/>
      <c r="EI1236"/>
      <c r="EJ1236"/>
      <c r="EK1236"/>
      <c r="EL1236"/>
      <c r="EM1236"/>
      <c r="EN1236"/>
    </row>
    <row r="1237" spans="1:144" ht="15.75">
      <c r="A1237"/>
      <c r="B1237"/>
      <c r="C1237"/>
      <c r="D1237"/>
      <c r="E1237"/>
      <c r="F1237"/>
      <c r="G1237"/>
      <c r="H1237"/>
      <c r="I1237"/>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c r="CW1237"/>
      <c r="CX1237"/>
      <c r="CY1237"/>
      <c r="CZ1237"/>
      <c r="DA1237"/>
      <c r="DB1237"/>
      <c r="DC1237"/>
      <c r="DD1237"/>
      <c r="DE1237"/>
      <c r="DF1237"/>
      <c r="DG1237"/>
      <c r="DH1237"/>
      <c r="DI1237"/>
      <c r="DJ1237"/>
      <c r="DK1237"/>
      <c r="DL1237"/>
      <c r="DM1237"/>
      <c r="DN1237"/>
      <c r="DO1237"/>
      <c r="DP1237"/>
      <c r="DQ1237"/>
      <c r="DR1237"/>
      <c r="DS1237"/>
      <c r="DT1237"/>
      <c r="DU1237"/>
      <c r="DV1237"/>
      <c r="DW1237"/>
      <c r="DX1237"/>
      <c r="DY1237"/>
      <c r="DZ1237"/>
      <c r="EA1237"/>
      <c r="EB1237"/>
      <c r="EC1237"/>
      <c r="ED1237"/>
      <c r="EE1237"/>
      <c r="EF1237"/>
      <c r="EG1237"/>
      <c r="EH1237"/>
      <c r="EI1237"/>
      <c r="EJ1237"/>
      <c r="EK1237"/>
      <c r="EL1237"/>
      <c r="EM1237"/>
      <c r="EN1237"/>
    </row>
    <row r="1238" spans="1:144" ht="15.75">
      <c r="A1238"/>
      <c r="B1238"/>
      <c r="C1238"/>
      <c r="D1238"/>
      <c r="E1238"/>
      <c r="F1238"/>
      <c r="G1238"/>
      <c r="H1238"/>
      <c r="I1238"/>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c r="CW1238"/>
      <c r="CX1238"/>
      <c r="CY1238"/>
      <c r="CZ1238"/>
      <c r="DA1238"/>
      <c r="DB1238"/>
      <c r="DC1238"/>
      <c r="DD1238"/>
      <c r="DE1238"/>
      <c r="DF1238"/>
      <c r="DG1238"/>
      <c r="DH1238"/>
      <c r="DI1238"/>
      <c r="DJ1238"/>
      <c r="DK1238"/>
      <c r="DL1238"/>
      <c r="DM1238"/>
      <c r="DN1238"/>
      <c r="DO1238"/>
      <c r="DP1238"/>
      <c r="DQ1238"/>
      <c r="DR1238"/>
      <c r="DS1238"/>
      <c r="DT1238"/>
      <c r="DU1238"/>
      <c r="DV1238"/>
      <c r="DW1238"/>
      <c r="DX1238"/>
      <c r="DY1238"/>
      <c r="DZ1238"/>
      <c r="EA1238"/>
      <c r="EB1238"/>
      <c r="EC1238"/>
      <c r="ED1238"/>
      <c r="EE1238"/>
      <c r="EF1238"/>
      <c r="EG1238"/>
      <c r="EH1238"/>
      <c r="EI1238"/>
      <c r="EJ1238"/>
      <c r="EK1238"/>
      <c r="EL1238"/>
      <c r="EM1238"/>
      <c r="EN1238"/>
    </row>
    <row r="1239" spans="1:144" ht="15.75">
      <c r="A1239"/>
      <c r="B1239"/>
      <c r="C1239"/>
      <c r="D1239"/>
      <c r="E1239"/>
      <c r="F1239"/>
      <c r="G1239"/>
      <c r="H1239"/>
      <c r="I123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c r="CW1239"/>
      <c r="CX1239"/>
      <c r="CY1239"/>
      <c r="CZ1239"/>
      <c r="DA1239"/>
      <c r="DB1239"/>
      <c r="DC1239"/>
      <c r="DD1239"/>
      <c r="DE1239"/>
      <c r="DF1239"/>
      <c r="DG1239"/>
      <c r="DH1239"/>
      <c r="DI1239"/>
      <c r="DJ1239"/>
      <c r="DK1239"/>
      <c r="DL1239"/>
      <c r="DM1239"/>
      <c r="DN1239"/>
      <c r="DO1239"/>
      <c r="DP1239"/>
      <c r="DQ1239"/>
      <c r="DR1239"/>
      <c r="DS1239"/>
      <c r="DT1239"/>
      <c r="DU1239"/>
      <c r="DV1239"/>
      <c r="DW1239"/>
      <c r="DX1239"/>
      <c r="DY1239"/>
      <c r="DZ1239"/>
      <c r="EA1239"/>
      <c r="EB1239"/>
      <c r="EC1239"/>
      <c r="ED1239"/>
      <c r="EE1239"/>
      <c r="EF1239"/>
      <c r="EG1239"/>
      <c r="EH1239"/>
      <c r="EI1239"/>
      <c r="EJ1239"/>
      <c r="EK1239"/>
      <c r="EL1239"/>
      <c r="EM1239"/>
      <c r="EN1239"/>
    </row>
    <row r="1240" spans="1:144" ht="15.75">
      <c r="A1240"/>
      <c r="B1240"/>
      <c r="C1240"/>
      <c r="D1240"/>
      <c r="E1240"/>
      <c r="F1240"/>
      <c r="G1240"/>
      <c r="H1240"/>
      <c r="I1240"/>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c r="CW1240"/>
      <c r="CX1240"/>
      <c r="CY1240"/>
      <c r="CZ1240"/>
      <c r="DA1240"/>
      <c r="DB1240"/>
      <c r="DC1240"/>
      <c r="DD1240"/>
      <c r="DE1240"/>
      <c r="DF1240"/>
      <c r="DG1240"/>
      <c r="DH1240"/>
      <c r="DI1240"/>
      <c r="DJ1240"/>
      <c r="DK1240"/>
      <c r="DL1240"/>
      <c r="DM1240"/>
      <c r="DN1240"/>
      <c r="DO1240"/>
      <c r="DP1240"/>
      <c r="DQ1240"/>
      <c r="DR1240"/>
      <c r="DS1240"/>
      <c r="DT1240"/>
      <c r="DU1240"/>
      <c r="DV1240"/>
      <c r="DW1240"/>
      <c r="DX1240"/>
      <c r="DY1240"/>
      <c r="DZ1240"/>
      <c r="EA1240"/>
      <c r="EB1240"/>
      <c r="EC1240"/>
      <c r="ED1240"/>
      <c r="EE1240"/>
      <c r="EF1240"/>
      <c r="EG1240"/>
      <c r="EH1240"/>
      <c r="EI1240"/>
      <c r="EJ1240"/>
      <c r="EK1240"/>
      <c r="EL1240"/>
      <c r="EM1240"/>
      <c r="EN1240"/>
    </row>
    <row r="1241" spans="1:144" ht="15.75">
      <c r="A1241"/>
      <c r="B1241"/>
      <c r="C1241"/>
      <c r="D1241"/>
      <c r="E1241"/>
      <c r="F1241"/>
      <c r="G1241"/>
      <c r="H1241"/>
      <c r="I1241"/>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c r="CW1241"/>
      <c r="CX1241"/>
      <c r="CY1241"/>
      <c r="CZ1241"/>
      <c r="DA1241"/>
      <c r="DB1241"/>
      <c r="DC1241"/>
      <c r="DD1241"/>
      <c r="DE1241"/>
      <c r="DF1241"/>
      <c r="DG1241"/>
      <c r="DH1241"/>
      <c r="DI1241"/>
      <c r="DJ1241"/>
      <c r="DK1241"/>
      <c r="DL1241"/>
      <c r="DM1241"/>
      <c r="DN1241"/>
      <c r="DO1241"/>
      <c r="DP1241"/>
      <c r="DQ1241"/>
      <c r="DR1241"/>
      <c r="DS1241"/>
      <c r="DT1241"/>
      <c r="DU1241"/>
      <c r="DV1241"/>
      <c r="DW1241"/>
      <c r="DX1241"/>
      <c r="DY1241"/>
      <c r="DZ1241"/>
      <c r="EA1241"/>
      <c r="EB1241"/>
      <c r="EC1241"/>
      <c r="ED1241"/>
      <c r="EE1241"/>
      <c r="EF1241"/>
      <c r="EG1241"/>
      <c r="EH1241"/>
      <c r="EI1241"/>
      <c r="EJ1241"/>
      <c r="EK1241"/>
      <c r="EL1241"/>
      <c r="EM1241"/>
      <c r="EN1241"/>
    </row>
    <row r="1242" spans="1:144" ht="15.75">
      <c r="A1242"/>
      <c r="B1242"/>
      <c r="C1242"/>
      <c r="D1242"/>
      <c r="E1242"/>
      <c r="F1242"/>
      <c r="G1242"/>
      <c r="H1242"/>
      <c r="I1242"/>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c r="CW1242"/>
      <c r="CX1242"/>
      <c r="CY1242"/>
      <c r="CZ1242"/>
      <c r="DA1242"/>
      <c r="DB1242"/>
      <c r="DC1242"/>
      <c r="DD1242"/>
      <c r="DE1242"/>
      <c r="DF1242"/>
      <c r="DG1242"/>
      <c r="DH1242"/>
      <c r="DI1242"/>
      <c r="DJ1242"/>
      <c r="DK1242"/>
      <c r="DL1242"/>
      <c r="DM1242"/>
      <c r="DN1242"/>
      <c r="DO1242"/>
      <c r="DP1242"/>
      <c r="DQ1242"/>
      <c r="DR1242"/>
      <c r="DS1242"/>
      <c r="DT1242"/>
      <c r="DU1242"/>
      <c r="DV1242"/>
      <c r="DW1242"/>
      <c r="DX1242"/>
      <c r="DY1242"/>
      <c r="DZ1242"/>
      <c r="EA1242"/>
      <c r="EB1242"/>
      <c r="EC1242"/>
      <c r="ED1242"/>
      <c r="EE1242"/>
      <c r="EF1242"/>
      <c r="EG1242"/>
      <c r="EH1242"/>
      <c r="EI1242"/>
      <c r="EJ1242"/>
      <c r="EK1242"/>
      <c r="EL1242"/>
      <c r="EM1242"/>
      <c r="EN1242"/>
    </row>
    <row r="1243" spans="1:144" ht="15.75">
      <c r="A1243"/>
      <c r="B1243"/>
      <c r="C1243"/>
      <c r="D1243"/>
      <c r="E1243"/>
      <c r="F1243"/>
      <c r="G1243"/>
      <c r="H1243"/>
      <c r="I1243"/>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c r="CW1243"/>
      <c r="CX1243"/>
      <c r="CY1243"/>
      <c r="CZ1243"/>
      <c r="DA1243"/>
      <c r="DB1243"/>
      <c r="DC1243"/>
      <c r="DD1243"/>
      <c r="DE1243"/>
      <c r="DF1243"/>
      <c r="DG1243"/>
      <c r="DH1243"/>
      <c r="DI1243"/>
      <c r="DJ1243"/>
      <c r="DK1243"/>
      <c r="DL1243"/>
      <c r="DM1243"/>
      <c r="DN1243"/>
      <c r="DO1243"/>
      <c r="DP1243"/>
      <c r="DQ1243"/>
      <c r="DR1243"/>
      <c r="DS1243"/>
      <c r="DT1243"/>
      <c r="DU1243"/>
      <c r="DV1243"/>
      <c r="DW1243"/>
      <c r="DX1243"/>
      <c r="DY1243"/>
      <c r="DZ1243"/>
      <c r="EA1243"/>
      <c r="EB1243"/>
      <c r="EC1243"/>
      <c r="ED1243"/>
      <c r="EE1243"/>
      <c r="EF1243"/>
      <c r="EG1243"/>
      <c r="EH1243"/>
      <c r="EI1243"/>
      <c r="EJ1243"/>
      <c r="EK1243"/>
      <c r="EL1243"/>
      <c r="EM1243"/>
      <c r="EN1243"/>
    </row>
    <row r="1244" spans="1:144" ht="15.75">
      <c r="A1244"/>
      <c r="B1244"/>
      <c r="C1244"/>
      <c r="D1244"/>
      <c r="E1244"/>
      <c r="F1244"/>
      <c r="G1244"/>
      <c r="H1244"/>
      <c r="I1244"/>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c r="CW1244"/>
      <c r="CX1244"/>
      <c r="CY1244"/>
      <c r="CZ1244"/>
      <c r="DA1244"/>
      <c r="DB1244"/>
      <c r="DC1244"/>
      <c r="DD1244"/>
      <c r="DE1244"/>
      <c r="DF1244"/>
      <c r="DG1244"/>
      <c r="DH1244"/>
      <c r="DI1244"/>
      <c r="DJ1244"/>
      <c r="DK1244"/>
      <c r="DL1244"/>
      <c r="DM1244"/>
      <c r="DN1244"/>
      <c r="DO1244"/>
      <c r="DP1244"/>
      <c r="DQ1244"/>
      <c r="DR1244"/>
      <c r="DS1244"/>
      <c r="DT1244"/>
      <c r="DU1244"/>
      <c r="DV1244"/>
      <c r="DW1244"/>
      <c r="DX1244"/>
      <c r="DY1244"/>
      <c r="DZ1244"/>
      <c r="EA1244"/>
      <c r="EB1244"/>
      <c r="EC1244"/>
      <c r="ED1244"/>
      <c r="EE1244"/>
      <c r="EF1244"/>
      <c r="EG1244"/>
      <c r="EH1244"/>
      <c r="EI1244"/>
      <c r="EJ1244"/>
      <c r="EK1244"/>
      <c r="EL1244"/>
      <c r="EM1244"/>
      <c r="EN1244"/>
    </row>
    <row r="1245" spans="1:144" ht="15.75">
      <c r="A1245"/>
      <c r="B1245"/>
      <c r="C1245"/>
      <c r="D1245"/>
      <c r="E1245"/>
      <c r="F1245"/>
      <c r="G1245"/>
      <c r="H1245"/>
      <c r="I124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c r="CW1245"/>
      <c r="CX1245"/>
      <c r="CY1245"/>
      <c r="CZ1245"/>
      <c r="DA1245"/>
      <c r="DB1245"/>
      <c r="DC1245"/>
      <c r="DD1245"/>
      <c r="DE1245"/>
      <c r="DF1245"/>
      <c r="DG1245"/>
      <c r="DH1245"/>
      <c r="DI1245"/>
      <c r="DJ1245"/>
      <c r="DK1245"/>
      <c r="DL1245"/>
      <c r="DM1245"/>
      <c r="DN1245"/>
      <c r="DO1245"/>
      <c r="DP1245"/>
      <c r="DQ1245"/>
      <c r="DR1245"/>
      <c r="DS1245"/>
      <c r="DT1245"/>
      <c r="DU1245"/>
      <c r="DV1245"/>
      <c r="DW1245"/>
      <c r="DX1245"/>
      <c r="DY1245"/>
      <c r="DZ1245"/>
      <c r="EA1245"/>
      <c r="EB1245"/>
      <c r="EC1245"/>
      <c r="ED1245"/>
      <c r="EE1245"/>
      <c r="EF1245"/>
      <c r="EG1245"/>
      <c r="EH1245"/>
      <c r="EI1245"/>
      <c r="EJ1245"/>
      <c r="EK1245"/>
      <c r="EL1245"/>
      <c r="EM1245"/>
      <c r="EN1245"/>
    </row>
    <row r="1246" spans="1:144" ht="15.75">
      <c r="A1246"/>
      <c r="B1246"/>
      <c r="C1246"/>
      <c r="D1246"/>
      <c r="E1246"/>
      <c r="F1246"/>
      <c r="G1246"/>
      <c r="H1246"/>
      <c r="I1246"/>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c r="CW1246"/>
      <c r="CX1246"/>
      <c r="CY1246"/>
      <c r="CZ1246"/>
      <c r="DA1246"/>
      <c r="DB1246"/>
      <c r="DC1246"/>
      <c r="DD1246"/>
      <c r="DE1246"/>
      <c r="DF1246"/>
      <c r="DG1246"/>
      <c r="DH1246"/>
      <c r="DI1246"/>
      <c r="DJ1246"/>
      <c r="DK1246"/>
      <c r="DL1246"/>
      <c r="DM1246"/>
      <c r="DN1246"/>
      <c r="DO1246"/>
      <c r="DP1246"/>
      <c r="DQ1246"/>
      <c r="DR1246"/>
      <c r="DS1246"/>
      <c r="DT1246"/>
      <c r="DU1246"/>
      <c r="DV1246"/>
      <c r="DW1246"/>
      <c r="DX1246"/>
      <c r="DY1246"/>
      <c r="DZ1246"/>
      <c r="EA1246"/>
      <c r="EB1246"/>
      <c r="EC1246"/>
      <c r="ED1246"/>
      <c r="EE1246"/>
      <c r="EF1246"/>
      <c r="EG1246"/>
      <c r="EH1246"/>
      <c r="EI1246"/>
      <c r="EJ1246"/>
      <c r="EK1246"/>
      <c r="EL1246"/>
      <c r="EM1246"/>
      <c r="EN1246"/>
    </row>
    <row r="1247" spans="1:144" ht="15.75">
      <c r="A1247"/>
      <c r="B1247"/>
      <c r="C1247"/>
      <c r="D1247"/>
      <c r="E1247"/>
      <c r="F1247"/>
      <c r="G1247"/>
      <c r="H1247"/>
      <c r="I1247"/>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c r="CW1247"/>
      <c r="CX1247"/>
      <c r="CY1247"/>
      <c r="CZ1247"/>
      <c r="DA1247"/>
      <c r="DB1247"/>
      <c r="DC1247"/>
      <c r="DD1247"/>
      <c r="DE1247"/>
      <c r="DF1247"/>
      <c r="DG1247"/>
      <c r="DH1247"/>
      <c r="DI1247"/>
      <c r="DJ1247"/>
      <c r="DK1247"/>
      <c r="DL1247"/>
      <c r="DM1247"/>
      <c r="DN1247"/>
      <c r="DO1247"/>
      <c r="DP1247"/>
      <c r="DQ1247"/>
      <c r="DR1247"/>
      <c r="DS1247"/>
      <c r="DT1247"/>
      <c r="DU1247"/>
      <c r="DV1247"/>
      <c r="DW1247"/>
      <c r="DX1247"/>
      <c r="DY1247"/>
      <c r="DZ1247"/>
      <c r="EA1247"/>
      <c r="EB1247"/>
      <c r="EC1247"/>
      <c r="ED1247"/>
      <c r="EE1247"/>
      <c r="EF1247"/>
      <c r="EG1247"/>
      <c r="EH1247"/>
      <c r="EI1247"/>
      <c r="EJ1247"/>
      <c r="EK1247"/>
      <c r="EL1247"/>
      <c r="EM1247"/>
      <c r="EN1247"/>
    </row>
    <row r="1248" spans="1:144" ht="15.75">
      <c r="A1248"/>
      <c r="B1248"/>
      <c r="C1248"/>
      <c r="D1248"/>
      <c r="E1248"/>
      <c r="F1248"/>
      <c r="G1248"/>
      <c r="H1248"/>
      <c r="I1248"/>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c r="CW1248"/>
      <c r="CX1248"/>
      <c r="CY1248"/>
      <c r="CZ1248"/>
      <c r="DA1248"/>
      <c r="DB1248"/>
      <c r="DC1248"/>
      <c r="DD1248"/>
      <c r="DE1248"/>
      <c r="DF1248"/>
      <c r="DG1248"/>
      <c r="DH1248"/>
      <c r="DI1248"/>
      <c r="DJ1248"/>
      <c r="DK1248"/>
      <c r="DL1248"/>
      <c r="DM1248"/>
      <c r="DN1248"/>
      <c r="DO1248"/>
      <c r="DP1248"/>
      <c r="DQ1248"/>
      <c r="DR1248"/>
      <c r="DS1248"/>
      <c r="DT1248"/>
      <c r="DU1248"/>
      <c r="DV1248"/>
      <c r="DW1248"/>
      <c r="DX1248"/>
      <c r="DY1248"/>
      <c r="DZ1248"/>
      <c r="EA1248"/>
      <c r="EB1248"/>
      <c r="EC1248"/>
      <c r="ED1248"/>
      <c r="EE1248"/>
      <c r="EF1248"/>
      <c r="EG1248"/>
      <c r="EH1248"/>
      <c r="EI1248"/>
      <c r="EJ1248"/>
      <c r="EK1248"/>
      <c r="EL1248"/>
      <c r="EM1248"/>
      <c r="EN1248"/>
    </row>
    <row r="1249" spans="1:142" ht="15.75">
      <c r="A1249"/>
      <c r="B1249"/>
      <c r="C1249"/>
      <c r="D1249"/>
      <c r="E1249"/>
      <c r="F1249"/>
      <c r="G1249"/>
      <c r="H1249"/>
      <c r="I124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c r="CW1249"/>
      <c r="CX1249"/>
      <c r="CY1249"/>
      <c r="CZ1249"/>
      <c r="DA1249"/>
      <c r="DB1249"/>
      <c r="DC1249"/>
      <c r="DD1249"/>
      <c r="DE1249"/>
      <c r="DF1249"/>
      <c r="DG1249"/>
      <c r="DH1249"/>
      <c r="DI1249"/>
      <c r="DJ1249"/>
      <c r="DK1249"/>
      <c r="DL1249"/>
      <c r="DM1249"/>
      <c r="DN1249"/>
      <c r="DO1249"/>
      <c r="DP1249"/>
      <c r="DQ1249"/>
      <c r="DR1249"/>
      <c r="DS1249"/>
      <c r="DT1249"/>
      <c r="DU1249"/>
      <c r="DV1249"/>
      <c r="DW1249"/>
      <c r="DX1249"/>
      <c r="DY1249"/>
      <c r="DZ1249"/>
      <c r="EA1249"/>
      <c r="EB1249"/>
      <c r="EC1249"/>
      <c r="ED1249"/>
      <c r="EE1249"/>
      <c r="EF1249"/>
      <c r="EG1249"/>
      <c r="EH1249"/>
      <c r="EI1249"/>
      <c r="EJ1249"/>
      <c r="EK1249"/>
      <c r="EL1249"/>
    </row>
    <row r="1250" spans="1:142" ht="15.75">
      <c r="A1250"/>
      <c r="B1250"/>
      <c r="C1250"/>
      <c r="D1250"/>
      <c r="E1250"/>
      <c r="F1250"/>
      <c r="G1250"/>
      <c r="H1250"/>
      <c r="I1250"/>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c r="CW1250"/>
      <c r="CX1250"/>
      <c r="CY1250"/>
      <c r="CZ1250"/>
      <c r="DA1250"/>
      <c r="DB1250"/>
      <c r="DC1250"/>
      <c r="DD1250"/>
      <c r="DE1250"/>
      <c r="DF1250"/>
      <c r="DG1250"/>
      <c r="DH1250"/>
      <c r="DI1250"/>
      <c r="DJ1250"/>
      <c r="DK1250"/>
      <c r="DL1250"/>
      <c r="DM1250"/>
      <c r="DN1250"/>
      <c r="DO1250"/>
      <c r="DP1250"/>
      <c r="DQ1250"/>
      <c r="DR1250"/>
      <c r="DS1250"/>
      <c r="DT1250"/>
      <c r="DU1250"/>
      <c r="DV1250"/>
      <c r="DW1250"/>
      <c r="DX1250"/>
      <c r="DY1250"/>
      <c r="DZ1250"/>
      <c r="EA1250"/>
      <c r="EB1250"/>
      <c r="EC1250"/>
      <c r="ED1250"/>
      <c r="EE1250"/>
      <c r="EF1250"/>
      <c r="EG1250"/>
      <c r="EH1250"/>
      <c r="EI1250"/>
      <c r="EJ1250"/>
      <c r="EK1250"/>
      <c r="EL1250"/>
    </row>
    <row r="1251" spans="1:142" ht="15.75">
      <c r="A1251"/>
      <c r="B1251"/>
      <c r="C1251"/>
      <c r="D1251"/>
      <c r="E1251"/>
      <c r="F1251"/>
      <c r="G1251"/>
      <c r="H1251"/>
      <c r="I1251"/>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c r="CW1251"/>
      <c r="CX1251"/>
      <c r="CY1251"/>
      <c r="CZ1251"/>
      <c r="DA1251"/>
      <c r="DB1251"/>
      <c r="DC1251"/>
      <c r="DD1251"/>
      <c r="DE1251"/>
      <c r="DF1251"/>
      <c r="DG1251"/>
      <c r="DH1251"/>
      <c r="DI1251"/>
      <c r="DJ1251"/>
      <c r="DK1251"/>
      <c r="DL1251"/>
      <c r="DM1251"/>
      <c r="DN1251"/>
      <c r="DO1251"/>
      <c r="DP1251"/>
      <c r="DQ1251"/>
      <c r="DR1251"/>
      <c r="DS1251"/>
      <c r="DT1251"/>
      <c r="DU1251"/>
      <c r="DV1251"/>
      <c r="DW1251"/>
      <c r="DX1251"/>
      <c r="DY1251"/>
      <c r="DZ1251"/>
      <c r="EA1251"/>
      <c r="EB1251"/>
      <c r="EC1251"/>
      <c r="ED1251"/>
      <c r="EE1251"/>
      <c r="EF1251"/>
      <c r="EG1251"/>
      <c r="EH1251"/>
      <c r="EI1251"/>
      <c r="EJ1251"/>
      <c r="EK1251"/>
      <c r="EL1251"/>
    </row>
    <row r="1252" spans="1:142" ht="15.75">
      <c r="A1252"/>
      <c r="B1252"/>
      <c r="C1252"/>
      <c r="D1252"/>
      <c r="E1252"/>
      <c r="F1252"/>
      <c r="G1252"/>
      <c r="H1252"/>
      <c r="I1252"/>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c r="CW1252"/>
      <c r="CX1252"/>
      <c r="CY1252"/>
      <c r="CZ1252"/>
      <c r="DA1252"/>
      <c r="DB1252"/>
      <c r="DC1252"/>
      <c r="DD1252"/>
      <c r="DE1252"/>
      <c r="DF1252"/>
      <c r="DG1252"/>
      <c r="DH1252"/>
      <c r="DI1252"/>
      <c r="DJ1252"/>
      <c r="DK1252"/>
      <c r="DL1252"/>
      <c r="DM1252"/>
      <c r="DN1252"/>
      <c r="DO1252"/>
      <c r="DP1252"/>
      <c r="DQ1252"/>
      <c r="DR1252"/>
      <c r="DS1252"/>
      <c r="DT1252"/>
      <c r="DU1252"/>
      <c r="DV1252"/>
      <c r="DW1252"/>
      <c r="DX1252"/>
      <c r="DY1252"/>
      <c r="DZ1252"/>
      <c r="EA1252"/>
      <c r="EB1252"/>
      <c r="EC1252"/>
      <c r="ED1252"/>
      <c r="EE1252"/>
      <c r="EF1252"/>
      <c r="EG1252"/>
      <c r="EH1252"/>
      <c r="EI1252"/>
      <c r="EJ1252"/>
      <c r="EK1252"/>
      <c r="EL1252"/>
    </row>
    <row r="1253" spans="1:142" ht="15.75">
      <c r="A1253"/>
      <c r="B1253"/>
      <c r="C1253"/>
      <c r="D1253"/>
      <c r="E1253"/>
      <c r="F1253"/>
      <c r="G1253"/>
      <c r="H1253"/>
      <c r="I1253"/>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c r="CW1253"/>
      <c r="CX1253"/>
      <c r="CY1253"/>
      <c r="CZ1253"/>
      <c r="DA1253"/>
      <c r="DB1253"/>
      <c r="DC1253"/>
      <c r="DD1253"/>
      <c r="DE1253"/>
      <c r="DF1253"/>
      <c r="DG1253"/>
      <c r="DH1253"/>
      <c r="DI1253"/>
      <c r="DJ1253"/>
      <c r="DK1253"/>
      <c r="DL1253"/>
      <c r="DM1253"/>
      <c r="DN1253"/>
      <c r="DO1253"/>
      <c r="DP1253"/>
      <c r="DQ1253"/>
      <c r="DR1253"/>
      <c r="DS1253"/>
      <c r="DT1253"/>
      <c r="DU1253"/>
      <c r="DV1253"/>
      <c r="DW1253"/>
      <c r="DX1253"/>
      <c r="DY1253"/>
      <c r="DZ1253"/>
      <c r="EA1253"/>
      <c r="EB1253"/>
      <c r="EC1253"/>
      <c r="ED1253"/>
      <c r="EE1253"/>
      <c r="EF1253"/>
      <c r="EG1253"/>
      <c r="EH1253"/>
      <c r="EI1253"/>
      <c r="EJ1253"/>
      <c r="EK1253"/>
      <c r="EL1253"/>
    </row>
    <row r="1254" spans="1:142" ht="15.75">
      <c r="A1254"/>
      <c r="B1254"/>
      <c r="C1254"/>
      <c r="D1254"/>
      <c r="E1254"/>
      <c r="F1254"/>
      <c r="G1254"/>
      <c r="H1254"/>
      <c r="I1254"/>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c r="CW1254"/>
      <c r="CX1254"/>
      <c r="CY1254"/>
      <c r="CZ1254"/>
      <c r="DA1254"/>
      <c r="DB1254"/>
      <c r="DC1254"/>
      <c r="DD1254"/>
      <c r="DE1254"/>
      <c r="DF1254"/>
      <c r="DG1254"/>
      <c r="DH1254"/>
      <c r="DI1254"/>
      <c r="DJ1254"/>
      <c r="DK1254"/>
      <c r="DL1254"/>
      <c r="DM1254"/>
      <c r="DN1254"/>
      <c r="DO1254"/>
      <c r="DP1254"/>
      <c r="DQ1254"/>
      <c r="DR1254"/>
      <c r="DS1254"/>
      <c r="DT1254"/>
      <c r="DU1254"/>
      <c r="DV1254"/>
      <c r="DW1254"/>
      <c r="DX1254"/>
      <c r="DY1254"/>
      <c r="DZ1254"/>
      <c r="EA1254"/>
      <c r="EB1254"/>
      <c r="EC1254"/>
      <c r="ED1254"/>
      <c r="EE1254"/>
      <c r="EF1254"/>
      <c r="EG1254"/>
      <c r="EH1254"/>
      <c r="EI1254"/>
      <c r="EJ1254"/>
      <c r="EK1254"/>
      <c r="EL1254"/>
    </row>
    <row r="1255" spans="1:142" ht="15.75">
      <c r="A1255"/>
      <c r="B1255"/>
      <c r="C1255"/>
      <c r="D1255"/>
      <c r="E1255"/>
      <c r="F1255"/>
      <c r="G1255"/>
      <c r="H1255"/>
      <c r="I125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c r="CW1255"/>
      <c r="CX1255"/>
      <c r="CY1255"/>
      <c r="CZ1255"/>
      <c r="DA1255"/>
      <c r="DB1255"/>
      <c r="DC1255"/>
      <c r="DD1255"/>
      <c r="DE1255"/>
      <c r="DF1255"/>
      <c r="DG1255"/>
      <c r="DH1255"/>
      <c r="DI1255"/>
      <c r="DJ1255"/>
      <c r="DK1255"/>
      <c r="DL1255"/>
      <c r="DM1255"/>
      <c r="DN1255"/>
      <c r="DO1255"/>
      <c r="DP1255"/>
      <c r="DQ1255"/>
      <c r="DR1255"/>
      <c r="DS1255"/>
      <c r="DT1255"/>
      <c r="DU1255"/>
      <c r="DV1255"/>
      <c r="DW1255"/>
      <c r="DX1255"/>
      <c r="DY1255"/>
      <c r="DZ1255"/>
      <c r="EA1255"/>
      <c r="EB1255"/>
      <c r="EC1255"/>
      <c r="ED1255"/>
      <c r="EE1255"/>
      <c r="EF1255"/>
      <c r="EG1255"/>
      <c r="EH1255"/>
      <c r="EI1255"/>
      <c r="EJ1255"/>
      <c r="EK1255"/>
      <c r="EL1255"/>
    </row>
    <row r="1256" spans="1:142" ht="15.75">
      <c r="A1256"/>
      <c r="B1256"/>
      <c r="C1256"/>
      <c r="D1256"/>
      <c r="E1256"/>
      <c r="F1256"/>
      <c r="G1256"/>
      <c r="H1256"/>
      <c r="I1256"/>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c r="CW1256"/>
      <c r="CX1256"/>
      <c r="CY1256"/>
      <c r="CZ1256"/>
      <c r="DA1256"/>
      <c r="DB1256"/>
      <c r="DC1256"/>
      <c r="DD1256"/>
      <c r="DE1256"/>
      <c r="DF1256"/>
      <c r="DG1256"/>
      <c r="DH1256"/>
      <c r="DI1256"/>
      <c r="DJ1256"/>
      <c r="DK1256"/>
      <c r="DL1256"/>
      <c r="DM1256"/>
      <c r="DN1256"/>
      <c r="DO1256"/>
      <c r="DP1256"/>
      <c r="DQ1256"/>
      <c r="DR1256"/>
      <c r="DS1256"/>
      <c r="DT1256"/>
      <c r="DU1256"/>
      <c r="DV1256"/>
      <c r="DW1256"/>
      <c r="DX1256"/>
      <c r="DY1256"/>
      <c r="DZ1256"/>
      <c r="EA1256"/>
      <c r="EB1256"/>
      <c r="EC1256"/>
      <c r="ED1256"/>
      <c r="EE1256"/>
      <c r="EF1256"/>
      <c r="EG1256"/>
      <c r="EH1256"/>
      <c r="EI1256"/>
      <c r="EJ1256"/>
      <c r="EK1256"/>
      <c r="EL1256"/>
    </row>
    <row r="1257" spans="1:142" ht="15.75">
      <c r="A1257"/>
      <c r="B1257"/>
      <c r="C1257"/>
      <c r="D1257"/>
      <c r="E1257"/>
      <c r="F1257"/>
      <c r="G1257"/>
      <c r="H1257"/>
      <c r="I1257"/>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c r="CW1257"/>
      <c r="CX1257"/>
      <c r="CY1257"/>
      <c r="CZ1257"/>
      <c r="DA1257"/>
      <c r="DB1257"/>
      <c r="DC1257"/>
      <c r="DD1257"/>
      <c r="DE1257"/>
      <c r="DF1257"/>
      <c r="DG1257"/>
      <c r="DH1257"/>
      <c r="DI1257"/>
      <c r="DJ1257"/>
      <c r="DK1257"/>
      <c r="DL1257"/>
      <c r="DM1257"/>
      <c r="DN1257"/>
      <c r="DO1257"/>
      <c r="DP1257"/>
      <c r="DQ1257"/>
      <c r="DR1257"/>
      <c r="DS1257"/>
      <c r="DT1257"/>
      <c r="DU1257"/>
      <c r="DV1257"/>
      <c r="DW1257"/>
      <c r="DX1257"/>
      <c r="DY1257"/>
      <c r="DZ1257"/>
      <c r="EA1257"/>
      <c r="EB1257"/>
      <c r="EC1257"/>
      <c r="ED1257"/>
      <c r="EE1257"/>
      <c r="EF1257"/>
      <c r="EG1257"/>
      <c r="EH1257"/>
      <c r="EI1257"/>
      <c r="EJ1257"/>
      <c r="EK1257"/>
      <c r="EL1257"/>
    </row>
    <row r="1258" spans="1:142" ht="15.75">
      <c r="A1258"/>
      <c r="B1258"/>
      <c r="C1258"/>
      <c r="D1258"/>
      <c r="E1258"/>
      <c r="F1258"/>
      <c r="G1258"/>
      <c r="H1258"/>
      <c r="I1258"/>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c r="CW1258"/>
      <c r="CX1258"/>
      <c r="CY1258"/>
      <c r="CZ1258"/>
      <c r="DA1258"/>
      <c r="DB1258"/>
      <c r="DC1258"/>
      <c r="DD1258"/>
      <c r="DE1258"/>
      <c r="DF1258"/>
      <c r="DG1258"/>
      <c r="DH1258"/>
      <c r="DI1258"/>
      <c r="DJ1258"/>
      <c r="DK1258"/>
      <c r="DL1258"/>
      <c r="DM1258"/>
      <c r="DN1258"/>
      <c r="DO1258"/>
      <c r="DP1258"/>
      <c r="DQ1258"/>
      <c r="DR1258"/>
      <c r="DS1258"/>
      <c r="DT1258"/>
      <c r="DU1258"/>
      <c r="DV1258"/>
      <c r="DW1258"/>
      <c r="DX1258"/>
      <c r="DY1258"/>
      <c r="DZ1258"/>
      <c r="EA1258"/>
      <c r="EB1258"/>
      <c r="EC1258"/>
      <c r="ED1258"/>
      <c r="EE1258"/>
      <c r="EF1258"/>
      <c r="EG1258"/>
      <c r="EH1258"/>
      <c r="EI1258"/>
      <c r="EJ1258"/>
      <c r="EK1258"/>
      <c r="EL1258"/>
    </row>
    <row r="1259" spans="1:142" ht="15.75">
      <c r="A1259"/>
      <c r="B1259"/>
      <c r="C1259"/>
      <c r="D1259"/>
      <c r="E1259"/>
      <c r="F1259"/>
      <c r="G1259"/>
      <c r="H1259"/>
      <c r="I125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c r="CW1259"/>
      <c r="CX1259"/>
      <c r="CY1259"/>
      <c r="CZ1259"/>
      <c r="DA1259"/>
      <c r="DB1259"/>
      <c r="DC1259"/>
      <c r="DD1259"/>
      <c r="DE1259"/>
      <c r="DF1259"/>
      <c r="DG1259"/>
      <c r="DH1259"/>
      <c r="DI1259"/>
      <c r="DJ1259"/>
      <c r="DK1259"/>
      <c r="DL1259"/>
      <c r="DM1259"/>
      <c r="DN1259"/>
      <c r="DO1259"/>
      <c r="DP1259"/>
      <c r="DQ1259"/>
      <c r="DR1259"/>
      <c r="DS1259"/>
      <c r="DT1259"/>
      <c r="DU1259"/>
      <c r="DV1259"/>
      <c r="DW1259"/>
      <c r="DX1259"/>
      <c r="DY1259"/>
      <c r="DZ1259"/>
      <c r="EA1259"/>
      <c r="EB1259"/>
      <c r="EC1259"/>
      <c r="ED1259"/>
      <c r="EE1259"/>
      <c r="EF1259"/>
      <c r="EG1259"/>
      <c r="EH1259"/>
      <c r="EI1259"/>
      <c r="EJ1259"/>
      <c r="EK1259"/>
      <c r="EL1259"/>
    </row>
    <row r="1260" spans="1:142" ht="15.75">
      <c r="A1260"/>
      <c r="B1260"/>
      <c r="C1260"/>
      <c r="D1260"/>
      <c r="E1260"/>
      <c r="F1260"/>
      <c r="G1260"/>
      <c r="H1260"/>
      <c r="I1260"/>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c r="CW1260"/>
      <c r="CX1260"/>
      <c r="CY1260"/>
      <c r="CZ1260"/>
      <c r="DA1260"/>
      <c r="DB1260"/>
      <c r="DC1260"/>
      <c r="DD1260"/>
      <c r="DE1260"/>
      <c r="DF1260"/>
      <c r="DG1260"/>
      <c r="DH1260"/>
      <c r="DI1260"/>
      <c r="DJ1260"/>
      <c r="DK1260"/>
      <c r="DL1260"/>
      <c r="DM1260"/>
      <c r="DN1260"/>
      <c r="DO1260"/>
      <c r="DP1260"/>
      <c r="DQ1260"/>
      <c r="DR1260"/>
      <c r="DS1260"/>
      <c r="DT1260"/>
      <c r="DU1260"/>
      <c r="DV1260"/>
      <c r="DW1260"/>
      <c r="DX1260"/>
      <c r="DY1260"/>
      <c r="DZ1260"/>
      <c r="EA1260"/>
      <c r="EB1260"/>
      <c r="EC1260"/>
      <c r="ED1260"/>
      <c r="EE1260"/>
      <c r="EF1260"/>
      <c r="EG1260"/>
      <c r="EH1260"/>
      <c r="EI1260"/>
      <c r="EJ1260"/>
      <c r="EK1260"/>
      <c r="EL1260"/>
    </row>
    <row r="1261" spans="1:142" ht="15.75">
      <c r="A1261"/>
      <c r="B1261"/>
      <c r="C1261"/>
      <c r="D1261"/>
      <c r="E1261"/>
      <c r="F1261"/>
      <c r="G1261"/>
      <c r="H1261"/>
      <c r="I1261"/>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c r="CW1261"/>
      <c r="CX1261"/>
      <c r="CY1261"/>
      <c r="CZ1261"/>
      <c r="DA1261"/>
      <c r="DB1261"/>
      <c r="DC1261"/>
      <c r="DD1261"/>
      <c r="DE1261"/>
      <c r="DF1261"/>
      <c r="DG1261"/>
      <c r="DH1261"/>
      <c r="DI1261"/>
      <c r="DJ1261"/>
      <c r="DK1261"/>
      <c r="DL1261"/>
      <c r="DM1261"/>
      <c r="DN1261"/>
      <c r="DO1261"/>
      <c r="DP1261"/>
      <c r="DQ1261"/>
      <c r="DR1261"/>
      <c r="DS1261"/>
      <c r="DT1261"/>
      <c r="DU1261"/>
      <c r="DV1261"/>
      <c r="DW1261"/>
      <c r="DX1261"/>
      <c r="DY1261"/>
      <c r="DZ1261"/>
      <c r="EA1261"/>
      <c r="EB1261"/>
      <c r="EC1261"/>
      <c r="ED1261"/>
      <c r="EE1261"/>
      <c r="EF1261"/>
      <c r="EG1261"/>
      <c r="EH1261"/>
      <c r="EI1261"/>
      <c r="EJ1261"/>
      <c r="EK1261"/>
      <c r="EL1261"/>
    </row>
    <row r="1262" spans="1:142" ht="15.75">
      <c r="A1262"/>
      <c r="B1262"/>
      <c r="C1262"/>
      <c r="D1262"/>
      <c r="E1262"/>
      <c r="F1262"/>
      <c r="G1262"/>
      <c r="H1262"/>
      <c r="I1262"/>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c r="CW1262"/>
      <c r="CX1262"/>
      <c r="CY1262"/>
      <c r="CZ1262"/>
      <c r="DA1262"/>
      <c r="DB1262"/>
      <c r="DC1262"/>
      <c r="DD1262"/>
      <c r="DE1262"/>
      <c r="DF1262"/>
      <c r="DG1262"/>
      <c r="DH1262"/>
      <c r="DI1262"/>
      <c r="DJ1262"/>
      <c r="DK1262"/>
      <c r="DL1262"/>
      <c r="DM1262"/>
      <c r="DN1262"/>
      <c r="DO1262"/>
      <c r="DP1262"/>
      <c r="DQ1262"/>
      <c r="DR1262"/>
      <c r="DS1262"/>
      <c r="DT1262"/>
      <c r="DU1262"/>
      <c r="DV1262"/>
      <c r="DW1262"/>
      <c r="DX1262"/>
      <c r="DY1262"/>
      <c r="DZ1262"/>
      <c r="EA1262"/>
      <c r="EB1262"/>
      <c r="EC1262"/>
      <c r="ED1262"/>
      <c r="EE1262"/>
      <c r="EF1262"/>
      <c r="EG1262"/>
      <c r="EH1262"/>
      <c r="EI1262"/>
      <c r="EJ1262"/>
      <c r="EK1262"/>
      <c r="EL1262"/>
    </row>
    <row r="1263" spans="1:142" ht="15.75">
      <c r="A1263"/>
      <c r="B1263"/>
      <c r="C1263"/>
      <c r="D1263"/>
      <c r="E1263"/>
      <c r="F1263"/>
      <c r="G1263"/>
      <c r="H1263"/>
      <c r="I1263"/>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c r="CW1263"/>
      <c r="CX1263"/>
      <c r="CY1263"/>
      <c r="CZ1263"/>
      <c r="DA1263"/>
      <c r="DB1263"/>
      <c r="DC1263"/>
      <c r="DD1263"/>
      <c r="DE1263"/>
      <c r="DF1263"/>
      <c r="DG1263"/>
      <c r="DH1263"/>
      <c r="DI1263"/>
      <c r="DJ1263"/>
      <c r="DK1263"/>
      <c r="DL1263"/>
      <c r="DM1263"/>
      <c r="DN1263"/>
      <c r="DO1263"/>
      <c r="DP1263"/>
      <c r="DQ1263"/>
      <c r="DR1263"/>
      <c r="DS1263"/>
      <c r="DT1263"/>
      <c r="DU1263"/>
      <c r="DV1263"/>
      <c r="DW1263"/>
      <c r="DX1263"/>
      <c r="DY1263"/>
      <c r="DZ1263"/>
      <c r="EA1263"/>
      <c r="EB1263"/>
      <c r="EC1263"/>
      <c r="ED1263"/>
      <c r="EE1263"/>
      <c r="EF1263"/>
      <c r="EG1263"/>
      <c r="EH1263"/>
      <c r="EI1263"/>
      <c r="EJ1263"/>
      <c r="EK1263"/>
      <c r="EL1263"/>
    </row>
    <row r="1264" spans="1:142" ht="15.75">
      <c r="A1264"/>
      <c r="B1264"/>
      <c r="C1264"/>
      <c r="D1264"/>
      <c r="E1264"/>
      <c r="F1264"/>
      <c r="G1264"/>
      <c r="H1264"/>
      <c r="I1264"/>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c r="CW1264"/>
      <c r="CX1264"/>
      <c r="CY1264"/>
      <c r="CZ1264"/>
      <c r="DA1264"/>
      <c r="DB1264"/>
      <c r="DC1264"/>
      <c r="DD1264"/>
      <c r="DE1264"/>
      <c r="DF1264"/>
      <c r="DG1264"/>
      <c r="DH1264"/>
      <c r="DI1264"/>
      <c r="DJ1264"/>
      <c r="DK1264"/>
      <c r="DL1264"/>
      <c r="DM1264"/>
      <c r="DN1264"/>
      <c r="DO1264"/>
      <c r="DP1264"/>
      <c r="DQ1264"/>
      <c r="DR1264"/>
      <c r="DS1264"/>
      <c r="DT1264"/>
      <c r="DU1264"/>
      <c r="DV1264"/>
      <c r="DW1264"/>
      <c r="DX1264"/>
      <c r="DY1264"/>
      <c r="DZ1264"/>
      <c r="EA1264"/>
      <c r="EB1264"/>
      <c r="EC1264"/>
      <c r="ED1264"/>
      <c r="EE1264"/>
      <c r="EF1264"/>
      <c r="EG1264"/>
      <c r="EH1264"/>
      <c r="EI1264"/>
      <c r="EJ1264"/>
      <c r="EK1264"/>
      <c r="EL1264"/>
    </row>
    <row r="1265" spans="1:142" ht="15.75">
      <c r="A1265"/>
      <c r="B1265"/>
      <c r="C1265"/>
      <c r="D1265"/>
      <c r="E1265"/>
      <c r="F1265"/>
      <c r="G1265"/>
      <c r="H1265"/>
      <c r="I126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c r="CW1265"/>
      <c r="CX1265"/>
      <c r="CY1265"/>
      <c r="CZ1265"/>
      <c r="DA1265"/>
      <c r="DB1265"/>
      <c r="DC1265"/>
      <c r="DD1265"/>
      <c r="DE1265"/>
      <c r="DF1265"/>
      <c r="DG1265"/>
      <c r="DH1265"/>
      <c r="DI1265"/>
      <c r="DJ1265"/>
      <c r="DK1265"/>
      <c r="DL1265"/>
      <c r="DM1265"/>
      <c r="DN1265"/>
      <c r="DO1265"/>
      <c r="DP1265"/>
      <c r="DQ1265"/>
      <c r="DR1265"/>
      <c r="DS1265"/>
      <c r="DT1265"/>
      <c r="DU1265"/>
      <c r="DV1265"/>
      <c r="DW1265"/>
      <c r="DX1265"/>
      <c r="DY1265"/>
      <c r="DZ1265"/>
      <c r="EA1265"/>
      <c r="EB1265"/>
      <c r="EC1265"/>
      <c r="ED1265"/>
      <c r="EE1265"/>
      <c r="EF1265"/>
      <c r="EG1265"/>
      <c r="EH1265"/>
      <c r="EI1265"/>
      <c r="EJ1265"/>
      <c r="EK1265"/>
      <c r="EL1265"/>
    </row>
    <row r="1266" spans="1:142" ht="15.75">
      <c r="A1266"/>
      <c r="B1266"/>
      <c r="C1266"/>
      <c r="D1266"/>
      <c r="E1266"/>
      <c r="F1266"/>
      <c r="G1266"/>
      <c r="H1266"/>
      <c r="I1266"/>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c r="CW1266"/>
      <c r="CX1266"/>
      <c r="CY1266"/>
      <c r="CZ1266"/>
      <c r="DA1266"/>
      <c r="DB1266"/>
      <c r="DC1266"/>
      <c r="DD1266"/>
      <c r="DE1266"/>
      <c r="DF1266"/>
      <c r="DG1266"/>
      <c r="DH1266"/>
      <c r="DI1266"/>
      <c r="DJ1266"/>
      <c r="DK1266"/>
      <c r="DL1266"/>
      <c r="DM1266"/>
      <c r="DN1266"/>
      <c r="DO1266"/>
      <c r="DP1266"/>
      <c r="DQ1266"/>
      <c r="DR1266"/>
      <c r="DS1266"/>
      <c r="DT1266"/>
      <c r="DU1266"/>
      <c r="DV1266"/>
      <c r="DW1266"/>
      <c r="DX1266"/>
      <c r="DY1266"/>
      <c r="DZ1266"/>
      <c r="EA1266"/>
      <c r="EB1266"/>
      <c r="EC1266"/>
      <c r="ED1266"/>
      <c r="EE1266"/>
      <c r="EF1266"/>
      <c r="EG1266"/>
      <c r="EH1266"/>
      <c r="EI1266"/>
      <c r="EJ1266"/>
      <c r="EK1266"/>
      <c r="EL1266"/>
    </row>
    <row r="1267" spans="1:142" ht="15.75">
      <c r="A1267"/>
      <c r="B1267"/>
      <c r="C1267"/>
      <c r="D1267"/>
      <c r="E1267"/>
      <c r="F1267"/>
      <c r="G1267"/>
      <c r="H1267"/>
      <c r="I1267"/>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c r="CW1267"/>
      <c r="CX1267"/>
      <c r="CY1267"/>
      <c r="CZ1267"/>
      <c r="DA1267"/>
      <c r="DB1267"/>
      <c r="DC1267"/>
      <c r="DD1267"/>
      <c r="DE1267"/>
      <c r="DF1267"/>
      <c r="DG1267"/>
      <c r="DH1267"/>
      <c r="DI1267"/>
      <c r="DJ1267"/>
      <c r="DK1267"/>
      <c r="DL1267"/>
      <c r="DM1267"/>
      <c r="DN1267"/>
      <c r="DO1267"/>
      <c r="DP1267"/>
      <c r="DQ1267"/>
      <c r="DR1267"/>
      <c r="DS1267"/>
      <c r="DT1267"/>
      <c r="DU1267"/>
      <c r="DV1267"/>
      <c r="DW1267"/>
      <c r="DX1267"/>
      <c r="DY1267"/>
      <c r="DZ1267"/>
      <c r="EA1267"/>
      <c r="EB1267"/>
      <c r="EC1267"/>
      <c r="ED1267"/>
      <c r="EE1267"/>
      <c r="EF1267"/>
      <c r="EG1267"/>
      <c r="EH1267"/>
      <c r="EI1267"/>
      <c r="EJ1267"/>
      <c r="EK1267"/>
      <c r="EL1267"/>
    </row>
    <row r="1268" spans="1:142" ht="15.75">
      <c r="A1268"/>
      <c r="B1268"/>
      <c r="C1268"/>
      <c r="D1268"/>
      <c r="E1268"/>
      <c r="F1268"/>
      <c r="G1268"/>
      <c r="H1268"/>
      <c r="I1268"/>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c r="CW1268"/>
      <c r="CX1268"/>
      <c r="CY1268"/>
      <c r="CZ1268"/>
      <c r="DA1268"/>
      <c r="DB1268"/>
      <c r="DC1268"/>
      <c r="DD1268"/>
      <c r="DE1268"/>
      <c r="DF1268"/>
      <c r="DG1268"/>
      <c r="DH1268"/>
      <c r="DI1268"/>
      <c r="DJ1268"/>
      <c r="DK1268"/>
      <c r="DL1268"/>
      <c r="DM1268"/>
      <c r="DN1268"/>
      <c r="DO1268"/>
      <c r="DP1268"/>
      <c r="DQ1268"/>
      <c r="DR1268"/>
      <c r="DS1268"/>
      <c r="DT1268"/>
      <c r="DU1268"/>
      <c r="DV1268"/>
      <c r="DW1268"/>
      <c r="DX1268"/>
      <c r="DY1268"/>
      <c r="DZ1268"/>
      <c r="EA1268"/>
      <c r="EB1268"/>
      <c r="EC1268"/>
      <c r="ED1268"/>
      <c r="EE1268"/>
      <c r="EF1268"/>
      <c r="EG1268"/>
      <c r="EH1268"/>
      <c r="EI1268"/>
      <c r="EJ1268"/>
      <c r="EK1268"/>
      <c r="EL1268"/>
    </row>
    <row r="1269" spans="1:142" ht="15.75">
      <c r="A1269"/>
      <c r="B1269"/>
      <c r="C1269"/>
      <c r="D1269"/>
      <c r="E1269"/>
      <c r="F1269"/>
      <c r="G1269"/>
      <c r="H1269"/>
      <c r="I12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c r="CW1269"/>
      <c r="CX1269"/>
      <c r="CY1269"/>
      <c r="CZ1269"/>
      <c r="DA1269"/>
      <c r="DB1269"/>
      <c r="DC1269"/>
      <c r="DD1269"/>
      <c r="DE1269"/>
      <c r="DF1269"/>
      <c r="DG1269"/>
      <c r="DH1269"/>
      <c r="DI1269"/>
      <c r="DJ1269"/>
      <c r="DK1269"/>
      <c r="DL1269"/>
      <c r="DM1269"/>
      <c r="DN1269"/>
      <c r="DO1269"/>
      <c r="DP1269"/>
      <c r="DQ1269"/>
      <c r="DR1269"/>
      <c r="DS1269"/>
      <c r="DT1269"/>
      <c r="DU1269"/>
      <c r="DV1269"/>
      <c r="DW1269"/>
      <c r="DX1269"/>
      <c r="DY1269"/>
      <c r="DZ1269"/>
      <c r="EA1269"/>
      <c r="EB1269"/>
      <c r="EC1269"/>
      <c r="ED1269"/>
      <c r="EE1269"/>
      <c r="EF1269"/>
      <c r="EG1269"/>
      <c r="EH1269"/>
      <c r="EI1269"/>
      <c r="EJ1269"/>
      <c r="EK1269"/>
      <c r="EL1269"/>
    </row>
    <row r="1270" spans="1:142" ht="15.75">
      <c r="A1270"/>
      <c r="B1270"/>
      <c r="C1270"/>
      <c r="D1270"/>
      <c r="E1270"/>
      <c r="F1270"/>
      <c r="G1270"/>
      <c r="H1270"/>
      <c r="I1270"/>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c r="CW1270"/>
      <c r="CX1270"/>
      <c r="CY1270"/>
      <c r="CZ1270"/>
      <c r="DA1270"/>
      <c r="DB1270"/>
      <c r="DC1270"/>
      <c r="DD1270"/>
      <c r="DE1270"/>
      <c r="DF1270"/>
      <c r="DG1270"/>
      <c r="DH1270"/>
      <c r="DI1270"/>
      <c r="DJ1270"/>
      <c r="DK1270"/>
      <c r="DL1270"/>
      <c r="DM1270"/>
      <c r="DN1270"/>
      <c r="DO1270"/>
      <c r="DP1270"/>
      <c r="DQ1270"/>
      <c r="DR1270"/>
      <c r="DS1270"/>
      <c r="DT1270"/>
      <c r="DU1270"/>
      <c r="DV1270"/>
      <c r="DW1270"/>
      <c r="DX1270"/>
      <c r="DY1270"/>
      <c r="DZ1270"/>
      <c r="EA1270"/>
      <c r="EB1270"/>
      <c r="EC1270"/>
      <c r="ED1270"/>
      <c r="EE1270"/>
      <c r="EF1270"/>
      <c r="EG1270"/>
      <c r="EH1270"/>
      <c r="EI1270"/>
      <c r="EJ1270"/>
      <c r="EK1270"/>
      <c r="EL1270"/>
    </row>
    <row r="1271" spans="1:142" ht="15.75">
      <c r="A1271"/>
      <c r="B1271"/>
      <c r="C1271"/>
      <c r="D1271"/>
      <c r="E1271"/>
      <c r="F1271"/>
      <c r="G1271"/>
      <c r="H1271"/>
      <c r="I1271"/>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c r="CW1271"/>
      <c r="CX1271"/>
      <c r="CY1271"/>
      <c r="CZ1271"/>
      <c r="DA1271"/>
      <c r="DB1271"/>
      <c r="DC1271"/>
      <c r="DD1271"/>
      <c r="DE1271"/>
      <c r="DF1271"/>
      <c r="DG1271"/>
      <c r="DH1271"/>
      <c r="DI1271"/>
      <c r="DJ1271"/>
      <c r="DK1271"/>
      <c r="DL1271"/>
      <c r="DM1271"/>
      <c r="DN1271"/>
      <c r="DO1271"/>
      <c r="DP1271"/>
      <c r="DQ1271"/>
      <c r="DR1271"/>
      <c r="DS1271"/>
      <c r="DT1271"/>
      <c r="DU1271"/>
      <c r="DV1271"/>
      <c r="DW1271"/>
      <c r="DX1271"/>
      <c r="DY1271"/>
      <c r="DZ1271"/>
      <c r="EA1271"/>
      <c r="EB1271"/>
      <c r="EC1271"/>
      <c r="ED1271"/>
      <c r="EE1271"/>
      <c r="EF1271"/>
      <c r="EG1271"/>
      <c r="EH1271"/>
      <c r="EI1271"/>
      <c r="EJ1271"/>
      <c r="EK1271"/>
      <c r="EL1271"/>
    </row>
    <row r="1272" spans="1:142" ht="15.75">
      <c r="A1272"/>
      <c r="B1272"/>
      <c r="C1272"/>
      <c r="D1272"/>
      <c r="E1272"/>
      <c r="F1272"/>
      <c r="G1272"/>
      <c r="H1272"/>
      <c r="I1272"/>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c r="CW1272"/>
      <c r="CX1272"/>
      <c r="CY1272"/>
      <c r="CZ1272"/>
      <c r="DA1272"/>
      <c r="DB1272"/>
      <c r="DC1272"/>
      <c r="DD1272"/>
      <c r="DE1272"/>
      <c r="DF1272"/>
      <c r="DG1272"/>
      <c r="DH1272"/>
      <c r="DI1272"/>
      <c r="DJ1272"/>
      <c r="DK1272"/>
      <c r="DL1272"/>
      <c r="DM1272"/>
      <c r="DN1272"/>
      <c r="DO1272"/>
      <c r="DP1272"/>
      <c r="DQ1272"/>
      <c r="DR1272"/>
      <c r="DS1272"/>
      <c r="DT1272"/>
      <c r="DU1272"/>
      <c r="DV1272"/>
      <c r="DW1272"/>
      <c r="DX1272"/>
      <c r="DY1272"/>
      <c r="DZ1272"/>
      <c r="EA1272"/>
      <c r="EB1272"/>
      <c r="EC1272"/>
      <c r="ED1272"/>
      <c r="EE1272"/>
      <c r="EF1272"/>
      <c r="EG1272"/>
      <c r="EH1272"/>
      <c r="EI1272"/>
      <c r="EJ1272"/>
      <c r="EK1272"/>
      <c r="EL1272"/>
    </row>
    <row r="1273" spans="1:142" ht="15.75">
      <c r="A1273"/>
      <c r="B1273"/>
      <c r="C1273"/>
      <c r="D1273"/>
      <c r="E1273"/>
      <c r="F1273"/>
      <c r="G1273"/>
      <c r="H1273"/>
      <c r="I1273"/>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c r="CW1273"/>
      <c r="CX1273"/>
      <c r="CY1273"/>
      <c r="CZ1273"/>
      <c r="DA1273"/>
      <c r="DB1273"/>
      <c r="DC1273"/>
      <c r="DD1273"/>
      <c r="DE1273"/>
      <c r="DF1273"/>
      <c r="DG1273"/>
      <c r="DH1273"/>
      <c r="DI1273"/>
      <c r="DJ1273"/>
      <c r="DK1273"/>
      <c r="DL1273"/>
      <c r="DM1273"/>
      <c r="DN1273"/>
      <c r="DO1273"/>
      <c r="DP1273"/>
      <c r="DQ1273"/>
      <c r="DR1273"/>
      <c r="DS1273"/>
      <c r="DT1273"/>
      <c r="DU1273"/>
      <c r="DV1273"/>
      <c r="DW1273"/>
      <c r="DX1273"/>
      <c r="DY1273"/>
      <c r="DZ1273"/>
      <c r="EA1273"/>
      <c r="EB1273"/>
      <c r="EC1273"/>
      <c r="ED1273"/>
      <c r="EE1273"/>
      <c r="EF1273"/>
      <c r="EG1273"/>
      <c r="EH1273"/>
      <c r="EI1273"/>
      <c r="EJ1273"/>
      <c r="EK1273"/>
      <c r="EL1273"/>
    </row>
    <row r="1274" spans="1:142" ht="15.75">
      <c r="A1274"/>
      <c r="B1274"/>
      <c r="C1274"/>
      <c r="D1274"/>
      <c r="E1274"/>
      <c r="F1274"/>
      <c r="G1274"/>
      <c r="H1274"/>
      <c r="I1274"/>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c r="DN1274"/>
      <c r="DO1274"/>
      <c r="DP1274"/>
      <c r="DQ1274"/>
      <c r="DR1274"/>
      <c r="DS1274"/>
      <c r="DT1274"/>
      <c r="DU1274"/>
      <c r="DV1274"/>
      <c r="DW1274"/>
      <c r="DX1274"/>
      <c r="DY1274"/>
      <c r="DZ1274"/>
      <c r="EA1274"/>
      <c r="EB1274"/>
      <c r="EC1274"/>
      <c r="ED1274"/>
      <c r="EE1274"/>
      <c r="EF1274"/>
      <c r="EG1274"/>
      <c r="EH1274"/>
      <c r="EI1274"/>
      <c r="EJ1274"/>
      <c r="EK1274"/>
      <c r="EL1274"/>
    </row>
    <row r="1275" spans="1:142" ht="15.75">
      <c r="A1275"/>
      <c r="B1275"/>
      <c r="C1275"/>
      <c r="D1275"/>
      <c r="E1275"/>
      <c r="F1275"/>
      <c r="G1275"/>
      <c r="H1275"/>
      <c r="I127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c r="CW1275"/>
      <c r="CX1275"/>
      <c r="CY1275"/>
      <c r="CZ1275"/>
      <c r="DA1275"/>
      <c r="DB1275"/>
      <c r="DC1275"/>
      <c r="DD1275"/>
      <c r="DE1275"/>
      <c r="DF1275"/>
      <c r="DG1275"/>
      <c r="DH1275"/>
      <c r="DI1275"/>
      <c r="DJ1275"/>
      <c r="DK1275"/>
      <c r="DL1275"/>
      <c r="DM1275"/>
      <c r="DN1275"/>
      <c r="DO1275"/>
      <c r="DP1275"/>
      <c r="DQ1275"/>
      <c r="DR1275"/>
      <c r="DS1275"/>
      <c r="DT1275"/>
      <c r="DU1275"/>
      <c r="DV1275"/>
      <c r="DW1275"/>
      <c r="DX1275"/>
      <c r="DY1275"/>
      <c r="DZ1275"/>
      <c r="EA1275"/>
      <c r="EB1275"/>
      <c r="EC1275"/>
      <c r="ED1275"/>
      <c r="EE1275"/>
      <c r="EF1275"/>
      <c r="EG1275"/>
      <c r="EH1275"/>
      <c r="EI1275"/>
      <c r="EJ1275"/>
      <c r="EK1275"/>
      <c r="EL1275"/>
    </row>
    <row r="1276" spans="1:142" ht="15.75">
      <c r="A1276"/>
      <c r="B1276"/>
      <c r="C1276"/>
      <c r="D1276"/>
      <c r="E1276"/>
      <c r="F1276"/>
      <c r="G1276"/>
      <c r="H1276"/>
      <c r="I1276"/>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c r="CW1276"/>
      <c r="CX1276"/>
      <c r="CY1276"/>
      <c r="CZ1276"/>
      <c r="DA1276"/>
      <c r="DB1276"/>
      <c r="DC1276"/>
      <c r="DD1276"/>
      <c r="DE1276"/>
      <c r="DF1276"/>
      <c r="DG1276"/>
      <c r="DH1276"/>
      <c r="DI1276"/>
      <c r="DJ1276"/>
      <c r="DK1276"/>
      <c r="DL1276"/>
      <c r="DM1276"/>
      <c r="DN1276"/>
      <c r="DO1276"/>
      <c r="DP1276"/>
      <c r="DQ1276"/>
      <c r="DR1276"/>
      <c r="DS1276"/>
      <c r="DT1276"/>
      <c r="DU1276"/>
      <c r="DV1276"/>
      <c r="DW1276"/>
      <c r="DX1276"/>
      <c r="DY1276"/>
      <c r="DZ1276"/>
      <c r="EA1276"/>
      <c r="EB1276"/>
      <c r="EC1276"/>
      <c r="ED1276"/>
      <c r="EE1276"/>
      <c r="EF1276"/>
      <c r="EG1276"/>
      <c r="EH1276"/>
      <c r="EI1276"/>
      <c r="EJ1276"/>
      <c r="EK1276"/>
      <c r="EL1276"/>
    </row>
    <row r="1277" spans="1:142" ht="15.75">
      <c r="A1277"/>
      <c r="B1277"/>
      <c r="C1277"/>
      <c r="D1277"/>
      <c r="E1277"/>
      <c r="F1277"/>
      <c r="G1277"/>
      <c r="H1277"/>
      <c r="I1277"/>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c r="CW1277"/>
      <c r="CX1277"/>
      <c r="CY1277"/>
      <c r="CZ1277"/>
      <c r="DA1277"/>
      <c r="DB1277"/>
      <c r="DC1277"/>
      <c r="DD1277"/>
      <c r="DE1277"/>
      <c r="DF1277"/>
      <c r="DG1277"/>
      <c r="DH1277"/>
      <c r="DI1277"/>
      <c r="DJ1277"/>
      <c r="DK1277"/>
      <c r="DL1277"/>
      <c r="DM1277"/>
      <c r="DN1277"/>
      <c r="DO1277"/>
      <c r="DP1277"/>
      <c r="DQ1277"/>
      <c r="DR1277"/>
      <c r="DS1277"/>
      <c r="DT1277"/>
      <c r="DU1277"/>
      <c r="DV1277"/>
      <c r="DW1277"/>
      <c r="DX1277"/>
      <c r="DY1277"/>
      <c r="DZ1277"/>
      <c r="EA1277"/>
      <c r="EB1277"/>
      <c r="EC1277"/>
      <c r="ED1277"/>
      <c r="EE1277"/>
      <c r="EF1277"/>
      <c r="EG1277"/>
      <c r="EH1277"/>
      <c r="EI1277"/>
      <c r="EJ1277"/>
      <c r="EK1277"/>
      <c r="EL1277"/>
    </row>
    <row r="1278" spans="1:142" ht="15.75">
      <c r="A1278"/>
      <c r="B1278"/>
      <c r="C1278"/>
      <c r="D1278"/>
      <c r="E1278"/>
      <c r="F1278"/>
      <c r="G1278"/>
      <c r="H1278"/>
      <c r="I1278"/>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c r="CW1278"/>
      <c r="CX1278"/>
      <c r="CY1278"/>
      <c r="CZ1278"/>
      <c r="DA1278"/>
      <c r="DB1278"/>
      <c r="DC1278"/>
      <c r="DD1278"/>
      <c r="DE1278"/>
      <c r="DF1278"/>
      <c r="DG1278"/>
      <c r="DH1278"/>
      <c r="DI1278"/>
      <c r="DJ1278"/>
      <c r="DK1278"/>
      <c r="DL1278"/>
      <c r="DM1278"/>
      <c r="DN1278"/>
      <c r="DO1278"/>
      <c r="DP1278"/>
      <c r="DQ1278"/>
      <c r="DR1278"/>
      <c r="DS1278"/>
      <c r="DT1278"/>
      <c r="DU1278"/>
      <c r="DV1278"/>
      <c r="DW1278"/>
      <c r="DX1278"/>
      <c r="DY1278"/>
      <c r="DZ1278"/>
      <c r="EA1278"/>
      <c r="EB1278"/>
      <c r="EC1278"/>
      <c r="ED1278"/>
      <c r="EE1278"/>
      <c r="EF1278"/>
      <c r="EG1278"/>
      <c r="EH1278"/>
      <c r="EI1278"/>
      <c r="EJ1278"/>
      <c r="EK1278"/>
      <c r="EL1278"/>
    </row>
    <row r="1279" spans="1:142" ht="15.75">
      <c r="A1279"/>
      <c r="B1279"/>
      <c r="C1279"/>
      <c r="D1279"/>
      <c r="E1279"/>
      <c r="F1279"/>
      <c r="G1279"/>
      <c r="H1279"/>
      <c r="I127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c r="CW1279"/>
      <c r="CX1279"/>
      <c r="CY1279"/>
      <c r="CZ1279"/>
      <c r="DA1279"/>
      <c r="DB1279"/>
      <c r="DC1279"/>
      <c r="DD1279"/>
      <c r="DE1279"/>
      <c r="DF1279"/>
      <c r="DG1279"/>
      <c r="DH1279"/>
      <c r="DI1279"/>
      <c r="DJ1279"/>
      <c r="DK1279"/>
      <c r="DL1279"/>
      <c r="DM1279"/>
      <c r="DN1279"/>
      <c r="DO1279"/>
      <c r="DP1279"/>
      <c r="DQ1279"/>
      <c r="DR1279"/>
      <c r="DS1279"/>
      <c r="DT1279"/>
      <c r="DU1279"/>
      <c r="DV1279"/>
      <c r="DW1279"/>
      <c r="DX1279"/>
      <c r="DY1279"/>
      <c r="DZ1279"/>
      <c r="EA1279"/>
      <c r="EB1279"/>
      <c r="EC1279"/>
      <c r="ED1279"/>
      <c r="EE1279"/>
      <c r="EF1279"/>
      <c r="EG1279"/>
      <c r="EH1279"/>
      <c r="EI1279"/>
      <c r="EJ1279"/>
      <c r="EK1279"/>
      <c r="EL1279"/>
    </row>
    <row r="1280" spans="1:142" ht="15.75">
      <c r="A1280"/>
      <c r="B1280"/>
      <c r="C1280"/>
      <c r="D1280"/>
      <c r="E1280"/>
      <c r="F1280"/>
      <c r="G1280"/>
      <c r="H1280"/>
      <c r="I1280"/>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c r="DN1280"/>
      <c r="DO1280"/>
      <c r="DP1280"/>
      <c r="DQ1280"/>
      <c r="DR1280"/>
      <c r="DS1280"/>
      <c r="DT1280"/>
      <c r="DU1280"/>
      <c r="DV1280"/>
      <c r="DW1280"/>
      <c r="DX1280"/>
      <c r="DY1280"/>
      <c r="DZ1280"/>
      <c r="EA1280"/>
      <c r="EB1280"/>
      <c r="EC1280"/>
      <c r="ED1280"/>
      <c r="EE1280"/>
      <c r="EF1280"/>
      <c r="EG1280"/>
      <c r="EH1280"/>
      <c r="EI1280"/>
      <c r="EJ1280"/>
      <c r="EK1280"/>
      <c r="EL1280"/>
    </row>
    <row r="1281" spans="1:142" ht="15.75">
      <c r="A1281"/>
      <c r="B1281"/>
      <c r="C1281"/>
      <c r="D1281"/>
      <c r="E1281"/>
      <c r="F1281"/>
      <c r="G1281"/>
      <c r="H1281"/>
      <c r="I1281"/>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c r="CW1281"/>
      <c r="CX1281"/>
      <c r="CY1281"/>
      <c r="CZ1281"/>
      <c r="DA1281"/>
      <c r="DB1281"/>
      <c r="DC1281"/>
      <c r="DD1281"/>
      <c r="DE1281"/>
      <c r="DF1281"/>
      <c r="DG1281"/>
      <c r="DH1281"/>
      <c r="DI1281"/>
      <c r="DJ1281"/>
      <c r="DK1281"/>
      <c r="DL1281"/>
      <c r="DM1281"/>
      <c r="DN1281"/>
      <c r="DO1281"/>
      <c r="DP1281"/>
      <c r="DQ1281"/>
      <c r="DR1281"/>
      <c r="DS1281"/>
      <c r="DT1281"/>
      <c r="DU1281"/>
      <c r="DV1281"/>
      <c r="DW1281"/>
      <c r="DX1281"/>
      <c r="DY1281"/>
      <c r="DZ1281"/>
      <c r="EA1281"/>
      <c r="EB1281"/>
      <c r="EC1281"/>
      <c r="ED1281"/>
      <c r="EE1281"/>
      <c r="EF1281"/>
      <c r="EG1281"/>
      <c r="EH1281"/>
      <c r="EI1281"/>
      <c r="EJ1281"/>
      <c r="EK1281"/>
      <c r="EL1281"/>
    </row>
    <row r="1282" spans="1:142" ht="15.75">
      <c r="A1282"/>
      <c r="B1282"/>
      <c r="C1282"/>
      <c r="D1282"/>
      <c r="E1282"/>
      <c r="F1282"/>
      <c r="G1282"/>
      <c r="H1282"/>
      <c r="I1282"/>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c r="CW1282"/>
      <c r="CX1282"/>
      <c r="CY1282"/>
      <c r="CZ1282"/>
      <c r="DA1282"/>
      <c r="DB1282"/>
      <c r="DC1282"/>
      <c r="DD1282"/>
      <c r="DE1282"/>
      <c r="DF1282"/>
      <c r="DG1282"/>
      <c r="DH1282"/>
      <c r="DI1282"/>
      <c r="DJ1282"/>
      <c r="DK1282"/>
      <c r="DL1282"/>
      <c r="DM1282"/>
      <c r="DN1282"/>
      <c r="DO1282"/>
      <c r="DP1282"/>
      <c r="DQ1282"/>
      <c r="DR1282"/>
      <c r="DS1282"/>
      <c r="DT1282"/>
      <c r="DU1282"/>
      <c r="DV1282"/>
      <c r="DW1282"/>
      <c r="DX1282"/>
      <c r="DY1282"/>
      <c r="DZ1282"/>
      <c r="EA1282"/>
      <c r="EB1282"/>
      <c r="EC1282"/>
      <c r="ED1282"/>
      <c r="EE1282"/>
      <c r="EF1282"/>
      <c r="EG1282"/>
      <c r="EH1282"/>
      <c r="EI1282"/>
      <c r="EJ1282"/>
      <c r="EK1282"/>
      <c r="EL1282"/>
    </row>
    <row r="1283" spans="1:142" ht="15.75">
      <c r="A1283"/>
      <c r="B1283"/>
      <c r="C1283"/>
      <c r="D1283"/>
      <c r="E1283"/>
      <c r="F1283"/>
      <c r="G1283"/>
      <c r="H1283"/>
      <c r="I1283"/>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c r="CW1283"/>
      <c r="CX1283"/>
      <c r="CY1283"/>
      <c r="CZ1283"/>
      <c r="DA1283"/>
      <c r="DB1283"/>
      <c r="DC1283"/>
      <c r="DD1283"/>
      <c r="DE1283"/>
      <c r="DF1283"/>
      <c r="DG1283"/>
      <c r="DH1283"/>
      <c r="DI1283"/>
      <c r="DJ1283"/>
      <c r="DK1283"/>
      <c r="DL1283"/>
      <c r="DM1283"/>
      <c r="DN1283"/>
      <c r="DO1283"/>
      <c r="DP1283"/>
      <c r="DQ1283"/>
      <c r="DR1283"/>
      <c r="DS1283"/>
      <c r="DT1283"/>
      <c r="DU1283"/>
      <c r="DV1283"/>
      <c r="DW1283"/>
      <c r="DX1283"/>
      <c r="DY1283"/>
      <c r="DZ1283"/>
      <c r="EA1283"/>
      <c r="EB1283"/>
      <c r="EC1283"/>
      <c r="ED1283"/>
      <c r="EE1283"/>
      <c r="EF1283"/>
      <c r="EG1283"/>
      <c r="EH1283"/>
      <c r="EI1283"/>
      <c r="EJ1283"/>
      <c r="EK1283"/>
      <c r="EL1283"/>
    </row>
    <row r="1284" spans="1:142" ht="15.75">
      <c r="A1284"/>
      <c r="B1284"/>
      <c r="C1284"/>
      <c r="D1284"/>
      <c r="E1284"/>
      <c r="F1284"/>
      <c r="G1284"/>
      <c r="H1284"/>
      <c r="I1284"/>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c r="CW1284"/>
      <c r="CX1284"/>
      <c r="CY1284"/>
      <c r="CZ1284"/>
      <c r="DA1284"/>
      <c r="DB1284"/>
      <c r="DC1284"/>
      <c r="DD1284"/>
      <c r="DE1284"/>
      <c r="DF1284"/>
      <c r="DG1284"/>
      <c r="DH1284"/>
      <c r="DI1284"/>
      <c r="DJ1284"/>
      <c r="DK1284"/>
      <c r="DL1284"/>
      <c r="DM1284"/>
      <c r="DN1284"/>
      <c r="DO1284"/>
      <c r="DP1284"/>
      <c r="DQ1284"/>
      <c r="DR1284"/>
      <c r="DS1284"/>
      <c r="DT1284"/>
      <c r="DU1284"/>
      <c r="DV1284"/>
      <c r="DW1284"/>
      <c r="DX1284"/>
      <c r="DY1284"/>
      <c r="DZ1284"/>
      <c r="EA1284"/>
      <c r="EB1284"/>
      <c r="EC1284"/>
      <c r="ED1284"/>
      <c r="EE1284"/>
      <c r="EF1284"/>
      <c r="EG1284"/>
      <c r="EH1284"/>
      <c r="EI1284"/>
      <c r="EJ1284"/>
      <c r="EK1284"/>
      <c r="EL1284"/>
    </row>
    <row r="1285" spans="1:142" ht="15.75">
      <c r="A1285"/>
      <c r="B1285"/>
      <c r="C1285"/>
      <c r="D1285"/>
      <c r="E1285"/>
      <c r="F1285"/>
      <c r="G1285"/>
      <c r="H1285"/>
      <c r="I128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c r="CW1285"/>
      <c r="CX1285"/>
      <c r="CY1285"/>
      <c r="CZ1285"/>
      <c r="DA1285"/>
      <c r="DB1285"/>
      <c r="DC1285"/>
      <c r="DD1285"/>
      <c r="DE1285"/>
      <c r="DF1285"/>
      <c r="DG1285"/>
      <c r="DH1285"/>
      <c r="DI1285"/>
      <c r="DJ1285"/>
      <c r="DK1285"/>
      <c r="DL1285"/>
      <c r="DM1285"/>
      <c r="DN1285"/>
      <c r="DO1285"/>
      <c r="DP1285"/>
      <c r="DQ1285"/>
      <c r="DR1285"/>
      <c r="DS1285"/>
      <c r="DT1285"/>
      <c r="DU1285"/>
      <c r="DV1285"/>
      <c r="DW1285"/>
      <c r="DX1285"/>
      <c r="DY1285"/>
      <c r="DZ1285"/>
      <c r="EA1285"/>
      <c r="EB1285"/>
      <c r="EC1285"/>
      <c r="ED1285"/>
      <c r="EE1285"/>
      <c r="EF1285"/>
      <c r="EG1285"/>
      <c r="EH1285"/>
      <c r="EI1285"/>
      <c r="EJ1285"/>
      <c r="EK1285"/>
      <c r="EL1285"/>
    </row>
    <row r="1286" spans="1:142" ht="15.75">
      <c r="A1286"/>
      <c r="B1286"/>
      <c r="C1286"/>
      <c r="D1286"/>
      <c r="E1286"/>
      <c r="F1286"/>
      <c r="G1286"/>
      <c r="H1286"/>
      <c r="I1286"/>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c r="CW1286"/>
      <c r="CX1286"/>
      <c r="CY1286"/>
      <c r="CZ1286"/>
      <c r="DA1286"/>
      <c r="DB1286"/>
      <c r="DC1286"/>
      <c r="DD1286"/>
      <c r="DE1286"/>
      <c r="DF1286"/>
      <c r="DG1286"/>
      <c r="DH1286"/>
      <c r="DI1286"/>
      <c r="DJ1286"/>
      <c r="DK1286"/>
      <c r="DL1286"/>
      <c r="DM1286"/>
      <c r="DN1286"/>
      <c r="DO1286"/>
      <c r="DP1286"/>
      <c r="DQ1286"/>
      <c r="DR1286"/>
      <c r="DS1286"/>
      <c r="DT1286"/>
      <c r="DU1286"/>
      <c r="DV1286"/>
      <c r="DW1286"/>
      <c r="DX1286"/>
      <c r="DY1286"/>
      <c r="DZ1286"/>
      <c r="EA1286"/>
      <c r="EB1286"/>
      <c r="EC1286"/>
      <c r="ED1286"/>
      <c r="EE1286"/>
      <c r="EF1286"/>
      <c r="EG1286"/>
      <c r="EH1286"/>
      <c r="EI1286"/>
      <c r="EJ1286"/>
      <c r="EK1286"/>
      <c r="EL1286"/>
    </row>
    <row r="1287" spans="1:142" ht="15.75">
      <c r="A1287"/>
      <c r="B1287"/>
      <c r="C1287"/>
      <c r="D1287"/>
      <c r="E1287"/>
      <c r="F1287"/>
      <c r="G1287"/>
      <c r="H1287"/>
      <c r="I1287"/>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c r="CW1287"/>
      <c r="CX1287"/>
      <c r="CY1287"/>
      <c r="CZ1287"/>
      <c r="DA1287"/>
      <c r="DB1287"/>
      <c r="DC1287"/>
      <c r="DD1287"/>
      <c r="DE1287"/>
      <c r="DF1287"/>
      <c r="DG1287"/>
      <c r="DH1287"/>
      <c r="DI1287"/>
      <c r="DJ1287"/>
      <c r="DK1287"/>
      <c r="DL1287"/>
      <c r="DM1287"/>
      <c r="DN1287"/>
      <c r="DO1287"/>
      <c r="DP1287"/>
      <c r="DQ1287"/>
      <c r="DR1287"/>
      <c r="DS1287"/>
      <c r="DT1287"/>
      <c r="DU1287"/>
      <c r="DV1287"/>
      <c r="DW1287"/>
      <c r="DX1287"/>
      <c r="DY1287"/>
      <c r="DZ1287"/>
      <c r="EA1287"/>
      <c r="EB1287"/>
      <c r="EC1287"/>
      <c r="ED1287"/>
      <c r="EE1287"/>
      <c r="EF1287"/>
      <c r="EG1287"/>
      <c r="EH1287"/>
      <c r="EI1287"/>
      <c r="EJ1287"/>
      <c r="EK1287"/>
      <c r="EL1287"/>
    </row>
    <row r="1288" spans="1:142" ht="15.75">
      <c r="A1288"/>
      <c r="B1288"/>
      <c r="C1288"/>
      <c r="D1288"/>
      <c r="E1288"/>
      <c r="F1288"/>
      <c r="G1288"/>
      <c r="H1288"/>
      <c r="I1288"/>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c r="CW1288"/>
      <c r="CX1288"/>
      <c r="CY1288"/>
      <c r="CZ1288"/>
      <c r="DA1288"/>
      <c r="DB1288"/>
      <c r="DC1288"/>
      <c r="DD1288"/>
      <c r="DE1288"/>
      <c r="DF1288"/>
      <c r="DG1288"/>
      <c r="DH1288"/>
      <c r="DI1288"/>
      <c r="DJ1288"/>
      <c r="DK1288"/>
      <c r="DL1288"/>
      <c r="DM1288"/>
      <c r="DN1288"/>
      <c r="DO1288"/>
      <c r="DP1288"/>
      <c r="DQ1288"/>
      <c r="DR1288"/>
      <c r="DS1288"/>
      <c r="DT1288"/>
      <c r="DU1288"/>
      <c r="DV1288"/>
      <c r="DW1288"/>
      <c r="DX1288"/>
      <c r="DY1288"/>
      <c r="DZ1288"/>
      <c r="EA1288"/>
      <c r="EB1288"/>
      <c r="EC1288"/>
      <c r="ED1288"/>
      <c r="EE1288"/>
      <c r="EF1288"/>
      <c r="EG1288"/>
      <c r="EH1288"/>
      <c r="EI1288"/>
      <c r="EJ1288"/>
      <c r="EK1288"/>
      <c r="EL1288"/>
    </row>
    <row r="1289" spans="1:142" ht="15.75">
      <c r="A1289"/>
      <c r="B1289"/>
      <c r="C1289"/>
      <c r="D1289"/>
      <c r="E1289"/>
      <c r="F1289"/>
      <c r="G1289"/>
      <c r="H1289"/>
      <c r="I128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c r="CW1289"/>
      <c r="CX1289"/>
      <c r="CY1289"/>
      <c r="CZ1289"/>
      <c r="DA1289"/>
      <c r="DB1289"/>
      <c r="DC1289"/>
      <c r="DD1289"/>
      <c r="DE1289"/>
      <c r="DF1289"/>
      <c r="DG1289"/>
      <c r="DH1289"/>
      <c r="DI1289"/>
      <c r="DJ1289"/>
      <c r="DK1289"/>
      <c r="DL1289"/>
      <c r="DM1289"/>
      <c r="DN1289"/>
      <c r="DO1289"/>
      <c r="DP1289"/>
      <c r="DQ1289"/>
      <c r="DR1289"/>
      <c r="DS1289"/>
      <c r="DT1289"/>
      <c r="DU1289"/>
      <c r="DV1289"/>
      <c r="DW1289"/>
      <c r="DX1289"/>
      <c r="DY1289"/>
      <c r="DZ1289"/>
      <c r="EA1289"/>
      <c r="EB1289"/>
      <c r="EC1289"/>
      <c r="ED1289"/>
      <c r="EE1289"/>
      <c r="EF1289"/>
      <c r="EG1289"/>
      <c r="EH1289"/>
      <c r="EI1289"/>
      <c r="EJ1289"/>
      <c r="EK1289"/>
      <c r="EL1289"/>
    </row>
    <row r="1290" spans="1:142" ht="15.75">
      <c r="A1290"/>
      <c r="B1290"/>
      <c r="C1290"/>
      <c r="D1290"/>
      <c r="E1290"/>
      <c r="F1290"/>
      <c r="G1290"/>
      <c r="H1290"/>
      <c r="I1290"/>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c r="CW1290"/>
      <c r="CX1290"/>
      <c r="CY1290"/>
      <c r="CZ1290"/>
      <c r="DA1290"/>
      <c r="DB1290"/>
      <c r="DC1290"/>
      <c r="DD1290"/>
      <c r="DE1290"/>
      <c r="DF1290"/>
      <c r="DG1290"/>
      <c r="DH1290"/>
      <c r="DI1290"/>
      <c r="DJ1290"/>
      <c r="DK1290"/>
      <c r="DL1290"/>
      <c r="DM1290"/>
      <c r="DN1290"/>
      <c r="DO1290"/>
      <c r="DP1290"/>
      <c r="DQ1290"/>
      <c r="DR1290"/>
      <c r="DS1290"/>
      <c r="DT1290"/>
      <c r="DU1290"/>
      <c r="DV1290"/>
      <c r="DW1290"/>
      <c r="DX1290"/>
      <c r="DY1290"/>
      <c r="DZ1290"/>
      <c r="EA1290"/>
      <c r="EB1290"/>
      <c r="EC1290"/>
      <c r="ED1290"/>
      <c r="EE1290"/>
      <c r="EF1290"/>
      <c r="EG1290"/>
      <c r="EH1290"/>
      <c r="EI1290"/>
      <c r="EJ1290"/>
      <c r="EK1290"/>
      <c r="EL1290"/>
    </row>
    <row r="1291" spans="1:142" ht="15.75">
      <c r="A1291"/>
      <c r="B1291"/>
      <c r="C1291"/>
      <c r="D1291"/>
      <c r="E1291"/>
      <c r="F1291"/>
      <c r="G1291"/>
      <c r="H1291"/>
      <c r="I1291"/>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c r="CW1291"/>
      <c r="CX1291"/>
      <c r="CY1291"/>
      <c r="CZ1291"/>
      <c r="DA1291"/>
      <c r="DB1291"/>
      <c r="DC1291"/>
      <c r="DD1291"/>
      <c r="DE1291"/>
      <c r="DF1291"/>
      <c r="DG1291"/>
      <c r="DH1291"/>
      <c r="DI1291"/>
      <c r="DJ1291"/>
      <c r="DK1291"/>
      <c r="DL1291"/>
      <c r="DM1291"/>
      <c r="DN1291"/>
      <c r="DO1291"/>
      <c r="DP1291"/>
      <c r="DQ1291"/>
      <c r="DR1291"/>
      <c r="DS1291"/>
      <c r="DT1291"/>
      <c r="DU1291"/>
      <c r="DV1291"/>
      <c r="DW1291"/>
      <c r="DX1291"/>
      <c r="DY1291"/>
      <c r="DZ1291"/>
      <c r="EA1291"/>
      <c r="EB1291"/>
      <c r="EC1291"/>
      <c r="ED1291"/>
      <c r="EE1291"/>
      <c r="EF1291"/>
      <c r="EG1291"/>
      <c r="EH1291"/>
      <c r="EI1291"/>
      <c r="EJ1291"/>
      <c r="EK1291"/>
      <c r="EL1291"/>
    </row>
    <row r="1292" spans="1:142" ht="15.75">
      <c r="A1292"/>
      <c r="B1292"/>
      <c r="C1292"/>
      <c r="D1292"/>
      <c r="E1292"/>
      <c r="F1292"/>
      <c r="G1292"/>
      <c r="H1292"/>
      <c r="I1292"/>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c r="CW1292"/>
      <c r="CX1292"/>
      <c r="CY1292"/>
      <c r="CZ1292"/>
      <c r="DA1292"/>
      <c r="DB1292"/>
      <c r="DC1292"/>
      <c r="DD1292"/>
      <c r="DE1292"/>
      <c r="DF1292"/>
      <c r="DG1292"/>
      <c r="DH1292"/>
      <c r="DI1292"/>
      <c r="DJ1292"/>
      <c r="DK1292"/>
      <c r="DL1292"/>
      <c r="DM1292"/>
      <c r="DN1292"/>
      <c r="DO1292"/>
      <c r="DP1292"/>
      <c r="DQ1292"/>
      <c r="DR1292"/>
      <c r="DS1292"/>
      <c r="DT1292"/>
      <c r="DU1292"/>
      <c r="DV1292"/>
      <c r="DW1292"/>
      <c r="DX1292"/>
      <c r="DY1292"/>
      <c r="DZ1292"/>
      <c r="EA1292"/>
      <c r="EB1292"/>
      <c r="EC1292"/>
      <c r="ED1292"/>
      <c r="EE1292"/>
      <c r="EF1292"/>
      <c r="EG1292"/>
      <c r="EH1292"/>
      <c r="EI1292"/>
      <c r="EJ1292"/>
      <c r="EK1292"/>
      <c r="EL1292"/>
    </row>
    <row r="1293" spans="1:142" ht="15.75">
      <c r="A1293"/>
      <c r="B1293"/>
      <c r="C1293"/>
      <c r="D1293"/>
      <c r="E1293"/>
      <c r="F1293"/>
      <c r="G1293"/>
      <c r="H1293"/>
      <c r="I1293"/>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c r="CW1293"/>
      <c r="CX1293"/>
      <c r="CY1293"/>
      <c r="CZ1293"/>
      <c r="DA1293"/>
      <c r="DB1293"/>
      <c r="DC1293"/>
      <c r="DD1293"/>
      <c r="DE1293"/>
      <c r="DF1293"/>
      <c r="DG1293"/>
      <c r="DH1293"/>
      <c r="DI1293"/>
      <c r="DJ1293"/>
      <c r="DK1293"/>
      <c r="DL1293"/>
      <c r="DM1293"/>
      <c r="DN1293"/>
      <c r="DO1293"/>
      <c r="DP1293"/>
      <c r="DQ1293"/>
      <c r="DR1293"/>
      <c r="DS1293"/>
      <c r="DT1293"/>
      <c r="DU1293"/>
      <c r="DV1293"/>
      <c r="DW1293"/>
      <c r="DX1293"/>
      <c r="DY1293"/>
      <c r="DZ1293"/>
      <c r="EA1293"/>
      <c r="EB1293"/>
      <c r="EC1293"/>
      <c r="ED1293"/>
      <c r="EE1293"/>
      <c r="EF1293"/>
      <c r="EG1293"/>
      <c r="EH1293"/>
      <c r="EI1293"/>
      <c r="EJ1293"/>
      <c r="EK1293"/>
      <c r="EL1293"/>
    </row>
    <row r="1294" spans="1:142" ht="15.75">
      <c r="A1294"/>
      <c r="B1294"/>
      <c r="C1294"/>
      <c r="D1294"/>
      <c r="E1294"/>
      <c r="F1294"/>
      <c r="G1294"/>
      <c r="H1294"/>
      <c r="I1294"/>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c r="CW1294"/>
      <c r="CX1294"/>
      <c r="CY1294"/>
      <c r="CZ1294"/>
      <c r="DA1294"/>
      <c r="DB1294"/>
      <c r="DC1294"/>
      <c r="DD1294"/>
      <c r="DE1294"/>
      <c r="DF1294"/>
      <c r="DG1294"/>
      <c r="DH1294"/>
      <c r="DI1294"/>
      <c r="DJ1294"/>
      <c r="DK1294"/>
      <c r="DL1294"/>
      <c r="DM1294"/>
      <c r="DN1294"/>
      <c r="DO1294"/>
      <c r="DP1294"/>
      <c r="DQ1294"/>
      <c r="DR1294"/>
      <c r="DS1294"/>
      <c r="DT1294"/>
      <c r="DU1294"/>
      <c r="DV1294"/>
      <c r="DW1294"/>
      <c r="DX1294"/>
      <c r="DY1294"/>
      <c r="DZ1294"/>
      <c r="EA1294"/>
      <c r="EB1294"/>
      <c r="EC1294"/>
      <c r="ED1294"/>
      <c r="EE1294"/>
      <c r="EF1294"/>
      <c r="EG1294"/>
      <c r="EH1294"/>
      <c r="EI1294"/>
      <c r="EJ1294"/>
      <c r="EK1294"/>
      <c r="EL1294"/>
    </row>
    <row r="1295" spans="1:142" ht="15.75">
      <c r="A1295"/>
      <c r="B1295"/>
      <c r="C1295"/>
      <c r="D1295"/>
      <c r="E1295"/>
      <c r="F1295"/>
      <c r="G1295"/>
      <c r="H1295"/>
      <c r="I129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c r="CW1295"/>
      <c r="CX1295"/>
      <c r="CY1295"/>
      <c r="CZ1295"/>
      <c r="DA1295"/>
      <c r="DB1295"/>
      <c r="DC1295"/>
      <c r="DD1295"/>
      <c r="DE1295"/>
      <c r="DF1295"/>
      <c r="DG1295"/>
      <c r="DH1295"/>
      <c r="DI1295"/>
      <c r="DJ1295"/>
      <c r="DK1295"/>
      <c r="DL1295"/>
      <c r="DM1295"/>
      <c r="DN1295"/>
      <c r="DO1295"/>
      <c r="DP1295"/>
      <c r="DQ1295"/>
      <c r="DR1295"/>
      <c r="DS1295"/>
      <c r="DT1295"/>
      <c r="DU1295"/>
      <c r="DV1295"/>
      <c r="DW1295"/>
      <c r="DX1295"/>
      <c r="DY1295"/>
      <c r="DZ1295"/>
      <c r="EA1295"/>
      <c r="EB1295"/>
      <c r="EC1295"/>
      <c r="ED1295"/>
      <c r="EE1295"/>
      <c r="EF1295"/>
      <c r="EG1295"/>
      <c r="EH1295"/>
      <c r="EI1295"/>
      <c r="EJ1295"/>
      <c r="EK1295"/>
      <c r="EL1295"/>
    </row>
    <row r="1296" spans="1:142" ht="15.75">
      <c r="A1296"/>
      <c r="B1296"/>
      <c r="C1296"/>
      <c r="D1296"/>
      <c r="E1296"/>
      <c r="F1296"/>
      <c r="G1296"/>
      <c r="H1296"/>
      <c r="I1296"/>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c r="CW1296"/>
      <c r="CX1296"/>
      <c r="CY1296"/>
      <c r="CZ1296"/>
      <c r="DA1296"/>
      <c r="DB1296"/>
      <c r="DC1296"/>
      <c r="DD1296"/>
      <c r="DE1296"/>
      <c r="DF1296"/>
      <c r="DG1296"/>
      <c r="DH1296"/>
      <c r="DI1296"/>
      <c r="DJ1296"/>
      <c r="DK1296"/>
      <c r="DL1296"/>
      <c r="DM1296"/>
      <c r="DN1296"/>
      <c r="DO1296"/>
      <c r="DP1296"/>
      <c r="DQ1296"/>
      <c r="DR1296"/>
      <c r="DS1296"/>
      <c r="DT1296"/>
      <c r="DU1296"/>
      <c r="DV1296"/>
      <c r="DW1296"/>
      <c r="DX1296"/>
      <c r="DY1296"/>
      <c r="DZ1296"/>
      <c r="EA1296"/>
      <c r="EB1296"/>
      <c r="EC1296"/>
      <c r="ED1296"/>
      <c r="EE1296"/>
      <c r="EF1296"/>
      <c r="EG1296"/>
      <c r="EH1296"/>
      <c r="EI1296"/>
      <c r="EJ1296"/>
      <c r="EK1296"/>
      <c r="EL1296"/>
    </row>
    <row r="1297" spans="1:142" ht="15.75">
      <c r="A1297"/>
      <c r="B1297"/>
      <c r="C1297"/>
      <c r="D1297"/>
      <c r="E1297"/>
      <c r="F1297"/>
      <c r="G1297"/>
      <c r="H1297"/>
      <c r="I1297"/>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c r="CW1297"/>
      <c r="CX1297"/>
      <c r="CY1297"/>
      <c r="CZ1297"/>
      <c r="DA1297"/>
      <c r="DB1297"/>
      <c r="DC1297"/>
      <c r="DD1297"/>
      <c r="DE1297"/>
      <c r="DF1297"/>
      <c r="DG1297"/>
      <c r="DH1297"/>
      <c r="DI1297"/>
      <c r="DJ1297"/>
      <c r="DK1297"/>
      <c r="DL1297"/>
      <c r="DM1297"/>
      <c r="DN1297"/>
      <c r="DO1297"/>
      <c r="DP1297"/>
      <c r="DQ1297"/>
      <c r="DR1297"/>
      <c r="DS1297"/>
      <c r="DT1297"/>
      <c r="DU1297"/>
      <c r="DV1297"/>
      <c r="DW1297"/>
      <c r="DX1297"/>
      <c r="DY1297"/>
      <c r="DZ1297"/>
      <c r="EA1297"/>
      <c r="EB1297"/>
      <c r="EC1297"/>
      <c r="ED1297"/>
      <c r="EE1297"/>
      <c r="EF1297"/>
      <c r="EG1297"/>
      <c r="EH1297"/>
      <c r="EI1297"/>
      <c r="EJ1297"/>
      <c r="EK1297"/>
      <c r="EL1297"/>
    </row>
    <row r="1298" spans="1:142" ht="15.75">
      <c r="A1298"/>
      <c r="B1298"/>
      <c r="C1298"/>
      <c r="D1298"/>
      <c r="E1298"/>
      <c r="F1298"/>
      <c r="G1298"/>
      <c r="H1298"/>
      <c r="I1298"/>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c r="CW1298"/>
      <c r="CX1298"/>
      <c r="CY1298"/>
      <c r="CZ1298"/>
      <c r="DA1298"/>
      <c r="DB1298"/>
      <c r="DC1298"/>
      <c r="DD1298"/>
      <c r="DE1298"/>
      <c r="DF1298"/>
      <c r="DG1298"/>
      <c r="DH1298"/>
      <c r="DI1298"/>
      <c r="DJ1298"/>
      <c r="DK1298"/>
      <c r="DL1298"/>
      <c r="DM1298"/>
      <c r="DN1298"/>
      <c r="DO1298"/>
      <c r="DP1298"/>
      <c r="DQ1298"/>
      <c r="DR1298"/>
      <c r="DS1298"/>
      <c r="DT1298"/>
      <c r="DU1298"/>
      <c r="DV1298"/>
      <c r="DW1298"/>
      <c r="DX1298"/>
      <c r="DY1298"/>
      <c r="DZ1298"/>
      <c r="EA1298"/>
      <c r="EB1298"/>
      <c r="EC1298"/>
      <c r="ED1298"/>
      <c r="EE1298"/>
      <c r="EF1298"/>
      <c r="EG1298"/>
      <c r="EH1298"/>
      <c r="EI1298"/>
      <c r="EJ1298"/>
      <c r="EK1298"/>
      <c r="EL1298"/>
    </row>
    <row r="1299" spans="1:142" ht="15.75">
      <c r="A1299"/>
      <c r="B1299"/>
      <c r="C1299"/>
      <c r="D1299"/>
      <c r="E1299"/>
      <c r="F1299"/>
      <c r="G1299"/>
      <c r="H1299"/>
      <c r="I129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c r="CW1299"/>
      <c r="CX1299"/>
      <c r="CY1299"/>
      <c r="CZ1299"/>
      <c r="DA1299"/>
      <c r="DB1299"/>
      <c r="DC1299"/>
      <c r="DD1299"/>
      <c r="DE1299"/>
      <c r="DF1299"/>
      <c r="DG1299"/>
      <c r="DH1299"/>
      <c r="DI1299"/>
      <c r="DJ1299"/>
      <c r="DK1299"/>
      <c r="DL1299"/>
      <c r="DM1299"/>
      <c r="DN1299"/>
      <c r="DO1299"/>
      <c r="DP1299"/>
      <c r="DQ1299"/>
      <c r="DR1299"/>
      <c r="DS1299"/>
      <c r="DT1299"/>
      <c r="DU1299"/>
      <c r="DV1299"/>
      <c r="DW1299"/>
      <c r="DX1299"/>
      <c r="DY1299"/>
      <c r="DZ1299"/>
      <c r="EA1299"/>
      <c r="EB1299"/>
      <c r="EC1299"/>
      <c r="ED1299"/>
      <c r="EE1299"/>
      <c r="EF1299"/>
      <c r="EG1299"/>
      <c r="EH1299"/>
      <c r="EI1299"/>
      <c r="EJ1299"/>
      <c r="EK1299"/>
      <c r="EL1299"/>
    </row>
    <row r="1300" spans="1:142" ht="15.75">
      <c r="A1300"/>
      <c r="B1300"/>
      <c r="C1300"/>
      <c r="D1300"/>
      <c r="E1300"/>
      <c r="F1300"/>
      <c r="G1300"/>
      <c r="H1300"/>
      <c r="I1300"/>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c r="CW1300"/>
      <c r="CX1300"/>
      <c r="CY1300"/>
      <c r="CZ1300"/>
      <c r="DA1300"/>
      <c r="DB1300"/>
      <c r="DC1300"/>
      <c r="DD1300"/>
      <c r="DE1300"/>
      <c r="DF1300"/>
      <c r="DG1300"/>
      <c r="DH1300"/>
      <c r="DI1300"/>
      <c r="DJ1300"/>
      <c r="DK1300"/>
      <c r="DL1300"/>
      <c r="DM1300"/>
      <c r="DN1300"/>
      <c r="DO1300"/>
      <c r="DP1300"/>
      <c r="DQ1300"/>
      <c r="DR1300"/>
      <c r="DS1300"/>
      <c r="DT1300"/>
      <c r="DU1300"/>
      <c r="DV1300"/>
      <c r="DW1300"/>
      <c r="DX1300"/>
      <c r="DY1300"/>
      <c r="DZ1300"/>
      <c r="EA1300"/>
      <c r="EB1300"/>
      <c r="EC1300"/>
      <c r="ED1300"/>
      <c r="EE1300"/>
      <c r="EF1300"/>
      <c r="EG1300"/>
      <c r="EH1300"/>
      <c r="EI1300"/>
      <c r="EJ1300"/>
      <c r="EK1300"/>
      <c r="EL1300"/>
    </row>
    <row r="1301" spans="1:142" ht="15.75">
      <c r="A1301"/>
      <c r="B1301"/>
      <c r="C1301"/>
      <c r="D1301"/>
      <c r="E1301"/>
      <c r="F1301"/>
      <c r="G1301"/>
      <c r="H1301"/>
      <c r="I1301"/>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c r="CW1301"/>
      <c r="CX1301"/>
      <c r="CY1301"/>
      <c r="CZ1301"/>
      <c r="DA1301"/>
      <c r="DB1301"/>
      <c r="DC1301"/>
      <c r="DD1301"/>
      <c r="DE1301"/>
      <c r="DF1301"/>
      <c r="DG1301"/>
      <c r="DH1301"/>
      <c r="DI1301"/>
      <c r="DJ1301"/>
      <c r="DK1301"/>
      <c r="DL1301"/>
      <c r="DM1301"/>
      <c r="DN1301"/>
      <c r="DO1301"/>
      <c r="DP1301"/>
      <c r="DQ1301"/>
      <c r="DR1301"/>
      <c r="DS1301"/>
      <c r="DT1301"/>
      <c r="DU1301"/>
      <c r="DV1301"/>
      <c r="DW1301"/>
      <c r="DX1301"/>
      <c r="DY1301"/>
      <c r="DZ1301"/>
      <c r="EA1301"/>
      <c r="EB1301"/>
      <c r="EC1301"/>
      <c r="ED1301"/>
      <c r="EE1301"/>
      <c r="EF1301"/>
      <c r="EG1301"/>
      <c r="EH1301"/>
      <c r="EI1301"/>
      <c r="EJ1301"/>
      <c r="EK1301"/>
      <c r="EL1301"/>
    </row>
    <row r="1302" spans="1:142" ht="15.75">
      <c r="A1302"/>
      <c r="B1302"/>
      <c r="C1302"/>
      <c r="D1302"/>
      <c r="E1302"/>
      <c r="F1302"/>
      <c r="G1302"/>
      <c r="H1302"/>
      <c r="I1302"/>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c r="CW1302"/>
      <c r="CX1302"/>
      <c r="CY1302"/>
      <c r="CZ1302"/>
      <c r="DA1302"/>
      <c r="DB1302"/>
      <c r="DC1302"/>
      <c r="DD1302"/>
      <c r="DE1302"/>
      <c r="DF1302"/>
      <c r="DG1302"/>
      <c r="DH1302"/>
      <c r="DI1302"/>
      <c r="DJ1302"/>
      <c r="DK1302"/>
      <c r="DL1302"/>
      <c r="DM1302"/>
      <c r="DN1302"/>
      <c r="DO1302"/>
      <c r="DP1302"/>
      <c r="DQ1302"/>
      <c r="DR1302"/>
      <c r="DS1302"/>
      <c r="DT1302"/>
      <c r="DU1302"/>
      <c r="DV1302"/>
      <c r="DW1302"/>
      <c r="DX1302"/>
      <c r="DY1302"/>
      <c r="DZ1302"/>
      <c r="EA1302"/>
      <c r="EB1302"/>
      <c r="EC1302"/>
      <c r="ED1302"/>
      <c r="EE1302"/>
      <c r="EF1302"/>
      <c r="EG1302"/>
      <c r="EH1302"/>
      <c r="EI1302"/>
      <c r="EJ1302"/>
      <c r="EK1302"/>
      <c r="EL1302"/>
    </row>
    <row r="1303" spans="1:142" ht="15.75">
      <c r="A1303"/>
      <c r="B1303"/>
      <c r="C1303"/>
      <c r="D1303"/>
      <c r="E1303"/>
      <c r="F1303"/>
      <c r="G1303"/>
      <c r="H1303"/>
      <c r="I1303"/>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c r="CW1303"/>
      <c r="CX1303"/>
      <c r="CY1303"/>
      <c r="CZ1303"/>
      <c r="DA1303"/>
      <c r="DB1303"/>
      <c r="DC1303"/>
      <c r="DD1303"/>
      <c r="DE1303"/>
      <c r="DF1303"/>
      <c r="DG1303"/>
      <c r="DH1303"/>
      <c r="DI1303"/>
      <c r="DJ1303"/>
      <c r="DK1303"/>
      <c r="DL1303"/>
      <c r="DM1303"/>
      <c r="DN1303"/>
      <c r="DO1303"/>
      <c r="DP1303"/>
      <c r="DQ1303"/>
      <c r="DR1303"/>
      <c r="DS1303"/>
      <c r="DT1303"/>
      <c r="DU1303"/>
      <c r="DV1303"/>
      <c r="DW1303"/>
      <c r="DX1303"/>
      <c r="DY1303"/>
      <c r="DZ1303"/>
      <c r="EA1303"/>
      <c r="EB1303"/>
      <c r="EC1303"/>
      <c r="ED1303"/>
      <c r="EE1303"/>
      <c r="EF1303"/>
      <c r="EG1303"/>
      <c r="EH1303"/>
      <c r="EI1303"/>
      <c r="EJ1303"/>
      <c r="EK1303"/>
      <c r="EL1303"/>
    </row>
    <row r="1304" spans="1:142" ht="15.75">
      <c r="A1304"/>
      <c r="B1304"/>
      <c r="C1304"/>
      <c r="D1304"/>
      <c r="E1304"/>
      <c r="F1304"/>
      <c r="G1304"/>
      <c r="H1304"/>
      <c r="I1304"/>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c r="CW1304"/>
      <c r="CX1304"/>
      <c r="CY1304"/>
      <c r="CZ1304"/>
      <c r="DA1304"/>
      <c r="DB1304"/>
      <c r="DC1304"/>
      <c r="DD1304"/>
      <c r="DE1304"/>
      <c r="DF1304"/>
      <c r="DG1304"/>
      <c r="DH1304"/>
      <c r="DI1304"/>
      <c r="DJ1304"/>
      <c r="DK1304"/>
      <c r="DL1304"/>
      <c r="DM1304"/>
      <c r="DN1304"/>
      <c r="DO1304"/>
      <c r="DP1304"/>
      <c r="DQ1304"/>
      <c r="DR1304"/>
      <c r="DS1304"/>
      <c r="DT1304"/>
      <c r="DU1304"/>
      <c r="DV1304"/>
      <c r="DW1304"/>
      <c r="DX1304"/>
      <c r="DY1304"/>
      <c r="DZ1304"/>
      <c r="EA1304"/>
      <c r="EB1304"/>
      <c r="EC1304"/>
      <c r="ED1304"/>
      <c r="EE1304"/>
      <c r="EF1304"/>
      <c r="EG1304"/>
      <c r="EH1304"/>
      <c r="EI1304"/>
      <c r="EJ1304"/>
      <c r="EK1304"/>
      <c r="EL1304"/>
    </row>
    <row r="1305" spans="1:142" ht="15.75">
      <c r="A1305"/>
      <c r="B1305"/>
      <c r="C1305"/>
      <c r="D1305"/>
      <c r="E1305"/>
      <c r="F1305"/>
      <c r="G1305"/>
      <c r="H1305"/>
      <c r="I130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c r="CW1305"/>
      <c r="CX1305"/>
      <c r="CY1305"/>
      <c r="CZ1305"/>
      <c r="DA1305"/>
      <c r="DB1305"/>
      <c r="DC1305"/>
      <c r="DD1305"/>
      <c r="DE1305"/>
      <c r="DF1305"/>
      <c r="DG1305"/>
      <c r="DH1305"/>
      <c r="DI1305"/>
      <c r="DJ1305"/>
      <c r="DK1305"/>
      <c r="DL1305"/>
      <c r="DM1305"/>
      <c r="DN1305"/>
      <c r="DO1305"/>
      <c r="DP1305"/>
      <c r="DQ1305"/>
      <c r="DR1305"/>
      <c r="DS1305"/>
      <c r="DT1305"/>
      <c r="DU1305"/>
      <c r="DV1305"/>
      <c r="DW1305"/>
      <c r="DX1305"/>
      <c r="DY1305"/>
      <c r="DZ1305"/>
      <c r="EA1305"/>
      <c r="EB1305"/>
      <c r="EC1305"/>
      <c r="ED1305"/>
      <c r="EE1305"/>
      <c r="EF1305"/>
      <c r="EG1305"/>
      <c r="EH1305"/>
      <c r="EI1305"/>
      <c r="EJ1305"/>
      <c r="EK1305"/>
      <c r="EL1305"/>
    </row>
    <row r="1306" spans="1:142" ht="15.75">
      <c r="A1306"/>
      <c r="B1306"/>
      <c r="C1306"/>
      <c r="D1306"/>
      <c r="E1306"/>
      <c r="F1306"/>
      <c r="G1306"/>
      <c r="H1306"/>
      <c r="I1306"/>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c r="CW1306"/>
      <c r="CX1306"/>
      <c r="CY1306"/>
      <c r="CZ1306"/>
      <c r="DA1306"/>
      <c r="DB1306"/>
      <c r="DC1306"/>
      <c r="DD1306"/>
      <c r="DE1306"/>
      <c r="DF1306"/>
      <c r="DG1306"/>
      <c r="DH1306"/>
      <c r="DI1306"/>
      <c r="DJ1306"/>
      <c r="DK1306"/>
      <c r="DL1306"/>
      <c r="DM1306"/>
      <c r="DN1306"/>
      <c r="DO1306"/>
      <c r="DP1306"/>
      <c r="DQ1306"/>
      <c r="DR1306"/>
      <c r="DS1306"/>
      <c r="DT1306"/>
      <c r="DU1306"/>
      <c r="DV1306"/>
      <c r="DW1306"/>
      <c r="DX1306"/>
      <c r="DY1306"/>
      <c r="DZ1306"/>
      <c r="EA1306"/>
      <c r="EB1306"/>
      <c r="EC1306"/>
      <c r="ED1306"/>
      <c r="EE1306"/>
      <c r="EF1306"/>
      <c r="EG1306"/>
      <c r="EH1306"/>
      <c r="EI1306"/>
      <c r="EJ1306"/>
      <c r="EK1306"/>
      <c r="EL1306"/>
    </row>
    <row r="1307" spans="1:142" ht="15.75">
      <c r="A1307"/>
      <c r="B1307"/>
      <c r="C1307"/>
      <c r="D1307"/>
      <c r="E1307"/>
      <c r="F1307"/>
      <c r="G1307"/>
      <c r="H1307"/>
      <c r="I1307"/>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c r="CW1307"/>
      <c r="CX1307"/>
      <c r="CY1307"/>
      <c r="CZ1307"/>
      <c r="DA1307"/>
      <c r="DB1307"/>
      <c r="DC1307"/>
      <c r="DD1307"/>
      <c r="DE1307"/>
      <c r="DF1307"/>
      <c r="DG1307"/>
      <c r="DH1307"/>
      <c r="DI1307"/>
      <c r="DJ1307"/>
      <c r="DK1307"/>
      <c r="DL1307"/>
      <c r="DM1307"/>
      <c r="DN1307"/>
      <c r="DO1307"/>
      <c r="DP1307"/>
      <c r="DQ1307"/>
      <c r="DR1307"/>
      <c r="DS1307"/>
      <c r="DT1307"/>
      <c r="DU1307"/>
      <c r="DV1307"/>
      <c r="DW1307"/>
      <c r="DX1307"/>
      <c r="DY1307"/>
      <c r="DZ1307"/>
      <c r="EA1307"/>
      <c r="EB1307"/>
      <c r="EC1307"/>
      <c r="ED1307"/>
      <c r="EE1307"/>
      <c r="EF1307"/>
      <c r="EG1307"/>
      <c r="EH1307"/>
      <c r="EI1307"/>
      <c r="EJ1307"/>
      <c r="EK1307"/>
      <c r="EL1307"/>
    </row>
    <row r="1308" spans="1:142" ht="15.75">
      <c r="A1308"/>
      <c r="B1308"/>
      <c r="C1308"/>
      <c r="D1308"/>
      <c r="E1308"/>
      <c r="F1308"/>
      <c r="G1308"/>
      <c r="H1308"/>
      <c r="I1308"/>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c r="CW1308"/>
      <c r="CX1308"/>
      <c r="CY1308"/>
      <c r="CZ1308"/>
      <c r="DA1308"/>
      <c r="DB1308"/>
      <c r="DC1308"/>
      <c r="DD1308"/>
      <c r="DE1308"/>
      <c r="DF1308"/>
      <c r="DG1308"/>
      <c r="DH1308"/>
      <c r="DI1308"/>
      <c r="DJ1308"/>
      <c r="DK1308"/>
      <c r="DL1308"/>
      <c r="DM1308"/>
      <c r="DN1308"/>
      <c r="DO1308"/>
      <c r="DP1308"/>
      <c r="DQ1308"/>
      <c r="DR1308"/>
      <c r="DS1308"/>
      <c r="DT1308"/>
      <c r="DU1308"/>
      <c r="DV1308"/>
      <c r="DW1308"/>
      <c r="DX1308"/>
      <c r="DY1308"/>
      <c r="DZ1308"/>
      <c r="EA1308"/>
      <c r="EB1308"/>
      <c r="EC1308"/>
      <c r="ED1308"/>
      <c r="EE1308"/>
      <c r="EF1308"/>
      <c r="EG1308"/>
      <c r="EH1308"/>
      <c r="EI1308"/>
      <c r="EJ1308"/>
      <c r="EK1308"/>
      <c r="EL1308"/>
    </row>
    <row r="1309" spans="1:142" ht="15.75">
      <c r="A1309"/>
      <c r="B1309"/>
      <c r="C1309"/>
      <c r="D1309"/>
      <c r="E1309"/>
      <c r="F1309"/>
      <c r="G1309"/>
      <c r="H1309"/>
      <c r="I130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c r="CW1309"/>
      <c r="CX1309"/>
      <c r="CY1309"/>
      <c r="CZ1309"/>
      <c r="DA1309"/>
      <c r="DB1309"/>
      <c r="DC1309"/>
      <c r="DD1309"/>
      <c r="DE1309"/>
      <c r="DF1309"/>
      <c r="DG1309"/>
      <c r="DH1309"/>
      <c r="DI1309"/>
      <c r="DJ1309"/>
      <c r="DK1309"/>
      <c r="DL1309"/>
      <c r="DM1309"/>
      <c r="DN1309"/>
      <c r="DO1309"/>
      <c r="DP1309"/>
      <c r="DQ1309"/>
      <c r="DR1309"/>
      <c r="DS1309"/>
      <c r="DT1309"/>
      <c r="DU1309"/>
      <c r="DV1309"/>
      <c r="DW1309"/>
      <c r="DX1309"/>
      <c r="DY1309"/>
      <c r="DZ1309"/>
      <c r="EA1309"/>
      <c r="EB1309"/>
      <c r="EC1309"/>
      <c r="ED1309"/>
      <c r="EE1309"/>
      <c r="EF1309"/>
      <c r="EG1309"/>
      <c r="EH1309"/>
      <c r="EI1309"/>
      <c r="EJ1309"/>
      <c r="EK1309"/>
      <c r="EL1309"/>
    </row>
    <row r="1310" spans="1:142" ht="15.75">
      <c r="A1310"/>
      <c r="B1310"/>
      <c r="C1310"/>
      <c r="D1310"/>
      <c r="E1310"/>
      <c r="F1310"/>
      <c r="G1310"/>
      <c r="H1310"/>
      <c r="I1310"/>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c r="CW1310"/>
      <c r="CX1310"/>
      <c r="CY1310"/>
      <c r="CZ1310"/>
      <c r="DA1310"/>
      <c r="DB1310"/>
      <c r="DC1310"/>
      <c r="DD1310"/>
      <c r="DE1310"/>
      <c r="DF1310"/>
      <c r="DG1310"/>
      <c r="DH1310"/>
      <c r="DI1310"/>
      <c r="DJ1310"/>
      <c r="DK1310"/>
      <c r="DL1310"/>
      <c r="DM1310"/>
      <c r="DN1310"/>
      <c r="DO1310"/>
      <c r="DP1310"/>
      <c r="DQ1310"/>
      <c r="DR1310"/>
      <c r="DS1310"/>
      <c r="DT1310"/>
      <c r="DU1310"/>
      <c r="DV1310"/>
      <c r="DW1310"/>
      <c r="DX1310"/>
      <c r="DY1310"/>
      <c r="DZ1310"/>
      <c r="EA1310"/>
      <c r="EB1310"/>
      <c r="EC1310"/>
      <c r="ED1310"/>
      <c r="EE1310"/>
      <c r="EF1310"/>
      <c r="EG1310"/>
      <c r="EH1310"/>
      <c r="EI1310"/>
      <c r="EJ1310"/>
      <c r="EK1310"/>
      <c r="EL1310"/>
    </row>
    <row r="1311" spans="1:142" ht="15.75">
      <c r="A1311"/>
      <c r="B1311"/>
      <c r="C1311"/>
      <c r="D1311"/>
      <c r="E1311"/>
      <c r="F1311"/>
      <c r="G1311"/>
      <c r="H1311"/>
      <c r="I1311"/>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c r="CW1311"/>
      <c r="CX1311"/>
      <c r="CY1311"/>
      <c r="CZ1311"/>
      <c r="DA1311"/>
      <c r="DB1311"/>
      <c r="DC1311"/>
      <c r="DD1311"/>
      <c r="DE1311"/>
      <c r="DF1311"/>
      <c r="DG1311"/>
      <c r="DH1311"/>
      <c r="DI1311"/>
      <c r="DJ1311"/>
      <c r="DK1311"/>
      <c r="DL1311"/>
      <c r="DM1311"/>
      <c r="DN1311"/>
      <c r="DO1311"/>
      <c r="DP1311"/>
      <c r="DQ1311"/>
      <c r="DR1311"/>
      <c r="DS1311"/>
      <c r="DT1311"/>
      <c r="DU1311"/>
      <c r="DV1311"/>
      <c r="DW1311"/>
      <c r="DX1311"/>
      <c r="DY1311"/>
      <c r="DZ1311"/>
      <c r="EA1311"/>
      <c r="EB1311"/>
      <c r="EC1311"/>
      <c r="ED1311"/>
      <c r="EE1311"/>
      <c r="EF1311"/>
      <c r="EG1311"/>
      <c r="EH1311"/>
      <c r="EI1311"/>
      <c r="EJ1311"/>
      <c r="EK1311"/>
      <c r="EL1311"/>
    </row>
    <row r="1312" spans="1:142" ht="15.75">
      <c r="A1312"/>
      <c r="B1312"/>
      <c r="C1312"/>
      <c r="D1312"/>
      <c r="E1312"/>
      <c r="F1312"/>
      <c r="G1312"/>
      <c r="H1312"/>
      <c r="I1312"/>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c r="CW1312"/>
      <c r="CX1312"/>
      <c r="CY1312"/>
      <c r="CZ1312"/>
      <c r="DA1312"/>
      <c r="DB1312"/>
      <c r="DC1312"/>
      <c r="DD1312"/>
      <c r="DE1312"/>
      <c r="DF1312"/>
      <c r="DG1312"/>
      <c r="DH1312"/>
      <c r="DI1312"/>
      <c r="DJ1312"/>
      <c r="DK1312"/>
      <c r="DL1312"/>
      <c r="DM1312"/>
      <c r="DN1312"/>
      <c r="DO1312"/>
      <c r="DP1312"/>
      <c r="DQ1312"/>
      <c r="DR1312"/>
      <c r="DS1312"/>
      <c r="DT1312"/>
      <c r="DU1312"/>
      <c r="DV1312"/>
      <c r="DW1312"/>
      <c r="DX1312"/>
      <c r="DY1312"/>
      <c r="DZ1312"/>
      <c r="EA1312"/>
      <c r="EB1312"/>
      <c r="EC1312"/>
      <c r="ED1312"/>
      <c r="EE1312"/>
      <c r="EF1312"/>
      <c r="EG1312"/>
      <c r="EH1312"/>
      <c r="EI1312"/>
      <c r="EJ1312"/>
      <c r="EK1312"/>
      <c r="EL1312"/>
    </row>
    <row r="1313" spans="1:142" ht="15.75">
      <c r="A1313"/>
      <c r="B1313"/>
      <c r="C1313"/>
      <c r="D1313"/>
      <c r="E1313"/>
      <c r="F1313"/>
      <c r="G1313"/>
      <c r="H1313"/>
      <c r="I1313"/>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c r="CW1313"/>
      <c r="CX1313"/>
      <c r="CY1313"/>
      <c r="CZ1313"/>
      <c r="DA1313"/>
      <c r="DB1313"/>
      <c r="DC1313"/>
      <c r="DD1313"/>
      <c r="DE1313"/>
      <c r="DF1313"/>
      <c r="DG1313"/>
      <c r="DH1313"/>
      <c r="DI1313"/>
      <c r="DJ1313"/>
      <c r="DK1313"/>
      <c r="DL1313"/>
      <c r="DM1313"/>
      <c r="DN1313"/>
      <c r="DO1313"/>
      <c r="DP1313"/>
      <c r="DQ1313"/>
      <c r="DR1313"/>
      <c r="DS1313"/>
      <c r="DT1313"/>
      <c r="DU1313"/>
      <c r="DV1313"/>
      <c r="DW1313"/>
      <c r="DX1313"/>
      <c r="DY1313"/>
      <c r="DZ1313"/>
      <c r="EA1313"/>
      <c r="EB1313"/>
      <c r="EC1313"/>
      <c r="ED1313"/>
      <c r="EE1313"/>
      <c r="EF1313"/>
      <c r="EG1313"/>
      <c r="EH1313"/>
      <c r="EI1313"/>
      <c r="EJ1313"/>
      <c r="EK1313"/>
      <c r="EL1313"/>
    </row>
    <row r="1314" spans="1:142" ht="15.75">
      <c r="A1314"/>
      <c r="B1314"/>
      <c r="C1314"/>
      <c r="D1314"/>
      <c r="E1314"/>
      <c r="F1314"/>
      <c r="G1314"/>
      <c r="H1314"/>
      <c r="I1314"/>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c r="CW1314"/>
      <c r="CX1314"/>
      <c r="CY1314"/>
      <c r="CZ1314"/>
      <c r="DA1314"/>
      <c r="DB1314"/>
      <c r="DC1314"/>
      <c r="DD1314"/>
      <c r="DE1314"/>
      <c r="DF1314"/>
      <c r="DG1314"/>
      <c r="DH1314"/>
      <c r="DI1314"/>
      <c r="DJ1314"/>
      <c r="DK1314"/>
      <c r="DL1314"/>
      <c r="DM1314"/>
      <c r="DN1314"/>
      <c r="DO1314"/>
      <c r="DP1314"/>
      <c r="DQ1314"/>
      <c r="DR1314"/>
      <c r="DS1314"/>
      <c r="DT1314"/>
      <c r="DU1314"/>
      <c r="DV1314"/>
      <c r="DW1314"/>
      <c r="DX1314"/>
      <c r="DY1314"/>
      <c r="DZ1314"/>
      <c r="EA1314"/>
      <c r="EB1314"/>
      <c r="EC1314"/>
      <c r="ED1314"/>
      <c r="EE1314"/>
      <c r="EF1314"/>
      <c r="EG1314"/>
      <c r="EH1314"/>
      <c r="EI1314"/>
      <c r="EJ1314"/>
      <c r="EK1314"/>
      <c r="EL1314"/>
    </row>
    <row r="1315" spans="1:142" ht="15.75">
      <c r="A1315"/>
      <c r="B1315"/>
      <c r="C1315"/>
      <c r="D1315"/>
      <c r="E1315"/>
      <c r="F1315"/>
      <c r="G1315"/>
      <c r="H1315"/>
      <c r="I131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c r="CW1315"/>
      <c r="CX1315"/>
      <c r="CY1315"/>
      <c r="CZ1315"/>
      <c r="DA1315"/>
      <c r="DB1315"/>
      <c r="DC1315"/>
      <c r="DD1315"/>
      <c r="DE1315"/>
      <c r="DF1315"/>
      <c r="DG1315"/>
      <c r="DH1315"/>
      <c r="DI1315"/>
      <c r="DJ1315"/>
      <c r="DK1315"/>
      <c r="DL1315"/>
      <c r="DM1315"/>
      <c r="DN1315"/>
      <c r="DO1315"/>
      <c r="DP1315"/>
      <c r="DQ1315"/>
      <c r="DR1315"/>
      <c r="DS1315"/>
      <c r="DT1315"/>
      <c r="DU1315"/>
      <c r="DV1315"/>
      <c r="DW1315"/>
      <c r="DX1315"/>
      <c r="DY1315"/>
      <c r="DZ1315"/>
      <c r="EA1315"/>
      <c r="EB1315"/>
      <c r="EC1315"/>
      <c r="ED1315"/>
      <c r="EE1315"/>
      <c r="EF1315"/>
      <c r="EG1315"/>
      <c r="EH1315"/>
      <c r="EI1315"/>
      <c r="EJ1315"/>
      <c r="EK1315"/>
      <c r="EL1315"/>
    </row>
    <row r="1316" spans="1:142" ht="15.75">
      <c r="A1316"/>
      <c r="B1316"/>
      <c r="C1316"/>
      <c r="D1316"/>
      <c r="E1316"/>
      <c r="F1316"/>
      <c r="G1316"/>
      <c r="H1316"/>
      <c r="I1316"/>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c r="CW1316"/>
      <c r="CX1316"/>
      <c r="CY1316"/>
      <c r="CZ1316"/>
      <c r="DA1316"/>
      <c r="DB1316"/>
      <c r="DC1316"/>
      <c r="DD1316"/>
      <c r="DE1316"/>
      <c r="DF1316"/>
      <c r="DG1316"/>
      <c r="DH1316"/>
      <c r="DI1316"/>
      <c r="DJ1316"/>
      <c r="DK1316"/>
      <c r="DL1316"/>
      <c r="DM1316"/>
      <c r="DN1316"/>
      <c r="DO1316"/>
      <c r="DP1316"/>
      <c r="DQ1316"/>
      <c r="DR1316"/>
      <c r="DS1316"/>
      <c r="DT1316"/>
      <c r="DU1316"/>
      <c r="DV1316"/>
      <c r="DW1316"/>
      <c r="DX1316"/>
      <c r="DY1316"/>
      <c r="DZ1316"/>
      <c r="EA1316"/>
      <c r="EB1316"/>
      <c r="EC1316"/>
      <c r="ED1316"/>
      <c r="EE1316"/>
      <c r="EF1316"/>
      <c r="EG1316"/>
      <c r="EH1316"/>
      <c r="EI1316"/>
      <c r="EJ1316"/>
      <c r="EK1316"/>
      <c r="EL1316"/>
    </row>
    <row r="1317" spans="1:142" ht="15.75">
      <c r="A1317"/>
      <c r="B1317"/>
      <c r="C1317"/>
      <c r="D1317"/>
      <c r="E1317"/>
      <c r="F1317"/>
      <c r="G1317"/>
      <c r="H1317"/>
      <c r="I1317"/>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c r="CW1317"/>
      <c r="CX1317"/>
      <c r="CY1317"/>
      <c r="CZ1317"/>
      <c r="DA1317"/>
      <c r="DB1317"/>
      <c r="DC1317"/>
      <c r="DD1317"/>
      <c r="DE1317"/>
      <c r="DF1317"/>
      <c r="DG1317"/>
      <c r="DH1317"/>
      <c r="DI1317"/>
      <c r="DJ1317"/>
      <c r="DK1317"/>
      <c r="DL1317"/>
      <c r="DM1317"/>
      <c r="DN1317"/>
      <c r="DO1317"/>
      <c r="DP1317"/>
      <c r="DQ1317"/>
      <c r="DR1317"/>
      <c r="DS1317"/>
      <c r="DT1317"/>
      <c r="DU1317"/>
      <c r="DV1317"/>
      <c r="DW1317"/>
      <c r="DX1317"/>
      <c r="DY1317"/>
      <c r="DZ1317"/>
      <c r="EA1317"/>
      <c r="EB1317"/>
      <c r="EC1317"/>
      <c r="ED1317"/>
      <c r="EE1317"/>
      <c r="EF1317"/>
      <c r="EG1317"/>
      <c r="EH1317"/>
      <c r="EI1317"/>
      <c r="EJ1317"/>
      <c r="EK1317"/>
      <c r="EL1317"/>
    </row>
    <row r="1318" spans="1:142" ht="15.75">
      <c r="A1318"/>
      <c r="B1318"/>
      <c r="C1318"/>
      <c r="D1318"/>
      <c r="E1318"/>
      <c r="F1318"/>
      <c r="G1318"/>
      <c r="H1318"/>
      <c r="I1318"/>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c r="CW1318"/>
      <c r="CX1318"/>
      <c r="CY1318"/>
      <c r="CZ1318"/>
      <c r="DA1318"/>
      <c r="DB1318"/>
      <c r="DC1318"/>
      <c r="DD1318"/>
      <c r="DE1318"/>
      <c r="DF1318"/>
      <c r="DG1318"/>
      <c r="DH1318"/>
      <c r="DI1318"/>
      <c r="DJ1318"/>
      <c r="DK1318"/>
      <c r="DL1318"/>
      <c r="DM1318"/>
      <c r="DN1318"/>
      <c r="DO1318"/>
      <c r="DP1318"/>
      <c r="DQ1318"/>
      <c r="DR1318"/>
      <c r="DS1318"/>
      <c r="DT1318"/>
      <c r="DU1318"/>
      <c r="DV1318"/>
      <c r="DW1318"/>
      <c r="DX1318"/>
      <c r="DY1318"/>
      <c r="DZ1318"/>
      <c r="EA1318"/>
      <c r="EB1318"/>
      <c r="EC1318"/>
      <c r="ED1318"/>
      <c r="EE1318"/>
      <c r="EF1318"/>
      <c r="EG1318"/>
      <c r="EH1318"/>
      <c r="EI1318"/>
      <c r="EJ1318"/>
      <c r="EK1318"/>
      <c r="EL1318"/>
    </row>
    <row r="1319" spans="1:142" ht="15.75">
      <c r="A1319"/>
      <c r="B1319"/>
      <c r="C1319"/>
      <c r="D1319"/>
      <c r="E1319"/>
      <c r="F1319"/>
      <c r="G1319"/>
      <c r="H1319"/>
      <c r="I131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c r="CW1319"/>
      <c r="CX1319"/>
      <c r="CY1319"/>
      <c r="CZ1319"/>
      <c r="DA1319"/>
      <c r="DB1319"/>
      <c r="DC1319"/>
      <c r="DD1319"/>
      <c r="DE1319"/>
      <c r="DF1319"/>
      <c r="DG1319"/>
      <c r="DH1319"/>
      <c r="DI1319"/>
      <c r="DJ1319"/>
      <c r="DK1319"/>
      <c r="DL1319"/>
      <c r="DM1319"/>
      <c r="DN1319"/>
      <c r="DO1319"/>
      <c r="DP1319"/>
      <c r="DQ1319"/>
      <c r="DR1319"/>
      <c r="DS1319"/>
      <c r="DT1319"/>
      <c r="DU1319"/>
      <c r="DV1319"/>
      <c r="DW1319"/>
      <c r="DX1319"/>
      <c r="DY1319"/>
      <c r="DZ1319"/>
      <c r="EA1319"/>
      <c r="EB1319"/>
      <c r="EC1319"/>
      <c r="ED1319"/>
      <c r="EE1319"/>
      <c r="EF1319"/>
      <c r="EG1319"/>
      <c r="EH1319"/>
      <c r="EI1319"/>
      <c r="EJ1319"/>
      <c r="EK1319"/>
      <c r="EL1319"/>
    </row>
    <row r="1320" spans="1:142" ht="15.75">
      <c r="A1320"/>
      <c r="B1320"/>
      <c r="C1320"/>
      <c r="D1320"/>
      <c r="E1320"/>
      <c r="F1320"/>
      <c r="G1320"/>
      <c r="H1320"/>
      <c r="I1320"/>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c r="CW1320"/>
      <c r="CX1320"/>
      <c r="CY1320"/>
      <c r="CZ1320"/>
      <c r="DA1320"/>
      <c r="DB1320"/>
      <c r="DC1320"/>
      <c r="DD1320"/>
      <c r="DE1320"/>
      <c r="DF1320"/>
      <c r="DG1320"/>
      <c r="DH1320"/>
      <c r="DI1320"/>
      <c r="DJ1320"/>
      <c r="DK1320"/>
      <c r="DL1320"/>
      <c r="DM1320"/>
      <c r="DN1320"/>
      <c r="DO1320"/>
      <c r="DP1320"/>
      <c r="DQ1320"/>
      <c r="DR1320"/>
      <c r="DS1320"/>
      <c r="DT1320"/>
      <c r="DU1320"/>
      <c r="DV1320"/>
      <c r="DW1320"/>
      <c r="DX1320"/>
      <c r="DY1320"/>
      <c r="DZ1320"/>
      <c r="EA1320"/>
      <c r="EB1320"/>
      <c r="EC1320"/>
      <c r="ED1320"/>
      <c r="EE1320"/>
      <c r="EF1320"/>
      <c r="EG1320"/>
      <c r="EH1320"/>
      <c r="EI1320"/>
      <c r="EJ1320"/>
      <c r="EK1320"/>
      <c r="EL1320"/>
    </row>
    <row r="1321" spans="1:142" ht="15.75">
      <c r="A1321"/>
      <c r="B1321"/>
      <c r="C1321"/>
      <c r="D1321"/>
      <c r="E1321"/>
      <c r="F1321"/>
      <c r="G1321"/>
      <c r="H1321"/>
      <c r="I1321"/>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c r="CW1321"/>
      <c r="CX1321"/>
      <c r="CY1321"/>
      <c r="CZ1321"/>
      <c r="DA1321"/>
      <c r="DB1321"/>
      <c r="DC1321"/>
      <c r="DD1321"/>
      <c r="DE1321"/>
      <c r="DF1321"/>
      <c r="DG1321"/>
      <c r="DH1321"/>
      <c r="DI1321"/>
      <c r="DJ1321"/>
      <c r="DK1321"/>
      <c r="DL1321"/>
      <c r="DM1321"/>
      <c r="DN1321"/>
      <c r="DO1321"/>
      <c r="DP1321"/>
      <c r="DQ1321"/>
      <c r="DR1321"/>
      <c r="DS1321"/>
      <c r="DT1321"/>
      <c r="DU1321"/>
      <c r="DV1321"/>
      <c r="DW1321"/>
      <c r="DX1321"/>
      <c r="DY1321"/>
      <c r="DZ1321"/>
      <c r="EA1321"/>
      <c r="EB1321"/>
      <c r="EC1321"/>
      <c r="ED1321"/>
      <c r="EE1321"/>
      <c r="EF1321"/>
      <c r="EG1321"/>
      <c r="EH1321"/>
      <c r="EI1321"/>
      <c r="EJ1321"/>
      <c r="EK1321"/>
      <c r="EL1321"/>
    </row>
    <row r="1322" spans="1:142" ht="15.75">
      <c r="A1322"/>
      <c r="B1322"/>
      <c r="C1322"/>
      <c r="D1322"/>
      <c r="E1322"/>
      <c r="F1322"/>
      <c r="G1322"/>
      <c r="H1322"/>
      <c r="I1322"/>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c r="CW1322"/>
      <c r="CX1322"/>
      <c r="CY1322"/>
      <c r="CZ1322"/>
      <c r="DA1322"/>
      <c r="DB1322"/>
      <c r="DC1322"/>
      <c r="DD1322"/>
      <c r="DE1322"/>
      <c r="DF1322"/>
      <c r="DG1322"/>
      <c r="DH1322"/>
      <c r="DI1322"/>
      <c r="DJ1322"/>
      <c r="DK1322"/>
      <c r="DL1322"/>
      <c r="DM1322"/>
      <c r="DN1322"/>
      <c r="DO1322"/>
      <c r="DP1322"/>
      <c r="DQ1322"/>
      <c r="DR1322"/>
      <c r="DS1322"/>
      <c r="DT1322"/>
      <c r="DU1322"/>
      <c r="DV1322"/>
      <c r="DW1322"/>
      <c r="DX1322"/>
      <c r="DY1322"/>
      <c r="DZ1322"/>
      <c r="EA1322"/>
      <c r="EB1322"/>
      <c r="EC1322"/>
      <c r="ED1322"/>
      <c r="EE1322"/>
      <c r="EF1322"/>
      <c r="EG1322"/>
      <c r="EH1322"/>
      <c r="EI1322"/>
      <c r="EJ1322"/>
      <c r="EK1322"/>
      <c r="EL1322"/>
    </row>
    <row r="1323" spans="1:142" ht="15.75">
      <c r="A1323"/>
      <c r="B1323"/>
      <c r="C1323"/>
      <c r="D1323"/>
      <c r="E1323"/>
      <c r="F1323"/>
      <c r="G1323"/>
      <c r="H1323"/>
      <c r="I1323"/>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c r="CW1323"/>
      <c r="CX1323"/>
      <c r="CY1323"/>
      <c r="CZ1323"/>
      <c r="DA1323"/>
      <c r="DB1323"/>
      <c r="DC1323"/>
      <c r="DD1323"/>
      <c r="DE1323"/>
      <c r="DF1323"/>
      <c r="DG1323"/>
      <c r="DH1323"/>
      <c r="DI1323"/>
      <c r="DJ1323"/>
      <c r="DK1323"/>
      <c r="DL1323"/>
      <c r="DM1323"/>
      <c r="DN1323"/>
      <c r="DO1323"/>
      <c r="DP1323"/>
      <c r="DQ1323"/>
      <c r="DR1323"/>
      <c r="DS1323"/>
      <c r="DT1323"/>
      <c r="DU1323"/>
      <c r="DV1323"/>
      <c r="DW1323"/>
      <c r="DX1323"/>
      <c r="DY1323"/>
      <c r="DZ1323"/>
      <c r="EA1323"/>
      <c r="EB1323"/>
      <c r="EC1323"/>
      <c r="ED1323"/>
      <c r="EE1323"/>
      <c r="EF1323"/>
      <c r="EG1323"/>
      <c r="EH1323"/>
      <c r="EI1323"/>
      <c r="EJ1323"/>
      <c r="EK1323"/>
      <c r="EL1323"/>
    </row>
    <row r="1324" spans="1:142" ht="15.75">
      <c r="A1324"/>
      <c r="B1324"/>
      <c r="C1324"/>
      <c r="D1324"/>
      <c r="E1324"/>
      <c r="F1324"/>
      <c r="G1324"/>
      <c r="H1324"/>
      <c r="I1324"/>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c r="CW1324"/>
      <c r="CX1324"/>
      <c r="CY1324"/>
      <c r="CZ1324"/>
      <c r="DA1324"/>
      <c r="DB1324"/>
      <c r="DC1324"/>
      <c r="DD1324"/>
      <c r="DE1324"/>
      <c r="DF1324"/>
      <c r="DG1324"/>
      <c r="DH1324"/>
      <c r="DI1324"/>
      <c r="DJ1324"/>
      <c r="DK1324"/>
      <c r="DL1324"/>
      <c r="DM1324"/>
      <c r="DN1324"/>
      <c r="DO1324"/>
      <c r="DP1324"/>
      <c r="DQ1324"/>
      <c r="DR1324"/>
      <c r="DS1324"/>
      <c r="DT1324"/>
      <c r="DU1324"/>
      <c r="DV1324"/>
      <c r="DW1324"/>
      <c r="DX1324"/>
      <c r="DY1324"/>
      <c r="DZ1324"/>
      <c r="EA1324"/>
      <c r="EB1324"/>
      <c r="EC1324"/>
      <c r="ED1324"/>
      <c r="EE1324"/>
      <c r="EF1324"/>
      <c r="EG1324"/>
      <c r="EH1324"/>
      <c r="EI1324"/>
      <c r="EJ1324"/>
      <c r="EK1324"/>
      <c r="EL1324"/>
    </row>
    <row r="1325" spans="1:142" ht="15.75">
      <c r="A1325"/>
      <c r="B1325"/>
      <c r="C1325"/>
      <c r="D1325"/>
      <c r="E1325"/>
      <c r="F1325"/>
      <c r="G1325"/>
      <c r="H1325"/>
      <c r="I13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c r="CW1325"/>
      <c r="CX1325"/>
      <c r="CY1325"/>
      <c r="CZ1325"/>
      <c r="DA1325"/>
      <c r="DB1325"/>
      <c r="DC1325"/>
      <c r="DD1325"/>
      <c r="DE1325"/>
      <c r="DF1325"/>
      <c r="DG1325"/>
      <c r="DH1325"/>
      <c r="DI1325"/>
      <c r="DJ1325"/>
      <c r="DK1325"/>
      <c r="DL1325"/>
      <c r="DM1325"/>
      <c r="DN1325"/>
      <c r="DO1325"/>
      <c r="DP1325"/>
      <c r="DQ1325"/>
      <c r="DR1325"/>
      <c r="DS1325"/>
      <c r="DT1325"/>
      <c r="DU1325"/>
      <c r="DV1325"/>
      <c r="DW1325"/>
      <c r="DX1325"/>
      <c r="DY1325"/>
      <c r="DZ1325"/>
      <c r="EA1325"/>
      <c r="EB1325"/>
      <c r="EC1325"/>
      <c r="ED1325"/>
      <c r="EE1325"/>
      <c r="EF1325"/>
      <c r="EG1325"/>
      <c r="EH1325"/>
      <c r="EI1325"/>
      <c r="EJ1325"/>
      <c r="EK1325"/>
      <c r="EL1325"/>
    </row>
    <row r="1326" spans="1:142" ht="15.75">
      <c r="A1326"/>
      <c r="B1326"/>
      <c r="C1326"/>
      <c r="D1326"/>
      <c r="E1326"/>
      <c r="F1326"/>
      <c r="G1326"/>
      <c r="H1326"/>
      <c r="I1326"/>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c r="CW1326"/>
      <c r="CX1326"/>
      <c r="CY1326"/>
      <c r="CZ1326"/>
      <c r="DA1326"/>
      <c r="DB1326"/>
      <c r="DC1326"/>
      <c r="DD1326"/>
      <c r="DE1326"/>
      <c r="DF1326"/>
      <c r="DG1326"/>
      <c r="DH1326"/>
      <c r="DI1326"/>
      <c r="DJ1326"/>
      <c r="DK1326"/>
      <c r="DL1326"/>
      <c r="DM1326"/>
      <c r="DN1326"/>
      <c r="DO1326"/>
      <c r="DP1326"/>
      <c r="DQ1326"/>
      <c r="DR1326"/>
      <c r="DS1326"/>
      <c r="DT1326"/>
      <c r="DU1326"/>
      <c r="DV1326"/>
      <c r="DW1326"/>
      <c r="DX1326"/>
      <c r="DY1326"/>
      <c r="DZ1326"/>
      <c r="EA1326"/>
      <c r="EB1326"/>
      <c r="EC1326"/>
      <c r="ED1326"/>
      <c r="EE1326"/>
      <c r="EF1326"/>
      <c r="EG1326"/>
      <c r="EH1326"/>
      <c r="EI1326"/>
      <c r="EJ1326"/>
      <c r="EK1326"/>
      <c r="EL1326"/>
    </row>
    <row r="1327" spans="1:142" ht="15.75">
      <c r="A1327"/>
      <c r="B1327"/>
      <c r="C1327"/>
      <c r="D1327"/>
      <c r="E1327"/>
      <c r="F1327"/>
      <c r="G1327"/>
      <c r="H1327"/>
      <c r="I1327"/>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c r="CW1327"/>
      <c r="CX1327"/>
      <c r="CY1327"/>
      <c r="CZ1327"/>
      <c r="DA1327"/>
      <c r="DB1327"/>
      <c r="DC1327"/>
      <c r="DD1327"/>
      <c r="DE1327"/>
      <c r="DF1327"/>
      <c r="DG1327"/>
      <c r="DH1327"/>
      <c r="DI1327"/>
      <c r="DJ1327"/>
      <c r="DK1327"/>
      <c r="DL1327"/>
      <c r="DM1327"/>
      <c r="DN1327"/>
      <c r="DO1327"/>
      <c r="DP1327"/>
      <c r="DQ1327"/>
      <c r="DR1327"/>
      <c r="DS1327"/>
      <c r="DT1327"/>
      <c r="DU1327"/>
      <c r="DV1327"/>
      <c r="DW1327"/>
      <c r="DX1327"/>
      <c r="DY1327"/>
      <c r="DZ1327"/>
      <c r="EA1327"/>
      <c r="EB1327"/>
      <c r="EC1327"/>
      <c r="ED1327"/>
      <c r="EE1327"/>
      <c r="EF1327"/>
      <c r="EG1327"/>
      <c r="EH1327"/>
      <c r="EI1327"/>
      <c r="EJ1327"/>
      <c r="EK1327"/>
      <c r="EL1327"/>
    </row>
    <row r="1328" spans="1:142" ht="15.75">
      <c r="A1328"/>
      <c r="B1328"/>
      <c r="C1328"/>
      <c r="D1328"/>
      <c r="E1328"/>
      <c r="F1328"/>
      <c r="G1328"/>
      <c r="H1328"/>
      <c r="I1328"/>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c r="CW1328"/>
      <c r="CX1328"/>
      <c r="CY1328"/>
      <c r="CZ1328"/>
      <c r="DA1328"/>
      <c r="DB1328"/>
      <c r="DC1328"/>
      <c r="DD1328"/>
      <c r="DE1328"/>
      <c r="DF1328"/>
      <c r="DG1328"/>
      <c r="DH1328"/>
      <c r="DI1328"/>
      <c r="DJ1328"/>
      <c r="DK1328"/>
      <c r="DL1328"/>
      <c r="DM1328"/>
      <c r="DN1328"/>
      <c r="DO1328"/>
      <c r="DP1328"/>
      <c r="DQ1328"/>
      <c r="DR1328"/>
      <c r="DS1328"/>
      <c r="DT1328"/>
      <c r="DU1328"/>
      <c r="DV1328"/>
      <c r="DW1328"/>
      <c r="DX1328"/>
      <c r="DY1328"/>
      <c r="DZ1328"/>
      <c r="EA1328"/>
      <c r="EB1328"/>
      <c r="EC1328"/>
      <c r="ED1328"/>
      <c r="EE1328"/>
      <c r="EF1328"/>
      <c r="EG1328"/>
      <c r="EH1328"/>
      <c r="EI1328"/>
      <c r="EJ1328"/>
      <c r="EK1328"/>
      <c r="EL1328"/>
    </row>
    <row r="1329" spans="1:142" ht="15.75">
      <c r="A1329"/>
      <c r="B1329"/>
      <c r="C1329"/>
      <c r="D1329"/>
      <c r="E1329"/>
      <c r="F1329"/>
      <c r="G1329"/>
      <c r="H1329"/>
      <c r="I132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c r="CW1329"/>
      <c r="CX1329"/>
      <c r="CY1329"/>
      <c r="CZ1329"/>
      <c r="DA1329"/>
      <c r="DB1329"/>
      <c r="DC1329"/>
      <c r="DD1329"/>
      <c r="DE1329"/>
      <c r="DF1329"/>
      <c r="DG1329"/>
      <c r="DH1329"/>
      <c r="DI1329"/>
      <c r="DJ1329"/>
      <c r="DK1329"/>
      <c r="DL1329"/>
      <c r="DM1329"/>
      <c r="DN1329"/>
      <c r="DO1329"/>
      <c r="DP1329"/>
      <c r="DQ1329"/>
      <c r="DR1329"/>
      <c r="DS1329"/>
      <c r="DT1329"/>
      <c r="DU1329"/>
      <c r="DV1329"/>
      <c r="DW1329"/>
      <c r="DX1329"/>
      <c r="DY1329"/>
      <c r="DZ1329"/>
      <c r="EA1329"/>
      <c r="EB1329"/>
      <c r="EC1329"/>
      <c r="ED1329"/>
      <c r="EE1329"/>
      <c r="EF1329"/>
      <c r="EG1329"/>
      <c r="EH1329"/>
      <c r="EI1329"/>
      <c r="EJ1329"/>
      <c r="EK1329"/>
      <c r="EL1329"/>
    </row>
    <row r="1330" spans="1:142" ht="15.75">
      <c r="A1330"/>
      <c r="B1330"/>
      <c r="C1330"/>
      <c r="D1330"/>
      <c r="E1330"/>
      <c r="F1330"/>
      <c r="G1330"/>
      <c r="H1330"/>
      <c r="I1330"/>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c r="CW1330"/>
      <c r="CX1330"/>
      <c r="CY1330"/>
      <c r="CZ1330"/>
      <c r="DA1330"/>
      <c r="DB1330"/>
      <c r="DC1330"/>
      <c r="DD1330"/>
      <c r="DE1330"/>
      <c r="DF1330"/>
      <c r="DG1330"/>
      <c r="DH1330"/>
      <c r="DI1330"/>
      <c r="DJ1330"/>
      <c r="DK1330"/>
      <c r="DL1330"/>
      <c r="DM1330"/>
      <c r="DN1330"/>
      <c r="DO1330"/>
      <c r="DP1330"/>
      <c r="DQ1330"/>
      <c r="DR1330"/>
      <c r="DS1330"/>
      <c r="DT1330"/>
      <c r="DU1330"/>
      <c r="DV1330"/>
      <c r="DW1330"/>
      <c r="DX1330"/>
      <c r="DY1330"/>
      <c r="DZ1330"/>
      <c r="EA1330"/>
      <c r="EB1330"/>
      <c r="EC1330"/>
      <c r="ED1330"/>
      <c r="EE1330"/>
      <c r="EF1330"/>
      <c r="EG1330"/>
      <c r="EH1330"/>
      <c r="EI1330"/>
      <c r="EJ1330"/>
      <c r="EK1330"/>
      <c r="EL1330"/>
    </row>
    <row r="1331" spans="1:142" ht="15.75">
      <c r="A1331"/>
      <c r="B1331"/>
      <c r="C1331"/>
      <c r="D1331"/>
      <c r="E1331"/>
      <c r="F1331"/>
      <c r="G1331"/>
      <c r="H1331"/>
      <c r="I1331"/>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c r="CW1331"/>
      <c r="CX1331"/>
      <c r="CY1331"/>
      <c r="CZ1331"/>
      <c r="DA1331"/>
      <c r="DB1331"/>
      <c r="DC1331"/>
      <c r="DD1331"/>
      <c r="DE1331"/>
      <c r="DF1331"/>
      <c r="DG1331"/>
      <c r="DH1331"/>
      <c r="DI1331"/>
      <c r="DJ1331"/>
      <c r="DK1331"/>
      <c r="DL1331"/>
      <c r="DM1331"/>
      <c r="DN1331"/>
      <c r="DO1331"/>
      <c r="DP1331"/>
      <c r="DQ1331"/>
      <c r="DR1331"/>
      <c r="DS1331"/>
      <c r="DT1331"/>
      <c r="DU1331"/>
      <c r="DV1331"/>
      <c r="DW1331"/>
      <c r="DX1331"/>
      <c r="DY1331"/>
      <c r="DZ1331"/>
      <c r="EA1331"/>
      <c r="EB1331"/>
      <c r="EC1331"/>
      <c r="ED1331"/>
      <c r="EE1331"/>
      <c r="EF1331"/>
      <c r="EG1331"/>
      <c r="EH1331"/>
      <c r="EI1331"/>
      <c r="EJ1331"/>
      <c r="EK1331"/>
      <c r="EL1331"/>
    </row>
    <row r="1332" spans="1:142" ht="15.75">
      <c r="A1332"/>
      <c r="B1332"/>
      <c r="C1332"/>
      <c r="D1332"/>
      <c r="E1332"/>
      <c r="F1332"/>
      <c r="G1332"/>
      <c r="H1332"/>
      <c r="I1332"/>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c r="CW1332"/>
      <c r="CX1332"/>
      <c r="CY1332"/>
      <c r="CZ1332"/>
      <c r="DA1332"/>
      <c r="DB1332"/>
      <c r="DC1332"/>
      <c r="DD1332"/>
      <c r="DE1332"/>
      <c r="DF1332"/>
      <c r="DG1332"/>
      <c r="DH1332"/>
      <c r="DI1332"/>
      <c r="DJ1332"/>
      <c r="DK1332"/>
      <c r="DL1332"/>
      <c r="DM1332"/>
      <c r="DN1332"/>
      <c r="DO1332"/>
      <c r="DP1332"/>
      <c r="DQ1332"/>
      <c r="DR1332"/>
      <c r="DS1332"/>
      <c r="DT1332"/>
      <c r="DU1332"/>
      <c r="DV1332"/>
      <c r="DW1332"/>
      <c r="DX1332"/>
      <c r="DY1332"/>
      <c r="DZ1332"/>
      <c r="EA1332"/>
      <c r="EB1332"/>
      <c r="EC1332"/>
      <c r="ED1332"/>
      <c r="EE1332"/>
      <c r="EF1332"/>
      <c r="EG1332"/>
      <c r="EH1332"/>
      <c r="EI1332"/>
      <c r="EJ1332"/>
      <c r="EK1332"/>
      <c r="EL1332"/>
    </row>
    <row r="1333" spans="1:142" ht="15.75">
      <c r="A1333"/>
      <c r="B1333"/>
      <c r="C1333"/>
      <c r="D1333"/>
      <c r="E1333"/>
      <c r="F1333"/>
      <c r="G1333"/>
      <c r="H1333"/>
      <c r="I1333"/>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c r="CW1333"/>
      <c r="CX1333"/>
      <c r="CY1333"/>
      <c r="CZ1333"/>
      <c r="DA1333"/>
      <c r="DB1333"/>
      <c r="DC1333"/>
      <c r="DD1333"/>
      <c r="DE1333"/>
      <c r="DF1333"/>
      <c r="DG1333"/>
      <c r="DH1333"/>
      <c r="DI1333"/>
      <c r="DJ1333"/>
      <c r="DK1333"/>
      <c r="DL1333"/>
      <c r="DM1333"/>
      <c r="DN1333"/>
      <c r="DO1333"/>
      <c r="DP1333"/>
      <c r="DQ1333"/>
      <c r="DR1333"/>
      <c r="DS1333"/>
      <c r="DT1333"/>
      <c r="DU1333"/>
      <c r="DV1333"/>
      <c r="DW1333"/>
      <c r="DX1333"/>
      <c r="DY1333"/>
      <c r="DZ1333"/>
      <c r="EA1333"/>
      <c r="EB1333"/>
      <c r="EC1333"/>
      <c r="ED1333"/>
      <c r="EE1333"/>
      <c r="EF1333"/>
      <c r="EG1333"/>
      <c r="EH1333"/>
      <c r="EI1333"/>
      <c r="EJ1333"/>
      <c r="EK1333"/>
      <c r="EL1333"/>
    </row>
    <row r="1334" spans="1:142" ht="15.75">
      <c r="A1334"/>
      <c r="B1334"/>
      <c r="C1334"/>
      <c r="D1334"/>
      <c r="E1334"/>
      <c r="F1334"/>
      <c r="G1334"/>
      <c r="H1334"/>
      <c r="I1334"/>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c r="CW1334"/>
      <c r="CX1334"/>
      <c r="CY1334"/>
      <c r="CZ1334"/>
      <c r="DA1334"/>
      <c r="DB1334"/>
      <c r="DC1334"/>
      <c r="DD1334"/>
      <c r="DE1334"/>
      <c r="DF1334"/>
      <c r="DG1334"/>
      <c r="DH1334"/>
      <c r="DI1334"/>
      <c r="DJ1334"/>
      <c r="DK1334"/>
      <c r="DL1334"/>
      <c r="DM1334"/>
      <c r="DN1334"/>
      <c r="DO1334"/>
      <c r="DP1334"/>
      <c r="DQ1334"/>
      <c r="DR1334"/>
      <c r="DS1334"/>
      <c r="DT1334"/>
      <c r="DU1334"/>
      <c r="DV1334"/>
      <c r="DW1334"/>
      <c r="DX1334"/>
      <c r="DY1334"/>
      <c r="DZ1334"/>
      <c r="EA1334"/>
      <c r="EB1334"/>
      <c r="EC1334"/>
      <c r="ED1334"/>
      <c r="EE1334"/>
      <c r="EF1334"/>
      <c r="EG1334"/>
      <c r="EH1334"/>
      <c r="EI1334"/>
      <c r="EJ1334"/>
      <c r="EK1334"/>
      <c r="EL1334"/>
    </row>
    <row r="1335" spans="1:142" ht="15.75">
      <c r="A1335"/>
      <c r="B1335"/>
      <c r="C1335"/>
      <c r="D1335"/>
      <c r="E1335"/>
      <c r="F1335"/>
      <c r="G1335"/>
      <c r="H1335"/>
      <c r="I133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c r="CW1335"/>
      <c r="CX1335"/>
      <c r="CY1335"/>
      <c r="CZ1335"/>
      <c r="DA1335"/>
      <c r="DB1335"/>
      <c r="DC1335"/>
      <c r="DD1335"/>
      <c r="DE1335"/>
      <c r="DF1335"/>
      <c r="DG1335"/>
      <c r="DH1335"/>
      <c r="DI1335"/>
      <c r="DJ1335"/>
      <c r="DK1335"/>
      <c r="DL1335"/>
      <c r="DM1335"/>
      <c r="DN1335"/>
      <c r="DO1335"/>
      <c r="DP1335"/>
      <c r="DQ1335"/>
      <c r="DR1335"/>
      <c r="DS1335"/>
      <c r="DT1335"/>
      <c r="DU1335"/>
      <c r="DV1335"/>
      <c r="DW1335"/>
      <c r="DX1335"/>
      <c r="DY1335"/>
      <c r="DZ1335"/>
      <c r="EA1335"/>
      <c r="EB1335"/>
      <c r="EC1335"/>
      <c r="ED1335"/>
      <c r="EE1335"/>
      <c r="EF1335"/>
      <c r="EG1335"/>
      <c r="EH1335"/>
      <c r="EI1335"/>
      <c r="EJ1335"/>
      <c r="EK1335"/>
      <c r="EL1335"/>
    </row>
    <row r="1336" spans="1:142" ht="15.75">
      <c r="A1336"/>
      <c r="B1336"/>
      <c r="C1336"/>
      <c r="D1336"/>
      <c r="E1336"/>
      <c r="F1336"/>
      <c r="G1336"/>
      <c r="H1336"/>
      <c r="I1336"/>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c r="CW1336"/>
      <c r="CX1336"/>
      <c r="CY1336"/>
      <c r="CZ1336"/>
      <c r="DA1336"/>
      <c r="DB1336"/>
      <c r="DC1336"/>
      <c r="DD1336"/>
      <c r="DE1336"/>
      <c r="DF1336"/>
      <c r="DG1336"/>
      <c r="DH1336"/>
      <c r="DI1336"/>
      <c r="DJ1336"/>
      <c r="DK1336"/>
      <c r="DL1336"/>
      <c r="DM1336"/>
      <c r="DN1336"/>
      <c r="DO1336"/>
      <c r="DP1336"/>
      <c r="DQ1336"/>
      <c r="DR1336"/>
      <c r="DS1336"/>
      <c r="DT1336"/>
      <c r="DU1336"/>
      <c r="DV1336"/>
      <c r="DW1336"/>
      <c r="DX1336"/>
      <c r="DY1336"/>
      <c r="DZ1336"/>
      <c r="EA1336"/>
      <c r="EB1336"/>
      <c r="EC1336"/>
      <c r="ED1336"/>
      <c r="EE1336"/>
      <c r="EF1336"/>
      <c r="EG1336"/>
      <c r="EH1336"/>
      <c r="EI1336"/>
      <c r="EJ1336"/>
      <c r="EK1336"/>
      <c r="EL1336"/>
    </row>
    <row r="1337" spans="1:142" ht="15.75">
      <c r="A1337"/>
      <c r="B1337"/>
      <c r="C1337"/>
      <c r="D1337"/>
      <c r="E1337"/>
      <c r="F1337"/>
      <c r="G1337"/>
      <c r="H1337"/>
      <c r="I1337"/>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c r="CW1337"/>
      <c r="CX1337"/>
      <c r="CY1337"/>
      <c r="CZ1337"/>
      <c r="DA1337"/>
      <c r="DB1337"/>
      <c r="DC1337"/>
      <c r="DD1337"/>
      <c r="DE1337"/>
      <c r="DF1337"/>
      <c r="DG1337"/>
      <c r="DH1337"/>
      <c r="DI1337"/>
      <c r="DJ1337"/>
      <c r="DK1337"/>
      <c r="DL1337"/>
      <c r="DM1337"/>
      <c r="DN1337"/>
      <c r="DO1337"/>
      <c r="DP1337"/>
      <c r="DQ1337"/>
      <c r="DR1337"/>
      <c r="DS1337"/>
      <c r="DT1337"/>
      <c r="DU1337"/>
      <c r="DV1337"/>
      <c r="DW1337"/>
      <c r="DX1337"/>
      <c r="DY1337"/>
      <c r="DZ1337"/>
      <c r="EA1337"/>
      <c r="EB1337"/>
      <c r="EC1337"/>
      <c r="ED1337"/>
      <c r="EE1337"/>
      <c r="EF1337"/>
      <c r="EG1337"/>
      <c r="EH1337"/>
      <c r="EI1337"/>
      <c r="EJ1337"/>
      <c r="EK1337"/>
      <c r="EL1337"/>
    </row>
    <row r="1338" spans="1:142" ht="15.75">
      <c r="A1338"/>
      <c r="B1338"/>
      <c r="C1338"/>
      <c r="D1338"/>
      <c r="E1338"/>
      <c r="F1338"/>
      <c r="G1338"/>
      <c r="H1338"/>
      <c r="I1338"/>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c r="CW1338"/>
      <c r="CX1338"/>
      <c r="CY1338"/>
      <c r="CZ1338"/>
      <c r="DA1338"/>
      <c r="DB1338"/>
      <c r="DC1338"/>
      <c r="DD1338"/>
      <c r="DE1338"/>
      <c r="DF1338"/>
      <c r="DG1338"/>
      <c r="DH1338"/>
      <c r="DI1338"/>
      <c r="DJ1338"/>
      <c r="DK1338"/>
      <c r="DL1338"/>
      <c r="DM1338"/>
      <c r="DN1338"/>
      <c r="DO1338"/>
      <c r="DP1338"/>
      <c r="DQ1338"/>
      <c r="DR1338"/>
      <c r="DS1338"/>
      <c r="DT1338"/>
      <c r="DU1338"/>
      <c r="DV1338"/>
      <c r="DW1338"/>
      <c r="DX1338"/>
      <c r="DY1338"/>
      <c r="DZ1338"/>
      <c r="EA1338"/>
      <c r="EB1338"/>
      <c r="EC1338"/>
      <c r="ED1338"/>
      <c r="EE1338"/>
      <c r="EF1338"/>
      <c r="EG1338"/>
      <c r="EH1338"/>
      <c r="EI1338"/>
      <c r="EJ1338"/>
      <c r="EK1338"/>
      <c r="EL1338"/>
    </row>
    <row r="1339" spans="1:142" ht="15.75">
      <c r="A1339"/>
      <c r="B1339"/>
      <c r="C1339"/>
      <c r="D1339"/>
      <c r="E1339"/>
      <c r="F1339"/>
      <c r="G1339"/>
      <c r="H1339"/>
      <c r="I133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c r="CW1339"/>
      <c r="CX1339"/>
      <c r="CY1339"/>
      <c r="CZ1339"/>
      <c r="DA1339"/>
      <c r="DB1339"/>
      <c r="DC1339"/>
      <c r="DD1339"/>
      <c r="DE1339"/>
      <c r="DF1339"/>
      <c r="DG1339"/>
      <c r="DH1339"/>
      <c r="DI1339"/>
      <c r="DJ1339"/>
      <c r="DK1339"/>
      <c r="DL1339"/>
      <c r="DM1339"/>
      <c r="DN1339"/>
      <c r="DO1339"/>
      <c r="DP1339"/>
      <c r="DQ1339"/>
      <c r="DR1339"/>
      <c r="DS1339"/>
      <c r="DT1339"/>
      <c r="DU1339"/>
      <c r="DV1339"/>
      <c r="DW1339"/>
      <c r="DX1339"/>
      <c r="DY1339"/>
      <c r="DZ1339"/>
      <c r="EA1339"/>
      <c r="EB1339"/>
      <c r="EC1339"/>
      <c r="ED1339"/>
      <c r="EE1339"/>
      <c r="EF1339"/>
      <c r="EG1339"/>
      <c r="EH1339"/>
      <c r="EI1339"/>
      <c r="EJ1339"/>
      <c r="EK1339"/>
      <c r="EL1339"/>
    </row>
    <row r="1340" spans="1:142" ht="15.75">
      <c r="A1340"/>
      <c r="B1340"/>
      <c r="C1340"/>
      <c r="D1340"/>
      <c r="E1340"/>
      <c r="F1340"/>
      <c r="G1340"/>
      <c r="H1340"/>
      <c r="I1340"/>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c r="CW1340"/>
      <c r="CX1340"/>
      <c r="CY1340"/>
      <c r="CZ1340"/>
      <c r="DA1340"/>
      <c r="DB1340"/>
      <c r="DC1340"/>
      <c r="DD1340"/>
      <c r="DE1340"/>
      <c r="DF1340"/>
      <c r="DG1340"/>
      <c r="DH1340"/>
      <c r="DI1340"/>
      <c r="DJ1340"/>
      <c r="DK1340"/>
      <c r="DL1340"/>
      <c r="DM1340"/>
      <c r="DN1340"/>
      <c r="DO1340"/>
      <c r="DP1340"/>
      <c r="DQ1340"/>
      <c r="DR1340"/>
      <c r="DS1340"/>
      <c r="DT1340"/>
      <c r="DU1340"/>
      <c r="DV1340"/>
      <c r="DW1340"/>
      <c r="DX1340"/>
      <c r="DY1340"/>
      <c r="DZ1340"/>
      <c r="EA1340"/>
      <c r="EB1340"/>
      <c r="EC1340"/>
      <c r="ED1340"/>
      <c r="EE1340"/>
      <c r="EF1340"/>
      <c r="EG1340"/>
      <c r="EH1340"/>
      <c r="EI1340"/>
      <c r="EJ1340"/>
      <c r="EK1340"/>
      <c r="EL1340"/>
    </row>
    <row r="1341" spans="1:142" ht="15.75">
      <c r="A1341"/>
      <c r="B1341"/>
      <c r="C1341"/>
      <c r="D1341"/>
      <c r="E1341"/>
      <c r="F1341"/>
      <c r="G1341"/>
      <c r="H1341"/>
      <c r="I1341"/>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c r="CW1341"/>
      <c r="CX1341"/>
      <c r="CY1341"/>
      <c r="CZ1341"/>
      <c r="DA1341"/>
      <c r="DB1341"/>
      <c r="DC1341"/>
      <c r="DD1341"/>
      <c r="DE1341"/>
      <c r="DF1341"/>
      <c r="DG1341"/>
      <c r="DH1341"/>
      <c r="DI1341"/>
      <c r="DJ1341"/>
      <c r="DK1341"/>
      <c r="DL1341"/>
      <c r="DM1341"/>
      <c r="DN1341"/>
      <c r="DO1341"/>
      <c r="DP1341"/>
      <c r="DQ1341"/>
      <c r="DR1341"/>
      <c r="DS1341"/>
      <c r="DT1341"/>
      <c r="DU1341"/>
      <c r="DV1341"/>
      <c r="DW1341"/>
      <c r="DX1341"/>
      <c r="DY1341"/>
      <c r="DZ1341"/>
      <c r="EA1341"/>
      <c r="EB1341"/>
      <c r="EC1341"/>
      <c r="ED1341"/>
      <c r="EE1341"/>
      <c r="EF1341"/>
      <c r="EG1341"/>
      <c r="EH1341"/>
      <c r="EI1341"/>
      <c r="EJ1341"/>
      <c r="EK1341"/>
      <c r="EL1341"/>
    </row>
    <row r="1342" spans="1:142" ht="15.75">
      <c r="A1342"/>
      <c r="B1342"/>
      <c r="C1342"/>
      <c r="D1342"/>
      <c r="E1342"/>
      <c r="F1342"/>
      <c r="G1342"/>
      <c r="H1342"/>
      <c r="I1342"/>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c r="CW1342"/>
      <c r="CX1342"/>
      <c r="CY1342"/>
      <c r="CZ1342"/>
      <c r="DA1342"/>
      <c r="DB1342"/>
      <c r="DC1342"/>
      <c r="DD1342"/>
      <c r="DE1342"/>
      <c r="DF1342"/>
      <c r="DG1342"/>
      <c r="DH1342"/>
      <c r="DI1342"/>
      <c r="DJ1342"/>
      <c r="DK1342"/>
      <c r="DL1342"/>
      <c r="DM1342"/>
      <c r="DN1342"/>
      <c r="DO1342"/>
      <c r="DP1342"/>
      <c r="DQ1342"/>
      <c r="DR1342"/>
      <c r="DS1342"/>
      <c r="DT1342"/>
      <c r="DU1342"/>
      <c r="DV1342"/>
      <c r="DW1342"/>
      <c r="DX1342"/>
      <c r="DY1342"/>
      <c r="DZ1342"/>
      <c r="EA1342"/>
      <c r="EB1342"/>
      <c r="EC1342"/>
      <c r="ED1342"/>
      <c r="EE1342"/>
      <c r="EF1342"/>
      <c r="EG1342"/>
      <c r="EH1342"/>
      <c r="EI1342"/>
      <c r="EJ1342"/>
      <c r="EK1342"/>
      <c r="EL1342"/>
    </row>
    <row r="1343" spans="1:142" ht="15.75">
      <c r="A1343"/>
      <c r="B1343"/>
      <c r="C1343"/>
      <c r="D1343"/>
      <c r="E1343"/>
      <c r="F1343"/>
      <c r="G1343"/>
      <c r="H1343"/>
      <c r="I1343"/>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c r="CW1343"/>
      <c r="CX1343"/>
      <c r="CY1343"/>
      <c r="CZ1343"/>
      <c r="DA1343"/>
      <c r="DB1343"/>
      <c r="DC1343"/>
      <c r="DD1343"/>
      <c r="DE1343"/>
      <c r="DF1343"/>
      <c r="DG1343"/>
      <c r="DH1343"/>
      <c r="DI1343"/>
      <c r="DJ1343"/>
      <c r="DK1343"/>
      <c r="DL1343"/>
      <c r="DM1343"/>
      <c r="DN1343"/>
      <c r="DO1343"/>
      <c r="DP1343"/>
      <c r="DQ1343"/>
      <c r="DR1343"/>
      <c r="DS1343"/>
      <c r="DT1343"/>
      <c r="DU1343"/>
      <c r="DV1343"/>
      <c r="DW1343"/>
      <c r="DX1343"/>
      <c r="DY1343"/>
      <c r="DZ1343"/>
      <c r="EA1343"/>
      <c r="EB1343"/>
      <c r="EC1343"/>
      <c r="ED1343"/>
      <c r="EE1343"/>
      <c r="EF1343"/>
      <c r="EG1343"/>
      <c r="EH1343"/>
      <c r="EI1343"/>
      <c r="EJ1343"/>
      <c r="EK1343"/>
      <c r="EL1343"/>
    </row>
    <row r="1344" spans="1:142" ht="15.75">
      <c r="A1344"/>
      <c r="B1344"/>
      <c r="C1344"/>
      <c r="D1344"/>
      <c r="E1344"/>
      <c r="F1344"/>
      <c r="G1344"/>
      <c r="H1344"/>
      <c r="I1344"/>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c r="CW1344"/>
      <c r="CX1344"/>
      <c r="CY1344"/>
      <c r="CZ1344"/>
      <c r="DA1344"/>
      <c r="DB1344"/>
      <c r="DC1344"/>
      <c r="DD1344"/>
      <c r="DE1344"/>
      <c r="DF1344"/>
      <c r="DG1344"/>
      <c r="DH1344"/>
      <c r="DI1344"/>
      <c r="DJ1344"/>
      <c r="DK1344"/>
      <c r="DL1344"/>
      <c r="DM1344"/>
      <c r="DN1344"/>
      <c r="DO1344"/>
      <c r="DP1344"/>
      <c r="DQ1344"/>
      <c r="DR1344"/>
      <c r="DS1344"/>
      <c r="DT1344"/>
      <c r="DU1344"/>
      <c r="DV1344"/>
      <c r="DW1344"/>
      <c r="DX1344"/>
      <c r="DY1344"/>
      <c r="DZ1344"/>
      <c r="EA1344"/>
      <c r="EB1344"/>
      <c r="EC1344"/>
      <c r="ED1344"/>
      <c r="EE1344"/>
      <c r="EF1344"/>
      <c r="EG1344"/>
      <c r="EH1344"/>
      <c r="EI1344"/>
      <c r="EJ1344"/>
      <c r="EK1344"/>
      <c r="EL1344"/>
    </row>
    <row r="1345" spans="1:142" ht="15.75">
      <c r="A1345"/>
      <c r="B1345"/>
      <c r="C1345"/>
      <c r="D1345"/>
      <c r="E1345"/>
      <c r="F1345"/>
      <c r="G1345"/>
      <c r="H1345"/>
      <c r="I134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c r="CW1345"/>
      <c r="CX1345"/>
      <c r="CY1345"/>
      <c r="CZ1345"/>
      <c r="DA1345"/>
      <c r="DB1345"/>
      <c r="DC1345"/>
      <c r="DD1345"/>
      <c r="DE1345"/>
      <c r="DF1345"/>
      <c r="DG1345"/>
      <c r="DH1345"/>
      <c r="DI1345"/>
      <c r="DJ1345"/>
      <c r="DK1345"/>
      <c r="DL1345"/>
      <c r="DM1345"/>
      <c r="DN1345"/>
      <c r="DO1345"/>
      <c r="DP1345"/>
      <c r="DQ1345"/>
      <c r="DR1345"/>
      <c r="DS1345"/>
      <c r="DT1345"/>
      <c r="DU1345"/>
      <c r="DV1345"/>
      <c r="DW1345"/>
      <c r="DX1345"/>
      <c r="DY1345"/>
      <c r="DZ1345"/>
      <c r="EA1345"/>
      <c r="EB1345"/>
      <c r="EC1345"/>
      <c r="ED1345"/>
      <c r="EE1345"/>
      <c r="EF1345"/>
      <c r="EG1345"/>
      <c r="EH1345"/>
      <c r="EI1345"/>
      <c r="EJ1345"/>
      <c r="EK1345"/>
      <c r="EL1345"/>
    </row>
    <row r="1346" spans="1:142" ht="15.75">
      <c r="A1346"/>
      <c r="B1346"/>
      <c r="C1346"/>
      <c r="D1346"/>
      <c r="E1346"/>
      <c r="F1346"/>
      <c r="G1346"/>
      <c r="H1346"/>
      <c r="I1346"/>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c r="CW1346"/>
      <c r="CX1346"/>
      <c r="CY1346"/>
      <c r="CZ1346"/>
      <c r="DA1346"/>
      <c r="DB1346"/>
      <c r="DC1346"/>
      <c r="DD1346"/>
      <c r="DE1346"/>
      <c r="DF1346"/>
      <c r="DG1346"/>
      <c r="DH1346"/>
      <c r="DI1346"/>
      <c r="DJ1346"/>
      <c r="DK1346"/>
      <c r="DL1346"/>
      <c r="DM1346"/>
      <c r="DN1346"/>
      <c r="DO1346"/>
      <c r="DP1346"/>
      <c r="DQ1346"/>
      <c r="DR1346"/>
      <c r="DS1346"/>
      <c r="DT1346"/>
      <c r="DU1346"/>
      <c r="DV1346"/>
      <c r="DW1346"/>
      <c r="DX1346"/>
      <c r="DY1346"/>
      <c r="DZ1346"/>
      <c r="EA1346"/>
      <c r="EB1346"/>
      <c r="EC1346"/>
      <c r="ED1346"/>
      <c r="EE1346"/>
      <c r="EF1346"/>
      <c r="EG1346"/>
      <c r="EH1346"/>
      <c r="EI1346"/>
      <c r="EJ1346"/>
      <c r="EK1346"/>
      <c r="EL1346"/>
    </row>
    <row r="1347" spans="1:142" ht="15.75">
      <c r="A1347"/>
      <c r="B1347"/>
      <c r="C1347"/>
      <c r="D1347"/>
      <c r="E1347"/>
      <c r="F1347"/>
      <c r="G1347"/>
      <c r="H1347"/>
      <c r="I1347"/>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c r="CW1347"/>
      <c r="CX1347"/>
      <c r="CY1347"/>
      <c r="CZ1347"/>
      <c r="DA1347"/>
      <c r="DB1347"/>
      <c r="DC1347"/>
      <c r="DD1347"/>
      <c r="DE1347"/>
      <c r="DF1347"/>
      <c r="DG1347"/>
      <c r="DH1347"/>
      <c r="DI1347"/>
      <c r="DJ1347"/>
      <c r="DK1347"/>
      <c r="DL1347"/>
      <c r="DM1347"/>
      <c r="DN1347"/>
      <c r="DO1347"/>
      <c r="DP1347"/>
      <c r="DQ1347"/>
      <c r="DR1347"/>
      <c r="DS1347"/>
      <c r="DT1347"/>
      <c r="DU1347"/>
      <c r="DV1347"/>
      <c r="DW1347"/>
      <c r="DX1347"/>
      <c r="DY1347"/>
      <c r="DZ1347"/>
      <c r="EA1347"/>
      <c r="EB1347"/>
      <c r="EC1347"/>
      <c r="ED1347"/>
      <c r="EE1347"/>
      <c r="EF1347"/>
      <c r="EG1347"/>
      <c r="EH1347"/>
      <c r="EI1347"/>
      <c r="EJ1347"/>
      <c r="EK1347"/>
      <c r="EL1347"/>
    </row>
    <row r="1348" spans="1:142" ht="15.75">
      <c r="A1348"/>
      <c r="B1348"/>
      <c r="C1348"/>
      <c r="D1348"/>
      <c r="E1348"/>
      <c r="F1348"/>
      <c r="G1348"/>
      <c r="H1348"/>
      <c r="I1348"/>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c r="CW1348"/>
      <c r="CX1348"/>
      <c r="CY1348"/>
      <c r="CZ1348"/>
      <c r="DA1348"/>
      <c r="DB1348"/>
      <c r="DC1348"/>
      <c r="DD1348"/>
      <c r="DE1348"/>
      <c r="DF1348"/>
      <c r="DG1348"/>
      <c r="DH1348"/>
      <c r="DI1348"/>
      <c r="DJ1348"/>
      <c r="DK1348"/>
      <c r="DL1348"/>
      <c r="DM1348"/>
      <c r="DN1348"/>
      <c r="DO1348"/>
      <c r="DP1348"/>
      <c r="DQ1348"/>
      <c r="DR1348"/>
      <c r="DS1348"/>
      <c r="DT1348"/>
      <c r="DU1348"/>
      <c r="DV1348"/>
      <c r="DW1348"/>
      <c r="DX1348"/>
      <c r="DY1348"/>
      <c r="DZ1348"/>
      <c r="EA1348"/>
      <c r="EB1348"/>
      <c r="EC1348"/>
      <c r="ED1348"/>
      <c r="EE1348"/>
      <c r="EF1348"/>
      <c r="EG1348"/>
      <c r="EH1348"/>
      <c r="EI1348"/>
      <c r="EJ1348"/>
      <c r="EK1348"/>
      <c r="EL1348"/>
    </row>
    <row r="1349" spans="1:142" ht="15.75">
      <c r="A1349"/>
      <c r="B1349"/>
      <c r="C1349"/>
      <c r="D1349"/>
      <c r="E1349"/>
      <c r="F1349"/>
      <c r="G1349"/>
      <c r="H1349"/>
      <c r="I134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c r="CW1349"/>
      <c r="CX1349"/>
      <c r="CY1349"/>
      <c r="CZ1349"/>
      <c r="DA1349"/>
      <c r="DB1349"/>
      <c r="DC1349"/>
      <c r="DD1349"/>
      <c r="DE1349"/>
      <c r="DF1349"/>
      <c r="DG1349"/>
      <c r="DH1349"/>
      <c r="DI1349"/>
      <c r="DJ1349"/>
      <c r="DK1349"/>
      <c r="DL1349"/>
      <c r="DM1349"/>
      <c r="DN1349"/>
      <c r="DO1349"/>
      <c r="DP1349"/>
      <c r="DQ1349"/>
      <c r="DR1349"/>
      <c r="DS1349"/>
      <c r="DT1349"/>
      <c r="DU1349"/>
      <c r="DV1349"/>
      <c r="DW1349"/>
      <c r="DX1349"/>
      <c r="DY1349"/>
      <c r="DZ1349"/>
      <c r="EA1349"/>
      <c r="EB1349"/>
      <c r="EC1349"/>
      <c r="ED1349"/>
      <c r="EE1349"/>
      <c r="EF1349"/>
      <c r="EG1349"/>
      <c r="EH1349"/>
      <c r="EI1349"/>
      <c r="EJ1349"/>
      <c r="EK1349"/>
      <c r="EL1349"/>
    </row>
    <row r="1350" spans="1:142" ht="15.75">
      <c r="A1350"/>
      <c r="B1350"/>
      <c r="C1350"/>
      <c r="D1350"/>
      <c r="E1350"/>
      <c r="F1350"/>
      <c r="G1350"/>
      <c r="H1350"/>
      <c r="I1350"/>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c r="CW1350"/>
      <c r="CX1350"/>
      <c r="CY1350"/>
      <c r="CZ1350"/>
      <c r="DA1350"/>
      <c r="DB1350"/>
      <c r="DC1350"/>
      <c r="DD1350"/>
      <c r="DE1350"/>
      <c r="DF1350"/>
      <c r="DG1350"/>
      <c r="DH1350"/>
      <c r="DI1350"/>
      <c r="DJ1350"/>
      <c r="DK1350"/>
      <c r="DL1350"/>
      <c r="DM1350"/>
      <c r="DN1350"/>
      <c r="DO1350"/>
      <c r="DP1350"/>
      <c r="DQ1350"/>
      <c r="DR1350"/>
      <c r="DS1350"/>
      <c r="DT1350"/>
      <c r="DU1350"/>
      <c r="DV1350"/>
      <c r="DW1350"/>
      <c r="DX1350"/>
      <c r="DY1350"/>
      <c r="DZ1350"/>
      <c r="EA1350"/>
      <c r="EB1350"/>
      <c r="EC1350"/>
      <c r="ED1350"/>
      <c r="EE1350"/>
      <c r="EF1350"/>
      <c r="EG1350"/>
      <c r="EH1350"/>
      <c r="EI1350"/>
      <c r="EJ1350"/>
      <c r="EK1350"/>
      <c r="EL1350"/>
    </row>
    <row r="1351" spans="1:142" ht="15.75">
      <c r="A1351"/>
      <c r="B1351"/>
      <c r="C1351"/>
      <c r="D1351"/>
      <c r="E1351"/>
      <c r="F1351"/>
      <c r="G1351"/>
      <c r="H1351"/>
      <c r="I1351"/>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c r="CW1351"/>
      <c r="CX1351"/>
      <c r="CY1351"/>
      <c r="CZ1351"/>
      <c r="DA1351"/>
      <c r="DB1351"/>
      <c r="DC1351"/>
      <c r="DD1351"/>
      <c r="DE1351"/>
      <c r="DF1351"/>
      <c r="DG1351"/>
      <c r="DH1351"/>
      <c r="DI1351"/>
      <c r="DJ1351"/>
      <c r="DK1351"/>
      <c r="DL1351"/>
      <c r="DM1351"/>
      <c r="DN1351"/>
      <c r="DO1351"/>
      <c r="DP1351"/>
      <c r="DQ1351"/>
      <c r="DR1351"/>
      <c r="DS1351"/>
      <c r="DT1351"/>
      <c r="DU1351"/>
      <c r="DV1351"/>
      <c r="DW1351"/>
      <c r="DX1351"/>
      <c r="DY1351"/>
      <c r="DZ1351"/>
      <c r="EA1351"/>
      <c r="EB1351"/>
      <c r="EC1351"/>
      <c r="ED1351"/>
      <c r="EE1351"/>
      <c r="EF1351"/>
      <c r="EG1351"/>
      <c r="EH1351"/>
      <c r="EI1351"/>
      <c r="EJ1351"/>
      <c r="EK1351"/>
      <c r="EL1351"/>
    </row>
    <row r="1352" spans="1:142" ht="15.75">
      <c r="A1352"/>
      <c r="B1352"/>
      <c r="C1352"/>
      <c r="D1352"/>
      <c r="E1352"/>
      <c r="F1352"/>
      <c r="G1352"/>
      <c r="H1352"/>
      <c r="I1352"/>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c r="CW1352"/>
      <c r="CX1352"/>
      <c r="CY1352"/>
      <c r="CZ1352"/>
      <c r="DA1352"/>
      <c r="DB1352"/>
      <c r="DC1352"/>
      <c r="DD1352"/>
      <c r="DE1352"/>
      <c r="DF1352"/>
      <c r="DG1352"/>
      <c r="DH1352"/>
      <c r="DI1352"/>
      <c r="DJ1352"/>
      <c r="DK1352"/>
      <c r="DL1352"/>
      <c r="DM1352"/>
      <c r="DN1352"/>
      <c r="DO1352"/>
      <c r="DP1352"/>
      <c r="DQ1352"/>
      <c r="DR1352"/>
      <c r="DS1352"/>
      <c r="DT1352"/>
      <c r="DU1352"/>
      <c r="DV1352"/>
      <c r="DW1352"/>
      <c r="DX1352"/>
      <c r="DY1352"/>
      <c r="DZ1352"/>
      <c r="EA1352"/>
      <c r="EB1352"/>
      <c r="EC1352"/>
      <c r="ED1352"/>
      <c r="EE1352"/>
      <c r="EF1352"/>
      <c r="EG1352"/>
      <c r="EH1352"/>
      <c r="EI1352"/>
      <c r="EJ1352"/>
      <c r="EK1352"/>
      <c r="EL1352"/>
    </row>
    <row r="1353" spans="1:142" ht="15.75">
      <c r="A1353"/>
      <c r="B1353"/>
      <c r="C1353"/>
      <c r="D1353"/>
      <c r="E1353"/>
      <c r="F1353"/>
      <c r="G1353"/>
      <c r="H1353"/>
      <c r="I1353"/>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c r="CW1353"/>
      <c r="CX1353"/>
      <c r="CY1353"/>
      <c r="CZ1353"/>
      <c r="DA1353"/>
      <c r="DB1353"/>
      <c r="DC1353"/>
      <c r="DD1353"/>
      <c r="DE1353"/>
      <c r="DF1353"/>
      <c r="DG1353"/>
      <c r="DH1353"/>
      <c r="DI1353"/>
      <c r="DJ1353"/>
      <c r="DK1353"/>
      <c r="DL1353"/>
      <c r="DM1353"/>
      <c r="DN1353"/>
      <c r="DO1353"/>
      <c r="DP1353"/>
      <c r="DQ1353"/>
      <c r="DR1353"/>
      <c r="DS1353"/>
      <c r="DT1353"/>
      <c r="DU1353"/>
      <c r="DV1353"/>
      <c r="DW1353"/>
      <c r="DX1353"/>
      <c r="DY1353"/>
      <c r="DZ1353"/>
      <c r="EA1353"/>
      <c r="EB1353"/>
      <c r="EC1353"/>
      <c r="ED1353"/>
      <c r="EE1353"/>
      <c r="EF1353"/>
      <c r="EG1353"/>
      <c r="EH1353"/>
      <c r="EI1353"/>
      <c r="EJ1353"/>
      <c r="EK1353"/>
      <c r="EL1353"/>
    </row>
    <row r="1354" spans="1:142" ht="15.75">
      <c r="A1354"/>
      <c r="B1354"/>
      <c r="C1354"/>
      <c r="D1354"/>
      <c r="E1354"/>
      <c r="F1354"/>
      <c r="G1354"/>
      <c r="H1354"/>
      <c r="I1354"/>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c r="CW1354"/>
      <c r="CX1354"/>
      <c r="CY1354"/>
      <c r="CZ1354"/>
      <c r="DA1354"/>
      <c r="DB1354"/>
      <c r="DC1354"/>
      <c r="DD1354"/>
      <c r="DE1354"/>
      <c r="DF1354"/>
      <c r="DG1354"/>
      <c r="DH1354"/>
      <c r="DI1354"/>
      <c r="DJ1354"/>
      <c r="DK1354"/>
      <c r="DL1354"/>
      <c r="DM1354"/>
      <c r="DN1354"/>
      <c r="DO1354"/>
      <c r="DP1354"/>
      <c r="DQ1354"/>
      <c r="DR1354"/>
      <c r="DS1354"/>
      <c r="DT1354"/>
      <c r="DU1354"/>
      <c r="DV1354"/>
      <c r="DW1354"/>
      <c r="DX1354"/>
      <c r="DY1354"/>
      <c r="DZ1354"/>
      <c r="EA1354"/>
      <c r="EB1354"/>
      <c r="EC1354"/>
      <c r="ED1354"/>
      <c r="EE1354"/>
      <c r="EF1354"/>
      <c r="EG1354"/>
      <c r="EH1354"/>
      <c r="EI1354"/>
      <c r="EJ1354"/>
      <c r="EK1354"/>
      <c r="EL1354"/>
    </row>
    <row r="1355" spans="1:142" ht="15.75">
      <c r="A1355"/>
      <c r="B1355"/>
      <c r="C1355"/>
      <c r="D1355"/>
      <c r="E1355"/>
      <c r="F1355"/>
      <c r="G1355"/>
      <c r="H1355"/>
      <c r="I135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c r="CW1355"/>
      <c r="CX1355"/>
      <c r="CY1355"/>
      <c r="CZ1355"/>
      <c r="DA1355"/>
      <c r="DB1355"/>
      <c r="DC1355"/>
      <c r="DD1355"/>
      <c r="DE1355"/>
      <c r="DF1355"/>
      <c r="DG1355"/>
      <c r="DH1355"/>
      <c r="DI1355"/>
      <c r="DJ1355"/>
      <c r="DK1355"/>
      <c r="DL1355"/>
      <c r="DM1355"/>
      <c r="DN1355"/>
      <c r="DO1355"/>
      <c r="DP1355"/>
      <c r="DQ1355"/>
      <c r="DR1355"/>
      <c r="DS1355"/>
      <c r="DT1355"/>
      <c r="DU1355"/>
      <c r="DV1355"/>
      <c r="DW1355"/>
      <c r="DX1355"/>
      <c r="DY1355"/>
      <c r="DZ1355"/>
      <c r="EA1355"/>
      <c r="EB1355"/>
      <c r="EC1355"/>
      <c r="ED1355"/>
      <c r="EE1355"/>
      <c r="EF1355"/>
      <c r="EG1355"/>
      <c r="EH1355"/>
      <c r="EI1355"/>
      <c r="EJ1355"/>
      <c r="EK1355"/>
      <c r="EL1355"/>
    </row>
    <row r="1356" spans="1:142" ht="15.75">
      <c r="A1356"/>
      <c r="B1356"/>
      <c r="C1356"/>
      <c r="D1356"/>
      <c r="E1356"/>
      <c r="F1356"/>
      <c r="G1356"/>
      <c r="H1356"/>
      <c r="I1356"/>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c r="CW1356"/>
      <c r="CX1356"/>
      <c r="CY1356"/>
      <c r="CZ1356"/>
      <c r="DA1356"/>
      <c r="DB1356"/>
      <c r="DC1356"/>
      <c r="DD1356"/>
      <c r="DE1356"/>
      <c r="DF1356"/>
      <c r="DG1356"/>
      <c r="DH1356"/>
      <c r="DI1356"/>
      <c r="DJ1356"/>
      <c r="DK1356"/>
      <c r="DL1356"/>
      <c r="DM1356"/>
      <c r="DN1356"/>
      <c r="DO1356"/>
      <c r="DP1356"/>
      <c r="DQ1356"/>
      <c r="DR1356"/>
      <c r="DS1356"/>
      <c r="DT1356"/>
      <c r="DU1356"/>
      <c r="DV1356"/>
      <c r="DW1356"/>
      <c r="DX1356"/>
      <c r="DY1356"/>
      <c r="DZ1356"/>
      <c r="EA1356"/>
      <c r="EB1356"/>
      <c r="EC1356"/>
      <c r="ED1356"/>
      <c r="EE1356"/>
      <c r="EF1356"/>
      <c r="EG1356"/>
      <c r="EH1356"/>
      <c r="EI1356"/>
      <c r="EJ1356"/>
      <c r="EK1356"/>
      <c r="EL1356"/>
    </row>
    <row r="1357" spans="1:142" ht="15.75">
      <c r="A1357"/>
      <c r="B1357"/>
      <c r="C1357"/>
      <c r="D1357"/>
      <c r="E1357"/>
      <c r="F1357"/>
      <c r="G1357"/>
      <c r="H1357"/>
      <c r="I1357"/>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c r="CW1357"/>
      <c r="CX1357"/>
      <c r="CY1357"/>
      <c r="CZ1357"/>
      <c r="DA1357"/>
      <c r="DB1357"/>
      <c r="DC1357"/>
      <c r="DD1357"/>
      <c r="DE1357"/>
      <c r="DF1357"/>
      <c r="DG1357"/>
      <c r="DH1357"/>
      <c r="DI1357"/>
      <c r="DJ1357"/>
      <c r="DK1357"/>
      <c r="DL1357"/>
      <c r="DM1357"/>
      <c r="DN1357"/>
      <c r="DO1357"/>
      <c r="DP1357"/>
      <c r="DQ1357"/>
      <c r="DR1357"/>
      <c r="DS1357"/>
      <c r="DT1357"/>
      <c r="DU1357"/>
      <c r="DV1357"/>
      <c r="DW1357"/>
      <c r="DX1357"/>
      <c r="DY1357"/>
      <c r="DZ1357"/>
      <c r="EA1357"/>
      <c r="EB1357"/>
      <c r="EC1357"/>
      <c r="ED1357"/>
      <c r="EE1357"/>
      <c r="EF1357"/>
      <c r="EG1357"/>
      <c r="EH1357"/>
      <c r="EI1357"/>
      <c r="EJ1357"/>
      <c r="EK1357"/>
      <c r="EL1357"/>
    </row>
    <row r="1358" spans="1:142" ht="15.75">
      <c r="A1358"/>
      <c r="B1358"/>
      <c r="C1358"/>
      <c r="D1358"/>
      <c r="E1358"/>
      <c r="F1358"/>
      <c r="G1358"/>
      <c r="H1358"/>
      <c r="I1358"/>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c r="CW1358"/>
      <c r="CX1358"/>
      <c r="CY1358"/>
      <c r="CZ1358"/>
      <c r="DA1358"/>
      <c r="DB1358"/>
      <c r="DC1358"/>
      <c r="DD1358"/>
      <c r="DE1358"/>
      <c r="DF1358"/>
      <c r="DG1358"/>
      <c r="DH1358"/>
      <c r="DI1358"/>
      <c r="DJ1358"/>
      <c r="DK1358"/>
      <c r="DL1358"/>
      <c r="DM1358"/>
      <c r="DN1358"/>
      <c r="DO1358"/>
      <c r="DP1358"/>
      <c r="DQ1358"/>
      <c r="DR1358"/>
      <c r="DS1358"/>
      <c r="DT1358"/>
      <c r="DU1358"/>
      <c r="DV1358"/>
      <c r="DW1358"/>
      <c r="DX1358"/>
      <c r="DY1358"/>
      <c r="DZ1358"/>
      <c r="EA1358"/>
      <c r="EB1358"/>
      <c r="EC1358"/>
      <c r="ED1358"/>
      <c r="EE1358"/>
      <c r="EF1358"/>
      <c r="EG1358"/>
      <c r="EH1358"/>
      <c r="EI1358"/>
      <c r="EJ1358"/>
      <c r="EK1358"/>
      <c r="EL1358"/>
    </row>
    <row r="1359" spans="1:142" ht="15.75">
      <c r="A1359"/>
      <c r="B1359"/>
      <c r="C1359"/>
      <c r="D1359"/>
      <c r="E1359"/>
      <c r="F1359"/>
      <c r="G1359"/>
      <c r="H1359"/>
      <c r="I135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c r="CW1359"/>
      <c r="CX1359"/>
      <c r="CY1359"/>
      <c r="CZ1359"/>
      <c r="DA1359"/>
      <c r="DB1359"/>
      <c r="DC1359"/>
      <c r="DD1359"/>
      <c r="DE1359"/>
      <c r="DF1359"/>
      <c r="DG1359"/>
      <c r="DH1359"/>
      <c r="DI1359"/>
      <c r="DJ1359"/>
      <c r="DK1359"/>
      <c r="DL1359"/>
      <c r="DM1359"/>
      <c r="DN1359"/>
      <c r="DO1359"/>
      <c r="DP1359"/>
      <c r="DQ1359"/>
      <c r="DR1359"/>
      <c r="DS1359"/>
      <c r="DT1359"/>
      <c r="DU1359"/>
      <c r="DV1359"/>
      <c r="DW1359"/>
      <c r="DX1359"/>
      <c r="DY1359"/>
      <c r="DZ1359"/>
      <c r="EA1359"/>
      <c r="EB1359"/>
      <c r="EC1359"/>
      <c r="ED1359"/>
      <c r="EE1359"/>
      <c r="EF1359"/>
      <c r="EG1359"/>
      <c r="EH1359"/>
      <c r="EI1359"/>
      <c r="EJ1359"/>
      <c r="EK1359"/>
      <c r="EL1359"/>
    </row>
    <row r="1360" spans="1:142" ht="15.75">
      <c r="A1360"/>
      <c r="B1360"/>
      <c r="C1360"/>
      <c r="D1360"/>
      <c r="E1360"/>
      <c r="F1360"/>
      <c r="G1360"/>
      <c r="H1360"/>
      <c r="I1360"/>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c r="CW1360"/>
      <c r="CX1360"/>
      <c r="CY1360"/>
      <c r="CZ1360"/>
      <c r="DA1360"/>
      <c r="DB1360"/>
      <c r="DC1360"/>
      <c r="DD1360"/>
      <c r="DE1360"/>
      <c r="DF1360"/>
      <c r="DG1360"/>
      <c r="DH1360"/>
      <c r="DI1360"/>
      <c r="DJ1360"/>
      <c r="DK1360"/>
      <c r="DL1360"/>
      <c r="DM1360"/>
      <c r="DN1360"/>
      <c r="DO1360"/>
      <c r="DP1360"/>
      <c r="DQ1360"/>
      <c r="DR1360"/>
      <c r="DS1360"/>
      <c r="DT1360"/>
      <c r="DU1360"/>
      <c r="DV1360"/>
      <c r="DW1360"/>
      <c r="DX1360"/>
      <c r="DY1360"/>
      <c r="DZ1360"/>
      <c r="EA1360"/>
      <c r="EB1360"/>
      <c r="EC1360"/>
      <c r="ED1360"/>
      <c r="EE1360"/>
      <c r="EF1360"/>
      <c r="EG1360"/>
      <c r="EH1360"/>
      <c r="EI1360"/>
      <c r="EJ1360"/>
      <c r="EK1360"/>
      <c r="EL1360"/>
    </row>
    <row r="1361" spans="1:142" ht="15.75">
      <c r="A1361"/>
      <c r="B1361"/>
      <c r="C1361"/>
      <c r="D1361"/>
      <c r="E1361"/>
      <c r="F1361"/>
      <c r="G1361"/>
      <c r="H1361"/>
      <c r="I1361"/>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c r="DF1361"/>
      <c r="DG1361"/>
      <c r="DH1361"/>
      <c r="DI1361"/>
      <c r="DJ1361"/>
      <c r="DK1361"/>
      <c r="DL1361"/>
      <c r="DM1361"/>
      <c r="DN1361"/>
      <c r="DO1361"/>
      <c r="DP1361"/>
      <c r="DQ1361"/>
      <c r="DR1361"/>
      <c r="DS1361"/>
      <c r="DT1361"/>
      <c r="DU1361"/>
      <c r="DV1361"/>
      <c r="DW1361"/>
      <c r="DX1361"/>
      <c r="DY1361"/>
      <c r="DZ1361"/>
      <c r="EA1361"/>
      <c r="EB1361"/>
      <c r="EC1361"/>
      <c r="ED1361"/>
      <c r="EE1361"/>
      <c r="EF1361"/>
      <c r="EG1361"/>
      <c r="EH1361"/>
      <c r="EI1361"/>
      <c r="EJ1361"/>
      <c r="EK1361"/>
      <c r="EL1361"/>
    </row>
    <row r="1362" spans="1:142" ht="15.75">
      <c r="A1362"/>
      <c r="B1362"/>
      <c r="C1362"/>
      <c r="D1362"/>
      <c r="E1362"/>
      <c r="F1362"/>
      <c r="G1362"/>
      <c r="H1362"/>
      <c r="I1362"/>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c r="CW1362"/>
      <c r="CX1362"/>
      <c r="CY1362"/>
      <c r="CZ1362"/>
      <c r="DA1362"/>
      <c r="DB1362"/>
      <c r="DC1362"/>
      <c r="DD1362"/>
      <c r="DE1362"/>
      <c r="DF1362"/>
      <c r="DG1362"/>
      <c r="DH1362"/>
      <c r="DI1362"/>
      <c r="DJ1362"/>
      <c r="DK1362"/>
      <c r="DL1362"/>
      <c r="DM1362"/>
      <c r="DN1362"/>
      <c r="DO1362"/>
      <c r="DP1362"/>
      <c r="DQ1362"/>
      <c r="DR1362"/>
      <c r="DS1362"/>
      <c r="DT1362"/>
      <c r="DU1362"/>
      <c r="DV1362"/>
      <c r="DW1362"/>
      <c r="DX1362"/>
      <c r="DY1362"/>
      <c r="DZ1362"/>
      <c r="EA1362"/>
      <c r="EB1362"/>
      <c r="EC1362"/>
      <c r="ED1362"/>
      <c r="EE1362"/>
      <c r="EF1362"/>
      <c r="EG1362"/>
      <c r="EH1362"/>
      <c r="EI1362"/>
      <c r="EJ1362"/>
      <c r="EK1362"/>
      <c r="EL1362"/>
    </row>
    <row r="1363" spans="1:142" ht="15.75">
      <c r="A1363"/>
      <c r="B1363"/>
      <c r="C1363"/>
      <c r="D1363"/>
      <c r="E1363"/>
      <c r="F1363"/>
      <c r="G1363"/>
      <c r="H1363"/>
      <c r="I1363"/>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c r="CW1363"/>
      <c r="CX1363"/>
      <c r="CY1363"/>
      <c r="CZ1363"/>
      <c r="DA1363"/>
      <c r="DB1363"/>
      <c r="DC1363"/>
      <c r="DD1363"/>
      <c r="DE1363"/>
      <c r="DF1363"/>
      <c r="DG1363"/>
      <c r="DH1363"/>
      <c r="DI1363"/>
      <c r="DJ1363"/>
      <c r="DK1363"/>
      <c r="DL1363"/>
      <c r="DM1363"/>
      <c r="DN1363"/>
      <c r="DO1363"/>
      <c r="DP1363"/>
      <c r="DQ1363"/>
      <c r="DR1363"/>
      <c r="DS1363"/>
      <c r="DT1363"/>
      <c r="DU1363"/>
      <c r="DV1363"/>
      <c r="DW1363"/>
      <c r="DX1363"/>
      <c r="DY1363"/>
      <c r="DZ1363"/>
      <c r="EA1363"/>
      <c r="EB1363"/>
      <c r="EC1363"/>
      <c r="ED1363"/>
      <c r="EE1363"/>
      <c r="EF1363"/>
      <c r="EG1363"/>
      <c r="EH1363"/>
      <c r="EI1363"/>
      <c r="EJ1363"/>
      <c r="EK1363"/>
      <c r="EL1363"/>
    </row>
    <row r="1364" spans="1:142" ht="15.75">
      <c r="A1364"/>
      <c r="B1364"/>
      <c r="C1364"/>
      <c r="D1364"/>
      <c r="E1364"/>
      <c r="F1364"/>
      <c r="G1364"/>
      <c r="H1364"/>
      <c r="I1364"/>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c r="CW1364"/>
      <c r="CX1364"/>
      <c r="CY1364"/>
      <c r="CZ1364"/>
      <c r="DA1364"/>
      <c r="DB1364"/>
      <c r="DC1364"/>
      <c r="DD1364"/>
      <c r="DE1364"/>
      <c r="DF1364"/>
      <c r="DG1364"/>
      <c r="DH1364"/>
      <c r="DI1364"/>
      <c r="DJ1364"/>
      <c r="DK1364"/>
      <c r="DL1364"/>
      <c r="DM1364"/>
      <c r="DN1364"/>
      <c r="DO1364"/>
      <c r="DP1364"/>
      <c r="DQ1364"/>
      <c r="DR1364"/>
      <c r="DS1364"/>
      <c r="DT1364"/>
      <c r="DU1364"/>
      <c r="DV1364"/>
      <c r="DW1364"/>
      <c r="DX1364"/>
      <c r="DY1364"/>
      <c r="DZ1364"/>
      <c r="EA1364"/>
      <c r="EB1364"/>
      <c r="EC1364"/>
      <c r="ED1364"/>
      <c r="EE1364"/>
      <c r="EF1364"/>
      <c r="EG1364"/>
      <c r="EH1364"/>
      <c r="EI1364"/>
      <c r="EJ1364"/>
      <c r="EK1364"/>
      <c r="EL1364"/>
    </row>
    <row r="1365" spans="1:142" ht="15.75">
      <c r="A1365"/>
      <c r="B1365"/>
      <c r="C1365"/>
      <c r="D1365"/>
      <c r="E1365"/>
      <c r="F1365"/>
      <c r="G1365"/>
      <c r="H1365"/>
      <c r="I136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c r="CW1365"/>
      <c r="CX1365"/>
      <c r="CY1365"/>
      <c r="CZ1365"/>
      <c r="DA1365"/>
      <c r="DB1365"/>
      <c r="DC1365"/>
      <c r="DD1365"/>
      <c r="DE1365"/>
      <c r="DF1365"/>
      <c r="DG1365"/>
      <c r="DH1365"/>
      <c r="DI1365"/>
      <c r="DJ1365"/>
      <c r="DK1365"/>
      <c r="DL1365"/>
      <c r="DM1365"/>
      <c r="DN1365"/>
      <c r="DO1365"/>
      <c r="DP1365"/>
      <c r="DQ1365"/>
      <c r="DR1365"/>
      <c r="DS1365"/>
      <c r="DT1365"/>
      <c r="DU1365"/>
      <c r="DV1365"/>
      <c r="DW1365"/>
      <c r="DX1365"/>
      <c r="DY1365"/>
      <c r="DZ1365"/>
      <c r="EA1365"/>
      <c r="EB1365"/>
      <c r="EC1365"/>
      <c r="ED1365"/>
      <c r="EE1365"/>
      <c r="EF1365"/>
      <c r="EG1365"/>
      <c r="EH1365"/>
      <c r="EI1365"/>
      <c r="EJ1365"/>
      <c r="EK1365"/>
      <c r="EL1365"/>
    </row>
    <row r="1366" spans="1:142" ht="15.75">
      <c r="A1366"/>
      <c r="B1366"/>
      <c r="C1366"/>
      <c r="D1366"/>
      <c r="E1366"/>
      <c r="F1366"/>
      <c r="G1366"/>
      <c r="H1366"/>
      <c r="I1366"/>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c r="CW1366"/>
      <c r="CX1366"/>
      <c r="CY1366"/>
      <c r="CZ1366"/>
      <c r="DA1366"/>
      <c r="DB1366"/>
      <c r="DC1366"/>
      <c r="DD1366"/>
      <c r="DE1366"/>
      <c r="DF1366"/>
      <c r="DG1366"/>
      <c r="DH1366"/>
      <c r="DI1366"/>
      <c r="DJ1366"/>
      <c r="DK1366"/>
      <c r="DL1366"/>
      <c r="DM1366"/>
      <c r="DN1366"/>
      <c r="DO1366"/>
      <c r="DP1366"/>
      <c r="DQ1366"/>
      <c r="DR1366"/>
      <c r="DS1366"/>
      <c r="DT1366"/>
      <c r="DU1366"/>
      <c r="DV1366"/>
      <c r="DW1366"/>
      <c r="DX1366"/>
      <c r="DY1366"/>
      <c r="DZ1366"/>
      <c r="EA1366"/>
      <c r="EB1366"/>
      <c r="EC1366"/>
      <c r="ED1366"/>
      <c r="EE1366"/>
      <c r="EF1366"/>
      <c r="EG1366"/>
      <c r="EH1366"/>
      <c r="EI1366"/>
      <c r="EJ1366"/>
      <c r="EK1366"/>
      <c r="EL1366"/>
    </row>
    <row r="1367" spans="1:142" ht="15.75">
      <c r="A1367"/>
      <c r="B1367"/>
      <c r="C1367"/>
      <c r="D1367"/>
      <c r="E1367"/>
      <c r="F1367"/>
      <c r="G1367"/>
      <c r="H1367"/>
      <c r="I1367"/>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c r="CW1367"/>
      <c r="CX1367"/>
      <c r="CY1367"/>
      <c r="CZ1367"/>
      <c r="DA1367"/>
      <c r="DB1367"/>
      <c r="DC1367"/>
      <c r="DD1367"/>
      <c r="DE1367"/>
      <c r="DF1367"/>
      <c r="DG1367"/>
      <c r="DH1367"/>
      <c r="DI1367"/>
      <c r="DJ1367"/>
      <c r="DK1367"/>
      <c r="DL1367"/>
      <c r="DM1367"/>
      <c r="DN1367"/>
      <c r="DO1367"/>
      <c r="DP1367"/>
      <c r="DQ1367"/>
      <c r="DR1367"/>
      <c r="DS1367"/>
      <c r="DT1367"/>
      <c r="DU1367"/>
      <c r="DV1367"/>
      <c r="DW1367"/>
      <c r="DX1367"/>
      <c r="DY1367"/>
      <c r="DZ1367"/>
      <c r="EA1367"/>
      <c r="EB1367"/>
      <c r="EC1367"/>
      <c r="ED1367"/>
      <c r="EE1367"/>
      <c r="EF1367"/>
      <c r="EG1367"/>
      <c r="EH1367"/>
      <c r="EI1367"/>
      <c r="EJ1367"/>
      <c r="EK1367"/>
      <c r="EL1367"/>
    </row>
    <row r="1368" spans="1:142" ht="15.75">
      <c r="A1368"/>
      <c r="B1368"/>
      <c r="C1368"/>
      <c r="D1368"/>
      <c r="E1368"/>
      <c r="F1368"/>
      <c r="G1368"/>
      <c r="H1368"/>
      <c r="I1368"/>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c r="CW1368"/>
      <c r="CX1368"/>
      <c r="CY1368"/>
      <c r="CZ1368"/>
      <c r="DA1368"/>
      <c r="DB1368"/>
      <c r="DC1368"/>
      <c r="DD1368"/>
      <c r="DE1368"/>
      <c r="DF1368"/>
      <c r="DG1368"/>
      <c r="DH1368"/>
      <c r="DI1368"/>
      <c r="DJ1368"/>
      <c r="DK1368"/>
      <c r="DL1368"/>
      <c r="DM1368"/>
      <c r="DN1368"/>
      <c r="DO1368"/>
      <c r="DP1368"/>
      <c r="DQ1368"/>
      <c r="DR1368"/>
      <c r="DS1368"/>
      <c r="DT1368"/>
      <c r="DU1368"/>
      <c r="DV1368"/>
      <c r="DW1368"/>
      <c r="DX1368"/>
      <c r="DY1368"/>
      <c r="DZ1368"/>
      <c r="EA1368"/>
      <c r="EB1368"/>
      <c r="EC1368"/>
      <c r="ED1368"/>
      <c r="EE1368"/>
      <c r="EF1368"/>
      <c r="EG1368"/>
      <c r="EH1368"/>
      <c r="EI1368"/>
      <c r="EJ1368"/>
      <c r="EK1368"/>
      <c r="EL1368"/>
    </row>
    <row r="1369" spans="1:142" ht="15.75">
      <c r="A1369"/>
      <c r="B1369"/>
      <c r="C1369"/>
      <c r="D1369"/>
      <c r="E1369"/>
      <c r="F1369"/>
      <c r="G1369"/>
      <c r="H1369"/>
      <c r="I13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c r="CW1369"/>
      <c r="CX1369"/>
      <c r="CY1369"/>
      <c r="CZ1369"/>
      <c r="DA1369"/>
      <c r="DB1369"/>
      <c r="DC1369"/>
      <c r="DD1369"/>
      <c r="DE1369"/>
      <c r="DF1369"/>
      <c r="DG1369"/>
      <c r="DH1369"/>
      <c r="DI1369"/>
      <c r="DJ1369"/>
      <c r="DK1369"/>
      <c r="DL1369"/>
      <c r="DM1369"/>
      <c r="DN1369"/>
      <c r="DO1369"/>
      <c r="DP1369"/>
      <c r="DQ1369"/>
      <c r="DR1369"/>
      <c r="DS1369"/>
      <c r="DT1369"/>
      <c r="DU1369"/>
      <c r="DV1369"/>
      <c r="DW1369"/>
      <c r="DX1369"/>
      <c r="DY1369"/>
      <c r="DZ1369"/>
      <c r="EA1369"/>
      <c r="EB1369"/>
      <c r="EC1369"/>
      <c r="ED1369"/>
      <c r="EE1369"/>
      <c r="EF1369"/>
      <c r="EG1369"/>
      <c r="EH1369"/>
      <c r="EI1369"/>
      <c r="EJ1369"/>
      <c r="EK1369"/>
      <c r="EL1369"/>
    </row>
    <row r="1370" spans="1:142" ht="15.75">
      <c r="A1370"/>
      <c r="B1370"/>
      <c r="C1370"/>
      <c r="D1370"/>
      <c r="E1370"/>
      <c r="F1370"/>
      <c r="G1370"/>
      <c r="H1370"/>
      <c r="I1370"/>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c r="CW1370"/>
      <c r="CX1370"/>
      <c r="CY1370"/>
      <c r="CZ1370"/>
      <c r="DA1370"/>
      <c r="DB1370"/>
      <c r="DC1370"/>
      <c r="DD1370"/>
      <c r="DE1370"/>
      <c r="DF1370"/>
      <c r="DG1370"/>
      <c r="DH1370"/>
      <c r="DI1370"/>
      <c r="DJ1370"/>
      <c r="DK1370"/>
      <c r="DL1370"/>
      <c r="DM1370"/>
      <c r="DN1370"/>
      <c r="DO1370"/>
      <c r="DP1370"/>
      <c r="DQ1370"/>
      <c r="DR1370"/>
      <c r="DS1370"/>
      <c r="DT1370"/>
      <c r="DU1370"/>
      <c r="DV1370"/>
      <c r="DW1370"/>
      <c r="DX1370"/>
      <c r="DY1370"/>
      <c r="DZ1370"/>
      <c r="EA1370"/>
      <c r="EB1370"/>
      <c r="EC1370"/>
      <c r="ED1370"/>
      <c r="EE1370"/>
      <c r="EF1370"/>
      <c r="EG1370"/>
      <c r="EH1370"/>
      <c r="EI1370"/>
      <c r="EJ1370"/>
      <c r="EK1370"/>
      <c r="EL1370"/>
    </row>
    <row r="1371" spans="1:142" ht="15.75">
      <c r="A1371"/>
      <c r="B1371"/>
      <c r="C1371"/>
      <c r="D1371"/>
      <c r="E1371"/>
      <c r="F1371"/>
      <c r="G1371"/>
      <c r="H1371"/>
      <c r="I1371"/>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c r="CW1371"/>
      <c r="CX1371"/>
      <c r="CY1371"/>
      <c r="CZ1371"/>
      <c r="DA1371"/>
      <c r="DB1371"/>
      <c r="DC1371"/>
      <c r="DD1371"/>
      <c r="DE1371"/>
      <c r="DF1371"/>
      <c r="DG1371"/>
      <c r="DH1371"/>
      <c r="DI1371"/>
      <c r="DJ1371"/>
      <c r="DK1371"/>
      <c r="DL1371"/>
      <c r="DM1371"/>
      <c r="DN1371"/>
      <c r="DO1371"/>
      <c r="DP1371"/>
      <c r="DQ1371"/>
      <c r="DR1371"/>
      <c r="DS1371"/>
      <c r="DT1371"/>
      <c r="DU1371"/>
      <c r="DV1371"/>
      <c r="DW1371"/>
      <c r="DX1371"/>
      <c r="DY1371"/>
      <c r="DZ1371"/>
      <c r="EA1371"/>
      <c r="EB1371"/>
      <c r="EC1371"/>
      <c r="ED1371"/>
      <c r="EE1371"/>
      <c r="EF1371"/>
      <c r="EG1371"/>
      <c r="EH1371"/>
      <c r="EI1371"/>
      <c r="EJ1371"/>
      <c r="EK1371"/>
      <c r="EL1371"/>
    </row>
    <row r="1372" spans="1:142" ht="15.75">
      <c r="A1372"/>
      <c r="B1372"/>
      <c r="C1372"/>
      <c r="D1372"/>
      <c r="E1372"/>
      <c r="F1372"/>
      <c r="G1372"/>
      <c r="H1372"/>
      <c r="I1372"/>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c r="CW1372"/>
      <c r="CX1372"/>
      <c r="CY1372"/>
      <c r="CZ1372"/>
      <c r="DA1372"/>
      <c r="DB1372"/>
      <c r="DC1372"/>
      <c r="DD1372"/>
      <c r="DE1372"/>
      <c r="DF1372"/>
      <c r="DG1372"/>
      <c r="DH1372"/>
      <c r="DI1372"/>
      <c r="DJ1372"/>
      <c r="DK1372"/>
      <c r="DL1372"/>
      <c r="DM1372"/>
      <c r="DN1372"/>
      <c r="DO1372"/>
      <c r="DP1372"/>
      <c r="DQ1372"/>
      <c r="DR1372"/>
      <c r="DS1372"/>
      <c r="DT1372"/>
      <c r="DU1372"/>
      <c r="DV1372"/>
      <c r="DW1372"/>
      <c r="DX1372"/>
      <c r="DY1372"/>
      <c r="DZ1372"/>
      <c r="EA1372"/>
      <c r="EB1372"/>
      <c r="EC1372"/>
      <c r="ED1372"/>
      <c r="EE1372"/>
      <c r="EF1372"/>
      <c r="EG1372"/>
      <c r="EH1372"/>
      <c r="EI1372"/>
      <c r="EJ1372"/>
      <c r="EK1372"/>
      <c r="EL1372"/>
    </row>
    <row r="1373" spans="1:142" ht="15.75">
      <c r="A1373"/>
      <c r="B1373"/>
      <c r="C1373"/>
      <c r="D1373"/>
      <c r="E1373"/>
      <c r="F1373"/>
      <c r="G1373"/>
      <c r="H1373"/>
      <c r="I1373"/>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c r="CW1373"/>
      <c r="CX1373"/>
      <c r="CY1373"/>
      <c r="CZ1373"/>
      <c r="DA1373"/>
      <c r="DB1373"/>
      <c r="DC1373"/>
      <c r="DD1373"/>
      <c r="DE1373"/>
      <c r="DF1373"/>
      <c r="DG1373"/>
      <c r="DH1373"/>
      <c r="DI1373"/>
      <c r="DJ1373"/>
      <c r="DK1373"/>
      <c r="DL1373"/>
      <c r="DM1373"/>
      <c r="DN1373"/>
      <c r="DO1373"/>
      <c r="DP1373"/>
      <c r="DQ1373"/>
      <c r="DR1373"/>
      <c r="DS1373"/>
      <c r="DT1373"/>
      <c r="DU1373"/>
      <c r="DV1373"/>
      <c r="DW1373"/>
      <c r="DX1373"/>
      <c r="DY1373"/>
      <c r="DZ1373"/>
      <c r="EA1373"/>
      <c r="EB1373"/>
      <c r="EC1373"/>
      <c r="ED1373"/>
      <c r="EE1373"/>
      <c r="EF1373"/>
      <c r="EG1373"/>
      <c r="EH1373"/>
      <c r="EI1373"/>
      <c r="EJ1373"/>
      <c r="EK1373"/>
      <c r="EL1373"/>
    </row>
    <row r="1374" spans="1:142" ht="15.75">
      <c r="A1374"/>
      <c r="B1374"/>
      <c r="C1374"/>
      <c r="D1374"/>
      <c r="E1374"/>
      <c r="F1374"/>
      <c r="G1374"/>
      <c r="H1374"/>
      <c r="I1374"/>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c r="CW1374"/>
      <c r="CX1374"/>
      <c r="CY1374"/>
      <c r="CZ1374"/>
      <c r="DA1374"/>
      <c r="DB1374"/>
      <c r="DC1374"/>
      <c r="DD1374"/>
      <c r="DE1374"/>
      <c r="DF1374"/>
      <c r="DG1374"/>
      <c r="DH1374"/>
      <c r="DI1374"/>
      <c r="DJ1374"/>
      <c r="DK1374"/>
      <c r="DL1374"/>
      <c r="DM1374"/>
      <c r="DN1374"/>
      <c r="DO1374"/>
      <c r="DP1374"/>
      <c r="DQ1374"/>
      <c r="DR1374"/>
      <c r="DS1374"/>
      <c r="DT1374"/>
      <c r="DU1374"/>
      <c r="DV1374"/>
      <c r="DW1374"/>
      <c r="DX1374"/>
      <c r="DY1374"/>
      <c r="DZ1374"/>
      <c r="EA1374"/>
      <c r="EB1374"/>
      <c r="EC1374"/>
      <c r="ED1374"/>
      <c r="EE1374"/>
      <c r="EF1374"/>
      <c r="EG1374"/>
      <c r="EH1374"/>
      <c r="EI1374"/>
      <c r="EJ1374"/>
      <c r="EK1374"/>
      <c r="EL1374"/>
    </row>
    <row r="1375" spans="1:142" ht="15.75">
      <c r="A1375"/>
      <c r="B1375"/>
      <c r="C1375"/>
      <c r="D1375"/>
      <c r="E1375"/>
      <c r="F1375"/>
      <c r="G1375"/>
      <c r="H1375"/>
      <c r="I137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c r="CW1375"/>
      <c r="CX1375"/>
      <c r="CY1375"/>
      <c r="CZ1375"/>
      <c r="DA1375"/>
      <c r="DB1375"/>
      <c r="DC1375"/>
      <c r="DD1375"/>
      <c r="DE1375"/>
      <c r="DF1375"/>
      <c r="DG1375"/>
      <c r="DH1375"/>
      <c r="DI1375"/>
      <c r="DJ1375"/>
      <c r="DK1375"/>
      <c r="DL1375"/>
      <c r="DM1375"/>
      <c r="DN1375"/>
      <c r="DO1375"/>
      <c r="DP1375"/>
      <c r="DQ1375"/>
      <c r="DR1375"/>
      <c r="DS1375"/>
      <c r="DT1375"/>
      <c r="DU1375"/>
      <c r="DV1375"/>
      <c r="DW1375"/>
      <c r="DX1375"/>
      <c r="DY1375"/>
      <c r="DZ1375"/>
      <c r="EA1375"/>
      <c r="EB1375"/>
      <c r="EC1375"/>
      <c r="ED1375"/>
      <c r="EE1375"/>
      <c r="EF1375"/>
      <c r="EG1375"/>
      <c r="EH1375"/>
      <c r="EI1375"/>
      <c r="EJ1375"/>
      <c r="EK1375"/>
      <c r="EL1375"/>
    </row>
    <row r="1376" spans="1:142" ht="15.75">
      <c r="A1376"/>
      <c r="B1376"/>
      <c r="C1376"/>
      <c r="D1376"/>
      <c r="E1376"/>
      <c r="F1376"/>
      <c r="G1376"/>
      <c r="H1376"/>
      <c r="I1376"/>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c r="CW1376"/>
      <c r="CX1376"/>
      <c r="CY1376"/>
      <c r="CZ1376"/>
      <c r="DA1376"/>
      <c r="DB1376"/>
      <c r="DC1376"/>
      <c r="DD1376"/>
      <c r="DE1376"/>
      <c r="DF1376"/>
      <c r="DG1376"/>
      <c r="DH1376"/>
      <c r="DI1376"/>
      <c r="DJ1376"/>
      <c r="DK1376"/>
      <c r="DL1376"/>
      <c r="DM1376"/>
      <c r="DN1376"/>
      <c r="DO1376"/>
      <c r="DP1376"/>
      <c r="DQ1376"/>
      <c r="DR1376"/>
      <c r="DS1376"/>
      <c r="DT1376"/>
      <c r="DU1376"/>
      <c r="DV1376"/>
      <c r="DW1376"/>
      <c r="DX1376"/>
      <c r="DY1376"/>
      <c r="DZ1376"/>
      <c r="EA1376"/>
      <c r="EB1376"/>
      <c r="EC1376"/>
      <c r="ED1376"/>
      <c r="EE1376"/>
      <c r="EF1376"/>
      <c r="EG1376"/>
      <c r="EH1376"/>
      <c r="EI1376"/>
      <c r="EJ1376"/>
      <c r="EK1376"/>
      <c r="EL1376"/>
    </row>
    <row r="1377" spans="1:142" ht="15.75">
      <c r="A1377"/>
      <c r="B1377"/>
      <c r="C1377"/>
      <c r="D1377"/>
      <c r="E1377"/>
      <c r="F1377"/>
      <c r="G1377"/>
      <c r="H1377"/>
      <c r="I1377"/>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c r="CW1377"/>
      <c r="CX1377"/>
      <c r="CY1377"/>
      <c r="CZ1377"/>
      <c r="DA1377"/>
      <c r="DB1377"/>
      <c r="DC1377"/>
      <c r="DD1377"/>
      <c r="DE1377"/>
      <c r="DF1377"/>
      <c r="DG1377"/>
      <c r="DH1377"/>
      <c r="DI1377"/>
      <c r="DJ1377"/>
      <c r="DK1377"/>
      <c r="DL1377"/>
      <c r="DM1377"/>
      <c r="DN1377"/>
      <c r="DO1377"/>
      <c r="DP1377"/>
      <c r="DQ1377"/>
      <c r="DR1377"/>
      <c r="DS1377"/>
      <c r="DT1377"/>
      <c r="DU1377"/>
      <c r="DV1377"/>
      <c r="DW1377"/>
      <c r="DX1377"/>
      <c r="DY1377"/>
      <c r="DZ1377"/>
      <c r="EA1377"/>
      <c r="EB1377"/>
      <c r="EC1377"/>
      <c r="ED1377"/>
      <c r="EE1377"/>
      <c r="EF1377"/>
      <c r="EG1377"/>
      <c r="EH1377"/>
      <c r="EI1377"/>
      <c r="EJ1377"/>
      <c r="EK1377"/>
      <c r="EL1377"/>
    </row>
    <row r="1378" spans="1:142" ht="15.75">
      <c r="A1378"/>
      <c r="B1378"/>
      <c r="C1378"/>
      <c r="D1378"/>
      <c r="E1378"/>
      <c r="F1378"/>
      <c r="G1378"/>
      <c r="H1378"/>
      <c r="I1378"/>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c r="CW1378"/>
      <c r="CX1378"/>
      <c r="CY1378"/>
      <c r="CZ1378"/>
      <c r="DA1378"/>
      <c r="DB1378"/>
      <c r="DC1378"/>
      <c r="DD1378"/>
      <c r="DE1378"/>
      <c r="DF1378"/>
      <c r="DG1378"/>
      <c r="DH1378"/>
      <c r="DI1378"/>
      <c r="DJ1378"/>
      <c r="DK1378"/>
      <c r="DL1378"/>
      <c r="DM1378"/>
      <c r="DN1378"/>
      <c r="DO1378"/>
      <c r="DP1378"/>
      <c r="DQ1378"/>
      <c r="DR1378"/>
      <c r="DS1378"/>
      <c r="DT1378"/>
      <c r="DU1378"/>
      <c r="DV1378"/>
      <c r="DW1378"/>
      <c r="DX1378"/>
      <c r="DY1378"/>
      <c r="DZ1378"/>
      <c r="EA1378"/>
      <c r="EB1378"/>
      <c r="EC1378"/>
      <c r="ED1378"/>
      <c r="EE1378"/>
      <c r="EF1378"/>
      <c r="EG1378"/>
      <c r="EH1378"/>
      <c r="EI1378"/>
      <c r="EJ1378"/>
      <c r="EK1378"/>
      <c r="EL1378"/>
    </row>
    <row r="1379" spans="1:142" ht="15.75">
      <c r="A1379"/>
      <c r="B1379"/>
      <c r="C1379"/>
      <c r="D1379"/>
      <c r="E1379"/>
      <c r="F1379"/>
      <c r="G1379"/>
      <c r="H1379"/>
      <c r="I137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c r="CW1379"/>
      <c r="CX1379"/>
      <c r="CY1379"/>
      <c r="CZ1379"/>
      <c r="DA1379"/>
      <c r="DB1379"/>
      <c r="DC1379"/>
      <c r="DD1379"/>
      <c r="DE1379"/>
      <c r="DF1379"/>
      <c r="DG1379"/>
      <c r="DH1379"/>
      <c r="DI1379"/>
      <c r="DJ1379"/>
      <c r="DK1379"/>
      <c r="DL1379"/>
      <c r="DM1379"/>
      <c r="DN1379"/>
      <c r="DO1379"/>
      <c r="DP1379"/>
      <c r="DQ1379"/>
      <c r="DR1379"/>
      <c r="DS1379"/>
      <c r="DT1379"/>
      <c r="DU1379"/>
      <c r="DV1379"/>
      <c r="DW1379"/>
      <c r="DX1379"/>
      <c r="DY1379"/>
      <c r="DZ1379"/>
      <c r="EA1379"/>
      <c r="EB1379"/>
      <c r="EC1379"/>
      <c r="ED1379"/>
      <c r="EE1379"/>
      <c r="EF1379"/>
      <c r="EG1379"/>
      <c r="EH1379"/>
      <c r="EI1379"/>
      <c r="EJ1379"/>
      <c r="EK1379"/>
      <c r="EL1379"/>
    </row>
    <row r="1380" spans="1:142" ht="15.75">
      <c r="A1380"/>
      <c r="B1380"/>
      <c r="C1380"/>
      <c r="D1380"/>
      <c r="E1380"/>
      <c r="F1380"/>
      <c r="G1380"/>
      <c r="H1380"/>
      <c r="I1380"/>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c r="CW1380"/>
      <c r="CX1380"/>
      <c r="CY1380"/>
      <c r="CZ1380"/>
      <c r="DA1380"/>
      <c r="DB1380"/>
      <c r="DC1380"/>
      <c r="DD1380"/>
      <c r="DE1380"/>
      <c r="DF1380"/>
      <c r="DG1380"/>
      <c r="DH1380"/>
      <c r="DI1380"/>
      <c r="DJ1380"/>
      <c r="DK1380"/>
      <c r="DL1380"/>
      <c r="DM1380"/>
      <c r="DN1380"/>
      <c r="DO1380"/>
      <c r="DP1380"/>
      <c r="DQ1380"/>
      <c r="DR1380"/>
      <c r="DS1380"/>
      <c r="DT1380"/>
      <c r="DU1380"/>
      <c r="DV1380"/>
      <c r="DW1380"/>
      <c r="DX1380"/>
      <c r="DY1380"/>
      <c r="DZ1380"/>
      <c r="EA1380"/>
      <c r="EB1380"/>
      <c r="EC1380"/>
      <c r="ED1380"/>
      <c r="EE1380"/>
      <c r="EF1380"/>
      <c r="EG1380"/>
      <c r="EH1380"/>
      <c r="EI1380"/>
      <c r="EJ1380"/>
      <c r="EK1380"/>
      <c r="EL1380"/>
    </row>
    <row r="1381" spans="1:142" ht="15.75">
      <c r="A1381"/>
      <c r="B1381"/>
      <c r="C1381"/>
      <c r="D1381"/>
      <c r="E1381"/>
      <c r="F1381"/>
      <c r="G1381"/>
      <c r="H1381"/>
      <c r="I1381"/>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c r="CW1381"/>
      <c r="CX1381"/>
      <c r="CY1381"/>
      <c r="CZ1381"/>
      <c r="DA1381"/>
      <c r="DB1381"/>
      <c r="DC1381"/>
      <c r="DD1381"/>
      <c r="DE1381"/>
      <c r="DF1381"/>
      <c r="DG1381"/>
      <c r="DH1381"/>
      <c r="DI1381"/>
      <c r="DJ1381"/>
      <c r="DK1381"/>
      <c r="DL1381"/>
      <c r="DM1381"/>
      <c r="DN1381"/>
      <c r="DO1381"/>
      <c r="DP1381"/>
      <c r="DQ1381"/>
      <c r="DR1381"/>
      <c r="DS1381"/>
      <c r="DT1381"/>
      <c r="DU1381"/>
      <c r="DV1381"/>
      <c r="DW1381"/>
      <c r="DX1381"/>
      <c r="DY1381"/>
      <c r="DZ1381"/>
      <c r="EA1381"/>
      <c r="EB1381"/>
      <c r="EC1381"/>
      <c r="ED1381"/>
      <c r="EE1381"/>
      <c r="EF1381"/>
      <c r="EG1381"/>
      <c r="EH1381"/>
      <c r="EI1381"/>
      <c r="EJ1381"/>
      <c r="EK1381"/>
      <c r="EL1381"/>
    </row>
    <row r="1382" spans="1:142" ht="15.75">
      <c r="A1382"/>
      <c r="B1382"/>
      <c r="C1382"/>
      <c r="D1382"/>
      <c r="E1382"/>
      <c r="F1382"/>
      <c r="G1382"/>
      <c r="H1382"/>
      <c r="I1382"/>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c r="CW1382"/>
      <c r="CX1382"/>
      <c r="CY1382"/>
      <c r="CZ1382"/>
      <c r="DA1382"/>
      <c r="DB1382"/>
      <c r="DC1382"/>
      <c r="DD1382"/>
      <c r="DE1382"/>
      <c r="DF1382"/>
      <c r="DG1382"/>
      <c r="DH1382"/>
      <c r="DI1382"/>
      <c r="DJ1382"/>
      <c r="DK1382"/>
      <c r="DL1382"/>
      <c r="DM1382"/>
      <c r="DN1382"/>
      <c r="DO1382"/>
      <c r="DP1382"/>
      <c r="DQ1382"/>
      <c r="DR1382"/>
      <c r="DS1382"/>
      <c r="DT1382"/>
      <c r="DU1382"/>
      <c r="DV1382"/>
      <c r="DW1382"/>
      <c r="DX1382"/>
      <c r="DY1382"/>
      <c r="DZ1382"/>
      <c r="EA1382"/>
      <c r="EB1382"/>
      <c r="EC1382"/>
      <c r="ED1382"/>
      <c r="EE1382"/>
      <c r="EF1382"/>
      <c r="EG1382"/>
      <c r="EH1382"/>
      <c r="EI1382"/>
      <c r="EJ1382"/>
      <c r="EK1382"/>
      <c r="EL1382"/>
    </row>
    <row r="1383" spans="1:142" ht="15.75">
      <c r="A1383"/>
      <c r="B1383"/>
      <c r="C1383"/>
      <c r="D1383"/>
      <c r="E1383"/>
      <c r="F1383"/>
      <c r="G1383"/>
      <c r="H1383"/>
      <c r="I1383"/>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c r="CW1383"/>
      <c r="CX1383"/>
      <c r="CY1383"/>
      <c r="CZ1383"/>
      <c r="DA1383"/>
      <c r="DB1383"/>
      <c r="DC1383"/>
      <c r="DD1383"/>
      <c r="DE1383"/>
      <c r="DF1383"/>
      <c r="DG1383"/>
      <c r="DH1383"/>
      <c r="DI1383"/>
      <c r="DJ1383"/>
      <c r="DK1383"/>
      <c r="DL1383"/>
      <c r="DM1383"/>
      <c r="DN1383"/>
      <c r="DO1383"/>
      <c r="DP1383"/>
      <c r="DQ1383"/>
      <c r="DR1383"/>
      <c r="DS1383"/>
      <c r="DT1383"/>
      <c r="DU1383"/>
      <c r="DV1383"/>
      <c r="DW1383"/>
      <c r="DX1383"/>
      <c r="DY1383"/>
      <c r="DZ1383"/>
      <c r="EA1383"/>
      <c r="EB1383"/>
      <c r="EC1383"/>
      <c r="ED1383"/>
      <c r="EE1383"/>
      <c r="EF1383"/>
      <c r="EG1383"/>
      <c r="EH1383"/>
      <c r="EI1383"/>
      <c r="EJ1383"/>
      <c r="EK1383"/>
      <c r="EL1383"/>
    </row>
    <row r="1384" spans="1:142" ht="15.75">
      <c r="A1384"/>
      <c r="B1384"/>
      <c r="C1384"/>
      <c r="D1384"/>
      <c r="E1384"/>
      <c r="F1384"/>
      <c r="G1384"/>
      <c r="H1384"/>
      <c r="I1384"/>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c r="CW1384"/>
      <c r="CX1384"/>
      <c r="CY1384"/>
      <c r="CZ1384"/>
      <c r="DA1384"/>
      <c r="DB1384"/>
      <c r="DC1384"/>
      <c r="DD1384"/>
      <c r="DE1384"/>
      <c r="DF1384"/>
      <c r="DG1384"/>
      <c r="DH1384"/>
      <c r="DI1384"/>
      <c r="DJ1384"/>
      <c r="DK1384"/>
      <c r="DL1384"/>
      <c r="DM1384"/>
      <c r="DN1384"/>
      <c r="DO1384"/>
      <c r="DP1384"/>
      <c r="DQ1384"/>
      <c r="DR1384"/>
      <c r="DS1384"/>
      <c r="DT1384"/>
      <c r="DU1384"/>
      <c r="DV1384"/>
      <c r="DW1384"/>
      <c r="DX1384"/>
      <c r="DY1384"/>
      <c r="DZ1384"/>
      <c r="EA1384"/>
      <c r="EB1384"/>
      <c r="EC1384"/>
      <c r="ED1384"/>
      <c r="EE1384"/>
      <c r="EF1384"/>
      <c r="EG1384"/>
      <c r="EH1384"/>
      <c r="EI1384"/>
      <c r="EJ1384"/>
      <c r="EK1384"/>
      <c r="EL1384"/>
    </row>
    <row r="1385" spans="1:142" ht="15.75">
      <c r="A1385"/>
      <c r="B1385"/>
      <c r="C1385"/>
      <c r="D1385"/>
      <c r="E1385"/>
      <c r="F1385"/>
      <c r="G1385"/>
      <c r="H1385"/>
      <c r="I138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c r="CW1385"/>
      <c r="CX1385"/>
      <c r="CY1385"/>
      <c r="CZ1385"/>
      <c r="DA1385"/>
      <c r="DB1385"/>
      <c r="DC1385"/>
      <c r="DD1385"/>
      <c r="DE1385"/>
      <c r="DF1385"/>
      <c r="DG1385"/>
      <c r="DH1385"/>
      <c r="DI1385"/>
      <c r="DJ1385"/>
      <c r="DK1385"/>
      <c r="DL1385"/>
      <c r="DM1385"/>
      <c r="DN1385"/>
      <c r="DO1385"/>
      <c r="DP1385"/>
      <c r="DQ1385"/>
      <c r="DR1385"/>
      <c r="DS1385"/>
      <c r="DT1385"/>
      <c r="DU1385"/>
      <c r="DV1385"/>
      <c r="DW1385"/>
      <c r="DX1385"/>
      <c r="DY1385"/>
      <c r="DZ1385"/>
      <c r="EA1385"/>
      <c r="EB1385"/>
      <c r="EC1385"/>
      <c r="ED1385"/>
      <c r="EE1385"/>
      <c r="EF1385"/>
      <c r="EG1385"/>
      <c r="EH1385"/>
      <c r="EI1385"/>
      <c r="EJ1385"/>
      <c r="EK1385"/>
      <c r="EL1385"/>
    </row>
    <row r="1386" spans="1:142" ht="15.75">
      <c r="A1386"/>
      <c r="B1386"/>
      <c r="C1386"/>
      <c r="D1386"/>
      <c r="E1386"/>
      <c r="F1386"/>
      <c r="G1386"/>
      <c r="H1386"/>
      <c r="I1386"/>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c r="CW1386"/>
      <c r="CX1386"/>
      <c r="CY1386"/>
      <c r="CZ1386"/>
      <c r="DA1386"/>
      <c r="DB1386"/>
      <c r="DC1386"/>
      <c r="DD1386"/>
      <c r="DE1386"/>
      <c r="DF1386"/>
      <c r="DG1386"/>
      <c r="DH1386"/>
      <c r="DI1386"/>
      <c r="DJ1386"/>
      <c r="DK1386"/>
      <c r="DL1386"/>
      <c r="DM1386"/>
      <c r="DN1386"/>
      <c r="DO1386"/>
      <c r="DP1386"/>
      <c r="DQ1386"/>
      <c r="DR1386"/>
      <c r="DS1386"/>
      <c r="DT1386"/>
      <c r="DU1386"/>
      <c r="DV1386"/>
      <c r="DW1386"/>
      <c r="DX1386"/>
      <c r="DY1386"/>
      <c r="DZ1386"/>
      <c r="EA1386"/>
      <c r="EB1386"/>
      <c r="EC1386"/>
      <c r="ED1386"/>
      <c r="EE1386"/>
      <c r="EF1386"/>
      <c r="EG1386"/>
      <c r="EH1386"/>
      <c r="EI1386"/>
      <c r="EJ1386"/>
      <c r="EK1386"/>
      <c r="EL1386"/>
    </row>
    <row r="1387" spans="1:142" ht="15.75">
      <c r="A1387"/>
      <c r="B1387"/>
      <c r="C1387"/>
      <c r="D1387"/>
      <c r="E1387"/>
      <c r="F1387"/>
      <c r="G1387"/>
      <c r="H1387"/>
      <c r="I1387"/>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c r="CW1387"/>
      <c r="CX1387"/>
      <c r="CY1387"/>
      <c r="CZ1387"/>
      <c r="DA1387"/>
      <c r="DB1387"/>
      <c r="DC1387"/>
      <c r="DD1387"/>
      <c r="DE1387"/>
      <c r="DF1387"/>
      <c r="DG1387"/>
      <c r="DH1387"/>
      <c r="DI1387"/>
      <c r="DJ1387"/>
      <c r="DK1387"/>
      <c r="DL1387"/>
      <c r="DM1387"/>
      <c r="DN1387"/>
      <c r="DO1387"/>
      <c r="DP1387"/>
      <c r="DQ1387"/>
      <c r="DR1387"/>
      <c r="DS1387"/>
      <c r="DT1387"/>
      <c r="DU1387"/>
      <c r="DV1387"/>
      <c r="DW1387"/>
      <c r="DX1387"/>
      <c r="DY1387"/>
      <c r="DZ1387"/>
      <c r="EA1387"/>
      <c r="EB1387"/>
      <c r="EC1387"/>
      <c r="ED1387"/>
      <c r="EE1387"/>
      <c r="EF1387"/>
      <c r="EG1387"/>
      <c r="EH1387"/>
      <c r="EI1387"/>
      <c r="EJ1387"/>
      <c r="EK1387"/>
      <c r="EL1387"/>
    </row>
    <row r="1388" spans="1:142" ht="15.75">
      <c r="A1388"/>
      <c r="B1388"/>
      <c r="C1388"/>
      <c r="D1388"/>
      <c r="E1388"/>
      <c r="F1388"/>
      <c r="G1388"/>
      <c r="H1388"/>
      <c r="I1388"/>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c r="CW1388"/>
      <c r="CX1388"/>
      <c r="CY1388"/>
      <c r="CZ1388"/>
      <c r="DA1388"/>
      <c r="DB1388"/>
      <c r="DC1388"/>
      <c r="DD1388"/>
      <c r="DE1388"/>
      <c r="DF1388"/>
      <c r="DG1388"/>
      <c r="DH1388"/>
      <c r="DI1388"/>
      <c r="DJ1388"/>
      <c r="DK1388"/>
      <c r="DL1388"/>
      <c r="DM1388"/>
      <c r="DN1388"/>
      <c r="DO1388"/>
      <c r="DP1388"/>
      <c r="DQ1388"/>
      <c r="DR1388"/>
      <c r="DS1388"/>
      <c r="DT1388"/>
      <c r="DU1388"/>
      <c r="DV1388"/>
      <c r="DW1388"/>
      <c r="DX1388"/>
      <c r="DY1388"/>
      <c r="DZ1388"/>
      <c r="EA1388"/>
      <c r="EB1388"/>
      <c r="EC1388"/>
      <c r="ED1388"/>
      <c r="EE1388"/>
      <c r="EF1388"/>
      <c r="EG1388"/>
      <c r="EH1388"/>
      <c r="EI1388"/>
      <c r="EJ1388"/>
      <c r="EK1388"/>
      <c r="EL1388"/>
    </row>
    <row r="1389" spans="1:142" ht="15.75">
      <c r="A1389"/>
      <c r="B1389"/>
      <c r="C1389"/>
      <c r="D1389"/>
      <c r="E1389"/>
      <c r="F1389"/>
      <c r="G1389"/>
      <c r="H1389"/>
      <c r="I138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c r="CW1389"/>
      <c r="CX1389"/>
      <c r="CY1389"/>
      <c r="CZ1389"/>
      <c r="DA1389"/>
      <c r="DB1389"/>
      <c r="DC1389"/>
      <c r="DD1389"/>
      <c r="DE1389"/>
      <c r="DF1389"/>
      <c r="DG1389"/>
      <c r="DH1389"/>
      <c r="DI1389"/>
      <c r="DJ1389"/>
      <c r="DK1389"/>
      <c r="DL1389"/>
      <c r="DM1389"/>
      <c r="DN1389"/>
      <c r="DO1389"/>
      <c r="DP1389"/>
      <c r="DQ1389"/>
      <c r="DR1389"/>
      <c r="DS1389"/>
      <c r="DT1389"/>
      <c r="DU1389"/>
      <c r="DV1389"/>
      <c r="DW1389"/>
      <c r="DX1389"/>
      <c r="DY1389"/>
      <c r="DZ1389"/>
      <c r="EA1389"/>
      <c r="EB1389"/>
      <c r="EC1389"/>
      <c r="ED1389"/>
      <c r="EE1389"/>
      <c r="EF1389"/>
      <c r="EG1389"/>
      <c r="EH1389"/>
      <c r="EI1389"/>
      <c r="EJ1389"/>
      <c r="EK1389"/>
      <c r="EL1389"/>
    </row>
    <row r="1390" spans="1:142" ht="15.75">
      <c r="A1390"/>
      <c r="B1390"/>
      <c r="C1390"/>
      <c r="D1390"/>
      <c r="E1390"/>
      <c r="F1390"/>
      <c r="G1390"/>
      <c r="H1390"/>
      <c r="I1390"/>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c r="CW1390"/>
      <c r="CX1390"/>
      <c r="CY1390"/>
      <c r="CZ1390"/>
      <c r="DA1390"/>
      <c r="DB1390"/>
      <c r="DC1390"/>
      <c r="DD1390"/>
      <c r="DE1390"/>
      <c r="DF1390"/>
      <c r="DG1390"/>
      <c r="DH1390"/>
      <c r="DI1390"/>
      <c r="DJ1390"/>
      <c r="DK1390"/>
      <c r="DL1390"/>
      <c r="DM1390"/>
      <c r="DN1390"/>
      <c r="DO1390"/>
      <c r="DP1390"/>
      <c r="DQ1390"/>
      <c r="DR1390"/>
      <c r="DS1390"/>
      <c r="DT1390"/>
      <c r="DU1390"/>
      <c r="DV1390"/>
      <c r="DW1390"/>
      <c r="DX1390"/>
      <c r="DY1390"/>
      <c r="DZ1390"/>
      <c r="EA1390"/>
      <c r="EB1390"/>
      <c r="EC1390"/>
      <c r="ED1390"/>
      <c r="EE1390"/>
      <c r="EF1390"/>
      <c r="EG1390"/>
      <c r="EH1390"/>
      <c r="EI1390"/>
      <c r="EJ1390"/>
      <c r="EK1390"/>
      <c r="EL1390"/>
    </row>
    <row r="1391" spans="1:142" ht="15.75">
      <c r="A1391"/>
      <c r="B1391"/>
      <c r="C1391"/>
      <c r="D1391"/>
      <c r="E1391"/>
      <c r="F1391"/>
      <c r="G1391"/>
      <c r="H1391"/>
      <c r="I1391"/>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c r="CW1391"/>
      <c r="CX1391"/>
      <c r="CY1391"/>
      <c r="CZ1391"/>
      <c r="DA1391"/>
      <c r="DB1391"/>
      <c r="DC1391"/>
      <c r="DD1391"/>
      <c r="DE1391"/>
      <c r="DF1391"/>
      <c r="DG1391"/>
      <c r="DH1391"/>
      <c r="DI1391"/>
      <c r="DJ1391"/>
      <c r="DK1391"/>
      <c r="DL1391"/>
      <c r="DM1391"/>
      <c r="DN1391"/>
      <c r="DO1391"/>
      <c r="DP1391"/>
      <c r="DQ1391"/>
      <c r="DR1391"/>
      <c r="DS1391"/>
      <c r="DT1391"/>
      <c r="DU1391"/>
      <c r="DV1391"/>
      <c r="DW1391"/>
      <c r="DX1391"/>
      <c r="DY1391"/>
      <c r="DZ1391"/>
      <c r="EA1391"/>
      <c r="EB1391"/>
      <c r="EC1391"/>
      <c r="ED1391"/>
      <c r="EE1391"/>
      <c r="EF1391"/>
      <c r="EG1391"/>
      <c r="EH1391"/>
      <c r="EI1391"/>
      <c r="EJ1391"/>
      <c r="EK1391"/>
      <c r="EL1391"/>
    </row>
    <row r="1392" spans="1:142" ht="15.75">
      <c r="A1392"/>
      <c r="B1392"/>
      <c r="C1392"/>
      <c r="D1392"/>
      <c r="E1392"/>
      <c r="F1392"/>
      <c r="G1392"/>
      <c r="H1392"/>
      <c r="I1392"/>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c r="CW1392"/>
      <c r="CX1392"/>
      <c r="CY1392"/>
      <c r="CZ1392"/>
      <c r="DA1392"/>
      <c r="DB1392"/>
      <c r="DC1392"/>
      <c r="DD1392"/>
      <c r="DE1392"/>
      <c r="DF1392"/>
      <c r="DG1392"/>
      <c r="DH1392"/>
      <c r="DI1392"/>
      <c r="DJ1392"/>
      <c r="DK1392"/>
      <c r="DL1392"/>
      <c r="DM1392"/>
      <c r="DN1392"/>
      <c r="DO1392"/>
      <c r="DP1392"/>
      <c r="DQ1392"/>
      <c r="DR1392"/>
      <c r="DS1392"/>
      <c r="DT1392"/>
      <c r="DU1392"/>
      <c r="DV1392"/>
      <c r="DW1392"/>
      <c r="DX1392"/>
      <c r="DY1392"/>
      <c r="DZ1392"/>
      <c r="EA1392"/>
      <c r="EB1392"/>
      <c r="EC1392"/>
      <c r="ED1392"/>
      <c r="EE1392"/>
      <c r="EF1392"/>
      <c r="EG1392"/>
      <c r="EH1392"/>
      <c r="EI1392"/>
      <c r="EJ1392"/>
      <c r="EK1392"/>
      <c r="EL1392"/>
    </row>
    <row r="1393" spans="1:142" ht="15.75">
      <c r="A1393"/>
      <c r="B1393"/>
      <c r="C1393"/>
      <c r="D1393"/>
      <c r="E1393"/>
      <c r="F1393"/>
      <c r="G1393"/>
      <c r="H1393"/>
      <c r="I1393"/>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c r="CW1393"/>
      <c r="CX1393"/>
      <c r="CY1393"/>
      <c r="CZ1393"/>
      <c r="DA1393"/>
      <c r="DB1393"/>
      <c r="DC1393"/>
      <c r="DD1393"/>
      <c r="DE1393"/>
      <c r="DF1393"/>
      <c r="DG1393"/>
      <c r="DH1393"/>
      <c r="DI1393"/>
      <c r="DJ1393"/>
      <c r="DK1393"/>
      <c r="DL1393"/>
      <c r="DM1393"/>
      <c r="DN1393"/>
      <c r="DO1393"/>
      <c r="DP1393"/>
      <c r="DQ1393"/>
      <c r="DR1393"/>
      <c r="DS1393"/>
      <c r="DT1393"/>
      <c r="DU1393"/>
      <c r="DV1393"/>
      <c r="DW1393"/>
      <c r="DX1393"/>
      <c r="DY1393"/>
      <c r="DZ1393"/>
      <c r="EA1393"/>
      <c r="EB1393"/>
      <c r="EC1393"/>
      <c r="ED1393"/>
      <c r="EE1393"/>
      <c r="EF1393"/>
      <c r="EG1393"/>
      <c r="EH1393"/>
      <c r="EI1393"/>
      <c r="EJ1393"/>
      <c r="EK1393"/>
      <c r="EL1393"/>
    </row>
    <row r="1394" spans="1:142" ht="15.75">
      <c r="A1394"/>
      <c r="B1394"/>
      <c r="C1394"/>
      <c r="D1394"/>
      <c r="E1394"/>
      <c r="F1394"/>
      <c r="G1394"/>
      <c r="H1394"/>
      <c r="I1394"/>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c r="CW1394"/>
      <c r="CX1394"/>
      <c r="CY1394"/>
      <c r="CZ1394"/>
      <c r="DA1394"/>
      <c r="DB1394"/>
      <c r="DC1394"/>
      <c r="DD1394"/>
      <c r="DE1394"/>
      <c r="DF1394"/>
      <c r="DG1394"/>
      <c r="DH1394"/>
      <c r="DI1394"/>
      <c r="DJ1394"/>
      <c r="DK1394"/>
      <c r="DL1394"/>
      <c r="DM1394"/>
      <c r="DN1394"/>
      <c r="DO1394"/>
      <c r="DP1394"/>
      <c r="DQ1394"/>
      <c r="DR1394"/>
      <c r="DS1394"/>
      <c r="DT1394"/>
      <c r="DU1394"/>
      <c r="DV1394"/>
      <c r="DW1394"/>
      <c r="DX1394"/>
      <c r="DY1394"/>
      <c r="DZ1394"/>
      <c r="EA1394"/>
      <c r="EB1394"/>
      <c r="EC1394"/>
      <c r="ED1394"/>
      <c r="EE1394"/>
      <c r="EF1394"/>
      <c r="EG1394"/>
      <c r="EH1394"/>
      <c r="EI1394"/>
      <c r="EJ1394"/>
      <c r="EK1394"/>
      <c r="EL1394"/>
    </row>
    <row r="1395" spans="1:142" ht="15.75">
      <c r="A1395"/>
      <c r="B1395"/>
      <c r="C1395"/>
      <c r="D1395"/>
      <c r="E1395"/>
      <c r="F1395"/>
      <c r="G1395"/>
      <c r="H1395"/>
      <c r="I139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c r="CW1395"/>
      <c r="CX1395"/>
      <c r="CY1395"/>
      <c r="CZ1395"/>
      <c r="DA1395"/>
      <c r="DB1395"/>
      <c r="DC1395"/>
      <c r="DD1395"/>
      <c r="DE1395"/>
      <c r="DF1395"/>
      <c r="DG1395"/>
      <c r="DH1395"/>
      <c r="DI1395"/>
      <c r="DJ1395"/>
      <c r="DK1395"/>
      <c r="DL1395"/>
      <c r="DM1395"/>
      <c r="DN1395"/>
      <c r="DO1395"/>
      <c r="DP1395"/>
      <c r="DQ1395"/>
      <c r="DR1395"/>
      <c r="DS1395"/>
      <c r="DT1395"/>
      <c r="DU1395"/>
      <c r="DV1395"/>
      <c r="DW1395"/>
      <c r="DX1395"/>
      <c r="DY1395"/>
      <c r="DZ1395"/>
      <c r="EA1395"/>
      <c r="EB1395"/>
      <c r="EC1395"/>
      <c r="ED1395"/>
      <c r="EE1395"/>
      <c r="EF1395"/>
      <c r="EG1395"/>
      <c r="EH1395"/>
      <c r="EI1395"/>
      <c r="EJ1395"/>
      <c r="EK1395"/>
      <c r="EL1395"/>
    </row>
    <row r="1396" spans="1:142" ht="15.75">
      <c r="A1396"/>
      <c r="B1396"/>
      <c r="C1396"/>
      <c r="D1396"/>
      <c r="E1396"/>
      <c r="F1396"/>
      <c r="G1396"/>
      <c r="H1396"/>
      <c r="I1396"/>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c r="CW1396"/>
      <c r="CX1396"/>
      <c r="CY1396"/>
      <c r="CZ1396"/>
      <c r="DA1396"/>
      <c r="DB1396"/>
      <c r="DC1396"/>
      <c r="DD1396"/>
      <c r="DE1396"/>
      <c r="DF1396"/>
      <c r="DG1396"/>
      <c r="DH1396"/>
      <c r="DI1396"/>
      <c r="DJ1396"/>
      <c r="DK1396"/>
      <c r="DL1396"/>
      <c r="DM1396"/>
      <c r="DN1396"/>
      <c r="DO1396"/>
      <c r="DP1396"/>
      <c r="DQ1396"/>
      <c r="DR1396"/>
      <c r="DS1396"/>
      <c r="DT1396"/>
      <c r="DU1396"/>
      <c r="DV1396"/>
      <c r="DW1396"/>
      <c r="DX1396"/>
      <c r="DY1396"/>
      <c r="DZ1396"/>
      <c r="EA1396"/>
      <c r="EB1396"/>
      <c r="EC1396"/>
      <c r="ED1396"/>
      <c r="EE1396"/>
      <c r="EF1396"/>
      <c r="EG1396"/>
      <c r="EH1396"/>
      <c r="EI1396"/>
      <c r="EJ1396"/>
      <c r="EK1396"/>
      <c r="EL1396"/>
    </row>
    <row r="1397" spans="1:142" ht="15.75">
      <c r="A1397"/>
      <c r="B1397"/>
      <c r="C1397"/>
      <c r="D1397"/>
      <c r="E1397"/>
      <c r="F1397"/>
      <c r="G1397"/>
      <c r="H1397"/>
      <c r="I1397"/>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c r="CW1397"/>
      <c r="CX1397"/>
      <c r="CY1397"/>
      <c r="CZ1397"/>
      <c r="DA1397"/>
      <c r="DB1397"/>
      <c r="DC1397"/>
      <c r="DD1397"/>
      <c r="DE1397"/>
      <c r="DF1397"/>
      <c r="DG1397"/>
      <c r="DH1397"/>
      <c r="DI1397"/>
      <c r="DJ1397"/>
      <c r="DK1397"/>
      <c r="DL1397"/>
      <c r="DM1397"/>
      <c r="DN1397"/>
      <c r="DO1397"/>
      <c r="DP1397"/>
      <c r="DQ1397"/>
      <c r="DR1397"/>
      <c r="DS1397"/>
      <c r="DT1397"/>
      <c r="DU1397"/>
      <c r="DV1397"/>
      <c r="DW1397"/>
      <c r="DX1397"/>
      <c r="DY1397"/>
      <c r="DZ1397"/>
      <c r="EA1397"/>
      <c r="EB1397"/>
      <c r="EC1397"/>
      <c r="ED1397"/>
      <c r="EE1397"/>
      <c r="EF1397"/>
      <c r="EG1397"/>
      <c r="EH1397"/>
      <c r="EI1397"/>
      <c r="EJ1397"/>
      <c r="EK1397"/>
      <c r="EL1397"/>
    </row>
    <row r="1398" spans="1:142" ht="15.75">
      <c r="A1398"/>
      <c r="B1398"/>
      <c r="C1398"/>
      <c r="D1398"/>
      <c r="E1398"/>
      <c r="F1398"/>
      <c r="G1398"/>
      <c r="H1398"/>
      <c r="I1398"/>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c r="CW1398"/>
      <c r="CX1398"/>
      <c r="CY1398"/>
      <c r="CZ1398"/>
      <c r="DA1398"/>
      <c r="DB1398"/>
      <c r="DC1398"/>
      <c r="DD1398"/>
      <c r="DE1398"/>
      <c r="DF1398"/>
      <c r="DG1398"/>
      <c r="DH1398"/>
      <c r="DI1398"/>
      <c r="DJ1398"/>
      <c r="DK1398"/>
      <c r="DL1398"/>
      <c r="DM1398"/>
      <c r="DN1398"/>
      <c r="DO1398"/>
      <c r="DP1398"/>
      <c r="DQ1398"/>
      <c r="DR1398"/>
      <c r="DS1398"/>
      <c r="DT1398"/>
      <c r="DU1398"/>
      <c r="DV1398"/>
      <c r="DW1398"/>
      <c r="DX1398"/>
      <c r="DY1398"/>
      <c r="DZ1398"/>
      <c r="EA1398"/>
      <c r="EB1398"/>
      <c r="EC1398"/>
      <c r="ED1398"/>
      <c r="EE1398"/>
      <c r="EF1398"/>
      <c r="EG1398"/>
      <c r="EH1398"/>
      <c r="EI1398"/>
      <c r="EJ1398"/>
      <c r="EK1398"/>
      <c r="EL1398"/>
    </row>
    <row r="1399" spans="1:142" ht="15.75">
      <c r="A1399"/>
      <c r="B1399"/>
      <c r="C1399"/>
      <c r="D1399"/>
      <c r="E1399"/>
      <c r="F1399"/>
      <c r="G1399"/>
      <c r="H1399"/>
      <c r="I139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c r="CW1399"/>
      <c r="CX1399"/>
      <c r="CY1399"/>
      <c r="CZ1399"/>
      <c r="DA1399"/>
      <c r="DB1399"/>
      <c r="DC1399"/>
      <c r="DD1399"/>
      <c r="DE1399"/>
      <c r="DF1399"/>
      <c r="DG1399"/>
      <c r="DH1399"/>
      <c r="DI1399"/>
      <c r="DJ1399"/>
      <c r="DK1399"/>
      <c r="DL1399"/>
      <c r="DM1399"/>
      <c r="DN1399"/>
      <c r="DO1399"/>
      <c r="DP1399"/>
      <c r="DQ1399"/>
      <c r="DR1399"/>
      <c r="DS1399"/>
      <c r="DT1399"/>
      <c r="DU1399"/>
      <c r="DV1399"/>
      <c r="DW1399"/>
      <c r="DX1399"/>
      <c r="DY1399"/>
      <c r="DZ1399"/>
      <c r="EA1399"/>
      <c r="EB1399"/>
      <c r="EC1399"/>
      <c r="ED1399"/>
      <c r="EE1399"/>
      <c r="EF1399"/>
      <c r="EG1399"/>
      <c r="EH1399"/>
      <c r="EI1399"/>
      <c r="EJ1399"/>
      <c r="EK1399"/>
      <c r="EL1399"/>
    </row>
    <row r="1400" spans="1:142" ht="15.75">
      <c r="A1400"/>
      <c r="B1400"/>
      <c r="C1400"/>
      <c r="D1400"/>
      <c r="E1400"/>
      <c r="F1400"/>
      <c r="G1400"/>
      <c r="H1400"/>
      <c r="I1400"/>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c r="CW1400"/>
      <c r="CX1400"/>
      <c r="CY1400"/>
      <c r="CZ1400"/>
      <c r="DA1400"/>
      <c r="DB1400"/>
      <c r="DC1400"/>
      <c r="DD1400"/>
      <c r="DE1400"/>
      <c r="DF1400"/>
      <c r="DG1400"/>
      <c r="DH1400"/>
      <c r="DI1400"/>
      <c r="DJ1400"/>
      <c r="DK1400"/>
      <c r="DL1400"/>
      <c r="DM1400"/>
      <c r="DN1400"/>
      <c r="DO1400"/>
      <c r="DP1400"/>
      <c r="DQ1400"/>
      <c r="DR1400"/>
      <c r="DS1400"/>
      <c r="DT1400"/>
      <c r="DU1400"/>
      <c r="DV1400"/>
      <c r="DW1400"/>
      <c r="DX1400"/>
      <c r="DY1400"/>
      <c r="DZ1400"/>
      <c r="EA1400"/>
      <c r="EB1400"/>
      <c r="EC1400"/>
      <c r="ED1400"/>
      <c r="EE1400"/>
      <c r="EF1400"/>
      <c r="EG1400"/>
      <c r="EH1400"/>
      <c r="EI1400"/>
      <c r="EJ1400"/>
      <c r="EK1400"/>
      <c r="EL1400"/>
    </row>
    <row r="1401" spans="1:142" ht="15.75">
      <c r="A1401"/>
      <c r="B1401"/>
      <c r="C1401"/>
      <c r="D1401"/>
      <c r="E1401"/>
      <c r="F1401"/>
      <c r="G1401"/>
      <c r="H1401"/>
      <c r="I1401"/>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c r="CW1401"/>
      <c r="CX1401"/>
      <c r="CY1401"/>
      <c r="CZ1401"/>
      <c r="DA1401"/>
      <c r="DB1401"/>
      <c r="DC1401"/>
      <c r="DD1401"/>
      <c r="DE1401"/>
      <c r="DF1401"/>
      <c r="DG1401"/>
      <c r="DH1401"/>
      <c r="DI1401"/>
      <c r="DJ1401"/>
      <c r="DK1401"/>
      <c r="DL1401"/>
      <c r="DM1401"/>
      <c r="DN1401"/>
      <c r="DO1401"/>
      <c r="DP1401"/>
      <c r="DQ1401"/>
      <c r="DR1401"/>
      <c r="DS1401"/>
      <c r="DT1401"/>
      <c r="DU1401"/>
      <c r="DV1401"/>
      <c r="DW1401"/>
      <c r="DX1401"/>
      <c r="DY1401"/>
      <c r="DZ1401"/>
      <c r="EA1401"/>
      <c r="EB1401"/>
      <c r="EC1401"/>
      <c r="ED1401"/>
      <c r="EE1401"/>
      <c r="EF1401"/>
      <c r="EG1401"/>
      <c r="EH1401"/>
      <c r="EI1401"/>
      <c r="EJ1401"/>
      <c r="EK1401"/>
      <c r="EL1401"/>
    </row>
    <row r="1402" spans="1:142" ht="15.75">
      <c r="A1402"/>
      <c r="B1402"/>
      <c r="C1402"/>
      <c r="D1402"/>
      <c r="E1402"/>
      <c r="F1402"/>
      <c r="G1402"/>
      <c r="H1402"/>
      <c r="I1402"/>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c r="CW1402"/>
      <c r="CX1402"/>
      <c r="CY1402"/>
      <c r="CZ1402"/>
      <c r="DA1402"/>
      <c r="DB1402"/>
      <c r="DC1402"/>
      <c r="DD1402"/>
      <c r="DE1402"/>
      <c r="DF1402"/>
      <c r="DG1402"/>
      <c r="DH1402"/>
      <c r="DI1402"/>
      <c r="DJ1402"/>
      <c r="DK1402"/>
      <c r="DL1402"/>
      <c r="DM1402"/>
      <c r="DN1402"/>
      <c r="DO1402"/>
      <c r="DP1402"/>
      <c r="DQ1402"/>
      <c r="DR1402"/>
      <c r="DS1402"/>
      <c r="DT1402"/>
      <c r="DU1402"/>
      <c r="DV1402"/>
      <c r="DW1402"/>
      <c r="DX1402"/>
      <c r="DY1402"/>
      <c r="DZ1402"/>
      <c r="EA1402"/>
      <c r="EB1402"/>
      <c r="EC1402"/>
      <c r="ED1402"/>
      <c r="EE1402"/>
      <c r="EF1402"/>
      <c r="EG1402"/>
      <c r="EH1402"/>
      <c r="EI1402"/>
      <c r="EJ1402"/>
      <c r="EK1402"/>
      <c r="EL1402"/>
    </row>
    <row r="1403" spans="1:142" ht="15.75">
      <c r="A1403"/>
      <c r="B1403"/>
      <c r="C1403"/>
      <c r="D1403"/>
      <c r="E1403"/>
      <c r="F1403"/>
      <c r="G1403"/>
      <c r="H1403"/>
      <c r="I1403"/>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c r="CW1403"/>
      <c r="CX1403"/>
      <c r="CY1403"/>
      <c r="CZ1403"/>
      <c r="DA1403"/>
      <c r="DB1403"/>
      <c r="DC1403"/>
      <c r="DD1403"/>
      <c r="DE1403"/>
      <c r="DF1403"/>
      <c r="DG1403"/>
      <c r="DH1403"/>
      <c r="DI1403"/>
      <c r="DJ1403"/>
      <c r="DK1403"/>
      <c r="DL1403"/>
      <c r="DM1403"/>
      <c r="DN1403"/>
      <c r="DO1403"/>
      <c r="DP1403"/>
      <c r="DQ1403"/>
      <c r="DR1403"/>
      <c r="DS1403"/>
      <c r="DT1403"/>
      <c r="DU1403"/>
      <c r="DV1403"/>
      <c r="DW1403"/>
      <c r="DX1403"/>
      <c r="DY1403"/>
      <c r="DZ1403"/>
      <c r="EA1403"/>
      <c r="EB1403"/>
      <c r="EC1403"/>
      <c r="ED1403"/>
      <c r="EE1403"/>
      <c r="EF1403"/>
      <c r="EG1403"/>
      <c r="EH1403"/>
      <c r="EI1403"/>
      <c r="EJ1403"/>
      <c r="EK1403"/>
      <c r="EL1403"/>
    </row>
    <row r="1404" spans="1:142" ht="15.75">
      <c r="A1404"/>
      <c r="B1404"/>
      <c r="C1404"/>
      <c r="D1404"/>
      <c r="E1404"/>
      <c r="F1404"/>
      <c r="G1404"/>
      <c r="H1404"/>
      <c r="I1404"/>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c r="CW1404"/>
      <c r="CX1404"/>
      <c r="CY1404"/>
      <c r="CZ1404"/>
      <c r="DA1404"/>
      <c r="DB1404"/>
      <c r="DC1404"/>
      <c r="DD1404"/>
      <c r="DE1404"/>
      <c r="DF1404"/>
      <c r="DG1404"/>
      <c r="DH1404"/>
      <c r="DI1404"/>
      <c r="DJ1404"/>
      <c r="DK1404"/>
      <c r="DL1404"/>
      <c r="DM1404"/>
      <c r="DN1404"/>
      <c r="DO1404"/>
      <c r="DP1404"/>
      <c r="DQ1404"/>
      <c r="DR1404"/>
      <c r="DS1404"/>
      <c r="DT1404"/>
      <c r="DU1404"/>
      <c r="DV1404"/>
      <c r="DW1404"/>
      <c r="DX1404"/>
      <c r="DY1404"/>
      <c r="DZ1404"/>
      <c r="EA1404"/>
      <c r="EB1404"/>
      <c r="EC1404"/>
      <c r="ED1404"/>
      <c r="EE1404"/>
      <c r="EF1404"/>
      <c r="EG1404"/>
      <c r="EH1404"/>
      <c r="EI1404"/>
      <c r="EJ1404"/>
      <c r="EK1404"/>
      <c r="EL1404"/>
    </row>
    <row r="1405" spans="1:142" ht="15.75">
      <c r="A1405"/>
      <c r="B1405"/>
      <c r="C1405"/>
      <c r="D1405"/>
      <c r="E1405"/>
      <c r="F1405"/>
      <c r="G1405"/>
      <c r="H1405"/>
      <c r="I140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c r="CW1405"/>
      <c r="CX1405"/>
      <c r="CY1405"/>
      <c r="CZ1405"/>
      <c r="DA1405"/>
      <c r="DB1405"/>
      <c r="DC1405"/>
      <c r="DD1405"/>
      <c r="DE1405"/>
      <c r="DF1405"/>
      <c r="DG1405"/>
      <c r="DH1405"/>
      <c r="DI1405"/>
      <c r="DJ1405"/>
      <c r="DK1405"/>
      <c r="DL1405"/>
      <c r="DM1405"/>
      <c r="DN1405"/>
      <c r="DO1405"/>
      <c r="DP1405"/>
      <c r="DQ1405"/>
      <c r="DR1405"/>
      <c r="DS1405"/>
      <c r="DT1405"/>
      <c r="DU1405"/>
      <c r="DV1405"/>
      <c r="DW1405"/>
      <c r="DX1405"/>
      <c r="DY1405"/>
      <c r="DZ1405"/>
      <c r="EA1405"/>
      <c r="EB1405"/>
      <c r="EC1405"/>
      <c r="ED1405"/>
      <c r="EE1405"/>
      <c r="EF1405"/>
      <c r="EG1405"/>
      <c r="EH1405"/>
      <c r="EI1405"/>
      <c r="EJ1405"/>
      <c r="EK1405"/>
      <c r="EL1405"/>
    </row>
    <row r="1406" spans="1:142" ht="15.75">
      <c r="A1406"/>
      <c r="B1406"/>
      <c r="C1406"/>
      <c r="D1406"/>
      <c r="E1406"/>
      <c r="F1406"/>
      <c r="G1406"/>
      <c r="H1406"/>
      <c r="I1406"/>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c r="CW1406"/>
      <c r="CX1406"/>
      <c r="CY1406"/>
      <c r="CZ1406"/>
      <c r="DA1406"/>
      <c r="DB1406"/>
      <c r="DC1406"/>
      <c r="DD1406"/>
      <c r="DE1406"/>
      <c r="DF1406"/>
      <c r="DG1406"/>
      <c r="DH1406"/>
      <c r="DI1406"/>
      <c r="DJ1406"/>
      <c r="DK1406"/>
      <c r="DL1406"/>
      <c r="DM1406"/>
      <c r="DN1406"/>
      <c r="DO1406"/>
      <c r="DP1406"/>
      <c r="DQ1406"/>
      <c r="DR1406"/>
      <c r="DS1406"/>
      <c r="DT1406"/>
      <c r="DU1406"/>
      <c r="DV1406"/>
      <c r="DW1406"/>
      <c r="DX1406"/>
      <c r="DY1406"/>
      <c r="DZ1406"/>
      <c r="EA1406"/>
      <c r="EB1406"/>
      <c r="EC1406"/>
      <c r="ED1406"/>
      <c r="EE1406"/>
      <c r="EF1406"/>
      <c r="EG1406"/>
      <c r="EH1406"/>
      <c r="EI1406"/>
      <c r="EJ1406"/>
      <c r="EK1406"/>
      <c r="EL1406"/>
    </row>
    <row r="1407" spans="1:142" ht="15.75">
      <c r="A1407"/>
      <c r="B1407"/>
      <c r="C1407"/>
      <c r="D1407"/>
      <c r="E1407"/>
      <c r="F1407"/>
      <c r="G1407"/>
      <c r="H1407"/>
      <c r="I1407"/>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c r="CW1407"/>
      <c r="CX1407"/>
      <c r="CY1407"/>
      <c r="CZ1407"/>
      <c r="DA1407"/>
      <c r="DB1407"/>
      <c r="DC1407"/>
      <c r="DD1407"/>
      <c r="DE1407"/>
      <c r="DF1407"/>
      <c r="DG1407"/>
      <c r="DH1407"/>
      <c r="DI1407"/>
      <c r="DJ1407"/>
      <c r="DK1407"/>
      <c r="DL1407"/>
      <c r="DM1407"/>
      <c r="DN1407"/>
      <c r="DO1407"/>
      <c r="DP1407"/>
      <c r="DQ1407"/>
      <c r="DR1407"/>
      <c r="DS1407"/>
      <c r="DT1407"/>
      <c r="DU1407"/>
      <c r="DV1407"/>
      <c r="DW1407"/>
      <c r="DX1407"/>
      <c r="DY1407"/>
      <c r="DZ1407"/>
      <c r="EA1407"/>
      <c r="EB1407"/>
      <c r="EC1407"/>
      <c r="ED1407"/>
      <c r="EE1407"/>
      <c r="EF1407"/>
      <c r="EG1407"/>
      <c r="EH1407"/>
      <c r="EI1407"/>
      <c r="EJ1407"/>
      <c r="EK1407"/>
      <c r="EL1407"/>
    </row>
    <row r="1408" spans="1:142" ht="15.75">
      <c r="A1408"/>
      <c r="B1408"/>
      <c r="C1408"/>
      <c r="D1408"/>
      <c r="E1408"/>
      <c r="F1408"/>
      <c r="G1408"/>
      <c r="H1408"/>
      <c r="I1408"/>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c r="CW1408"/>
      <c r="CX1408"/>
      <c r="CY1408"/>
      <c r="CZ1408"/>
      <c r="DA1408"/>
      <c r="DB1408"/>
      <c r="DC1408"/>
      <c r="DD1408"/>
      <c r="DE1408"/>
      <c r="DF1408"/>
      <c r="DG1408"/>
      <c r="DH1408"/>
      <c r="DI1408"/>
      <c r="DJ1408"/>
      <c r="DK1408"/>
      <c r="DL1408"/>
      <c r="DM1408"/>
      <c r="DN1408"/>
      <c r="DO1408"/>
      <c r="DP1408"/>
      <c r="DQ1408"/>
      <c r="DR1408"/>
      <c r="DS1408"/>
      <c r="DT1408"/>
      <c r="DU1408"/>
      <c r="DV1408"/>
      <c r="DW1408"/>
      <c r="DX1408"/>
      <c r="DY1408"/>
      <c r="DZ1408"/>
      <c r="EA1408"/>
      <c r="EB1408"/>
      <c r="EC1408"/>
      <c r="ED1408"/>
      <c r="EE1408"/>
      <c r="EF1408"/>
      <c r="EG1408"/>
      <c r="EH1408"/>
      <c r="EI1408"/>
      <c r="EJ1408"/>
      <c r="EK1408"/>
      <c r="EL1408"/>
    </row>
    <row r="1409" spans="1:142" ht="15.75">
      <c r="A1409"/>
      <c r="B1409"/>
      <c r="C1409"/>
      <c r="D1409"/>
      <c r="E1409"/>
      <c r="F1409"/>
      <c r="G1409"/>
      <c r="H1409"/>
      <c r="I140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c r="CW1409"/>
      <c r="CX1409"/>
      <c r="CY1409"/>
      <c r="CZ1409"/>
      <c r="DA1409"/>
      <c r="DB1409"/>
      <c r="DC1409"/>
      <c r="DD1409"/>
      <c r="DE1409"/>
      <c r="DF1409"/>
      <c r="DG1409"/>
      <c r="DH1409"/>
      <c r="DI1409"/>
      <c r="DJ1409"/>
      <c r="DK1409"/>
      <c r="DL1409"/>
      <c r="DM1409"/>
      <c r="DN1409"/>
      <c r="DO1409"/>
      <c r="DP1409"/>
      <c r="DQ1409"/>
      <c r="DR1409"/>
      <c r="DS1409"/>
      <c r="DT1409"/>
      <c r="DU1409"/>
      <c r="DV1409"/>
      <c r="DW1409"/>
      <c r="DX1409"/>
      <c r="DY1409"/>
      <c r="DZ1409"/>
      <c r="EA1409"/>
      <c r="EB1409"/>
      <c r="EC1409"/>
      <c r="ED1409"/>
      <c r="EE1409"/>
      <c r="EF1409"/>
      <c r="EG1409"/>
      <c r="EH1409"/>
      <c r="EI1409"/>
      <c r="EJ1409"/>
      <c r="EK1409"/>
      <c r="EL1409"/>
    </row>
    <row r="1410" spans="1:142" ht="15.75">
      <c r="A1410"/>
      <c r="B1410"/>
      <c r="C1410"/>
      <c r="D1410"/>
      <c r="E1410"/>
      <c r="F1410"/>
      <c r="G1410"/>
      <c r="H1410"/>
      <c r="I1410"/>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c r="DN1410"/>
      <c r="DO1410"/>
      <c r="DP1410"/>
      <c r="DQ1410"/>
      <c r="DR1410"/>
      <c r="DS1410"/>
      <c r="DT1410"/>
      <c r="DU1410"/>
      <c r="DV1410"/>
      <c r="DW1410"/>
      <c r="DX1410"/>
      <c r="DY1410"/>
      <c r="DZ1410"/>
      <c r="EA1410"/>
      <c r="EB1410"/>
      <c r="EC1410"/>
      <c r="ED1410"/>
      <c r="EE1410"/>
      <c r="EF1410"/>
      <c r="EG1410"/>
      <c r="EH1410"/>
      <c r="EI1410"/>
      <c r="EJ1410"/>
      <c r="EK1410"/>
      <c r="EL1410"/>
    </row>
    <row r="1411" spans="1:142" ht="15.75">
      <c r="A1411"/>
      <c r="B1411"/>
      <c r="C1411"/>
      <c r="D1411"/>
      <c r="E1411"/>
      <c r="F1411"/>
      <c r="G1411"/>
      <c r="H1411"/>
      <c r="I1411"/>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c r="CW1411"/>
      <c r="CX1411"/>
      <c r="CY1411"/>
      <c r="CZ1411"/>
      <c r="DA1411"/>
      <c r="DB1411"/>
      <c r="DC1411"/>
      <c r="DD1411"/>
      <c r="DE1411"/>
      <c r="DF1411"/>
      <c r="DG1411"/>
      <c r="DH1411"/>
      <c r="DI1411"/>
      <c r="DJ1411"/>
      <c r="DK1411"/>
      <c r="DL1411"/>
      <c r="DM1411"/>
      <c r="DN1411"/>
      <c r="DO1411"/>
      <c r="DP1411"/>
      <c r="DQ1411"/>
      <c r="DR1411"/>
      <c r="DS1411"/>
      <c r="DT1411"/>
      <c r="DU1411"/>
      <c r="DV1411"/>
      <c r="DW1411"/>
      <c r="DX1411"/>
      <c r="DY1411"/>
      <c r="DZ1411"/>
      <c r="EA1411"/>
      <c r="EB1411"/>
      <c r="EC1411"/>
      <c r="ED1411"/>
      <c r="EE1411"/>
      <c r="EF1411"/>
      <c r="EG1411"/>
      <c r="EH1411"/>
      <c r="EI1411"/>
      <c r="EJ1411"/>
      <c r="EK1411"/>
      <c r="EL1411"/>
    </row>
    <row r="1412" spans="1:142" ht="15.75">
      <c r="A1412"/>
      <c r="B1412"/>
      <c r="C1412"/>
      <c r="D1412"/>
      <c r="E1412"/>
      <c r="F1412"/>
      <c r="G1412"/>
      <c r="H1412"/>
      <c r="I1412"/>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c r="CW1412"/>
      <c r="CX1412"/>
      <c r="CY1412"/>
      <c r="CZ1412"/>
      <c r="DA1412"/>
      <c r="DB1412"/>
      <c r="DC1412"/>
      <c r="DD1412"/>
      <c r="DE1412"/>
      <c r="DF1412"/>
      <c r="DG1412"/>
      <c r="DH1412"/>
      <c r="DI1412"/>
      <c r="DJ1412"/>
      <c r="DK1412"/>
      <c r="DL1412"/>
      <c r="DM1412"/>
      <c r="DN1412"/>
      <c r="DO1412"/>
      <c r="DP1412"/>
      <c r="DQ1412"/>
      <c r="DR1412"/>
      <c r="DS1412"/>
      <c r="DT1412"/>
      <c r="DU1412"/>
      <c r="DV1412"/>
      <c r="DW1412"/>
      <c r="DX1412"/>
      <c r="DY1412"/>
      <c r="DZ1412"/>
      <c r="EA1412"/>
      <c r="EB1412"/>
      <c r="EC1412"/>
      <c r="ED1412"/>
      <c r="EE1412"/>
      <c r="EF1412"/>
      <c r="EG1412"/>
      <c r="EH1412"/>
      <c r="EI1412"/>
      <c r="EJ1412"/>
      <c r="EK1412"/>
      <c r="EL1412"/>
    </row>
    <row r="1413" spans="1:142" ht="15.75">
      <c r="A1413"/>
      <c r="B1413"/>
      <c r="C1413"/>
      <c r="D1413"/>
      <c r="E1413"/>
      <c r="F1413"/>
      <c r="G1413"/>
      <c r="H1413"/>
      <c r="I1413"/>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c r="CW1413"/>
      <c r="CX1413"/>
      <c r="CY1413"/>
      <c r="CZ1413"/>
      <c r="DA1413"/>
      <c r="DB1413"/>
      <c r="DC1413"/>
      <c r="DD1413"/>
      <c r="DE1413"/>
      <c r="DF1413"/>
      <c r="DG1413"/>
      <c r="DH1413"/>
      <c r="DI1413"/>
      <c r="DJ1413"/>
      <c r="DK1413"/>
      <c r="DL1413"/>
      <c r="DM1413"/>
      <c r="DN1413"/>
      <c r="DO1413"/>
      <c r="DP1413"/>
      <c r="DQ1413"/>
      <c r="DR1413"/>
      <c r="DS1413"/>
      <c r="DT1413"/>
      <c r="DU1413"/>
      <c r="DV1413"/>
      <c r="DW1413"/>
      <c r="DX1413"/>
      <c r="DY1413"/>
      <c r="DZ1413"/>
      <c r="EA1413"/>
      <c r="EB1413"/>
      <c r="EC1413"/>
      <c r="ED1413"/>
      <c r="EE1413"/>
      <c r="EF1413"/>
      <c r="EG1413"/>
      <c r="EH1413"/>
      <c r="EI1413"/>
      <c r="EJ1413"/>
      <c r="EK1413"/>
      <c r="EL1413"/>
    </row>
    <row r="1414" spans="1:142" ht="15.75">
      <c r="A1414"/>
      <c r="B1414"/>
      <c r="C1414"/>
      <c r="D1414"/>
      <c r="E1414"/>
      <c r="F1414"/>
      <c r="G1414"/>
      <c r="H1414"/>
      <c r="I1414"/>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c r="CW1414"/>
      <c r="CX1414"/>
      <c r="CY1414"/>
      <c r="CZ1414"/>
      <c r="DA1414"/>
      <c r="DB1414"/>
      <c r="DC1414"/>
      <c r="DD1414"/>
      <c r="DE1414"/>
      <c r="DF1414"/>
      <c r="DG1414"/>
      <c r="DH1414"/>
      <c r="DI1414"/>
      <c r="DJ1414"/>
      <c r="DK1414"/>
      <c r="DL1414"/>
      <c r="DM1414"/>
      <c r="DN1414"/>
      <c r="DO1414"/>
      <c r="DP1414"/>
      <c r="DQ1414"/>
      <c r="DR1414"/>
      <c r="DS1414"/>
      <c r="DT1414"/>
      <c r="DU1414"/>
      <c r="DV1414"/>
      <c r="DW1414"/>
      <c r="DX1414"/>
      <c r="DY1414"/>
      <c r="DZ1414"/>
      <c r="EA1414"/>
      <c r="EB1414"/>
      <c r="EC1414"/>
      <c r="ED1414"/>
      <c r="EE1414"/>
      <c r="EF1414"/>
      <c r="EG1414"/>
      <c r="EH1414"/>
      <c r="EI1414"/>
      <c r="EJ1414"/>
      <c r="EK1414"/>
      <c r="EL1414"/>
    </row>
    <row r="1415" spans="1:142" ht="15.75">
      <c r="A1415"/>
      <c r="B1415"/>
      <c r="C1415"/>
      <c r="D1415"/>
      <c r="E1415"/>
      <c r="F1415"/>
      <c r="G1415"/>
      <c r="H1415"/>
      <c r="I141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c r="CW1415"/>
      <c r="CX1415"/>
      <c r="CY1415"/>
      <c r="CZ1415"/>
      <c r="DA1415"/>
      <c r="DB1415"/>
      <c r="DC1415"/>
      <c r="DD1415"/>
      <c r="DE1415"/>
      <c r="DF1415"/>
      <c r="DG1415"/>
      <c r="DH1415"/>
      <c r="DI1415"/>
      <c r="DJ1415"/>
      <c r="DK1415"/>
      <c r="DL1415"/>
      <c r="DM1415"/>
      <c r="DN1415"/>
      <c r="DO1415"/>
      <c r="DP1415"/>
      <c r="DQ1415"/>
      <c r="DR1415"/>
      <c r="DS1415"/>
      <c r="DT1415"/>
      <c r="DU1415"/>
      <c r="DV1415"/>
      <c r="DW1415"/>
      <c r="DX1415"/>
      <c r="DY1415"/>
      <c r="DZ1415"/>
      <c r="EA1415"/>
      <c r="EB1415"/>
      <c r="EC1415"/>
      <c r="ED1415"/>
      <c r="EE1415"/>
      <c r="EF1415"/>
      <c r="EG1415"/>
      <c r="EH1415"/>
      <c r="EI1415"/>
      <c r="EJ1415"/>
      <c r="EK1415"/>
      <c r="EL1415"/>
    </row>
    <row r="1416" spans="1:142" ht="15.75">
      <c r="A1416"/>
      <c r="B1416"/>
      <c r="C1416"/>
      <c r="D1416"/>
      <c r="E1416"/>
      <c r="F1416"/>
      <c r="G1416"/>
      <c r="H1416"/>
      <c r="I1416"/>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c r="CW1416"/>
      <c r="CX1416"/>
      <c r="CY1416"/>
      <c r="CZ1416"/>
      <c r="DA1416"/>
      <c r="DB1416"/>
      <c r="DC1416"/>
      <c r="DD1416"/>
      <c r="DE1416"/>
      <c r="DF1416"/>
      <c r="DG1416"/>
      <c r="DH1416"/>
      <c r="DI1416"/>
      <c r="DJ1416"/>
      <c r="DK1416"/>
      <c r="DL1416"/>
      <c r="DM1416"/>
      <c r="DN1416"/>
      <c r="DO1416"/>
      <c r="DP1416"/>
      <c r="DQ1416"/>
      <c r="DR1416"/>
      <c r="DS1416"/>
      <c r="DT1416"/>
      <c r="DU1416"/>
      <c r="DV1416"/>
      <c r="DW1416"/>
      <c r="DX1416"/>
      <c r="DY1416"/>
      <c r="DZ1416"/>
      <c r="EA1416"/>
      <c r="EB1416"/>
      <c r="EC1416"/>
      <c r="ED1416"/>
      <c r="EE1416"/>
      <c r="EF1416"/>
      <c r="EG1416"/>
      <c r="EH1416"/>
      <c r="EI1416"/>
      <c r="EJ1416"/>
      <c r="EK1416"/>
      <c r="EL1416"/>
    </row>
    <row r="1417" spans="1:142" ht="15.75">
      <c r="A1417"/>
      <c r="B1417"/>
      <c r="C1417"/>
      <c r="D1417"/>
      <c r="E1417"/>
      <c r="F1417"/>
      <c r="G1417"/>
      <c r="H1417"/>
      <c r="I1417"/>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c r="CW1417"/>
      <c r="CX1417"/>
      <c r="CY1417"/>
      <c r="CZ1417"/>
      <c r="DA1417"/>
      <c r="DB1417"/>
      <c r="DC1417"/>
      <c r="DD1417"/>
      <c r="DE1417"/>
      <c r="DF1417"/>
      <c r="DG1417"/>
      <c r="DH1417"/>
      <c r="DI1417"/>
      <c r="DJ1417"/>
      <c r="DK1417"/>
      <c r="DL1417"/>
      <c r="DM1417"/>
      <c r="DN1417"/>
      <c r="DO1417"/>
      <c r="DP1417"/>
      <c r="DQ1417"/>
      <c r="DR1417"/>
      <c r="DS1417"/>
      <c r="DT1417"/>
      <c r="DU1417"/>
      <c r="DV1417"/>
      <c r="DW1417"/>
      <c r="DX1417"/>
      <c r="DY1417"/>
      <c r="DZ1417"/>
      <c r="EA1417"/>
      <c r="EB1417"/>
      <c r="EC1417"/>
      <c r="ED1417"/>
      <c r="EE1417"/>
      <c r="EF1417"/>
      <c r="EG1417"/>
      <c r="EH1417"/>
      <c r="EI1417"/>
      <c r="EJ1417"/>
      <c r="EK1417"/>
      <c r="EL1417"/>
    </row>
    <row r="1418" spans="1:142" ht="15.75">
      <c r="A1418"/>
      <c r="B1418"/>
      <c r="C1418"/>
      <c r="D1418"/>
      <c r="E1418"/>
      <c r="F1418"/>
      <c r="G1418"/>
      <c r="H1418"/>
      <c r="I1418"/>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c r="CW1418"/>
      <c r="CX1418"/>
      <c r="CY1418"/>
      <c r="CZ1418"/>
      <c r="DA1418"/>
      <c r="DB1418"/>
      <c r="DC1418"/>
      <c r="DD1418"/>
      <c r="DE1418"/>
      <c r="DF1418"/>
      <c r="DG1418"/>
      <c r="DH1418"/>
      <c r="DI1418"/>
      <c r="DJ1418"/>
      <c r="DK1418"/>
      <c r="DL1418"/>
      <c r="DM1418"/>
      <c r="DN1418"/>
      <c r="DO1418"/>
      <c r="DP1418"/>
      <c r="DQ1418"/>
      <c r="DR1418"/>
      <c r="DS1418"/>
      <c r="DT1418"/>
      <c r="DU1418"/>
      <c r="DV1418"/>
      <c r="DW1418"/>
      <c r="DX1418"/>
      <c r="DY1418"/>
      <c r="DZ1418"/>
      <c r="EA1418"/>
      <c r="EB1418"/>
      <c r="EC1418"/>
      <c r="ED1418"/>
      <c r="EE1418"/>
      <c r="EF1418"/>
      <c r="EG1418"/>
      <c r="EH1418"/>
      <c r="EI1418"/>
      <c r="EJ1418"/>
      <c r="EK1418"/>
      <c r="EL1418"/>
    </row>
    <row r="1419" spans="1:142" ht="15.75">
      <c r="A1419"/>
      <c r="B1419"/>
      <c r="C1419"/>
      <c r="D1419"/>
      <c r="E1419"/>
      <c r="F1419"/>
      <c r="G1419"/>
      <c r="H1419"/>
      <c r="I141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c r="CW1419"/>
      <c r="CX1419"/>
      <c r="CY1419"/>
      <c r="CZ1419"/>
      <c r="DA1419"/>
      <c r="DB1419"/>
      <c r="DC1419"/>
      <c r="DD1419"/>
      <c r="DE1419"/>
      <c r="DF1419"/>
      <c r="DG1419"/>
      <c r="DH1419"/>
      <c r="DI1419"/>
      <c r="DJ1419"/>
      <c r="DK1419"/>
      <c r="DL1419"/>
      <c r="DM1419"/>
      <c r="DN1419"/>
      <c r="DO1419"/>
      <c r="DP1419"/>
      <c r="DQ1419"/>
      <c r="DR1419"/>
      <c r="DS1419"/>
      <c r="DT1419"/>
      <c r="DU1419"/>
      <c r="DV1419"/>
      <c r="DW1419"/>
      <c r="DX1419"/>
      <c r="DY1419"/>
      <c r="DZ1419"/>
      <c r="EA1419"/>
      <c r="EB1419"/>
      <c r="EC1419"/>
      <c r="ED1419"/>
      <c r="EE1419"/>
      <c r="EF1419"/>
      <c r="EG1419"/>
      <c r="EH1419"/>
      <c r="EI1419"/>
      <c r="EJ1419"/>
      <c r="EK1419"/>
      <c r="EL1419"/>
    </row>
    <row r="1420" spans="1:142" ht="15.75">
      <c r="A1420"/>
      <c r="B1420"/>
      <c r="C1420"/>
      <c r="D1420"/>
      <c r="E1420"/>
      <c r="F1420"/>
      <c r="G1420"/>
      <c r="H1420"/>
      <c r="I1420"/>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c r="CW1420"/>
      <c r="CX1420"/>
      <c r="CY1420"/>
      <c r="CZ1420"/>
      <c r="DA1420"/>
      <c r="DB1420"/>
      <c r="DC1420"/>
      <c r="DD1420"/>
      <c r="DE1420"/>
      <c r="DF1420"/>
      <c r="DG1420"/>
      <c r="DH1420"/>
      <c r="DI1420"/>
      <c r="DJ1420"/>
      <c r="DK1420"/>
      <c r="DL1420"/>
      <c r="DM1420"/>
      <c r="DN1420"/>
      <c r="DO1420"/>
      <c r="DP1420"/>
      <c r="DQ1420"/>
      <c r="DR1420"/>
      <c r="DS1420"/>
      <c r="DT1420"/>
      <c r="DU1420"/>
      <c r="DV1420"/>
      <c r="DW1420"/>
      <c r="DX1420"/>
      <c r="DY1420"/>
      <c r="DZ1420"/>
      <c r="EA1420"/>
      <c r="EB1420"/>
      <c r="EC1420"/>
      <c r="ED1420"/>
      <c r="EE1420"/>
      <c r="EF1420"/>
      <c r="EG1420"/>
      <c r="EH1420"/>
      <c r="EI1420"/>
      <c r="EJ1420"/>
      <c r="EK1420"/>
      <c r="EL1420"/>
    </row>
    <row r="1421" spans="1:142" ht="15.75">
      <c r="A1421"/>
      <c r="B1421"/>
      <c r="C1421"/>
      <c r="D1421"/>
      <c r="E1421"/>
      <c r="F1421"/>
      <c r="G1421"/>
      <c r="H1421"/>
      <c r="I1421"/>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c r="CW1421"/>
      <c r="CX1421"/>
      <c r="CY1421"/>
      <c r="CZ1421"/>
      <c r="DA1421"/>
      <c r="DB1421"/>
      <c r="DC1421"/>
      <c r="DD1421"/>
      <c r="DE1421"/>
      <c r="DF1421"/>
      <c r="DG1421"/>
      <c r="DH1421"/>
      <c r="DI1421"/>
      <c r="DJ1421"/>
      <c r="DK1421"/>
      <c r="DL1421"/>
      <c r="DM1421"/>
      <c r="DN1421"/>
      <c r="DO1421"/>
      <c r="DP1421"/>
      <c r="DQ1421"/>
      <c r="DR1421"/>
      <c r="DS1421"/>
      <c r="DT1421"/>
      <c r="DU1421"/>
      <c r="DV1421"/>
      <c r="DW1421"/>
      <c r="DX1421"/>
      <c r="DY1421"/>
      <c r="DZ1421"/>
      <c r="EA1421"/>
      <c r="EB1421"/>
      <c r="EC1421"/>
      <c r="ED1421"/>
      <c r="EE1421"/>
      <c r="EF1421"/>
      <c r="EG1421"/>
      <c r="EH1421"/>
      <c r="EI1421"/>
      <c r="EJ1421"/>
      <c r="EK1421"/>
      <c r="EL1421"/>
    </row>
    <row r="1422" spans="1:142" ht="15.75">
      <c r="A1422"/>
      <c r="B1422"/>
      <c r="C1422"/>
      <c r="D1422"/>
      <c r="E1422"/>
      <c r="F1422"/>
      <c r="G1422"/>
      <c r="H1422"/>
      <c r="I1422"/>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c r="CW1422"/>
      <c r="CX1422"/>
      <c r="CY1422"/>
      <c r="CZ1422"/>
      <c r="DA1422"/>
      <c r="DB1422"/>
      <c r="DC1422"/>
      <c r="DD1422"/>
      <c r="DE1422"/>
      <c r="DF1422"/>
      <c r="DG1422"/>
      <c r="DH1422"/>
      <c r="DI1422"/>
      <c r="DJ1422"/>
      <c r="DK1422"/>
      <c r="DL1422"/>
      <c r="DM1422"/>
      <c r="DN1422"/>
      <c r="DO1422"/>
      <c r="DP1422"/>
      <c r="DQ1422"/>
      <c r="DR1422"/>
      <c r="DS1422"/>
      <c r="DT1422"/>
      <c r="DU1422"/>
      <c r="DV1422"/>
      <c r="DW1422"/>
      <c r="DX1422"/>
      <c r="DY1422"/>
      <c r="DZ1422"/>
      <c r="EA1422"/>
      <c r="EB1422"/>
      <c r="EC1422"/>
      <c r="ED1422"/>
      <c r="EE1422"/>
      <c r="EF1422"/>
      <c r="EG1422"/>
      <c r="EH1422"/>
      <c r="EI1422"/>
      <c r="EJ1422"/>
      <c r="EK1422"/>
      <c r="EL1422"/>
    </row>
    <row r="1423" spans="1:142" ht="15.75">
      <c r="A1423"/>
      <c r="B1423"/>
      <c r="C1423"/>
      <c r="D1423"/>
      <c r="E1423"/>
      <c r="F1423"/>
      <c r="G1423"/>
      <c r="H1423"/>
      <c r="I1423"/>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c r="CW1423"/>
      <c r="CX1423"/>
      <c r="CY1423"/>
      <c r="CZ1423"/>
      <c r="DA1423"/>
      <c r="DB1423"/>
      <c r="DC1423"/>
      <c r="DD1423"/>
      <c r="DE1423"/>
      <c r="DF1423"/>
      <c r="DG1423"/>
      <c r="DH1423"/>
      <c r="DI1423"/>
      <c r="DJ1423"/>
      <c r="DK1423"/>
      <c r="DL1423"/>
      <c r="DM1423"/>
      <c r="DN1423"/>
      <c r="DO1423"/>
      <c r="DP1423"/>
      <c r="DQ1423"/>
      <c r="DR1423"/>
      <c r="DS1423"/>
      <c r="DT1423"/>
      <c r="DU1423"/>
      <c r="DV1423"/>
      <c r="DW1423"/>
      <c r="DX1423"/>
      <c r="DY1423"/>
      <c r="DZ1423"/>
      <c r="EA1423"/>
      <c r="EB1423"/>
      <c r="EC1423"/>
      <c r="ED1423"/>
      <c r="EE1423"/>
      <c r="EF1423"/>
      <c r="EG1423"/>
      <c r="EH1423"/>
      <c r="EI1423"/>
      <c r="EJ1423"/>
      <c r="EK1423"/>
      <c r="EL1423"/>
    </row>
    <row r="1424" spans="1:142" ht="15.75">
      <c r="A1424"/>
      <c r="B1424"/>
      <c r="C1424"/>
      <c r="D1424"/>
      <c r="E1424"/>
      <c r="F1424"/>
      <c r="G1424"/>
      <c r="H1424"/>
      <c r="I1424"/>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c r="CW1424"/>
      <c r="CX1424"/>
      <c r="CY1424"/>
      <c r="CZ1424"/>
      <c r="DA1424"/>
      <c r="DB1424"/>
      <c r="DC1424"/>
      <c r="DD1424"/>
      <c r="DE1424"/>
      <c r="DF1424"/>
      <c r="DG1424"/>
      <c r="DH1424"/>
      <c r="DI1424"/>
      <c r="DJ1424"/>
      <c r="DK1424"/>
      <c r="DL1424"/>
      <c r="DM1424"/>
      <c r="DN1424"/>
      <c r="DO1424"/>
      <c r="DP1424"/>
      <c r="DQ1424"/>
      <c r="DR1424"/>
      <c r="DS1424"/>
      <c r="DT1424"/>
      <c r="DU1424"/>
      <c r="DV1424"/>
      <c r="DW1424"/>
      <c r="DX1424"/>
      <c r="DY1424"/>
      <c r="DZ1424"/>
      <c r="EA1424"/>
      <c r="EB1424"/>
      <c r="EC1424"/>
      <c r="ED1424"/>
      <c r="EE1424"/>
      <c r="EF1424"/>
      <c r="EG1424"/>
      <c r="EH1424"/>
      <c r="EI1424"/>
      <c r="EJ1424"/>
      <c r="EK1424"/>
      <c r="EL1424"/>
    </row>
    <row r="1425" spans="1:142" ht="15.75">
      <c r="A1425"/>
      <c r="B1425"/>
      <c r="C1425"/>
      <c r="D1425"/>
      <c r="E1425"/>
      <c r="F1425"/>
      <c r="G1425"/>
      <c r="H1425"/>
      <c r="I14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c r="CW1425"/>
      <c r="CX1425"/>
      <c r="CY1425"/>
      <c r="CZ1425"/>
      <c r="DA1425"/>
      <c r="DB1425"/>
      <c r="DC1425"/>
      <c r="DD1425"/>
      <c r="DE1425"/>
      <c r="DF1425"/>
      <c r="DG1425"/>
      <c r="DH1425"/>
      <c r="DI1425"/>
      <c r="DJ1425"/>
      <c r="DK1425"/>
      <c r="DL1425"/>
      <c r="DM1425"/>
      <c r="DN1425"/>
      <c r="DO1425"/>
      <c r="DP1425"/>
      <c r="DQ1425"/>
      <c r="DR1425"/>
      <c r="DS1425"/>
      <c r="DT1425"/>
      <c r="DU1425"/>
      <c r="DV1425"/>
      <c r="DW1425"/>
      <c r="DX1425"/>
      <c r="DY1425"/>
      <c r="DZ1425"/>
      <c r="EA1425"/>
      <c r="EB1425"/>
      <c r="EC1425"/>
      <c r="ED1425"/>
      <c r="EE1425"/>
      <c r="EF1425"/>
      <c r="EG1425"/>
      <c r="EH1425"/>
      <c r="EI1425"/>
      <c r="EJ1425"/>
      <c r="EK1425"/>
      <c r="EL1425"/>
    </row>
    <row r="1426" spans="1:142" ht="15.75">
      <c r="A1426"/>
      <c r="B1426"/>
      <c r="C1426"/>
      <c r="D1426"/>
      <c r="E1426"/>
      <c r="F1426"/>
      <c r="G1426"/>
      <c r="H1426"/>
      <c r="I1426"/>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c r="CW1426"/>
      <c r="CX1426"/>
      <c r="CY1426"/>
      <c r="CZ1426"/>
      <c r="DA1426"/>
      <c r="DB1426"/>
      <c r="DC1426"/>
      <c r="DD1426"/>
      <c r="DE1426"/>
      <c r="DF1426"/>
      <c r="DG1426"/>
      <c r="DH1426"/>
      <c r="DI1426"/>
      <c r="DJ1426"/>
      <c r="DK1426"/>
      <c r="DL1426"/>
      <c r="DM1426"/>
      <c r="DN1426"/>
      <c r="DO1426"/>
      <c r="DP1426"/>
      <c r="DQ1426"/>
      <c r="DR1426"/>
      <c r="DS1426"/>
      <c r="DT1426"/>
      <c r="DU1426"/>
      <c r="DV1426"/>
      <c r="DW1426"/>
      <c r="DX1426"/>
      <c r="DY1426"/>
      <c r="DZ1426"/>
      <c r="EA1426"/>
      <c r="EB1426"/>
      <c r="EC1426"/>
      <c r="ED1426"/>
      <c r="EE1426"/>
      <c r="EF1426"/>
      <c r="EG1426"/>
      <c r="EH1426"/>
      <c r="EI1426"/>
      <c r="EJ1426"/>
      <c r="EK1426"/>
      <c r="EL1426"/>
    </row>
    <row r="1427" spans="1:142" ht="15.75">
      <c r="A1427"/>
      <c r="B1427"/>
      <c r="C1427"/>
      <c r="D1427"/>
      <c r="E1427"/>
      <c r="F1427"/>
      <c r="G1427"/>
      <c r="H1427"/>
      <c r="I1427"/>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c r="CW1427"/>
      <c r="CX1427"/>
      <c r="CY1427"/>
      <c r="CZ1427"/>
      <c r="DA1427"/>
      <c r="DB1427"/>
      <c r="DC1427"/>
      <c r="DD1427"/>
      <c r="DE1427"/>
      <c r="DF1427"/>
      <c r="DG1427"/>
      <c r="DH1427"/>
      <c r="DI1427"/>
      <c r="DJ1427"/>
      <c r="DK1427"/>
      <c r="DL1427"/>
      <c r="DM1427"/>
      <c r="DN1427"/>
      <c r="DO1427"/>
      <c r="DP1427"/>
      <c r="DQ1427"/>
      <c r="DR1427"/>
      <c r="DS1427"/>
      <c r="DT1427"/>
      <c r="DU1427"/>
      <c r="DV1427"/>
      <c r="DW1427"/>
      <c r="DX1427"/>
      <c r="DY1427"/>
      <c r="DZ1427"/>
      <c r="EA1427"/>
      <c r="EB1427"/>
      <c r="EC1427"/>
      <c r="ED1427"/>
      <c r="EE1427"/>
      <c r="EF1427"/>
      <c r="EG1427"/>
      <c r="EH1427"/>
      <c r="EI1427"/>
      <c r="EJ1427"/>
      <c r="EK1427"/>
      <c r="EL1427"/>
    </row>
    <row r="1428" spans="1:142" ht="15.75">
      <c r="A1428"/>
      <c r="B1428"/>
      <c r="C1428"/>
      <c r="D1428"/>
      <c r="E1428"/>
      <c r="F1428"/>
      <c r="G1428"/>
      <c r="H1428"/>
      <c r="I1428"/>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c r="CW1428"/>
      <c r="CX1428"/>
      <c r="CY1428"/>
      <c r="CZ1428"/>
      <c r="DA1428"/>
      <c r="DB1428"/>
      <c r="DC1428"/>
      <c r="DD1428"/>
      <c r="DE1428"/>
      <c r="DF1428"/>
      <c r="DG1428"/>
      <c r="DH1428"/>
      <c r="DI1428"/>
      <c r="DJ1428"/>
      <c r="DK1428"/>
      <c r="DL1428"/>
      <c r="DM1428"/>
      <c r="DN1428"/>
      <c r="DO1428"/>
      <c r="DP1428"/>
      <c r="DQ1428"/>
      <c r="DR1428"/>
      <c r="DS1428"/>
      <c r="DT1428"/>
      <c r="DU1428"/>
      <c r="DV1428"/>
      <c r="DW1428"/>
      <c r="DX1428"/>
      <c r="DY1428"/>
      <c r="DZ1428"/>
      <c r="EA1428"/>
      <c r="EB1428"/>
      <c r="EC1428"/>
      <c r="ED1428"/>
      <c r="EE1428"/>
      <c r="EF1428"/>
      <c r="EG1428"/>
      <c r="EH1428"/>
      <c r="EI1428"/>
      <c r="EJ1428"/>
      <c r="EK1428"/>
      <c r="EL1428"/>
    </row>
    <row r="1429" spans="1:142" ht="15.75">
      <c r="A1429"/>
      <c r="B1429"/>
      <c r="C1429"/>
      <c r="D1429"/>
      <c r="E1429"/>
      <c r="F1429"/>
      <c r="G1429"/>
      <c r="H1429"/>
      <c r="I142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c r="CW1429"/>
      <c r="CX1429"/>
      <c r="CY1429"/>
      <c r="CZ1429"/>
      <c r="DA1429"/>
      <c r="DB1429"/>
      <c r="DC1429"/>
      <c r="DD1429"/>
      <c r="DE1429"/>
      <c r="DF1429"/>
      <c r="DG1429"/>
      <c r="DH1429"/>
      <c r="DI1429"/>
      <c r="DJ1429"/>
      <c r="DK1429"/>
      <c r="DL1429"/>
      <c r="DM1429"/>
      <c r="DN1429"/>
      <c r="DO1429"/>
      <c r="DP1429"/>
      <c r="DQ1429"/>
      <c r="DR1429"/>
      <c r="DS1429"/>
      <c r="DT1429"/>
      <c r="DU1429"/>
      <c r="DV1429"/>
      <c r="DW1429"/>
      <c r="DX1429"/>
      <c r="DY1429"/>
      <c r="DZ1429"/>
      <c r="EA1429"/>
      <c r="EB1429"/>
      <c r="EC1429"/>
      <c r="ED1429"/>
      <c r="EE1429"/>
      <c r="EF1429"/>
      <c r="EG1429"/>
      <c r="EH1429"/>
      <c r="EI1429"/>
      <c r="EJ1429"/>
      <c r="EK1429"/>
      <c r="EL1429"/>
    </row>
    <row r="1430" spans="1:142" ht="15.75">
      <c r="A1430"/>
      <c r="B1430"/>
      <c r="C1430"/>
      <c r="D1430"/>
      <c r="E1430"/>
      <c r="F1430"/>
      <c r="G1430"/>
      <c r="H1430"/>
      <c r="I1430"/>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c r="CW1430"/>
      <c r="CX1430"/>
      <c r="CY1430"/>
      <c r="CZ1430"/>
      <c r="DA1430"/>
      <c r="DB1430"/>
      <c r="DC1430"/>
      <c r="DD1430"/>
      <c r="DE1430"/>
      <c r="DF1430"/>
      <c r="DG1430"/>
      <c r="DH1430"/>
      <c r="DI1430"/>
      <c r="DJ1430"/>
      <c r="DK1430"/>
      <c r="DL1430"/>
      <c r="DM1430"/>
      <c r="DN1430"/>
      <c r="DO1430"/>
      <c r="DP1430"/>
      <c r="DQ1430"/>
      <c r="DR1430"/>
      <c r="DS1430"/>
      <c r="DT1430"/>
      <c r="DU1430"/>
      <c r="DV1430"/>
      <c r="DW1430"/>
      <c r="DX1430"/>
      <c r="DY1430"/>
      <c r="DZ1430"/>
      <c r="EA1430"/>
      <c r="EB1430"/>
      <c r="EC1430"/>
      <c r="ED1430"/>
      <c r="EE1430"/>
      <c r="EF1430"/>
      <c r="EG1430"/>
      <c r="EH1430"/>
      <c r="EI1430"/>
      <c r="EJ1430"/>
      <c r="EK1430"/>
      <c r="EL1430"/>
    </row>
    <row r="1431" spans="1:142" ht="15.75">
      <c r="A1431"/>
      <c r="B1431"/>
      <c r="C1431"/>
      <c r="D1431"/>
      <c r="E1431"/>
      <c r="F1431"/>
      <c r="G1431"/>
      <c r="H1431"/>
      <c r="I1431"/>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c r="CW1431"/>
      <c r="CX1431"/>
      <c r="CY1431"/>
      <c r="CZ1431"/>
      <c r="DA1431"/>
      <c r="DB1431"/>
      <c r="DC1431"/>
      <c r="DD1431"/>
      <c r="DE1431"/>
      <c r="DF1431"/>
      <c r="DG1431"/>
      <c r="DH1431"/>
      <c r="DI1431"/>
      <c r="DJ1431"/>
      <c r="DK1431"/>
      <c r="DL1431"/>
      <c r="DM1431"/>
      <c r="DN1431"/>
      <c r="DO1431"/>
      <c r="DP1431"/>
      <c r="DQ1431"/>
      <c r="DR1431"/>
      <c r="DS1431"/>
      <c r="DT1431"/>
      <c r="DU1431"/>
      <c r="DV1431"/>
      <c r="DW1431"/>
      <c r="DX1431"/>
      <c r="DY1431"/>
      <c r="DZ1431"/>
      <c r="EA1431"/>
      <c r="EB1431"/>
      <c r="EC1431"/>
      <c r="ED1431"/>
      <c r="EE1431"/>
      <c r="EF1431"/>
      <c r="EG1431"/>
      <c r="EH1431"/>
      <c r="EI1431"/>
      <c r="EJ1431"/>
      <c r="EK1431"/>
      <c r="EL1431"/>
    </row>
    <row r="1432" spans="1:142" ht="15.75">
      <c r="A1432"/>
      <c r="B1432"/>
      <c r="C1432"/>
      <c r="D1432"/>
      <c r="E1432"/>
      <c r="F1432"/>
      <c r="G1432"/>
      <c r="H1432"/>
      <c r="I1432"/>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c r="CW1432"/>
      <c r="CX1432"/>
      <c r="CY1432"/>
      <c r="CZ1432"/>
      <c r="DA1432"/>
      <c r="DB1432"/>
      <c r="DC1432"/>
      <c r="DD1432"/>
      <c r="DE1432"/>
      <c r="DF1432"/>
      <c r="DG1432"/>
      <c r="DH1432"/>
      <c r="DI1432"/>
      <c r="DJ1432"/>
      <c r="DK1432"/>
      <c r="DL1432"/>
      <c r="DM1432"/>
      <c r="DN1432"/>
      <c r="DO1432"/>
      <c r="DP1432"/>
      <c r="DQ1432"/>
      <c r="DR1432"/>
      <c r="DS1432"/>
      <c r="DT1432"/>
      <c r="DU1432"/>
      <c r="DV1432"/>
      <c r="DW1432"/>
      <c r="DX1432"/>
      <c r="DY1432"/>
      <c r="DZ1432"/>
      <c r="EA1432"/>
      <c r="EB1432"/>
      <c r="EC1432"/>
      <c r="ED1432"/>
      <c r="EE1432"/>
      <c r="EF1432"/>
      <c r="EG1432"/>
      <c r="EH1432"/>
      <c r="EI1432"/>
      <c r="EJ1432"/>
      <c r="EK1432"/>
      <c r="EL1432"/>
    </row>
    <row r="1433" spans="1:142" ht="15.75">
      <c r="A1433"/>
      <c r="B1433"/>
      <c r="C1433"/>
      <c r="D1433"/>
      <c r="E1433"/>
      <c r="F1433"/>
      <c r="G1433"/>
      <c r="H1433"/>
      <c r="I1433"/>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c r="CW1433"/>
      <c r="CX1433"/>
      <c r="CY1433"/>
      <c r="CZ1433"/>
      <c r="DA1433"/>
      <c r="DB1433"/>
      <c r="DC1433"/>
      <c r="DD1433"/>
      <c r="DE1433"/>
      <c r="DF1433"/>
      <c r="DG1433"/>
      <c r="DH1433"/>
      <c r="DI1433"/>
      <c r="DJ1433"/>
      <c r="DK1433"/>
      <c r="DL1433"/>
      <c r="DM1433"/>
      <c r="DN1433"/>
      <c r="DO1433"/>
      <c r="DP1433"/>
      <c r="DQ1433"/>
      <c r="DR1433"/>
      <c r="DS1433"/>
      <c r="DT1433"/>
      <c r="DU1433"/>
      <c r="DV1433"/>
      <c r="DW1433"/>
      <c r="DX1433"/>
      <c r="DY1433"/>
      <c r="DZ1433"/>
      <c r="EA1433"/>
      <c r="EB1433"/>
      <c r="EC1433"/>
      <c r="ED1433"/>
      <c r="EE1433"/>
      <c r="EF1433"/>
      <c r="EG1433"/>
      <c r="EH1433"/>
      <c r="EI1433"/>
      <c r="EJ1433"/>
      <c r="EK1433"/>
      <c r="EL1433"/>
    </row>
    <row r="1434" spans="1:142" ht="15.75">
      <c r="A1434"/>
      <c r="B1434"/>
      <c r="C1434"/>
      <c r="D1434"/>
      <c r="E1434"/>
      <c r="F1434"/>
      <c r="G1434"/>
      <c r="H1434"/>
      <c r="I1434"/>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c r="CW1434"/>
      <c r="CX1434"/>
      <c r="CY1434"/>
      <c r="CZ1434"/>
      <c r="DA1434"/>
      <c r="DB1434"/>
      <c r="DC1434"/>
      <c r="DD1434"/>
      <c r="DE1434"/>
      <c r="DF1434"/>
      <c r="DG1434"/>
      <c r="DH1434"/>
      <c r="DI1434"/>
      <c r="DJ1434"/>
      <c r="DK1434"/>
      <c r="DL1434"/>
      <c r="DM1434"/>
      <c r="DN1434"/>
      <c r="DO1434"/>
      <c r="DP1434"/>
      <c r="DQ1434"/>
      <c r="DR1434"/>
      <c r="DS1434"/>
      <c r="DT1434"/>
      <c r="DU1434"/>
      <c r="DV1434"/>
      <c r="DW1434"/>
      <c r="DX1434"/>
      <c r="DY1434"/>
      <c r="DZ1434"/>
      <c r="EA1434"/>
      <c r="EB1434"/>
      <c r="EC1434"/>
      <c r="ED1434"/>
      <c r="EE1434"/>
      <c r="EF1434"/>
      <c r="EG1434"/>
      <c r="EH1434"/>
      <c r="EI1434"/>
      <c r="EJ1434"/>
      <c r="EK1434"/>
      <c r="EL1434"/>
    </row>
    <row r="1435" spans="1:142" ht="15.75">
      <c r="A1435"/>
      <c r="B1435"/>
      <c r="C1435"/>
      <c r="D1435"/>
      <c r="E1435"/>
      <c r="F1435"/>
      <c r="G1435"/>
      <c r="H1435"/>
      <c r="I143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c r="CW1435"/>
      <c r="CX1435"/>
      <c r="CY1435"/>
      <c r="CZ1435"/>
      <c r="DA1435"/>
      <c r="DB1435"/>
      <c r="DC1435"/>
      <c r="DD1435"/>
      <c r="DE1435"/>
      <c r="DF1435"/>
      <c r="DG1435"/>
      <c r="DH1435"/>
      <c r="DI1435"/>
      <c r="DJ1435"/>
      <c r="DK1435"/>
      <c r="DL1435"/>
      <c r="DM1435"/>
      <c r="DN1435"/>
      <c r="DO1435"/>
      <c r="DP1435"/>
      <c r="DQ1435"/>
      <c r="DR1435"/>
      <c r="DS1435"/>
      <c r="DT1435"/>
      <c r="DU1435"/>
      <c r="DV1435"/>
      <c r="DW1435"/>
      <c r="DX1435"/>
      <c r="DY1435"/>
      <c r="DZ1435"/>
      <c r="EA1435"/>
      <c r="EB1435"/>
      <c r="EC1435"/>
      <c r="ED1435"/>
      <c r="EE1435"/>
      <c r="EF1435"/>
      <c r="EG1435"/>
      <c r="EH1435"/>
      <c r="EI1435"/>
      <c r="EJ1435"/>
      <c r="EK1435"/>
      <c r="EL1435"/>
    </row>
    <row r="1436" spans="1:142" ht="15.75">
      <c r="A1436"/>
      <c r="B1436"/>
      <c r="C1436"/>
      <c r="D1436"/>
      <c r="E1436"/>
      <c r="F1436"/>
      <c r="G1436"/>
      <c r="H1436"/>
      <c r="I1436"/>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c r="CW1436"/>
      <c r="CX1436"/>
      <c r="CY1436"/>
      <c r="CZ1436"/>
      <c r="DA1436"/>
      <c r="DB1436"/>
      <c r="DC1436"/>
      <c r="DD1436"/>
      <c r="DE1436"/>
      <c r="DF1436"/>
      <c r="DG1436"/>
      <c r="DH1436"/>
      <c r="DI1436"/>
      <c r="DJ1436"/>
      <c r="DK1436"/>
      <c r="DL1436"/>
      <c r="DM1436"/>
      <c r="DN1436"/>
      <c r="DO1436"/>
      <c r="DP1436"/>
      <c r="DQ1436"/>
      <c r="DR1436"/>
      <c r="DS1436"/>
      <c r="DT1436"/>
      <c r="DU1436"/>
      <c r="DV1436"/>
      <c r="DW1436"/>
      <c r="DX1436"/>
      <c r="DY1436"/>
      <c r="DZ1436"/>
      <c r="EA1436"/>
      <c r="EB1436"/>
      <c r="EC1436"/>
      <c r="ED1436"/>
      <c r="EE1436"/>
      <c r="EF1436"/>
      <c r="EG1436"/>
      <c r="EH1436"/>
      <c r="EI1436"/>
      <c r="EJ1436"/>
      <c r="EK1436"/>
      <c r="EL1436"/>
    </row>
    <row r="1437" spans="1:142" ht="15.75">
      <c r="A1437"/>
      <c r="B1437"/>
      <c r="C1437"/>
      <c r="D1437"/>
      <c r="E1437"/>
      <c r="F1437"/>
      <c r="G1437"/>
      <c r="H1437"/>
      <c r="I1437"/>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c r="CW1437"/>
      <c r="CX1437"/>
      <c r="CY1437"/>
      <c r="CZ1437"/>
      <c r="DA1437"/>
      <c r="DB1437"/>
      <c r="DC1437"/>
      <c r="DD1437"/>
      <c r="DE1437"/>
      <c r="DF1437"/>
      <c r="DG1437"/>
      <c r="DH1437"/>
      <c r="DI1437"/>
      <c r="DJ1437"/>
      <c r="DK1437"/>
      <c r="DL1437"/>
      <c r="DM1437"/>
      <c r="DN1437"/>
      <c r="DO1437"/>
      <c r="DP1437"/>
      <c r="DQ1437"/>
      <c r="DR1437"/>
      <c r="DS1437"/>
      <c r="DT1437"/>
      <c r="DU1437"/>
      <c r="DV1437"/>
      <c r="DW1437"/>
      <c r="DX1437"/>
      <c r="DY1437"/>
      <c r="DZ1437"/>
      <c r="EA1437"/>
      <c r="EB1437"/>
      <c r="EC1437"/>
      <c r="ED1437"/>
      <c r="EE1437"/>
      <c r="EF1437"/>
      <c r="EG1437"/>
      <c r="EH1437"/>
      <c r="EI1437"/>
      <c r="EJ1437"/>
      <c r="EK1437"/>
      <c r="EL1437"/>
    </row>
    <row r="1438" spans="1:142" ht="15.75">
      <c r="A1438"/>
      <c r="B1438"/>
      <c r="C1438"/>
      <c r="D1438"/>
      <c r="E1438"/>
      <c r="F1438"/>
      <c r="G1438"/>
      <c r="H1438"/>
      <c r="I1438"/>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c r="CW1438"/>
      <c r="CX1438"/>
      <c r="CY1438"/>
      <c r="CZ1438"/>
      <c r="DA1438"/>
      <c r="DB1438"/>
      <c r="DC1438"/>
      <c r="DD1438"/>
      <c r="DE1438"/>
      <c r="DF1438"/>
      <c r="DG1438"/>
      <c r="DH1438"/>
      <c r="DI1438"/>
      <c r="DJ1438"/>
      <c r="DK1438"/>
      <c r="DL1438"/>
      <c r="DM1438"/>
      <c r="DN1438"/>
      <c r="DO1438"/>
      <c r="DP1438"/>
      <c r="DQ1438"/>
      <c r="DR1438"/>
      <c r="DS1438"/>
      <c r="DT1438"/>
      <c r="DU1438"/>
      <c r="DV1438"/>
      <c r="DW1438"/>
      <c r="DX1438"/>
      <c r="DY1438"/>
      <c r="DZ1438"/>
      <c r="EA1438"/>
      <c r="EB1438"/>
      <c r="EC1438"/>
      <c r="ED1438"/>
      <c r="EE1438"/>
      <c r="EF1438"/>
      <c r="EG1438"/>
      <c r="EH1438"/>
      <c r="EI1438"/>
      <c r="EJ1438"/>
      <c r="EK1438"/>
      <c r="EL1438"/>
    </row>
    <row r="1439" spans="1:142" ht="15.75">
      <c r="A1439"/>
      <c r="B1439"/>
      <c r="C1439"/>
      <c r="D1439"/>
      <c r="E1439"/>
      <c r="F1439"/>
      <c r="G1439"/>
      <c r="H1439"/>
      <c r="I143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c r="CW1439"/>
      <c r="CX1439"/>
      <c r="CY1439"/>
      <c r="CZ1439"/>
      <c r="DA1439"/>
      <c r="DB1439"/>
      <c r="DC1439"/>
      <c r="DD1439"/>
      <c r="DE1439"/>
      <c r="DF1439"/>
      <c r="DG1439"/>
      <c r="DH1439"/>
      <c r="DI1439"/>
      <c r="DJ1439"/>
      <c r="DK1439"/>
      <c r="DL1439"/>
      <c r="DM1439"/>
      <c r="DN1439"/>
      <c r="DO1439"/>
      <c r="DP1439"/>
      <c r="DQ1439"/>
      <c r="DR1439"/>
      <c r="DS1439"/>
      <c r="DT1439"/>
      <c r="DU1439"/>
      <c r="DV1439"/>
      <c r="DW1439"/>
      <c r="DX1439"/>
      <c r="DY1439"/>
      <c r="DZ1439"/>
      <c r="EA1439"/>
      <c r="EB1439"/>
      <c r="EC1439"/>
      <c r="ED1439"/>
      <c r="EE1439"/>
      <c r="EF1439"/>
      <c r="EG1439"/>
      <c r="EH1439"/>
      <c r="EI1439"/>
      <c r="EJ1439"/>
      <c r="EK1439"/>
      <c r="EL1439"/>
    </row>
    <row r="1440" spans="1:142" ht="15.75">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c r="DN1440"/>
      <c r="DO1440"/>
      <c r="DP1440"/>
      <c r="DQ1440"/>
      <c r="DR1440"/>
      <c r="DS1440"/>
      <c r="DT1440"/>
      <c r="DU1440"/>
      <c r="DV1440"/>
      <c r="DW1440"/>
      <c r="DX1440"/>
      <c r="DY1440"/>
      <c r="DZ1440"/>
      <c r="EA1440"/>
      <c r="EB1440"/>
      <c r="EC1440"/>
      <c r="ED1440"/>
      <c r="EE1440"/>
      <c r="EF1440"/>
      <c r="EG1440"/>
      <c r="EH1440"/>
      <c r="EI1440"/>
      <c r="EJ1440"/>
      <c r="EK1440"/>
      <c r="EL1440"/>
    </row>
    <row r="1441" spans="1:142" ht="15.75">
      <c r="A1441"/>
      <c r="B1441"/>
      <c r="C1441"/>
      <c r="D1441"/>
      <c r="E1441"/>
      <c r="F1441"/>
      <c r="G1441"/>
      <c r="H1441"/>
      <c r="I1441"/>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c r="CW1441"/>
      <c r="CX1441"/>
      <c r="CY1441"/>
      <c r="CZ1441"/>
      <c r="DA1441"/>
      <c r="DB1441"/>
      <c r="DC1441"/>
      <c r="DD1441"/>
      <c r="DE1441"/>
      <c r="DF1441"/>
      <c r="DG1441"/>
      <c r="DH1441"/>
      <c r="DI1441"/>
      <c r="DJ1441"/>
      <c r="DK1441"/>
      <c r="DL1441"/>
      <c r="DM1441"/>
      <c r="DN1441"/>
      <c r="DO1441"/>
      <c r="DP1441"/>
      <c r="DQ1441"/>
      <c r="DR1441"/>
      <c r="DS1441"/>
      <c r="DT1441"/>
      <c r="DU1441"/>
      <c r="DV1441"/>
      <c r="DW1441"/>
      <c r="DX1441"/>
      <c r="DY1441"/>
      <c r="DZ1441"/>
      <c r="EA1441"/>
      <c r="EB1441"/>
      <c r="EC1441"/>
      <c r="ED1441"/>
      <c r="EE1441"/>
      <c r="EF1441"/>
      <c r="EG1441"/>
      <c r="EH1441"/>
      <c r="EI1441"/>
      <c r="EJ1441"/>
      <c r="EK1441"/>
      <c r="EL1441"/>
    </row>
    <row r="1442" spans="1:142" ht="15.75">
      <c r="A1442"/>
      <c r="B1442"/>
      <c r="C1442"/>
      <c r="D1442"/>
      <c r="E1442"/>
      <c r="F1442"/>
      <c r="G1442"/>
      <c r="H1442"/>
      <c r="I1442"/>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c r="CW1442"/>
      <c r="CX1442"/>
      <c r="CY1442"/>
      <c r="CZ1442"/>
      <c r="DA1442"/>
      <c r="DB1442"/>
      <c r="DC1442"/>
      <c r="DD1442"/>
      <c r="DE1442"/>
      <c r="DF1442"/>
      <c r="DG1442"/>
      <c r="DH1442"/>
      <c r="DI1442"/>
      <c r="DJ1442"/>
      <c r="DK1442"/>
      <c r="DL1442"/>
      <c r="DM1442"/>
      <c r="DN1442"/>
      <c r="DO1442"/>
      <c r="DP1442"/>
      <c r="DQ1442"/>
      <c r="DR1442"/>
      <c r="DS1442"/>
      <c r="DT1442"/>
      <c r="DU1442"/>
      <c r="DV1442"/>
      <c r="DW1442"/>
      <c r="DX1442"/>
      <c r="DY1442"/>
      <c r="DZ1442"/>
      <c r="EA1442"/>
      <c r="EB1442"/>
      <c r="EC1442"/>
      <c r="ED1442"/>
      <c r="EE1442"/>
      <c r="EF1442"/>
      <c r="EG1442"/>
      <c r="EH1442"/>
      <c r="EI1442"/>
      <c r="EJ1442"/>
      <c r="EK1442"/>
      <c r="EL1442"/>
    </row>
    <row r="1443" spans="1:142" ht="15.75">
      <c r="A1443"/>
      <c r="B1443"/>
      <c r="C1443"/>
      <c r="D1443"/>
      <c r="E1443"/>
      <c r="F1443"/>
      <c r="G1443"/>
      <c r="H1443"/>
      <c r="I1443"/>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c r="CW1443"/>
      <c r="CX1443"/>
      <c r="CY1443"/>
      <c r="CZ1443"/>
      <c r="DA1443"/>
      <c r="DB1443"/>
      <c r="DC1443"/>
      <c r="DD1443"/>
      <c r="DE1443"/>
      <c r="DF1443"/>
      <c r="DG1443"/>
      <c r="DH1443"/>
      <c r="DI1443"/>
      <c r="DJ1443"/>
      <c r="DK1443"/>
      <c r="DL1443"/>
      <c r="DM1443"/>
      <c r="DN1443"/>
      <c r="DO1443"/>
      <c r="DP1443"/>
      <c r="DQ1443"/>
      <c r="DR1443"/>
      <c r="DS1443"/>
      <c r="DT1443"/>
      <c r="DU1443"/>
      <c r="DV1443"/>
      <c r="DW1443"/>
      <c r="DX1443"/>
      <c r="DY1443"/>
      <c r="DZ1443"/>
      <c r="EA1443"/>
      <c r="EB1443"/>
      <c r="EC1443"/>
      <c r="ED1443"/>
      <c r="EE1443"/>
      <c r="EF1443"/>
      <c r="EG1443"/>
      <c r="EH1443"/>
      <c r="EI1443"/>
      <c r="EJ1443"/>
      <c r="EK1443"/>
      <c r="EL1443"/>
    </row>
    <row r="1444" spans="1:142" ht="15.75">
      <c r="A1444"/>
      <c r="B1444"/>
      <c r="C1444"/>
      <c r="D1444"/>
      <c r="E1444"/>
      <c r="F1444"/>
      <c r="G1444"/>
      <c r="H1444"/>
      <c r="I1444"/>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c r="CW1444"/>
      <c r="CX1444"/>
      <c r="CY1444"/>
      <c r="CZ1444"/>
      <c r="DA1444"/>
      <c r="DB1444"/>
      <c r="DC1444"/>
      <c r="DD1444"/>
      <c r="DE1444"/>
      <c r="DF1444"/>
      <c r="DG1444"/>
      <c r="DH1444"/>
      <c r="DI1444"/>
      <c r="DJ1444"/>
      <c r="DK1444"/>
      <c r="DL1444"/>
      <c r="DM1444"/>
      <c r="DN1444"/>
      <c r="DO1444"/>
      <c r="DP1444"/>
      <c r="DQ1444"/>
      <c r="DR1444"/>
      <c r="DS1444"/>
      <c r="DT1444"/>
      <c r="DU1444"/>
      <c r="DV1444"/>
      <c r="DW1444"/>
      <c r="DX1444"/>
      <c r="DY1444"/>
      <c r="DZ1444"/>
      <c r="EA1444"/>
      <c r="EB1444"/>
      <c r="EC1444"/>
      <c r="ED1444"/>
      <c r="EE1444"/>
      <c r="EF1444"/>
      <c r="EG1444"/>
      <c r="EH1444"/>
      <c r="EI1444"/>
      <c r="EJ1444"/>
      <c r="EK1444"/>
      <c r="EL1444"/>
    </row>
    <row r="1445" spans="1:142" ht="15.75">
      <c r="A1445"/>
      <c r="B1445"/>
      <c r="C1445"/>
      <c r="D1445"/>
      <c r="E1445"/>
      <c r="F1445"/>
      <c r="G1445"/>
      <c r="H1445"/>
      <c r="I144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c r="CW1445"/>
      <c r="CX1445"/>
      <c r="CY1445"/>
      <c r="CZ1445"/>
      <c r="DA1445"/>
      <c r="DB1445"/>
      <c r="DC1445"/>
      <c r="DD1445"/>
      <c r="DE1445"/>
      <c r="DF1445"/>
      <c r="DG1445"/>
      <c r="DH1445"/>
      <c r="DI1445"/>
      <c r="DJ1445"/>
      <c r="DK1445"/>
      <c r="DL1445"/>
      <c r="DM1445"/>
      <c r="DN1445"/>
      <c r="DO1445"/>
      <c r="DP1445"/>
      <c r="DQ1445"/>
      <c r="DR1445"/>
      <c r="DS1445"/>
      <c r="DT1445"/>
      <c r="DU1445"/>
      <c r="DV1445"/>
      <c r="DW1445"/>
      <c r="DX1445"/>
      <c r="DY1445"/>
      <c r="DZ1445"/>
      <c r="EA1445"/>
      <c r="EB1445"/>
      <c r="EC1445"/>
      <c r="ED1445"/>
      <c r="EE1445"/>
      <c r="EF1445"/>
      <c r="EG1445"/>
      <c r="EH1445"/>
      <c r="EI1445"/>
      <c r="EJ1445"/>
      <c r="EK1445"/>
      <c r="EL1445"/>
    </row>
    <row r="1446" spans="1:142" ht="15.75">
      <c r="A1446"/>
      <c r="B1446"/>
      <c r="C1446"/>
      <c r="D1446"/>
      <c r="E1446"/>
      <c r="F1446"/>
      <c r="G1446"/>
      <c r="H1446"/>
      <c r="I1446"/>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c r="CW1446"/>
      <c r="CX1446"/>
      <c r="CY1446"/>
      <c r="CZ1446"/>
      <c r="DA1446"/>
      <c r="DB1446"/>
      <c r="DC1446"/>
      <c r="DD1446"/>
      <c r="DE1446"/>
      <c r="DF1446"/>
      <c r="DG1446"/>
      <c r="DH1446"/>
      <c r="DI1446"/>
      <c r="DJ1446"/>
      <c r="DK1446"/>
      <c r="DL1446"/>
      <c r="DM1446"/>
      <c r="DN1446"/>
      <c r="DO1446"/>
      <c r="DP1446"/>
      <c r="DQ1446"/>
      <c r="DR1446"/>
      <c r="DS1446"/>
      <c r="DT1446"/>
      <c r="DU1446"/>
      <c r="DV1446"/>
      <c r="DW1446"/>
      <c r="DX1446"/>
      <c r="DY1446"/>
      <c r="DZ1446"/>
      <c r="EA1446"/>
      <c r="EB1446"/>
      <c r="EC1446"/>
      <c r="ED1446"/>
      <c r="EE1446"/>
      <c r="EF1446"/>
      <c r="EG1446"/>
      <c r="EH1446"/>
      <c r="EI1446"/>
      <c r="EJ1446"/>
      <c r="EK1446"/>
      <c r="EL1446"/>
    </row>
    <row r="1447" spans="1:142" ht="15.75">
      <c r="A1447"/>
      <c r="B1447"/>
      <c r="C1447"/>
      <c r="D1447"/>
      <c r="E1447"/>
      <c r="F1447"/>
      <c r="G1447"/>
      <c r="H1447"/>
      <c r="I1447"/>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c r="CW1447"/>
      <c r="CX1447"/>
      <c r="CY1447"/>
      <c r="CZ1447"/>
      <c r="DA1447"/>
      <c r="DB1447"/>
      <c r="DC1447"/>
      <c r="DD1447"/>
      <c r="DE1447"/>
      <c r="DF1447"/>
      <c r="DG1447"/>
      <c r="DH1447"/>
      <c r="DI1447"/>
      <c r="DJ1447"/>
      <c r="DK1447"/>
      <c r="DL1447"/>
      <c r="DM1447"/>
      <c r="DN1447"/>
      <c r="DO1447"/>
      <c r="DP1447"/>
      <c r="DQ1447"/>
      <c r="DR1447"/>
      <c r="DS1447"/>
      <c r="DT1447"/>
      <c r="DU1447"/>
      <c r="DV1447"/>
      <c r="DW1447"/>
      <c r="DX1447"/>
      <c r="DY1447"/>
      <c r="DZ1447"/>
      <c r="EA1447"/>
      <c r="EB1447"/>
      <c r="EC1447"/>
      <c r="ED1447"/>
      <c r="EE1447"/>
      <c r="EF1447"/>
      <c r="EG1447"/>
      <c r="EH1447"/>
      <c r="EI1447"/>
      <c r="EJ1447"/>
      <c r="EK1447"/>
      <c r="EL1447"/>
    </row>
    <row r="1448" spans="1:142" ht="15.75">
      <c r="A1448"/>
      <c r="B1448"/>
      <c r="C1448"/>
      <c r="D1448"/>
      <c r="E1448"/>
      <c r="F1448"/>
      <c r="G1448"/>
      <c r="H1448"/>
      <c r="I1448"/>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c r="CW1448"/>
      <c r="CX1448"/>
      <c r="CY1448"/>
      <c r="CZ1448"/>
      <c r="DA1448"/>
      <c r="DB1448"/>
      <c r="DC1448"/>
      <c r="DD1448"/>
      <c r="DE1448"/>
      <c r="DF1448"/>
      <c r="DG1448"/>
      <c r="DH1448"/>
      <c r="DI1448"/>
      <c r="DJ1448"/>
      <c r="DK1448"/>
      <c r="DL1448"/>
      <c r="DM1448"/>
      <c r="DN1448"/>
      <c r="DO1448"/>
      <c r="DP1448"/>
      <c r="DQ1448"/>
      <c r="DR1448"/>
      <c r="DS1448"/>
      <c r="DT1448"/>
      <c r="DU1448"/>
      <c r="DV1448"/>
      <c r="DW1448"/>
      <c r="DX1448"/>
      <c r="DY1448"/>
      <c r="DZ1448"/>
      <c r="EA1448"/>
      <c r="EB1448"/>
      <c r="EC1448"/>
      <c r="ED1448"/>
      <c r="EE1448"/>
      <c r="EF1448"/>
      <c r="EG1448"/>
      <c r="EH1448"/>
      <c r="EI1448"/>
      <c r="EJ1448"/>
      <c r="EK1448"/>
      <c r="EL1448"/>
    </row>
    <row r="1449" spans="1:142" ht="15.75">
      <c r="A1449"/>
      <c r="B1449"/>
      <c r="C1449"/>
      <c r="D1449"/>
      <c r="E1449"/>
      <c r="F1449"/>
      <c r="G1449"/>
      <c r="H1449"/>
      <c r="I144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c r="CW1449"/>
      <c r="CX1449"/>
      <c r="CY1449"/>
      <c r="CZ1449"/>
      <c r="DA1449"/>
      <c r="DB1449"/>
      <c r="DC1449"/>
      <c r="DD1449"/>
      <c r="DE1449"/>
      <c r="DF1449"/>
      <c r="DG1449"/>
      <c r="DH1449"/>
      <c r="DI1449"/>
      <c r="DJ1449"/>
      <c r="DK1449"/>
      <c r="DL1449"/>
      <c r="DM1449"/>
      <c r="DN1449"/>
      <c r="DO1449"/>
      <c r="DP1449"/>
      <c r="DQ1449"/>
      <c r="DR1449"/>
      <c r="DS1449"/>
      <c r="DT1449"/>
      <c r="DU1449"/>
      <c r="DV1449"/>
      <c r="DW1449"/>
      <c r="DX1449"/>
      <c r="DY1449"/>
      <c r="DZ1449"/>
      <c r="EA1449"/>
      <c r="EB1449"/>
      <c r="EC1449"/>
      <c r="ED1449"/>
      <c r="EE1449"/>
      <c r="EF1449"/>
      <c r="EG1449"/>
      <c r="EH1449"/>
      <c r="EI1449"/>
      <c r="EJ1449"/>
      <c r="EK1449"/>
      <c r="EL1449"/>
    </row>
    <row r="1450" spans="1:142" ht="15.75">
      <c r="A1450"/>
      <c r="B1450"/>
      <c r="C1450"/>
      <c r="D1450"/>
      <c r="E1450"/>
      <c r="F1450"/>
      <c r="G1450"/>
      <c r="H1450"/>
      <c r="I1450"/>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c r="CW1450"/>
      <c r="CX1450"/>
      <c r="CY1450"/>
      <c r="CZ1450"/>
      <c r="DA1450"/>
      <c r="DB1450"/>
      <c r="DC1450"/>
      <c r="DD1450"/>
      <c r="DE1450"/>
      <c r="DF1450"/>
      <c r="DG1450"/>
      <c r="DH1450"/>
      <c r="DI1450"/>
      <c r="DJ1450"/>
      <c r="DK1450"/>
      <c r="DL1450"/>
      <c r="DM1450"/>
      <c r="DN1450"/>
      <c r="DO1450"/>
      <c r="DP1450"/>
      <c r="DQ1450"/>
      <c r="DR1450"/>
      <c r="DS1450"/>
      <c r="DT1450"/>
      <c r="DU1450"/>
      <c r="DV1450"/>
      <c r="DW1450"/>
      <c r="DX1450"/>
      <c r="DY1450"/>
      <c r="DZ1450"/>
      <c r="EA1450"/>
      <c r="EB1450"/>
      <c r="EC1450"/>
      <c r="ED1450"/>
      <c r="EE1450"/>
      <c r="EF1450"/>
      <c r="EG1450"/>
      <c r="EH1450"/>
      <c r="EI1450"/>
      <c r="EJ1450"/>
      <c r="EK1450"/>
      <c r="EL1450"/>
    </row>
    <row r="1451" spans="1:142" ht="15.75">
      <c r="A1451"/>
      <c r="B1451"/>
      <c r="C1451"/>
      <c r="D1451"/>
      <c r="E1451"/>
      <c r="F1451"/>
      <c r="G1451"/>
      <c r="H1451"/>
      <c r="I1451"/>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c r="CW1451"/>
      <c r="CX1451"/>
      <c r="CY1451"/>
      <c r="CZ1451"/>
      <c r="DA1451"/>
      <c r="DB1451"/>
      <c r="DC1451"/>
      <c r="DD1451"/>
      <c r="DE1451"/>
      <c r="DF1451"/>
      <c r="DG1451"/>
      <c r="DH1451"/>
      <c r="DI1451"/>
      <c r="DJ1451"/>
      <c r="DK1451"/>
      <c r="DL1451"/>
      <c r="DM1451"/>
      <c r="DN1451"/>
      <c r="DO1451"/>
      <c r="DP1451"/>
      <c r="DQ1451"/>
      <c r="DR1451"/>
      <c r="DS1451"/>
      <c r="DT1451"/>
      <c r="DU1451"/>
      <c r="DV1451"/>
      <c r="DW1451"/>
      <c r="DX1451"/>
      <c r="DY1451"/>
      <c r="DZ1451"/>
      <c r="EA1451"/>
      <c r="EB1451"/>
      <c r="EC1451"/>
      <c r="ED1451"/>
      <c r="EE1451"/>
      <c r="EF1451"/>
      <c r="EG1451"/>
      <c r="EH1451"/>
      <c r="EI1451"/>
      <c r="EJ1451"/>
      <c r="EK1451"/>
      <c r="EL1451"/>
    </row>
    <row r="1452" spans="1:142" ht="15.75">
      <c r="A1452"/>
      <c r="B1452"/>
      <c r="C1452"/>
      <c r="D1452"/>
      <c r="E1452"/>
      <c r="F1452"/>
      <c r="G1452"/>
      <c r="H1452"/>
      <c r="I1452"/>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c r="CW1452"/>
      <c r="CX1452"/>
      <c r="CY1452"/>
      <c r="CZ1452"/>
      <c r="DA1452"/>
      <c r="DB1452"/>
      <c r="DC1452"/>
      <c r="DD1452"/>
      <c r="DE1452"/>
      <c r="DF1452"/>
      <c r="DG1452"/>
      <c r="DH1452"/>
      <c r="DI1452"/>
      <c r="DJ1452"/>
      <c r="DK1452"/>
      <c r="DL1452"/>
      <c r="DM1452"/>
      <c r="DN1452"/>
      <c r="DO1452"/>
      <c r="DP1452"/>
      <c r="DQ1452"/>
      <c r="DR1452"/>
      <c r="DS1452"/>
      <c r="DT1452"/>
      <c r="DU1452"/>
      <c r="DV1452"/>
      <c r="DW1452"/>
      <c r="DX1452"/>
      <c r="DY1452"/>
      <c r="DZ1452"/>
      <c r="EA1452"/>
      <c r="EB1452"/>
      <c r="EC1452"/>
      <c r="ED1452"/>
      <c r="EE1452"/>
      <c r="EF1452"/>
      <c r="EG1452"/>
      <c r="EH1452"/>
      <c r="EI1452"/>
      <c r="EJ1452"/>
      <c r="EK1452"/>
      <c r="EL1452"/>
    </row>
    <row r="1453" spans="1:142" ht="15.75">
      <c r="A1453"/>
      <c r="B1453"/>
      <c r="C1453"/>
      <c r="D1453"/>
      <c r="E1453"/>
      <c r="F1453"/>
      <c r="G1453"/>
      <c r="H1453"/>
      <c r="I1453"/>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c r="CW1453"/>
      <c r="CX1453"/>
      <c r="CY1453"/>
      <c r="CZ1453"/>
      <c r="DA1453"/>
      <c r="DB1453"/>
      <c r="DC1453"/>
      <c r="DD1453"/>
      <c r="DE1453"/>
      <c r="DF1453"/>
      <c r="DG1453"/>
      <c r="DH1453"/>
      <c r="DI1453"/>
      <c r="DJ1453"/>
      <c r="DK1453"/>
      <c r="DL1453"/>
      <c r="DM1453"/>
      <c r="DN1453"/>
      <c r="DO1453"/>
      <c r="DP1453"/>
      <c r="DQ1453"/>
      <c r="DR1453"/>
      <c r="DS1453"/>
      <c r="DT1453"/>
      <c r="DU1453"/>
      <c r="DV1453"/>
      <c r="DW1453"/>
      <c r="DX1453"/>
      <c r="DY1453"/>
      <c r="DZ1453"/>
      <c r="EA1453"/>
      <c r="EB1453"/>
      <c r="EC1453"/>
      <c r="ED1453"/>
      <c r="EE1453"/>
      <c r="EF1453"/>
      <c r="EG1453"/>
      <c r="EH1453"/>
      <c r="EI1453"/>
      <c r="EJ1453"/>
      <c r="EK1453"/>
      <c r="EL1453"/>
    </row>
    <row r="1454" spans="1:142" ht="15.75">
      <c r="A1454"/>
      <c r="B1454"/>
      <c r="C1454"/>
      <c r="D1454"/>
      <c r="E1454"/>
      <c r="F1454"/>
      <c r="G1454"/>
      <c r="H1454"/>
      <c r="I1454"/>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c r="CW1454"/>
      <c r="CX1454"/>
      <c r="CY1454"/>
      <c r="CZ1454"/>
      <c r="DA1454"/>
      <c r="DB1454"/>
      <c r="DC1454"/>
      <c r="DD1454"/>
      <c r="DE1454"/>
      <c r="DF1454"/>
      <c r="DG1454"/>
      <c r="DH1454"/>
      <c r="DI1454"/>
      <c r="DJ1454"/>
      <c r="DK1454"/>
      <c r="DL1454"/>
      <c r="DM1454"/>
      <c r="DN1454"/>
      <c r="DO1454"/>
      <c r="DP1454"/>
      <c r="DQ1454"/>
      <c r="DR1454"/>
      <c r="DS1454"/>
      <c r="DT1454"/>
      <c r="DU1454"/>
      <c r="DV1454"/>
      <c r="DW1454"/>
      <c r="DX1454"/>
      <c r="DY1454"/>
      <c r="DZ1454"/>
      <c r="EA1454"/>
      <c r="EB1454"/>
      <c r="EC1454"/>
      <c r="ED1454"/>
      <c r="EE1454"/>
      <c r="EF1454"/>
      <c r="EG1454"/>
      <c r="EH1454"/>
      <c r="EI1454"/>
      <c r="EJ1454"/>
      <c r="EK1454"/>
      <c r="EL1454"/>
    </row>
    <row r="1455" spans="1:142" ht="15.75">
      <c r="A1455"/>
      <c r="B1455"/>
      <c r="C1455"/>
      <c r="D1455"/>
      <c r="E1455"/>
      <c r="F1455"/>
      <c r="G1455"/>
      <c r="H1455"/>
      <c r="I145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c r="CW1455"/>
      <c r="CX1455"/>
      <c r="CY1455"/>
      <c r="CZ1455"/>
      <c r="DA1455"/>
      <c r="DB1455"/>
      <c r="DC1455"/>
      <c r="DD1455"/>
      <c r="DE1455"/>
      <c r="DF1455"/>
      <c r="DG1455"/>
      <c r="DH1455"/>
      <c r="DI1455"/>
      <c r="DJ1455"/>
      <c r="DK1455"/>
      <c r="DL1455"/>
      <c r="DM1455"/>
      <c r="DN1455"/>
      <c r="DO1455"/>
      <c r="DP1455"/>
      <c r="DQ1455"/>
      <c r="DR1455"/>
      <c r="DS1455"/>
      <c r="DT1455"/>
      <c r="DU1455"/>
      <c r="DV1455"/>
      <c r="DW1455"/>
      <c r="DX1455"/>
      <c r="DY1455"/>
      <c r="DZ1455"/>
      <c r="EA1455"/>
      <c r="EB1455"/>
      <c r="EC1455"/>
      <c r="ED1455"/>
      <c r="EE1455"/>
      <c r="EF1455"/>
      <c r="EG1455"/>
      <c r="EH1455"/>
      <c r="EI1455"/>
      <c r="EJ1455"/>
      <c r="EK1455"/>
      <c r="EL1455"/>
    </row>
    <row r="1456" spans="1:142" ht="15.75">
      <c r="A1456"/>
      <c r="B1456"/>
      <c r="C1456"/>
      <c r="D1456"/>
      <c r="E1456"/>
      <c r="F1456"/>
      <c r="G1456"/>
      <c r="H1456"/>
      <c r="I1456"/>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c r="CW1456"/>
      <c r="CX1456"/>
      <c r="CY1456"/>
      <c r="CZ1456"/>
      <c r="DA1456"/>
      <c r="DB1456"/>
      <c r="DC1456"/>
      <c r="DD1456"/>
      <c r="DE1456"/>
      <c r="DF1456"/>
      <c r="DG1456"/>
      <c r="DH1456"/>
      <c r="DI1456"/>
      <c r="DJ1456"/>
      <c r="DK1456"/>
      <c r="DL1456"/>
      <c r="DM1456"/>
      <c r="DN1456"/>
      <c r="DO1456"/>
      <c r="DP1456"/>
      <c r="DQ1456"/>
      <c r="DR1456"/>
      <c r="DS1456"/>
      <c r="DT1456"/>
      <c r="DU1456"/>
      <c r="DV1456"/>
      <c r="DW1456"/>
      <c r="DX1456"/>
      <c r="DY1456"/>
      <c r="DZ1456"/>
      <c r="EA1456"/>
      <c r="EB1456"/>
      <c r="EC1456"/>
      <c r="ED1456"/>
      <c r="EE1456"/>
      <c r="EF1456"/>
      <c r="EG1456"/>
      <c r="EH1456"/>
      <c r="EI1456"/>
      <c r="EJ1456"/>
      <c r="EK1456"/>
      <c r="EL1456"/>
    </row>
    <row r="1457" spans="1:142" ht="15.75">
      <c r="A1457"/>
      <c r="B1457"/>
      <c r="C1457"/>
      <c r="D1457"/>
      <c r="E1457"/>
      <c r="F1457"/>
      <c r="G1457"/>
      <c r="H1457"/>
      <c r="I1457"/>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c r="CW1457"/>
      <c r="CX1457"/>
      <c r="CY1457"/>
      <c r="CZ1457"/>
      <c r="DA1457"/>
      <c r="DB1457"/>
      <c r="DC1457"/>
      <c r="DD1457"/>
      <c r="DE1457"/>
      <c r="DF1457"/>
      <c r="DG1457"/>
      <c r="DH1457"/>
      <c r="DI1457"/>
      <c r="DJ1457"/>
      <c r="DK1457"/>
      <c r="DL1457"/>
      <c r="DM1457"/>
      <c r="DN1457"/>
      <c r="DO1457"/>
      <c r="DP1457"/>
      <c r="DQ1457"/>
      <c r="DR1457"/>
      <c r="DS1457"/>
      <c r="DT1457"/>
      <c r="DU1457"/>
      <c r="DV1457"/>
      <c r="DW1457"/>
      <c r="DX1457"/>
      <c r="DY1457"/>
      <c r="DZ1457"/>
      <c r="EA1457"/>
      <c r="EB1457"/>
      <c r="EC1457"/>
      <c r="ED1457"/>
      <c r="EE1457"/>
      <c r="EF1457"/>
      <c r="EG1457"/>
      <c r="EH1457"/>
      <c r="EI1457"/>
      <c r="EJ1457"/>
      <c r="EK1457"/>
      <c r="EL1457"/>
    </row>
    <row r="1458" spans="1:142" ht="15.75">
      <c r="A1458"/>
      <c r="B1458"/>
      <c r="C1458"/>
      <c r="D1458"/>
      <c r="E1458"/>
      <c r="F1458"/>
      <c r="G1458"/>
      <c r="H1458"/>
      <c r="I1458"/>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c r="CW1458"/>
      <c r="CX1458"/>
      <c r="CY1458"/>
      <c r="CZ1458"/>
      <c r="DA1458"/>
      <c r="DB1458"/>
      <c r="DC1458"/>
      <c r="DD1458"/>
      <c r="DE1458"/>
      <c r="DF1458"/>
      <c r="DG1458"/>
      <c r="DH1458"/>
      <c r="DI1458"/>
      <c r="DJ1458"/>
      <c r="DK1458"/>
      <c r="DL1458"/>
      <c r="DM1458"/>
      <c r="DN1458"/>
      <c r="DO1458"/>
      <c r="DP1458"/>
      <c r="DQ1458"/>
      <c r="DR1458"/>
      <c r="DS1458"/>
      <c r="DT1458"/>
      <c r="DU1458"/>
      <c r="DV1458"/>
      <c r="DW1458"/>
      <c r="DX1458"/>
      <c r="DY1458"/>
      <c r="DZ1458"/>
      <c r="EA1458"/>
      <c r="EB1458"/>
      <c r="EC1458"/>
      <c r="ED1458"/>
      <c r="EE1458"/>
      <c r="EF1458"/>
      <c r="EG1458"/>
      <c r="EH1458"/>
      <c r="EI1458"/>
      <c r="EJ1458"/>
      <c r="EK1458"/>
      <c r="EL1458"/>
    </row>
    <row r="1459" spans="1:142" ht="15.75">
      <c r="A1459"/>
      <c r="B1459"/>
      <c r="C1459"/>
      <c r="D1459"/>
      <c r="E1459"/>
      <c r="F1459"/>
      <c r="G1459"/>
      <c r="H1459"/>
      <c r="I145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c r="CW1459"/>
      <c r="CX1459"/>
      <c r="CY1459"/>
      <c r="CZ1459"/>
      <c r="DA1459"/>
      <c r="DB1459"/>
      <c r="DC1459"/>
      <c r="DD1459"/>
      <c r="DE1459"/>
      <c r="DF1459"/>
      <c r="DG1459"/>
      <c r="DH1459"/>
      <c r="DI1459"/>
      <c r="DJ1459"/>
      <c r="DK1459"/>
      <c r="DL1459"/>
      <c r="DM1459"/>
      <c r="DN1459"/>
      <c r="DO1459"/>
      <c r="DP1459"/>
      <c r="DQ1459"/>
      <c r="DR1459"/>
      <c r="DS1459"/>
      <c r="DT1459"/>
      <c r="DU1459"/>
      <c r="DV1459"/>
      <c r="DW1459"/>
      <c r="DX1459"/>
      <c r="DY1459"/>
      <c r="DZ1459"/>
      <c r="EA1459"/>
      <c r="EB1459"/>
      <c r="EC1459"/>
      <c r="ED1459"/>
      <c r="EE1459"/>
      <c r="EF1459"/>
      <c r="EG1459"/>
      <c r="EH1459"/>
      <c r="EI1459"/>
      <c r="EJ1459"/>
      <c r="EK1459"/>
      <c r="EL1459"/>
    </row>
    <row r="1460" spans="1:142" ht="15.75">
      <c r="A1460"/>
      <c r="B1460"/>
      <c r="C1460"/>
      <c r="D1460"/>
      <c r="E1460"/>
      <c r="F1460"/>
      <c r="G1460"/>
      <c r="H1460"/>
      <c r="I1460"/>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c r="CW1460"/>
      <c r="CX1460"/>
      <c r="CY1460"/>
      <c r="CZ1460"/>
      <c r="DA1460"/>
      <c r="DB1460"/>
      <c r="DC1460"/>
      <c r="DD1460"/>
      <c r="DE1460"/>
      <c r="DF1460"/>
      <c r="DG1460"/>
      <c r="DH1460"/>
      <c r="DI1460"/>
      <c r="DJ1460"/>
      <c r="DK1460"/>
      <c r="DL1460"/>
      <c r="DM1460"/>
      <c r="DN1460"/>
      <c r="DO1460"/>
      <c r="DP1460"/>
      <c r="DQ1460"/>
      <c r="DR1460"/>
      <c r="DS1460"/>
      <c r="DT1460"/>
      <c r="DU1460"/>
      <c r="DV1460"/>
      <c r="DW1460"/>
      <c r="DX1460"/>
      <c r="DY1460"/>
      <c r="DZ1460"/>
      <c r="EA1460"/>
      <c r="EB1460"/>
      <c r="EC1460"/>
      <c r="ED1460"/>
      <c r="EE1460"/>
      <c r="EF1460"/>
      <c r="EG1460"/>
      <c r="EH1460"/>
      <c r="EI1460"/>
      <c r="EJ1460"/>
      <c r="EK1460"/>
      <c r="EL1460"/>
    </row>
    <row r="1461" spans="1:142" ht="15.75">
      <c r="A1461"/>
      <c r="B1461"/>
      <c r="C1461"/>
      <c r="D1461"/>
      <c r="E1461"/>
      <c r="F1461"/>
      <c r="G1461"/>
      <c r="H1461"/>
      <c r="I1461"/>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c r="CW1461"/>
      <c r="CX1461"/>
      <c r="CY1461"/>
      <c r="CZ1461"/>
      <c r="DA1461"/>
      <c r="DB1461"/>
      <c r="DC1461"/>
      <c r="DD1461"/>
      <c r="DE1461"/>
      <c r="DF1461"/>
      <c r="DG1461"/>
      <c r="DH1461"/>
      <c r="DI1461"/>
      <c r="DJ1461"/>
      <c r="DK1461"/>
      <c r="DL1461"/>
      <c r="DM1461"/>
      <c r="DN1461"/>
      <c r="DO1461"/>
      <c r="DP1461"/>
      <c r="DQ1461"/>
      <c r="DR1461"/>
      <c r="DS1461"/>
      <c r="DT1461"/>
      <c r="DU1461"/>
      <c r="DV1461"/>
      <c r="DW1461"/>
      <c r="DX1461"/>
      <c r="DY1461"/>
      <c r="DZ1461"/>
      <c r="EA1461"/>
      <c r="EB1461"/>
      <c r="EC1461"/>
      <c r="ED1461"/>
      <c r="EE1461"/>
      <c r="EF1461"/>
      <c r="EG1461"/>
      <c r="EH1461"/>
      <c r="EI1461"/>
      <c r="EJ1461"/>
      <c r="EK1461"/>
      <c r="EL1461"/>
    </row>
    <row r="1462" spans="1:142" ht="15.75">
      <c r="A1462"/>
      <c r="B1462"/>
      <c r="C1462"/>
      <c r="D1462"/>
      <c r="E1462"/>
      <c r="F1462"/>
      <c r="G1462"/>
      <c r="H1462"/>
      <c r="I1462"/>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c r="CW1462"/>
      <c r="CX1462"/>
      <c r="CY1462"/>
      <c r="CZ1462"/>
      <c r="DA1462"/>
      <c r="DB1462"/>
      <c r="DC1462"/>
      <c r="DD1462"/>
      <c r="DE1462"/>
      <c r="DF1462"/>
      <c r="DG1462"/>
      <c r="DH1462"/>
      <c r="DI1462"/>
      <c r="DJ1462"/>
      <c r="DK1462"/>
      <c r="DL1462"/>
      <c r="DM1462"/>
      <c r="DN1462"/>
      <c r="DO1462"/>
      <c r="DP1462"/>
      <c r="DQ1462"/>
      <c r="DR1462"/>
      <c r="DS1462"/>
      <c r="DT1462"/>
      <c r="DU1462"/>
      <c r="DV1462"/>
      <c r="DW1462"/>
      <c r="DX1462"/>
      <c r="DY1462"/>
      <c r="DZ1462"/>
      <c r="EA1462"/>
      <c r="EB1462"/>
      <c r="EC1462"/>
      <c r="ED1462"/>
      <c r="EE1462"/>
      <c r="EF1462"/>
      <c r="EG1462"/>
      <c r="EH1462"/>
      <c r="EI1462"/>
      <c r="EJ1462"/>
      <c r="EK1462"/>
      <c r="EL1462"/>
    </row>
    <row r="1463" spans="1:142" ht="15.75">
      <c r="A1463"/>
      <c r="B1463"/>
      <c r="C1463"/>
      <c r="D1463"/>
      <c r="E1463"/>
      <c r="F1463"/>
      <c r="G1463"/>
      <c r="H1463"/>
      <c r="I1463"/>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c r="CW1463"/>
      <c r="CX1463"/>
      <c r="CY1463"/>
      <c r="CZ1463"/>
      <c r="DA1463"/>
      <c r="DB1463"/>
      <c r="DC1463"/>
      <c r="DD1463"/>
      <c r="DE1463"/>
      <c r="DF1463"/>
      <c r="DG1463"/>
      <c r="DH1463"/>
      <c r="DI1463"/>
      <c r="DJ1463"/>
      <c r="DK1463"/>
      <c r="DL1463"/>
      <c r="DM1463"/>
      <c r="DN1463"/>
      <c r="DO1463"/>
      <c r="DP1463"/>
      <c r="DQ1463"/>
      <c r="DR1463"/>
      <c r="DS1463"/>
      <c r="DT1463"/>
      <c r="DU1463"/>
      <c r="DV1463"/>
      <c r="DW1463"/>
      <c r="DX1463"/>
      <c r="DY1463"/>
      <c r="DZ1463"/>
      <c r="EA1463"/>
      <c r="EB1463"/>
      <c r="EC1463"/>
      <c r="ED1463"/>
      <c r="EE1463"/>
      <c r="EF1463"/>
      <c r="EG1463"/>
      <c r="EH1463"/>
      <c r="EI1463"/>
      <c r="EJ1463"/>
      <c r="EK1463"/>
      <c r="EL1463"/>
    </row>
    <row r="1464" spans="1:142" ht="15.75">
      <c r="A1464"/>
      <c r="B1464"/>
      <c r="C1464"/>
      <c r="D1464"/>
      <c r="E1464"/>
      <c r="F1464"/>
      <c r="G1464"/>
      <c r="H1464"/>
      <c r="I1464"/>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c r="CW1464"/>
      <c r="CX1464"/>
      <c r="CY1464"/>
      <c r="CZ1464"/>
      <c r="DA1464"/>
      <c r="DB1464"/>
      <c r="DC1464"/>
      <c r="DD1464"/>
      <c r="DE1464"/>
      <c r="DF1464"/>
      <c r="DG1464"/>
      <c r="DH1464"/>
      <c r="DI1464"/>
      <c r="DJ1464"/>
      <c r="DK1464"/>
      <c r="DL1464"/>
      <c r="DM1464"/>
      <c r="DN1464"/>
      <c r="DO1464"/>
      <c r="DP1464"/>
      <c r="DQ1464"/>
      <c r="DR1464"/>
      <c r="DS1464"/>
      <c r="DT1464"/>
      <c r="DU1464"/>
      <c r="DV1464"/>
      <c r="DW1464"/>
      <c r="DX1464"/>
      <c r="DY1464"/>
      <c r="DZ1464"/>
      <c r="EA1464"/>
      <c r="EB1464"/>
      <c r="EC1464"/>
      <c r="ED1464"/>
      <c r="EE1464"/>
      <c r="EF1464"/>
      <c r="EG1464"/>
      <c r="EH1464"/>
      <c r="EI1464"/>
      <c r="EJ1464"/>
      <c r="EK1464"/>
      <c r="EL1464"/>
    </row>
    <row r="1465" spans="1:142" ht="15.75">
      <c r="A1465"/>
      <c r="B1465"/>
      <c r="C1465"/>
      <c r="D1465"/>
      <c r="E1465"/>
      <c r="F1465"/>
      <c r="G1465"/>
      <c r="H1465"/>
      <c r="I146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c r="CW1465"/>
      <c r="CX1465"/>
      <c r="CY1465"/>
      <c r="CZ1465"/>
      <c r="DA1465"/>
      <c r="DB1465"/>
      <c r="DC1465"/>
      <c r="DD1465"/>
      <c r="DE1465"/>
      <c r="DF1465"/>
      <c r="DG1465"/>
      <c r="DH1465"/>
      <c r="DI1465"/>
      <c r="DJ1465"/>
      <c r="DK1465"/>
      <c r="DL1465"/>
      <c r="DM1465"/>
      <c r="DN1465"/>
      <c r="DO1465"/>
      <c r="DP1465"/>
      <c r="DQ1465"/>
      <c r="DR1465"/>
      <c r="DS1465"/>
      <c r="DT1465"/>
      <c r="DU1465"/>
      <c r="DV1465"/>
      <c r="DW1465"/>
      <c r="DX1465"/>
      <c r="DY1465"/>
      <c r="DZ1465"/>
      <c r="EA1465"/>
      <c r="EB1465"/>
      <c r="EC1465"/>
      <c r="ED1465"/>
      <c r="EE1465"/>
      <c r="EF1465"/>
      <c r="EG1465"/>
      <c r="EH1465"/>
      <c r="EI1465"/>
      <c r="EJ1465"/>
      <c r="EK1465"/>
      <c r="EL1465"/>
    </row>
    <row r="1466" spans="1:142" ht="15.75">
      <c r="A1466"/>
      <c r="B1466"/>
      <c r="C1466"/>
      <c r="D1466"/>
      <c r="E1466"/>
      <c r="F1466"/>
      <c r="G1466"/>
      <c r="H1466"/>
      <c r="I1466"/>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c r="CW1466"/>
      <c r="CX1466"/>
      <c r="CY1466"/>
      <c r="CZ1466"/>
      <c r="DA1466"/>
      <c r="DB1466"/>
      <c r="DC1466"/>
      <c r="DD1466"/>
      <c r="DE1466"/>
      <c r="DF1466"/>
      <c r="DG1466"/>
      <c r="DH1466"/>
      <c r="DI1466"/>
      <c r="DJ1466"/>
      <c r="DK1466"/>
      <c r="DL1466"/>
      <c r="DM1466"/>
      <c r="DN1466"/>
      <c r="DO1466"/>
      <c r="DP1466"/>
      <c r="DQ1466"/>
      <c r="DR1466"/>
      <c r="DS1466"/>
      <c r="DT1466"/>
      <c r="DU1466"/>
      <c r="DV1466"/>
      <c r="DW1466"/>
      <c r="DX1466"/>
      <c r="DY1466"/>
      <c r="DZ1466"/>
      <c r="EA1466"/>
      <c r="EB1466"/>
      <c r="EC1466"/>
      <c r="ED1466"/>
      <c r="EE1466"/>
      <c r="EF1466"/>
      <c r="EG1466"/>
      <c r="EH1466"/>
      <c r="EI1466"/>
      <c r="EJ1466"/>
      <c r="EK1466"/>
      <c r="EL1466"/>
    </row>
    <row r="1467" spans="1:142" ht="15.75">
      <c r="A1467"/>
      <c r="B1467"/>
      <c r="C1467"/>
      <c r="D1467"/>
      <c r="E1467"/>
      <c r="F1467"/>
      <c r="G1467"/>
      <c r="H1467"/>
      <c r="I1467"/>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c r="CW1467"/>
      <c r="CX1467"/>
      <c r="CY1467"/>
      <c r="CZ1467"/>
      <c r="DA1467"/>
      <c r="DB1467"/>
      <c r="DC1467"/>
      <c r="DD1467"/>
      <c r="DE1467"/>
      <c r="DF1467"/>
      <c r="DG1467"/>
      <c r="DH1467"/>
      <c r="DI1467"/>
      <c r="DJ1467"/>
      <c r="DK1467"/>
      <c r="DL1467"/>
      <c r="DM1467"/>
      <c r="DN1467"/>
      <c r="DO1467"/>
      <c r="DP1467"/>
      <c r="DQ1467"/>
      <c r="DR1467"/>
      <c r="DS1467"/>
      <c r="DT1467"/>
      <c r="DU1467"/>
      <c r="DV1467"/>
      <c r="DW1467"/>
      <c r="DX1467"/>
      <c r="DY1467"/>
      <c r="DZ1467"/>
      <c r="EA1467"/>
      <c r="EB1467"/>
      <c r="EC1467"/>
      <c r="ED1467"/>
      <c r="EE1467"/>
      <c r="EF1467"/>
      <c r="EG1467"/>
      <c r="EH1467"/>
      <c r="EI1467"/>
      <c r="EJ1467"/>
      <c r="EK1467"/>
      <c r="EL1467"/>
    </row>
    <row r="1468" spans="1:142" ht="15.75">
      <c r="A1468"/>
      <c r="B1468"/>
      <c r="C1468"/>
      <c r="D1468"/>
      <c r="E1468"/>
      <c r="F1468"/>
      <c r="G1468"/>
      <c r="H1468"/>
      <c r="I1468"/>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c r="CW1468"/>
      <c r="CX1468"/>
      <c r="CY1468"/>
      <c r="CZ1468"/>
      <c r="DA1468"/>
      <c r="DB1468"/>
      <c r="DC1468"/>
      <c r="DD1468"/>
      <c r="DE1468"/>
      <c r="DF1468"/>
      <c r="DG1468"/>
      <c r="DH1468"/>
      <c r="DI1468"/>
      <c r="DJ1468"/>
      <c r="DK1468"/>
      <c r="DL1468"/>
      <c r="DM1468"/>
      <c r="DN1468"/>
      <c r="DO1468"/>
      <c r="DP1468"/>
      <c r="DQ1468"/>
      <c r="DR1468"/>
      <c r="DS1468"/>
      <c r="DT1468"/>
      <c r="DU1468"/>
      <c r="DV1468"/>
      <c r="DW1468"/>
      <c r="DX1468"/>
      <c r="DY1468"/>
      <c r="DZ1468"/>
      <c r="EA1468"/>
      <c r="EB1468"/>
      <c r="EC1468"/>
      <c r="ED1468"/>
      <c r="EE1468"/>
      <c r="EF1468"/>
      <c r="EG1468"/>
      <c r="EH1468"/>
      <c r="EI1468"/>
      <c r="EJ1468"/>
      <c r="EK1468"/>
      <c r="EL1468"/>
    </row>
    <row r="1469" spans="1:142" ht="15.75">
      <c r="A1469"/>
      <c r="B1469"/>
      <c r="C1469"/>
      <c r="D1469"/>
      <c r="E1469"/>
      <c r="F1469"/>
      <c r="G1469"/>
      <c r="H1469"/>
      <c r="I14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c r="CW1469"/>
      <c r="CX1469"/>
      <c r="CY1469"/>
      <c r="CZ1469"/>
      <c r="DA1469"/>
      <c r="DB1469"/>
      <c r="DC1469"/>
      <c r="DD1469"/>
      <c r="DE1469"/>
      <c r="DF1469"/>
      <c r="DG1469"/>
      <c r="DH1469"/>
      <c r="DI1469"/>
      <c r="DJ1469"/>
      <c r="DK1469"/>
      <c r="DL1469"/>
      <c r="DM1469"/>
      <c r="DN1469"/>
      <c r="DO1469"/>
      <c r="DP1469"/>
      <c r="DQ1469"/>
      <c r="DR1469"/>
      <c r="DS1469"/>
      <c r="DT1469"/>
      <c r="DU1469"/>
      <c r="DV1469"/>
      <c r="DW1469"/>
      <c r="DX1469"/>
      <c r="DY1469"/>
      <c r="DZ1469"/>
      <c r="EA1469"/>
      <c r="EB1469"/>
      <c r="EC1469"/>
      <c r="ED1469"/>
      <c r="EE1469"/>
      <c r="EF1469"/>
      <c r="EG1469"/>
      <c r="EH1469"/>
      <c r="EI1469"/>
      <c r="EJ1469"/>
      <c r="EK1469"/>
      <c r="EL1469"/>
    </row>
    <row r="1470" spans="1:142" ht="15.75">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c r="DM1470"/>
      <c r="DN1470"/>
      <c r="DO1470"/>
      <c r="DP1470"/>
      <c r="DQ1470"/>
      <c r="DR1470"/>
      <c r="DS1470"/>
      <c r="DT1470"/>
      <c r="DU1470"/>
      <c r="DV1470"/>
      <c r="DW1470"/>
      <c r="DX1470"/>
      <c r="DY1470"/>
      <c r="DZ1470"/>
      <c r="EA1470"/>
      <c r="EB1470"/>
      <c r="EC1470"/>
      <c r="ED1470"/>
      <c r="EE1470"/>
      <c r="EF1470"/>
      <c r="EG1470"/>
      <c r="EH1470"/>
      <c r="EI1470"/>
      <c r="EJ1470"/>
      <c r="EK1470"/>
      <c r="EL1470"/>
    </row>
    <row r="1471" spans="1:142" ht="15.75">
      <c r="A1471"/>
      <c r="B1471"/>
      <c r="C1471"/>
      <c r="D1471"/>
      <c r="E1471"/>
      <c r="F1471"/>
      <c r="G1471"/>
      <c r="H1471"/>
      <c r="I1471"/>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c r="CW1471"/>
      <c r="CX1471"/>
      <c r="CY1471"/>
      <c r="CZ1471"/>
      <c r="DA1471"/>
      <c r="DB1471"/>
      <c r="DC1471"/>
      <c r="DD1471"/>
      <c r="DE1471"/>
      <c r="DF1471"/>
      <c r="DG1471"/>
      <c r="DH1471"/>
      <c r="DI1471"/>
      <c r="DJ1471"/>
      <c r="DK1471"/>
      <c r="DL1471"/>
      <c r="DM1471"/>
      <c r="DN1471"/>
      <c r="DO1471"/>
      <c r="DP1471"/>
      <c r="DQ1471"/>
      <c r="DR1471"/>
      <c r="DS1471"/>
      <c r="DT1471"/>
      <c r="DU1471"/>
      <c r="DV1471"/>
      <c r="DW1471"/>
      <c r="DX1471"/>
      <c r="DY1471"/>
      <c r="DZ1471"/>
      <c r="EA1471"/>
      <c r="EB1471"/>
      <c r="EC1471"/>
      <c r="ED1471"/>
      <c r="EE1471"/>
      <c r="EF1471"/>
      <c r="EG1471"/>
      <c r="EH1471"/>
      <c r="EI1471"/>
      <c r="EJ1471"/>
      <c r="EK1471"/>
      <c r="EL1471"/>
    </row>
    <row r="1472" spans="1:142" ht="15.75">
      <c r="A1472"/>
      <c r="B1472"/>
      <c r="C1472"/>
      <c r="D1472"/>
      <c r="E1472"/>
      <c r="F1472"/>
      <c r="G1472"/>
      <c r="H1472"/>
      <c r="I1472"/>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c r="CW1472"/>
      <c r="CX1472"/>
      <c r="CY1472"/>
      <c r="CZ1472"/>
      <c r="DA1472"/>
      <c r="DB1472"/>
      <c r="DC1472"/>
      <c r="DD1472"/>
      <c r="DE1472"/>
      <c r="DF1472"/>
      <c r="DG1472"/>
      <c r="DH1472"/>
      <c r="DI1472"/>
      <c r="DJ1472"/>
      <c r="DK1472"/>
      <c r="DL1472"/>
      <c r="DM1472"/>
      <c r="DN1472"/>
      <c r="DO1472"/>
      <c r="DP1472"/>
      <c r="DQ1472"/>
      <c r="DR1472"/>
      <c r="DS1472"/>
      <c r="DT1472"/>
      <c r="DU1472"/>
      <c r="DV1472"/>
      <c r="DW1472"/>
      <c r="DX1472"/>
      <c r="DY1472"/>
      <c r="DZ1472"/>
      <c r="EA1472"/>
      <c r="EB1472"/>
      <c r="EC1472"/>
      <c r="ED1472"/>
      <c r="EE1472"/>
      <c r="EF1472"/>
      <c r="EG1472"/>
      <c r="EH1472"/>
      <c r="EI1472"/>
      <c r="EJ1472"/>
      <c r="EK1472"/>
      <c r="EL1472"/>
    </row>
    <row r="1473" spans="1:142" ht="15.75">
      <c r="A1473"/>
      <c r="B1473"/>
      <c r="C1473"/>
      <c r="D1473"/>
      <c r="E1473"/>
      <c r="F1473"/>
      <c r="G1473"/>
      <c r="H1473"/>
      <c r="I1473"/>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c r="CW1473"/>
      <c r="CX1473"/>
      <c r="CY1473"/>
      <c r="CZ1473"/>
      <c r="DA1473"/>
      <c r="DB1473"/>
      <c r="DC1473"/>
      <c r="DD1473"/>
      <c r="DE1473"/>
      <c r="DF1473"/>
      <c r="DG1473"/>
      <c r="DH1473"/>
      <c r="DI1473"/>
      <c r="DJ1473"/>
      <c r="DK1473"/>
      <c r="DL1473"/>
      <c r="DM1473"/>
      <c r="DN1473"/>
      <c r="DO1473"/>
      <c r="DP1473"/>
      <c r="DQ1473"/>
      <c r="DR1473"/>
      <c r="DS1473"/>
      <c r="DT1473"/>
      <c r="DU1473"/>
      <c r="DV1473"/>
      <c r="DW1473"/>
      <c r="DX1473"/>
      <c r="DY1473"/>
      <c r="DZ1473"/>
      <c r="EA1473"/>
      <c r="EB1473"/>
      <c r="EC1473"/>
      <c r="ED1473"/>
      <c r="EE1473"/>
      <c r="EF1473"/>
      <c r="EG1473"/>
      <c r="EH1473"/>
      <c r="EI1473"/>
      <c r="EJ1473"/>
      <c r="EK1473"/>
      <c r="EL1473"/>
    </row>
    <row r="1474" spans="1:142" ht="15.75">
      <c r="A1474"/>
      <c r="B1474"/>
      <c r="C1474"/>
      <c r="D1474"/>
      <c r="E1474"/>
      <c r="F1474"/>
      <c r="G1474"/>
      <c r="H1474"/>
      <c r="I1474"/>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c r="CW1474"/>
      <c r="CX1474"/>
      <c r="CY1474"/>
      <c r="CZ1474"/>
      <c r="DA1474"/>
      <c r="DB1474"/>
      <c r="DC1474"/>
      <c r="DD1474"/>
      <c r="DE1474"/>
      <c r="DF1474"/>
      <c r="DG1474"/>
      <c r="DH1474"/>
      <c r="DI1474"/>
      <c r="DJ1474"/>
      <c r="DK1474"/>
      <c r="DL1474"/>
      <c r="DM1474"/>
      <c r="DN1474"/>
      <c r="DO1474"/>
      <c r="DP1474"/>
      <c r="DQ1474"/>
      <c r="DR1474"/>
      <c r="DS1474"/>
      <c r="DT1474"/>
      <c r="DU1474"/>
      <c r="DV1474"/>
      <c r="DW1474"/>
      <c r="DX1474"/>
      <c r="DY1474"/>
      <c r="DZ1474"/>
      <c r="EA1474"/>
      <c r="EB1474"/>
      <c r="EC1474"/>
      <c r="ED1474"/>
      <c r="EE1474"/>
      <c r="EF1474"/>
      <c r="EG1474"/>
      <c r="EH1474"/>
      <c r="EI1474"/>
      <c r="EJ1474"/>
      <c r="EK1474"/>
      <c r="EL1474"/>
    </row>
    <row r="1475" spans="1:142" ht="15.75">
      <c r="A1475"/>
      <c r="B1475"/>
      <c r="C1475"/>
      <c r="D1475"/>
      <c r="E1475"/>
      <c r="F1475"/>
      <c r="G1475"/>
      <c r="H1475"/>
      <c r="I147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c r="CW1475"/>
      <c r="CX1475"/>
      <c r="CY1475"/>
      <c r="CZ1475"/>
      <c r="DA1475"/>
      <c r="DB1475"/>
      <c r="DC1475"/>
      <c r="DD1475"/>
      <c r="DE1475"/>
      <c r="DF1475"/>
      <c r="DG1475"/>
      <c r="DH1475"/>
      <c r="DI1475"/>
      <c r="DJ1475"/>
      <c r="DK1475"/>
      <c r="DL1475"/>
      <c r="DM1475"/>
      <c r="DN1475"/>
      <c r="DO1475"/>
      <c r="DP1475"/>
      <c r="DQ1475"/>
      <c r="DR1475"/>
      <c r="DS1475"/>
      <c r="DT1475"/>
      <c r="DU1475"/>
      <c r="DV1475"/>
      <c r="DW1475"/>
      <c r="DX1475"/>
      <c r="DY1475"/>
      <c r="DZ1475"/>
      <c r="EA1475"/>
      <c r="EB1475"/>
      <c r="EC1475"/>
      <c r="ED1475"/>
      <c r="EE1475"/>
      <c r="EF1475"/>
      <c r="EG1475"/>
      <c r="EH1475"/>
      <c r="EI1475"/>
      <c r="EJ1475"/>
      <c r="EK1475"/>
      <c r="EL1475"/>
    </row>
    <row r="1476" spans="1:142" ht="15.75">
      <c r="A1476"/>
      <c r="B1476"/>
      <c r="C1476"/>
      <c r="D1476"/>
      <c r="E1476"/>
      <c r="F1476"/>
      <c r="G1476"/>
      <c r="H1476"/>
      <c r="I1476"/>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c r="CW1476"/>
      <c r="CX1476"/>
      <c r="CY1476"/>
      <c r="CZ1476"/>
      <c r="DA1476"/>
      <c r="DB1476"/>
      <c r="DC1476"/>
      <c r="DD1476"/>
      <c r="DE1476"/>
      <c r="DF1476"/>
      <c r="DG1476"/>
      <c r="DH1476"/>
      <c r="DI1476"/>
      <c r="DJ1476"/>
      <c r="DK1476"/>
      <c r="DL1476"/>
      <c r="DM1476"/>
      <c r="DN1476"/>
      <c r="DO1476"/>
      <c r="DP1476"/>
      <c r="DQ1476"/>
      <c r="DR1476"/>
      <c r="DS1476"/>
      <c r="DT1476"/>
      <c r="DU1476"/>
      <c r="DV1476"/>
      <c r="DW1476"/>
      <c r="DX1476"/>
      <c r="DY1476"/>
      <c r="DZ1476"/>
      <c r="EA1476"/>
      <c r="EB1476"/>
      <c r="EC1476"/>
      <c r="ED1476"/>
      <c r="EE1476"/>
      <c r="EF1476"/>
      <c r="EG1476"/>
      <c r="EH1476"/>
      <c r="EI1476"/>
      <c r="EJ1476"/>
      <c r="EK1476"/>
      <c r="EL1476"/>
    </row>
    <row r="1477" spans="1:142" ht="15.75">
      <c r="A1477"/>
      <c r="B1477"/>
      <c r="C1477"/>
      <c r="D1477"/>
      <c r="E1477"/>
      <c r="F1477"/>
      <c r="G1477"/>
      <c r="H1477"/>
      <c r="I1477"/>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c r="CW1477"/>
      <c r="CX1477"/>
      <c r="CY1477"/>
      <c r="CZ1477"/>
      <c r="DA1477"/>
      <c r="DB1477"/>
      <c r="DC1477"/>
      <c r="DD1477"/>
      <c r="DE1477"/>
      <c r="DF1477"/>
      <c r="DG1477"/>
      <c r="DH1477"/>
      <c r="DI1477"/>
      <c r="DJ1477"/>
      <c r="DK1477"/>
      <c r="DL1477"/>
      <c r="DM1477"/>
      <c r="DN1477"/>
      <c r="DO1477"/>
      <c r="DP1477"/>
      <c r="DQ1477"/>
      <c r="DR1477"/>
      <c r="DS1477"/>
      <c r="DT1477"/>
      <c r="DU1477"/>
      <c r="DV1477"/>
      <c r="DW1477"/>
      <c r="DX1477"/>
      <c r="DY1477"/>
      <c r="DZ1477"/>
      <c r="EA1477"/>
      <c r="EB1477"/>
      <c r="EC1477"/>
      <c r="ED1477"/>
      <c r="EE1477"/>
      <c r="EF1477"/>
      <c r="EG1477"/>
      <c r="EH1477"/>
      <c r="EI1477"/>
      <c r="EJ1477"/>
      <c r="EK1477"/>
      <c r="EL1477"/>
    </row>
    <row r="1478" spans="1:142" ht="15.75">
      <c r="A1478"/>
      <c r="B1478"/>
      <c r="C1478"/>
      <c r="D1478"/>
      <c r="E1478"/>
      <c r="F1478"/>
      <c r="G1478"/>
      <c r="H1478"/>
      <c r="I1478"/>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c r="CW1478"/>
      <c r="CX1478"/>
      <c r="CY1478"/>
      <c r="CZ1478"/>
      <c r="DA1478"/>
      <c r="DB1478"/>
      <c r="DC1478"/>
      <c r="DD1478"/>
      <c r="DE1478"/>
      <c r="DF1478"/>
      <c r="DG1478"/>
      <c r="DH1478"/>
      <c r="DI1478"/>
      <c r="DJ1478"/>
      <c r="DK1478"/>
      <c r="DL1478"/>
      <c r="DM1478"/>
      <c r="DN1478"/>
      <c r="DO1478"/>
      <c r="DP1478"/>
      <c r="DQ1478"/>
      <c r="DR1478"/>
      <c r="DS1478"/>
      <c r="DT1478"/>
      <c r="DU1478"/>
      <c r="DV1478"/>
      <c r="DW1478"/>
      <c r="DX1478"/>
      <c r="DY1478"/>
      <c r="DZ1478"/>
      <c r="EA1478"/>
      <c r="EB1478"/>
      <c r="EC1478"/>
      <c r="ED1478"/>
      <c r="EE1478"/>
      <c r="EF1478"/>
      <c r="EG1478"/>
      <c r="EH1478"/>
      <c r="EI1478"/>
      <c r="EJ1478"/>
      <c r="EK1478"/>
      <c r="EL1478"/>
    </row>
    <row r="1479" spans="1:142" ht="15.75">
      <c r="A1479"/>
      <c r="B1479"/>
      <c r="C1479"/>
      <c r="D1479"/>
      <c r="E1479"/>
      <c r="F1479"/>
      <c r="G1479"/>
      <c r="H1479"/>
      <c r="I147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c r="CW1479"/>
      <c r="CX1479"/>
      <c r="CY1479"/>
      <c r="CZ1479"/>
      <c r="DA1479"/>
      <c r="DB1479"/>
      <c r="DC1479"/>
      <c r="DD1479"/>
      <c r="DE1479"/>
      <c r="DF1479"/>
      <c r="DG1479"/>
      <c r="DH1479"/>
      <c r="DI1479"/>
      <c r="DJ1479"/>
      <c r="DK1479"/>
      <c r="DL1479"/>
      <c r="DM1479"/>
      <c r="DN1479"/>
      <c r="DO1479"/>
      <c r="DP1479"/>
      <c r="DQ1479"/>
      <c r="DR1479"/>
      <c r="DS1479"/>
      <c r="DT1479"/>
      <c r="DU1479"/>
      <c r="DV1479"/>
      <c r="DW1479"/>
      <c r="DX1479"/>
      <c r="DY1479"/>
      <c r="DZ1479"/>
      <c r="EA1479"/>
      <c r="EB1479"/>
      <c r="EC1479"/>
      <c r="ED1479"/>
      <c r="EE1479"/>
      <c r="EF1479"/>
      <c r="EG1479"/>
      <c r="EH1479"/>
      <c r="EI1479"/>
      <c r="EJ1479"/>
      <c r="EK1479"/>
      <c r="EL1479"/>
    </row>
    <row r="1480" spans="1:142" ht="15.75">
      <c r="A1480"/>
      <c r="B1480"/>
      <c r="C1480"/>
      <c r="D1480"/>
      <c r="E1480"/>
      <c r="F1480"/>
      <c r="G1480"/>
      <c r="H1480"/>
      <c r="I1480"/>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c r="CW1480"/>
      <c r="CX1480"/>
      <c r="CY1480"/>
      <c r="CZ1480"/>
      <c r="DA1480"/>
      <c r="DB1480"/>
      <c r="DC1480"/>
      <c r="DD1480"/>
      <c r="DE1480"/>
      <c r="DF1480"/>
      <c r="DG1480"/>
      <c r="DH1480"/>
      <c r="DI1480"/>
      <c r="DJ1480"/>
      <c r="DK1480"/>
      <c r="DL1480"/>
      <c r="DM1480"/>
      <c r="DN1480"/>
      <c r="DO1480"/>
      <c r="DP1480"/>
      <c r="DQ1480"/>
      <c r="DR1480"/>
      <c r="DS1480"/>
      <c r="DT1480"/>
      <c r="DU1480"/>
      <c r="DV1480"/>
      <c r="DW1480"/>
      <c r="DX1480"/>
      <c r="DY1480"/>
      <c r="DZ1480"/>
      <c r="EA1480"/>
      <c r="EB1480"/>
      <c r="EC1480"/>
      <c r="ED1480"/>
      <c r="EE1480"/>
      <c r="EF1480"/>
      <c r="EG1480"/>
      <c r="EH1480"/>
      <c r="EI1480"/>
      <c r="EJ1480"/>
      <c r="EK1480"/>
      <c r="EL1480"/>
    </row>
    <row r="1481" spans="1:142" ht="15.75">
      <c r="A1481"/>
      <c r="B1481"/>
      <c r="C1481"/>
      <c r="D1481"/>
      <c r="E1481"/>
      <c r="F1481"/>
      <c r="G1481"/>
      <c r="H1481"/>
      <c r="I1481"/>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c r="CW1481"/>
      <c r="CX1481"/>
      <c r="CY1481"/>
      <c r="CZ1481"/>
      <c r="DA1481"/>
      <c r="DB1481"/>
      <c r="DC1481"/>
      <c r="DD1481"/>
      <c r="DE1481"/>
      <c r="DF1481"/>
      <c r="DG1481"/>
      <c r="DH1481"/>
      <c r="DI1481"/>
      <c r="DJ1481"/>
      <c r="DK1481"/>
      <c r="DL1481"/>
      <c r="DM1481"/>
      <c r="DN1481"/>
      <c r="DO1481"/>
      <c r="DP1481"/>
      <c r="DQ1481"/>
      <c r="DR1481"/>
      <c r="DS1481"/>
      <c r="DT1481"/>
      <c r="DU1481"/>
      <c r="DV1481"/>
      <c r="DW1481"/>
      <c r="DX1481"/>
      <c r="DY1481"/>
      <c r="DZ1481"/>
      <c r="EA1481"/>
      <c r="EB1481"/>
      <c r="EC1481"/>
      <c r="ED1481"/>
      <c r="EE1481"/>
      <c r="EF1481"/>
      <c r="EG1481"/>
      <c r="EH1481"/>
      <c r="EI1481"/>
      <c r="EJ1481"/>
      <c r="EK1481"/>
      <c r="EL1481"/>
    </row>
    <row r="1482" spans="1:142" ht="15.75">
      <c r="A1482"/>
      <c r="B1482"/>
      <c r="C1482"/>
      <c r="D1482"/>
      <c r="E1482"/>
      <c r="F1482"/>
      <c r="G1482"/>
      <c r="H1482"/>
      <c r="I1482"/>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c r="CW1482"/>
      <c r="CX1482"/>
      <c r="CY1482"/>
      <c r="CZ1482"/>
      <c r="DA1482"/>
      <c r="DB1482"/>
      <c r="DC1482"/>
      <c r="DD1482"/>
      <c r="DE1482"/>
      <c r="DF1482"/>
      <c r="DG1482"/>
      <c r="DH1482"/>
      <c r="DI1482"/>
      <c r="DJ1482"/>
      <c r="DK1482"/>
      <c r="DL1482"/>
      <c r="DM1482"/>
      <c r="DN1482"/>
      <c r="DO1482"/>
      <c r="DP1482"/>
      <c r="DQ1482"/>
      <c r="DR1482"/>
      <c r="DS1482"/>
      <c r="DT1482"/>
      <c r="DU1482"/>
      <c r="DV1482"/>
      <c r="DW1482"/>
      <c r="DX1482"/>
      <c r="DY1482"/>
      <c r="DZ1482"/>
      <c r="EA1482"/>
      <c r="EB1482"/>
      <c r="EC1482"/>
      <c r="ED1482"/>
      <c r="EE1482"/>
      <c r="EF1482"/>
      <c r="EG1482"/>
      <c r="EH1482"/>
      <c r="EI1482"/>
      <c r="EJ1482"/>
      <c r="EK1482"/>
      <c r="EL1482"/>
    </row>
    <row r="1483" spans="1:142" ht="15.75">
      <c r="A1483"/>
      <c r="B1483"/>
      <c r="C1483"/>
      <c r="D1483"/>
      <c r="E1483"/>
      <c r="F1483"/>
      <c r="G1483"/>
      <c r="H1483"/>
      <c r="I1483"/>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c r="CW1483"/>
      <c r="CX1483"/>
      <c r="CY1483"/>
      <c r="CZ1483"/>
      <c r="DA1483"/>
      <c r="DB1483"/>
      <c r="DC1483"/>
      <c r="DD1483"/>
      <c r="DE1483"/>
      <c r="DF1483"/>
      <c r="DG1483"/>
      <c r="DH1483"/>
      <c r="DI1483"/>
      <c r="DJ1483"/>
      <c r="DK1483"/>
      <c r="DL1483"/>
      <c r="DM1483"/>
      <c r="DN1483"/>
      <c r="DO1483"/>
      <c r="DP1483"/>
      <c r="DQ1483"/>
      <c r="DR1483"/>
      <c r="DS1483"/>
      <c r="DT1483"/>
      <c r="DU1483"/>
      <c r="DV1483"/>
      <c r="DW1483"/>
      <c r="DX1483"/>
      <c r="DY1483"/>
      <c r="DZ1483"/>
      <c r="EA1483"/>
      <c r="EB1483"/>
      <c r="EC1483"/>
      <c r="ED1483"/>
      <c r="EE1483"/>
      <c r="EF1483"/>
      <c r="EG1483"/>
      <c r="EH1483"/>
      <c r="EI1483"/>
      <c r="EJ1483"/>
      <c r="EK1483"/>
      <c r="EL1483"/>
    </row>
    <row r="1484" spans="1:142" ht="15.75">
      <c r="A1484"/>
      <c r="B1484"/>
      <c r="C1484"/>
      <c r="D1484"/>
      <c r="E1484"/>
      <c r="F1484"/>
      <c r="G1484"/>
      <c r="H1484"/>
      <c r="I1484"/>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c r="CW1484"/>
      <c r="CX1484"/>
      <c r="CY1484"/>
      <c r="CZ1484"/>
      <c r="DA1484"/>
      <c r="DB1484"/>
      <c r="DC1484"/>
      <c r="DD1484"/>
      <c r="DE1484"/>
      <c r="DF1484"/>
      <c r="DG1484"/>
      <c r="DH1484"/>
      <c r="DI1484"/>
      <c r="DJ1484"/>
      <c r="DK1484"/>
      <c r="DL1484"/>
      <c r="DM1484"/>
      <c r="DN1484"/>
      <c r="DO1484"/>
      <c r="DP1484"/>
      <c r="DQ1484"/>
      <c r="DR1484"/>
      <c r="DS1484"/>
      <c r="DT1484"/>
      <c r="DU1484"/>
      <c r="DV1484"/>
      <c r="DW1484"/>
      <c r="DX1484"/>
      <c r="DY1484"/>
      <c r="DZ1484"/>
      <c r="EA1484"/>
      <c r="EB1484"/>
      <c r="EC1484"/>
      <c r="ED1484"/>
      <c r="EE1484"/>
      <c r="EF1484"/>
      <c r="EG1484"/>
      <c r="EH1484"/>
      <c r="EI1484"/>
      <c r="EJ1484"/>
      <c r="EK1484"/>
      <c r="EL1484"/>
    </row>
    <row r="1485" spans="1:142" ht="15.75">
      <c r="A1485"/>
      <c r="B1485"/>
      <c r="C1485"/>
      <c r="D1485"/>
      <c r="E1485"/>
      <c r="F1485"/>
      <c r="G1485"/>
      <c r="H1485"/>
      <c r="I148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c r="CW1485"/>
      <c r="CX1485"/>
      <c r="CY1485"/>
      <c r="CZ1485"/>
      <c r="DA1485"/>
      <c r="DB1485"/>
      <c r="DC1485"/>
      <c r="DD1485"/>
      <c r="DE1485"/>
      <c r="DF1485"/>
      <c r="DG1485"/>
      <c r="DH1485"/>
      <c r="DI1485"/>
      <c r="DJ1485"/>
      <c r="DK1485"/>
      <c r="DL1485"/>
      <c r="DM1485"/>
      <c r="DN1485"/>
      <c r="DO1485"/>
      <c r="DP1485"/>
      <c r="DQ1485"/>
      <c r="DR1485"/>
      <c r="DS1485"/>
      <c r="DT1485"/>
      <c r="DU1485"/>
      <c r="DV1485"/>
      <c r="DW1485"/>
      <c r="DX1485"/>
      <c r="DY1485"/>
      <c r="DZ1485"/>
      <c r="EA1485"/>
      <c r="EB1485"/>
      <c r="EC1485"/>
      <c r="ED1485"/>
      <c r="EE1485"/>
      <c r="EF1485"/>
      <c r="EG1485"/>
      <c r="EH1485"/>
      <c r="EI1485"/>
      <c r="EJ1485"/>
      <c r="EK1485"/>
      <c r="EL1485"/>
    </row>
    <row r="1486" spans="1:142" ht="15.75">
      <c r="A1486"/>
      <c r="B1486"/>
      <c r="C1486"/>
      <c r="D1486"/>
      <c r="E1486"/>
      <c r="F1486"/>
      <c r="G1486"/>
      <c r="H1486"/>
      <c r="I1486"/>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c r="CW1486"/>
      <c r="CX1486"/>
      <c r="CY1486"/>
      <c r="CZ1486"/>
      <c r="DA1486"/>
      <c r="DB1486"/>
      <c r="DC1486"/>
      <c r="DD1486"/>
      <c r="DE1486"/>
      <c r="DF1486"/>
      <c r="DG1486"/>
      <c r="DH1486"/>
      <c r="DI1486"/>
      <c r="DJ1486"/>
      <c r="DK1486"/>
      <c r="DL1486"/>
      <c r="DM1486"/>
      <c r="DN1486"/>
      <c r="DO1486"/>
      <c r="DP1486"/>
      <c r="DQ1486"/>
      <c r="DR1486"/>
      <c r="DS1486"/>
      <c r="DT1486"/>
      <c r="DU1486"/>
      <c r="DV1486"/>
      <c r="DW1486"/>
      <c r="DX1486"/>
      <c r="DY1486"/>
      <c r="DZ1486"/>
      <c r="EA1486"/>
      <c r="EB1486"/>
      <c r="EC1486"/>
      <c r="ED1486"/>
      <c r="EE1486"/>
      <c r="EF1486"/>
      <c r="EG1486"/>
      <c r="EH1486"/>
      <c r="EI1486"/>
      <c r="EJ1486"/>
      <c r="EK1486"/>
      <c r="EL1486"/>
    </row>
    <row r="1487" spans="1:142" ht="15.75">
      <c r="A1487"/>
      <c r="B1487"/>
      <c r="C1487"/>
      <c r="D1487"/>
      <c r="E1487"/>
      <c r="F1487"/>
      <c r="G1487"/>
      <c r="H1487"/>
      <c r="I1487"/>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c r="CW1487"/>
      <c r="CX1487"/>
      <c r="CY1487"/>
      <c r="CZ1487"/>
      <c r="DA1487"/>
      <c r="DB1487"/>
      <c r="DC1487"/>
      <c r="DD1487"/>
      <c r="DE1487"/>
      <c r="DF1487"/>
      <c r="DG1487"/>
      <c r="DH1487"/>
      <c r="DI1487"/>
      <c r="DJ1487"/>
      <c r="DK1487"/>
      <c r="DL1487"/>
      <c r="DM1487"/>
      <c r="DN1487"/>
      <c r="DO1487"/>
      <c r="DP1487"/>
      <c r="DQ1487"/>
      <c r="DR1487"/>
      <c r="DS1487"/>
      <c r="DT1487"/>
      <c r="DU1487"/>
      <c r="DV1487"/>
      <c r="DW1487"/>
      <c r="DX1487"/>
      <c r="DY1487"/>
      <c r="DZ1487"/>
      <c r="EA1487"/>
      <c r="EB1487"/>
      <c r="EC1487"/>
      <c r="ED1487"/>
      <c r="EE1487"/>
      <c r="EF1487"/>
      <c r="EG1487"/>
      <c r="EH1487"/>
      <c r="EI1487"/>
      <c r="EJ1487"/>
      <c r="EK1487"/>
      <c r="EL1487"/>
    </row>
    <row r="1488" spans="1:142" ht="15.75">
      <c r="A1488"/>
      <c r="B1488"/>
      <c r="C1488"/>
      <c r="D1488"/>
      <c r="E1488"/>
      <c r="F1488"/>
      <c r="G1488"/>
      <c r="H1488"/>
      <c r="I1488"/>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c r="CW1488"/>
      <c r="CX1488"/>
      <c r="CY1488"/>
      <c r="CZ1488"/>
      <c r="DA1488"/>
      <c r="DB1488"/>
      <c r="DC1488"/>
      <c r="DD1488"/>
      <c r="DE1488"/>
      <c r="DF1488"/>
      <c r="DG1488"/>
      <c r="DH1488"/>
      <c r="DI1488"/>
      <c r="DJ1488"/>
      <c r="DK1488"/>
      <c r="DL1488"/>
      <c r="DM1488"/>
      <c r="DN1488"/>
      <c r="DO1488"/>
      <c r="DP1488"/>
      <c r="DQ1488"/>
      <c r="DR1488"/>
      <c r="DS1488"/>
      <c r="DT1488"/>
      <c r="DU1488"/>
      <c r="DV1488"/>
      <c r="DW1488"/>
      <c r="DX1488"/>
      <c r="DY1488"/>
      <c r="DZ1488"/>
      <c r="EA1488"/>
      <c r="EB1488"/>
      <c r="EC1488"/>
      <c r="ED1488"/>
      <c r="EE1488"/>
      <c r="EF1488"/>
      <c r="EG1488"/>
      <c r="EH1488"/>
      <c r="EI1488"/>
      <c r="EJ1488"/>
      <c r="EK1488"/>
      <c r="EL1488"/>
    </row>
    <row r="1489" spans="1:142" ht="15.75">
      <c r="A1489"/>
      <c r="B1489"/>
      <c r="C1489"/>
      <c r="D1489"/>
      <c r="E1489"/>
      <c r="F1489"/>
      <c r="G1489"/>
      <c r="H1489"/>
      <c r="I148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c r="CW1489"/>
      <c r="CX1489"/>
      <c r="CY1489"/>
      <c r="CZ1489"/>
      <c r="DA1489"/>
      <c r="DB1489"/>
      <c r="DC1489"/>
      <c r="DD1489"/>
      <c r="DE1489"/>
      <c r="DF1489"/>
      <c r="DG1489"/>
      <c r="DH1489"/>
      <c r="DI1489"/>
      <c r="DJ1489"/>
      <c r="DK1489"/>
      <c r="DL1489"/>
      <c r="DM1489"/>
      <c r="DN1489"/>
      <c r="DO1489"/>
      <c r="DP1489"/>
      <c r="DQ1489"/>
      <c r="DR1489"/>
      <c r="DS1489"/>
      <c r="DT1489"/>
      <c r="DU1489"/>
      <c r="DV1489"/>
      <c r="DW1489"/>
      <c r="DX1489"/>
      <c r="DY1489"/>
      <c r="DZ1489"/>
      <c r="EA1489"/>
      <c r="EB1489"/>
      <c r="EC1489"/>
      <c r="ED1489"/>
      <c r="EE1489"/>
      <c r="EF1489"/>
      <c r="EG1489"/>
      <c r="EH1489"/>
      <c r="EI1489"/>
      <c r="EJ1489"/>
      <c r="EK1489"/>
      <c r="EL1489"/>
    </row>
    <row r="1490" spans="1:142" ht="15.75">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c r="DN1490"/>
      <c r="DO1490"/>
      <c r="DP1490"/>
      <c r="DQ1490"/>
      <c r="DR1490"/>
      <c r="DS1490"/>
      <c r="DT1490"/>
      <c r="DU1490"/>
      <c r="DV1490"/>
      <c r="DW1490"/>
      <c r="DX1490"/>
      <c r="DY1490"/>
      <c r="DZ1490"/>
      <c r="EA1490"/>
      <c r="EB1490"/>
      <c r="EC1490"/>
      <c r="ED1490"/>
      <c r="EE1490"/>
      <c r="EF1490"/>
      <c r="EG1490"/>
      <c r="EH1490"/>
      <c r="EI1490"/>
      <c r="EJ1490"/>
      <c r="EK1490"/>
      <c r="EL1490"/>
    </row>
    <row r="1491" spans="1:142" ht="15.75">
      <c r="A1491"/>
      <c r="B1491"/>
      <c r="C1491"/>
      <c r="D1491"/>
      <c r="E1491"/>
      <c r="F1491"/>
      <c r="G1491"/>
      <c r="H1491"/>
      <c r="I1491"/>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c r="CW1491"/>
      <c r="CX1491"/>
      <c r="CY1491"/>
      <c r="CZ1491"/>
      <c r="DA1491"/>
      <c r="DB1491"/>
      <c r="DC1491"/>
      <c r="DD1491"/>
      <c r="DE1491"/>
      <c r="DF1491"/>
      <c r="DG1491"/>
      <c r="DH1491"/>
      <c r="DI1491"/>
      <c r="DJ1491"/>
      <c r="DK1491"/>
      <c r="DL1491"/>
      <c r="DM1491"/>
      <c r="DN1491"/>
      <c r="DO1491"/>
      <c r="DP1491"/>
      <c r="DQ1491"/>
      <c r="DR1491"/>
      <c r="DS1491"/>
      <c r="DT1491"/>
      <c r="DU1491"/>
      <c r="DV1491"/>
      <c r="DW1491"/>
      <c r="DX1491"/>
      <c r="DY1491"/>
      <c r="DZ1491"/>
      <c r="EA1491"/>
      <c r="EB1491"/>
      <c r="EC1491"/>
      <c r="ED1491"/>
      <c r="EE1491"/>
      <c r="EF1491"/>
      <c r="EG1491"/>
      <c r="EH1491"/>
      <c r="EI1491"/>
      <c r="EJ1491"/>
      <c r="EK1491"/>
      <c r="EL1491"/>
    </row>
    <row r="1492" spans="1:142" ht="15.75">
      <c r="A1492"/>
      <c r="B1492"/>
      <c r="C1492"/>
      <c r="D1492"/>
      <c r="E1492"/>
      <c r="F1492"/>
      <c r="G1492"/>
      <c r="H1492"/>
      <c r="I1492"/>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c r="CW1492"/>
      <c r="CX1492"/>
      <c r="CY1492"/>
      <c r="CZ1492"/>
      <c r="DA1492"/>
      <c r="DB1492"/>
      <c r="DC1492"/>
      <c r="DD1492"/>
      <c r="DE1492"/>
      <c r="DF1492"/>
      <c r="DG1492"/>
      <c r="DH1492"/>
      <c r="DI1492"/>
      <c r="DJ1492"/>
      <c r="DK1492"/>
      <c r="DL1492"/>
      <c r="DM1492"/>
      <c r="DN1492"/>
      <c r="DO1492"/>
      <c r="DP1492"/>
      <c r="DQ1492"/>
      <c r="DR1492"/>
      <c r="DS1492"/>
      <c r="DT1492"/>
      <c r="DU1492"/>
      <c r="DV1492"/>
      <c r="DW1492"/>
      <c r="DX1492"/>
      <c r="DY1492"/>
      <c r="DZ1492"/>
      <c r="EA1492"/>
      <c r="EB1492"/>
      <c r="EC1492"/>
      <c r="ED1492"/>
      <c r="EE1492"/>
      <c r="EF1492"/>
      <c r="EG1492"/>
      <c r="EH1492"/>
      <c r="EI1492"/>
      <c r="EJ1492"/>
      <c r="EK1492"/>
      <c r="EL1492"/>
    </row>
    <row r="1493" spans="1:142" ht="15.75">
      <c r="A1493"/>
      <c r="B1493"/>
      <c r="C1493"/>
      <c r="D1493"/>
      <c r="E1493"/>
      <c r="F1493"/>
      <c r="G1493"/>
      <c r="H1493"/>
      <c r="I1493"/>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c r="CW1493"/>
      <c r="CX1493"/>
      <c r="CY1493"/>
      <c r="CZ1493"/>
      <c r="DA1493"/>
      <c r="DB1493"/>
      <c r="DC1493"/>
      <c r="DD1493"/>
      <c r="DE1493"/>
      <c r="DF1493"/>
      <c r="DG1493"/>
      <c r="DH1493"/>
      <c r="DI1493"/>
      <c r="DJ1493"/>
      <c r="DK1493"/>
      <c r="DL1493"/>
      <c r="DM1493"/>
      <c r="DN1493"/>
      <c r="DO1493"/>
      <c r="DP1493"/>
      <c r="DQ1493"/>
      <c r="DR1493"/>
      <c r="DS1493"/>
      <c r="DT1493"/>
      <c r="DU1493"/>
      <c r="DV1493"/>
      <c r="DW1493"/>
      <c r="DX1493"/>
      <c r="DY1493"/>
      <c r="DZ1493"/>
      <c r="EA1493"/>
      <c r="EB1493"/>
      <c r="EC1493"/>
      <c r="ED1493"/>
      <c r="EE1493"/>
      <c r="EF1493"/>
      <c r="EG1493"/>
      <c r="EH1493"/>
      <c r="EI1493"/>
      <c r="EJ1493"/>
      <c r="EK1493"/>
      <c r="EL1493"/>
    </row>
    <row r="1494" spans="1:142" ht="15.75">
      <c r="A1494"/>
      <c r="B1494"/>
      <c r="C1494"/>
      <c r="D1494"/>
      <c r="E1494"/>
      <c r="F1494"/>
      <c r="G1494"/>
      <c r="H1494"/>
      <c r="I1494"/>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c r="CW1494"/>
      <c r="CX1494"/>
      <c r="CY1494"/>
      <c r="CZ1494"/>
      <c r="DA1494"/>
      <c r="DB1494"/>
      <c r="DC1494"/>
      <c r="DD1494"/>
      <c r="DE1494"/>
      <c r="DF1494"/>
      <c r="DG1494"/>
      <c r="DH1494"/>
      <c r="DI1494"/>
      <c r="DJ1494"/>
      <c r="DK1494"/>
      <c r="DL1494"/>
      <c r="DM1494"/>
      <c r="DN1494"/>
      <c r="DO1494"/>
      <c r="DP1494"/>
      <c r="DQ1494"/>
      <c r="DR1494"/>
      <c r="DS1494"/>
      <c r="DT1494"/>
      <c r="DU1494"/>
      <c r="DV1494"/>
      <c r="DW1494"/>
      <c r="DX1494"/>
      <c r="DY1494"/>
      <c r="DZ1494"/>
      <c r="EA1494"/>
      <c r="EB1494"/>
      <c r="EC1494"/>
      <c r="ED1494"/>
      <c r="EE1494"/>
      <c r="EF1494"/>
      <c r="EG1494"/>
      <c r="EH1494"/>
      <c r="EI1494"/>
      <c r="EJ1494"/>
      <c r="EK1494"/>
      <c r="EL1494"/>
    </row>
    <row r="1495" spans="1:142" ht="15.75">
      <c r="A1495"/>
      <c r="B1495"/>
      <c r="C1495"/>
      <c r="D1495"/>
      <c r="E1495"/>
      <c r="F1495"/>
      <c r="G1495"/>
      <c r="H1495"/>
      <c r="I149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c r="CW1495"/>
      <c r="CX1495"/>
      <c r="CY1495"/>
      <c r="CZ1495"/>
      <c r="DA1495"/>
      <c r="DB1495"/>
      <c r="DC1495"/>
      <c r="DD1495"/>
      <c r="DE1495"/>
      <c r="DF1495"/>
      <c r="DG1495"/>
      <c r="DH1495"/>
      <c r="DI1495"/>
      <c r="DJ1495"/>
      <c r="DK1495"/>
      <c r="DL1495"/>
      <c r="DM1495"/>
      <c r="DN1495"/>
      <c r="DO1495"/>
      <c r="DP1495"/>
      <c r="DQ1495"/>
      <c r="DR1495"/>
      <c r="DS1495"/>
      <c r="DT1495"/>
      <c r="DU1495"/>
      <c r="DV1495"/>
      <c r="DW1495"/>
      <c r="DX1495"/>
      <c r="DY1495"/>
      <c r="DZ1495"/>
      <c r="EA1495"/>
      <c r="EB1495"/>
      <c r="EC1495"/>
      <c r="ED1495"/>
      <c r="EE1495"/>
      <c r="EF1495"/>
      <c r="EG1495"/>
      <c r="EH1495"/>
      <c r="EI1495"/>
      <c r="EJ1495"/>
      <c r="EK1495"/>
      <c r="EL1495"/>
    </row>
    <row r="1496" spans="1:142" ht="15.75">
      <c r="A1496"/>
      <c r="B1496"/>
      <c r="C1496"/>
      <c r="D1496"/>
      <c r="E1496"/>
      <c r="F1496"/>
      <c r="G1496"/>
      <c r="H1496"/>
      <c r="I1496"/>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c r="CW1496"/>
      <c r="CX1496"/>
      <c r="CY1496"/>
      <c r="CZ1496"/>
      <c r="DA1496"/>
      <c r="DB1496"/>
      <c r="DC1496"/>
      <c r="DD1496"/>
      <c r="DE1496"/>
      <c r="DF1496"/>
      <c r="DG1496"/>
      <c r="DH1496"/>
      <c r="DI1496"/>
      <c r="DJ1496"/>
      <c r="DK1496"/>
      <c r="DL1496"/>
      <c r="DM1496"/>
      <c r="DN1496"/>
      <c r="DO1496"/>
      <c r="DP1496"/>
      <c r="DQ1496"/>
      <c r="DR1496"/>
      <c r="DS1496"/>
      <c r="DT1496"/>
      <c r="DU1496"/>
      <c r="DV1496"/>
      <c r="DW1496"/>
      <c r="DX1496"/>
      <c r="DY1496"/>
      <c r="DZ1496"/>
      <c r="EA1496"/>
      <c r="EB1496"/>
      <c r="EC1496"/>
      <c r="ED1496"/>
      <c r="EE1496"/>
      <c r="EF1496"/>
      <c r="EG1496"/>
      <c r="EH1496"/>
      <c r="EI1496"/>
      <c r="EJ1496"/>
      <c r="EK1496"/>
      <c r="EL1496"/>
    </row>
    <row r="1497" spans="1:142" ht="15.75">
      <c r="A1497"/>
      <c r="B1497"/>
      <c r="C1497"/>
      <c r="D1497"/>
      <c r="E1497"/>
      <c r="F1497"/>
      <c r="G1497"/>
      <c r="H1497"/>
      <c r="I1497"/>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c r="CW1497"/>
      <c r="CX1497"/>
      <c r="CY1497"/>
      <c r="CZ1497"/>
      <c r="DA1497"/>
      <c r="DB1497"/>
      <c r="DC1497"/>
      <c r="DD1497"/>
      <c r="DE1497"/>
      <c r="DF1497"/>
      <c r="DG1497"/>
      <c r="DH1497"/>
      <c r="DI1497"/>
      <c r="DJ1497"/>
      <c r="DK1497"/>
      <c r="DL1497"/>
      <c r="DM1497"/>
      <c r="DN1497"/>
      <c r="DO1497"/>
      <c r="DP1497"/>
      <c r="DQ1497"/>
      <c r="DR1497"/>
      <c r="DS1497"/>
      <c r="DT1497"/>
      <c r="DU1497"/>
      <c r="DV1497"/>
      <c r="DW1497"/>
      <c r="DX1497"/>
      <c r="DY1497"/>
      <c r="DZ1497"/>
      <c r="EA1497"/>
      <c r="EB1497"/>
      <c r="EC1497"/>
      <c r="ED1497"/>
      <c r="EE1497"/>
      <c r="EF1497"/>
      <c r="EG1497"/>
      <c r="EH1497"/>
      <c r="EI1497"/>
      <c r="EJ1497"/>
      <c r="EK1497"/>
      <c r="EL1497"/>
    </row>
    <row r="1498" spans="1:142" ht="15.75">
      <c r="A1498"/>
      <c r="B1498"/>
      <c r="C1498"/>
      <c r="D1498"/>
      <c r="E1498"/>
      <c r="F1498"/>
      <c r="G1498"/>
      <c r="H1498"/>
      <c r="I1498"/>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c r="CW1498"/>
      <c r="CX1498"/>
      <c r="CY1498"/>
      <c r="CZ1498"/>
      <c r="DA1498"/>
      <c r="DB1498"/>
      <c r="DC1498"/>
      <c r="DD1498"/>
      <c r="DE1498"/>
      <c r="DF1498"/>
      <c r="DG1498"/>
      <c r="DH1498"/>
      <c r="DI1498"/>
      <c r="DJ1498"/>
      <c r="DK1498"/>
      <c r="DL1498"/>
      <c r="DM1498"/>
      <c r="DN1498"/>
      <c r="DO1498"/>
      <c r="DP1498"/>
      <c r="DQ1498"/>
      <c r="DR1498"/>
      <c r="DS1498"/>
      <c r="DT1498"/>
      <c r="DU1498"/>
      <c r="DV1498"/>
      <c r="DW1498"/>
      <c r="DX1498"/>
      <c r="DY1498"/>
      <c r="DZ1498"/>
      <c r="EA1498"/>
      <c r="EB1498"/>
      <c r="EC1498"/>
      <c r="ED1498"/>
      <c r="EE1498"/>
      <c r="EF1498"/>
      <c r="EG1498"/>
      <c r="EH1498"/>
      <c r="EI1498"/>
      <c r="EJ1498"/>
      <c r="EK1498"/>
      <c r="EL1498"/>
    </row>
    <row r="1499" spans="1:142" ht="15.75">
      <c r="A1499"/>
      <c r="B1499"/>
      <c r="C1499"/>
      <c r="D1499"/>
      <c r="E1499"/>
      <c r="F1499"/>
      <c r="G1499"/>
      <c r="H1499"/>
      <c r="I149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c r="CW1499"/>
      <c r="CX1499"/>
      <c r="CY1499"/>
      <c r="CZ1499"/>
      <c r="DA1499"/>
      <c r="DB1499"/>
      <c r="DC1499"/>
      <c r="DD1499"/>
      <c r="DE1499"/>
      <c r="DF1499"/>
      <c r="DG1499"/>
      <c r="DH1499"/>
      <c r="DI1499"/>
      <c r="DJ1499"/>
      <c r="DK1499"/>
      <c r="DL1499"/>
      <c r="DM1499"/>
      <c r="DN1499"/>
      <c r="DO1499"/>
      <c r="DP1499"/>
      <c r="DQ1499"/>
      <c r="DR1499"/>
      <c r="DS1499"/>
      <c r="DT1499"/>
      <c r="DU1499"/>
      <c r="DV1499"/>
      <c r="DW1499"/>
      <c r="DX1499"/>
      <c r="DY1499"/>
      <c r="DZ1499"/>
      <c r="EA1499"/>
      <c r="EB1499"/>
      <c r="EC1499"/>
      <c r="ED1499"/>
      <c r="EE1499"/>
      <c r="EF1499"/>
      <c r="EG1499"/>
      <c r="EH1499"/>
      <c r="EI1499"/>
      <c r="EJ1499"/>
      <c r="EK1499"/>
      <c r="EL1499"/>
    </row>
    <row r="1500" spans="1:142" ht="15.75">
      <c r="A1500"/>
      <c r="B1500"/>
      <c r="C1500"/>
      <c r="D1500"/>
      <c r="E1500"/>
      <c r="F1500"/>
      <c r="G1500"/>
      <c r="H1500"/>
      <c r="I1500"/>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c r="CW1500"/>
      <c r="CX1500"/>
      <c r="CY1500"/>
      <c r="CZ1500"/>
      <c r="DA1500"/>
      <c r="DB1500"/>
      <c r="DC1500"/>
      <c r="DD1500"/>
      <c r="DE1500"/>
      <c r="DF1500"/>
      <c r="DG1500"/>
      <c r="DH1500"/>
      <c r="DI1500"/>
      <c r="DJ1500"/>
      <c r="DK1500"/>
      <c r="DL1500"/>
      <c r="DM1500"/>
      <c r="DN1500"/>
      <c r="DO1500"/>
      <c r="DP1500"/>
      <c r="DQ1500"/>
      <c r="DR1500"/>
      <c r="DS1500"/>
      <c r="DT1500"/>
      <c r="DU1500"/>
      <c r="DV1500"/>
      <c r="DW1500"/>
      <c r="DX1500"/>
      <c r="DY1500"/>
      <c r="DZ1500"/>
      <c r="EA1500"/>
      <c r="EB1500"/>
      <c r="EC1500"/>
      <c r="ED1500"/>
      <c r="EE1500"/>
      <c r="EF1500"/>
      <c r="EG1500"/>
      <c r="EH1500"/>
      <c r="EI1500"/>
      <c r="EJ1500"/>
      <c r="EK1500"/>
      <c r="EL1500"/>
    </row>
    <row r="1501" spans="1:142" ht="15.75">
      <c r="A1501"/>
      <c r="B1501"/>
      <c r="C1501"/>
      <c r="D1501"/>
      <c r="E1501"/>
      <c r="F1501"/>
      <c r="G1501"/>
      <c r="H1501"/>
      <c r="I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c r="CW1501"/>
      <c r="CX1501"/>
      <c r="CY1501"/>
      <c r="CZ1501"/>
      <c r="DA1501"/>
      <c r="DB1501"/>
      <c r="DC1501"/>
      <c r="DD1501"/>
      <c r="DE1501"/>
      <c r="DF1501"/>
      <c r="DG1501"/>
      <c r="DH1501"/>
      <c r="DI1501"/>
      <c r="DJ1501"/>
      <c r="DK1501"/>
      <c r="DL1501"/>
      <c r="DM1501"/>
      <c r="DN1501"/>
      <c r="DO1501"/>
      <c r="DP1501"/>
      <c r="DQ1501"/>
      <c r="DR1501"/>
      <c r="DS1501"/>
      <c r="DT1501"/>
      <c r="DU1501"/>
      <c r="DV1501"/>
      <c r="DW1501"/>
      <c r="DX1501"/>
      <c r="DY1501"/>
      <c r="DZ1501"/>
      <c r="EA1501"/>
      <c r="EB1501"/>
      <c r="EC1501"/>
      <c r="ED1501"/>
      <c r="EE1501"/>
      <c r="EF1501"/>
      <c r="EG1501"/>
      <c r="EH1501"/>
      <c r="EI1501"/>
      <c r="EJ1501"/>
      <c r="EK1501"/>
      <c r="EL1501"/>
    </row>
    <row r="1502" spans="1:142" ht="15.75">
      <c r="A1502"/>
      <c r="B1502"/>
      <c r="C1502"/>
      <c r="D1502"/>
      <c r="E1502"/>
      <c r="F1502"/>
      <c r="G1502"/>
      <c r="H1502"/>
      <c r="I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c r="CW1502"/>
      <c r="CX1502"/>
      <c r="CY1502"/>
      <c r="CZ1502"/>
      <c r="DA1502"/>
      <c r="DB1502"/>
      <c r="DC1502"/>
      <c r="DD1502"/>
      <c r="DE1502"/>
      <c r="DF1502"/>
      <c r="DG1502"/>
      <c r="DH1502"/>
      <c r="DI1502"/>
      <c r="DJ1502"/>
      <c r="DK1502"/>
      <c r="DL1502"/>
      <c r="DM1502"/>
      <c r="DN1502"/>
      <c r="DO1502"/>
      <c r="DP1502"/>
      <c r="DQ1502"/>
      <c r="DR1502"/>
      <c r="DS1502"/>
      <c r="DT1502"/>
      <c r="DU1502"/>
      <c r="DV1502"/>
      <c r="DW1502"/>
      <c r="DX1502"/>
      <c r="DY1502"/>
      <c r="DZ1502"/>
      <c r="EA1502"/>
      <c r="EB1502"/>
      <c r="EC1502"/>
      <c r="ED1502"/>
      <c r="EE1502"/>
      <c r="EF1502"/>
      <c r="EG1502"/>
      <c r="EH1502"/>
      <c r="EI1502"/>
      <c r="EJ1502"/>
      <c r="EK1502"/>
      <c r="EL1502"/>
    </row>
    <row r="1503" spans="1:142" ht="15.75">
      <c r="A1503"/>
      <c r="B1503"/>
      <c r="C1503"/>
      <c r="D1503"/>
      <c r="E1503"/>
      <c r="F1503"/>
      <c r="G1503"/>
      <c r="H1503"/>
      <c r="I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c r="CW1503"/>
      <c r="CX1503"/>
      <c r="CY1503"/>
      <c r="CZ1503"/>
      <c r="DA1503"/>
      <c r="DB1503"/>
      <c r="DC1503"/>
      <c r="DD1503"/>
      <c r="DE1503"/>
      <c r="DF1503"/>
      <c r="DG1503"/>
      <c r="DH1503"/>
      <c r="DI1503"/>
      <c r="DJ1503"/>
      <c r="DK1503"/>
      <c r="DL1503"/>
      <c r="DM1503"/>
      <c r="DN1503"/>
      <c r="DO1503"/>
      <c r="DP1503"/>
      <c r="DQ1503"/>
      <c r="DR1503"/>
      <c r="DS1503"/>
      <c r="DT1503"/>
      <c r="DU1503"/>
      <c r="DV1503"/>
      <c r="DW1503"/>
      <c r="DX1503"/>
      <c r="DY1503"/>
      <c r="DZ1503"/>
      <c r="EA1503"/>
      <c r="EB1503"/>
      <c r="EC1503"/>
      <c r="ED1503"/>
      <c r="EE1503"/>
      <c r="EF1503"/>
      <c r="EG1503"/>
      <c r="EH1503"/>
      <c r="EI1503"/>
      <c r="EJ1503"/>
      <c r="EK1503"/>
      <c r="EL1503"/>
    </row>
    <row r="1504" spans="1:142" ht="15.75">
      <c r="A1504"/>
      <c r="B1504"/>
      <c r="C1504"/>
      <c r="D1504"/>
      <c r="E1504"/>
      <c r="F1504"/>
      <c r="G1504"/>
      <c r="H1504"/>
      <c r="I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c r="CW1504"/>
      <c r="CX1504"/>
      <c r="CY1504"/>
      <c r="CZ1504"/>
      <c r="DA1504"/>
      <c r="DB1504"/>
      <c r="DC1504"/>
      <c r="DD1504"/>
      <c r="DE1504"/>
      <c r="DF1504"/>
      <c r="DG1504"/>
      <c r="DH1504"/>
      <c r="DI1504"/>
      <c r="DJ1504"/>
      <c r="DK1504"/>
      <c r="DL1504"/>
      <c r="DM1504"/>
      <c r="DN1504"/>
      <c r="DO1504"/>
      <c r="DP1504"/>
      <c r="DQ1504"/>
      <c r="DR1504"/>
      <c r="DS1504"/>
      <c r="DT1504"/>
      <c r="DU1504"/>
      <c r="DV1504"/>
      <c r="DW1504"/>
      <c r="DX1504"/>
      <c r="DY1504"/>
      <c r="DZ1504"/>
      <c r="EA1504"/>
      <c r="EB1504"/>
      <c r="EC1504"/>
      <c r="ED1504"/>
      <c r="EE1504"/>
      <c r="EF1504"/>
      <c r="EG1504"/>
      <c r="EH1504"/>
      <c r="EI1504"/>
      <c r="EJ1504"/>
      <c r="EK1504"/>
      <c r="EL1504"/>
    </row>
    <row r="1505" spans="1:142" ht="15.75">
      <c r="A1505"/>
      <c r="B1505"/>
      <c r="C1505"/>
      <c r="D1505"/>
      <c r="E1505"/>
      <c r="F1505"/>
      <c r="G1505"/>
      <c r="H1505"/>
      <c r="I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c r="CW1505"/>
      <c r="CX1505"/>
      <c r="CY1505"/>
      <c r="CZ1505"/>
      <c r="DA1505"/>
      <c r="DB1505"/>
      <c r="DC1505"/>
      <c r="DD1505"/>
      <c r="DE1505"/>
      <c r="DF1505"/>
      <c r="DG1505"/>
      <c r="DH1505"/>
      <c r="DI1505"/>
      <c r="DJ1505"/>
      <c r="DK1505"/>
      <c r="DL1505"/>
      <c r="DM1505"/>
      <c r="DN1505"/>
      <c r="DO1505"/>
      <c r="DP1505"/>
      <c r="DQ1505"/>
      <c r="DR1505"/>
      <c r="DS1505"/>
      <c r="DT1505"/>
      <c r="DU1505"/>
      <c r="DV1505"/>
      <c r="DW1505"/>
      <c r="DX1505"/>
      <c r="DY1505"/>
      <c r="DZ1505"/>
      <c r="EA1505"/>
      <c r="EB1505"/>
      <c r="EC1505"/>
      <c r="ED1505"/>
      <c r="EE1505"/>
      <c r="EF1505"/>
      <c r="EG1505"/>
      <c r="EH1505"/>
      <c r="EI1505"/>
      <c r="EJ1505"/>
      <c r="EK1505"/>
      <c r="EL1505"/>
    </row>
    <row r="1506" spans="1:142" ht="15.75">
      <c r="A1506"/>
      <c r="B1506"/>
      <c r="C1506"/>
      <c r="D1506"/>
      <c r="E1506"/>
      <c r="F1506"/>
      <c r="G1506"/>
      <c r="H1506"/>
      <c r="I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c r="CW1506"/>
      <c r="CX1506"/>
      <c r="CY1506"/>
      <c r="CZ1506"/>
      <c r="DA1506"/>
      <c r="DB1506"/>
      <c r="DC1506"/>
      <c r="DD1506"/>
      <c r="DE1506"/>
      <c r="DF1506"/>
      <c r="DG1506"/>
      <c r="DH1506"/>
      <c r="DI1506"/>
      <c r="DJ1506"/>
      <c r="DK1506"/>
      <c r="DL1506"/>
      <c r="DM1506"/>
      <c r="DN1506"/>
      <c r="DO1506"/>
      <c r="DP1506"/>
      <c r="DQ1506"/>
      <c r="DR1506"/>
      <c r="DS1506"/>
      <c r="DT1506"/>
      <c r="DU1506"/>
      <c r="DV1506"/>
      <c r="DW1506"/>
      <c r="DX1506"/>
      <c r="DY1506"/>
      <c r="DZ1506"/>
      <c r="EA1506"/>
      <c r="EB1506"/>
      <c r="EC1506"/>
      <c r="ED1506"/>
      <c r="EE1506"/>
      <c r="EF1506"/>
      <c r="EG1506"/>
      <c r="EH1506"/>
      <c r="EI1506"/>
      <c r="EJ1506"/>
      <c r="EK1506"/>
      <c r="EL1506"/>
    </row>
    <row r="1507" spans="1:142" ht="15.75">
      <c r="A1507"/>
      <c r="B1507"/>
      <c r="C1507"/>
      <c r="D1507"/>
      <c r="E1507"/>
      <c r="F1507"/>
      <c r="G1507"/>
      <c r="H1507"/>
      <c r="I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c r="CW1507"/>
      <c r="CX1507"/>
      <c r="CY1507"/>
      <c r="CZ1507"/>
      <c r="DA1507"/>
      <c r="DB1507"/>
      <c r="DC1507"/>
      <c r="DD1507"/>
      <c r="DE1507"/>
      <c r="DF1507"/>
      <c r="DG1507"/>
      <c r="DH1507"/>
      <c r="DI1507"/>
      <c r="DJ1507"/>
      <c r="DK1507"/>
      <c r="DL1507"/>
      <c r="DM1507"/>
      <c r="DN1507"/>
      <c r="DO1507"/>
      <c r="DP1507"/>
      <c r="DQ1507"/>
      <c r="DR1507"/>
      <c r="DS1507"/>
      <c r="DT1507"/>
      <c r="DU1507"/>
      <c r="DV1507"/>
      <c r="DW1507"/>
      <c r="DX1507"/>
      <c r="DY1507"/>
      <c r="DZ1507"/>
      <c r="EA1507"/>
      <c r="EB1507"/>
      <c r="EC1507"/>
      <c r="ED1507"/>
      <c r="EE1507"/>
      <c r="EF1507"/>
      <c r="EG1507"/>
      <c r="EH1507"/>
      <c r="EI1507"/>
      <c r="EJ1507"/>
      <c r="EK1507"/>
      <c r="EL1507"/>
    </row>
    <row r="1508" spans="1:142" ht="15.75">
      <c r="A1508"/>
      <c r="B1508"/>
      <c r="C1508"/>
      <c r="D1508"/>
      <c r="E1508"/>
      <c r="F1508"/>
      <c r="G1508"/>
      <c r="H1508"/>
      <c r="I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c r="CW1508"/>
      <c r="CX1508"/>
      <c r="CY1508"/>
      <c r="CZ1508"/>
      <c r="DA1508"/>
      <c r="DB1508"/>
      <c r="DC1508"/>
      <c r="DD1508"/>
      <c r="DE1508"/>
      <c r="DF1508"/>
      <c r="DG1508"/>
      <c r="DH1508"/>
      <c r="DI1508"/>
      <c r="DJ1508"/>
      <c r="DK1508"/>
      <c r="DL1508"/>
      <c r="DM1508"/>
      <c r="DN1508"/>
      <c r="DO1508"/>
      <c r="DP1508"/>
      <c r="DQ1508"/>
      <c r="DR1508"/>
      <c r="DS1508"/>
      <c r="DT1508"/>
      <c r="DU1508"/>
      <c r="DV1508"/>
      <c r="DW1508"/>
      <c r="DX1508"/>
      <c r="DY1508"/>
      <c r="DZ1508"/>
      <c r="EA1508"/>
      <c r="EB1508"/>
      <c r="EC1508"/>
      <c r="ED1508"/>
      <c r="EE1508"/>
      <c r="EF1508"/>
      <c r="EG1508"/>
      <c r="EH1508"/>
      <c r="EI1508"/>
      <c r="EJ1508"/>
      <c r="EK1508"/>
      <c r="EL1508"/>
    </row>
    <row r="1509" spans="1:142" ht="15.75">
      <c r="A1509"/>
      <c r="B1509"/>
      <c r="C1509"/>
      <c r="D1509"/>
      <c r="E1509"/>
      <c r="F1509"/>
      <c r="G1509"/>
      <c r="H1509"/>
      <c r="I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c r="CW1509"/>
      <c r="CX1509"/>
      <c r="CY1509"/>
      <c r="CZ1509"/>
      <c r="DA1509"/>
      <c r="DB1509"/>
      <c r="DC1509"/>
      <c r="DD1509"/>
      <c r="DE1509"/>
      <c r="DF1509"/>
      <c r="DG1509"/>
      <c r="DH1509"/>
      <c r="DI1509"/>
      <c r="DJ1509"/>
      <c r="DK1509"/>
      <c r="DL1509"/>
      <c r="DM1509"/>
      <c r="DN1509"/>
      <c r="DO1509"/>
      <c r="DP1509"/>
      <c r="DQ1509"/>
      <c r="DR1509"/>
      <c r="DS1509"/>
      <c r="DT1509"/>
      <c r="DU1509"/>
      <c r="DV1509"/>
      <c r="DW1509"/>
      <c r="DX1509"/>
      <c r="DY1509"/>
      <c r="DZ1509"/>
      <c r="EA1509"/>
      <c r="EB1509"/>
      <c r="EC1509"/>
      <c r="ED1509"/>
      <c r="EE1509"/>
      <c r="EF1509"/>
      <c r="EG1509"/>
      <c r="EH1509"/>
      <c r="EI1509"/>
      <c r="EJ1509"/>
      <c r="EK1509"/>
      <c r="EL1509"/>
    </row>
    <row r="1510" spans="1:142" ht="15.75">
      <c r="A1510"/>
      <c r="B1510"/>
      <c r="C1510"/>
      <c r="D1510"/>
      <c r="E1510"/>
      <c r="F1510"/>
      <c r="G1510"/>
      <c r="H1510"/>
      <c r="I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c r="CW1510"/>
      <c r="CX1510"/>
      <c r="CY1510"/>
      <c r="CZ1510"/>
      <c r="DA1510"/>
      <c r="DB1510"/>
      <c r="DC1510"/>
      <c r="DD1510"/>
      <c r="DE1510"/>
      <c r="DF1510"/>
      <c r="DG1510"/>
      <c r="DH1510"/>
      <c r="DI1510"/>
      <c r="DJ1510"/>
      <c r="DK1510"/>
      <c r="DL1510"/>
      <c r="DM1510"/>
      <c r="DN1510"/>
      <c r="DO1510"/>
      <c r="DP1510"/>
      <c r="DQ1510"/>
      <c r="DR1510"/>
      <c r="DS1510"/>
      <c r="DT1510"/>
      <c r="DU1510"/>
      <c r="DV1510"/>
      <c r="DW1510"/>
      <c r="DX1510"/>
      <c r="DY1510"/>
      <c r="DZ1510"/>
      <c r="EA1510"/>
      <c r="EB1510"/>
      <c r="EC1510"/>
      <c r="ED1510"/>
      <c r="EE1510"/>
      <c r="EF1510"/>
      <c r="EG1510"/>
      <c r="EH1510"/>
      <c r="EI1510"/>
      <c r="EJ1510"/>
      <c r="EK1510"/>
      <c r="EL1510"/>
    </row>
    <row r="1511" spans="1:142" ht="15.75">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c r="DN1511"/>
      <c r="DO1511"/>
      <c r="DP1511"/>
      <c r="DQ1511"/>
      <c r="DR1511"/>
      <c r="DS1511"/>
      <c r="DT1511"/>
      <c r="DU1511"/>
      <c r="DV1511"/>
      <c r="DW1511"/>
      <c r="DX1511"/>
      <c r="DY1511"/>
      <c r="DZ1511"/>
      <c r="EA1511"/>
      <c r="EB1511"/>
      <c r="EC1511"/>
      <c r="ED1511"/>
      <c r="EE1511"/>
      <c r="EF1511"/>
      <c r="EG1511"/>
      <c r="EH1511"/>
      <c r="EI1511"/>
      <c r="EJ1511"/>
      <c r="EK1511"/>
      <c r="EL1511"/>
    </row>
    <row r="1512" spans="1:142" ht="15.75">
      <c r="A1512"/>
      <c r="B1512"/>
      <c r="C1512"/>
      <c r="D1512"/>
      <c r="E1512"/>
      <c r="F1512"/>
      <c r="G1512"/>
      <c r="H1512"/>
      <c r="I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c r="CW1512"/>
      <c r="CX1512"/>
      <c r="CY1512"/>
      <c r="CZ1512"/>
      <c r="DA1512"/>
      <c r="DB1512"/>
      <c r="DC1512"/>
      <c r="DD1512"/>
      <c r="DE1512"/>
      <c r="DF1512"/>
      <c r="DG1512"/>
      <c r="DH1512"/>
      <c r="DI1512"/>
      <c r="DJ1512"/>
      <c r="DK1512"/>
      <c r="DL1512"/>
      <c r="DM1512"/>
      <c r="DN1512"/>
      <c r="DO1512"/>
      <c r="DP1512"/>
      <c r="DQ1512"/>
      <c r="DR1512"/>
      <c r="DS1512"/>
      <c r="DT1512"/>
      <c r="DU1512"/>
      <c r="DV1512"/>
      <c r="DW1512"/>
      <c r="DX1512"/>
      <c r="DY1512"/>
      <c r="DZ1512"/>
      <c r="EA1512"/>
      <c r="EB1512"/>
      <c r="EC1512"/>
      <c r="ED1512"/>
      <c r="EE1512"/>
      <c r="EF1512"/>
      <c r="EG1512"/>
      <c r="EH1512"/>
      <c r="EI1512"/>
      <c r="EJ1512"/>
      <c r="EK1512"/>
      <c r="EL1512"/>
    </row>
    <row r="1513" spans="1:142" ht="15.75">
      <c r="A1513"/>
      <c r="B1513"/>
      <c r="C1513"/>
      <c r="D1513"/>
      <c r="E1513"/>
      <c r="F1513"/>
      <c r="G1513"/>
      <c r="H1513"/>
      <c r="I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c r="CW1513"/>
      <c r="CX1513"/>
      <c r="CY1513"/>
      <c r="CZ1513"/>
      <c r="DA1513"/>
      <c r="DB1513"/>
      <c r="DC1513"/>
      <c r="DD1513"/>
      <c r="DE1513"/>
      <c r="DF1513"/>
      <c r="DG1513"/>
      <c r="DH1513"/>
      <c r="DI1513"/>
      <c r="DJ1513"/>
      <c r="DK1513"/>
      <c r="DL1513"/>
      <c r="DM1513"/>
      <c r="DN1513"/>
      <c r="DO1513"/>
      <c r="DP1513"/>
      <c r="DQ1513"/>
      <c r="DR1513"/>
      <c r="DS1513"/>
      <c r="DT1513"/>
      <c r="DU1513"/>
      <c r="DV1513"/>
      <c r="DW1513"/>
      <c r="DX1513"/>
      <c r="DY1513"/>
      <c r="DZ1513"/>
      <c r="EA1513"/>
      <c r="EB1513"/>
      <c r="EC1513"/>
      <c r="ED1513"/>
      <c r="EE1513"/>
      <c r="EF1513"/>
      <c r="EG1513"/>
      <c r="EH1513"/>
      <c r="EI1513"/>
      <c r="EJ1513"/>
      <c r="EK1513"/>
      <c r="EL1513"/>
    </row>
    <row r="1514" spans="1:142" ht="15.75">
      <c r="A1514"/>
      <c r="B1514"/>
      <c r="C1514"/>
      <c r="D1514"/>
      <c r="E1514"/>
      <c r="F1514"/>
      <c r="G1514"/>
      <c r="H1514"/>
      <c r="I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c r="CW1514"/>
      <c r="CX1514"/>
      <c r="CY1514"/>
      <c r="CZ1514"/>
      <c r="DA1514"/>
      <c r="DB1514"/>
      <c r="DC1514"/>
      <c r="DD1514"/>
      <c r="DE1514"/>
      <c r="DF1514"/>
      <c r="DG1514"/>
      <c r="DH1514"/>
      <c r="DI1514"/>
      <c r="DJ1514"/>
      <c r="DK1514"/>
      <c r="DL1514"/>
      <c r="DM1514"/>
      <c r="DN1514"/>
      <c r="DO1514"/>
      <c r="DP1514"/>
      <c r="DQ1514"/>
      <c r="DR1514"/>
      <c r="DS1514"/>
      <c r="DT1514"/>
      <c r="DU1514"/>
      <c r="DV1514"/>
      <c r="DW1514"/>
      <c r="DX1514"/>
      <c r="DY1514"/>
      <c r="DZ1514"/>
      <c r="EA1514"/>
      <c r="EB1514"/>
      <c r="EC1514"/>
      <c r="ED1514"/>
      <c r="EE1514"/>
      <c r="EF1514"/>
      <c r="EG1514"/>
      <c r="EH1514"/>
      <c r="EI1514"/>
      <c r="EJ1514"/>
      <c r="EK1514"/>
      <c r="EL1514"/>
    </row>
    <row r="1515" spans="1:142" ht="15.75">
      <c r="A1515"/>
      <c r="B1515"/>
      <c r="C1515"/>
      <c r="D1515"/>
      <c r="E1515"/>
      <c r="F1515"/>
      <c r="G1515"/>
      <c r="H1515"/>
      <c r="I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c r="CW1515"/>
      <c r="CX1515"/>
      <c r="CY1515"/>
      <c r="CZ1515"/>
      <c r="DA1515"/>
      <c r="DB1515"/>
      <c r="DC1515"/>
      <c r="DD1515"/>
      <c r="DE1515"/>
      <c r="DF1515"/>
      <c r="DG1515"/>
      <c r="DH1515"/>
      <c r="DI1515"/>
      <c r="DJ1515"/>
      <c r="DK1515"/>
      <c r="DL1515"/>
      <c r="DM1515"/>
      <c r="DN1515"/>
      <c r="DO1515"/>
      <c r="DP1515"/>
      <c r="DQ1515"/>
      <c r="DR1515"/>
      <c r="DS1515"/>
      <c r="DT1515"/>
      <c r="DU1515"/>
      <c r="DV1515"/>
      <c r="DW1515"/>
      <c r="DX1515"/>
      <c r="DY1515"/>
      <c r="DZ1515"/>
      <c r="EA1515"/>
      <c r="EB1515"/>
      <c r="EC1515"/>
      <c r="ED1515"/>
      <c r="EE1515"/>
      <c r="EF1515"/>
      <c r="EG1515"/>
      <c r="EH1515"/>
      <c r="EI1515"/>
      <c r="EJ1515"/>
      <c r="EK1515"/>
      <c r="EL1515"/>
    </row>
    <row r="1516" spans="1:142" ht="15.75">
      <c r="A1516"/>
      <c r="B1516"/>
      <c r="C1516"/>
      <c r="D1516"/>
      <c r="E1516"/>
      <c r="F1516"/>
      <c r="G1516"/>
      <c r="H1516"/>
      <c r="I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c r="CW1516"/>
      <c r="CX1516"/>
      <c r="CY1516"/>
      <c r="CZ1516"/>
      <c r="DA1516"/>
      <c r="DB1516"/>
      <c r="DC1516"/>
      <c r="DD1516"/>
      <c r="DE1516"/>
      <c r="DF1516"/>
      <c r="DG1516"/>
      <c r="DH1516"/>
      <c r="DI1516"/>
      <c r="DJ1516"/>
      <c r="DK1516"/>
      <c r="DL1516"/>
      <c r="DM1516"/>
      <c r="DN1516"/>
      <c r="DO1516"/>
      <c r="DP1516"/>
      <c r="DQ1516"/>
      <c r="DR1516"/>
      <c r="DS1516"/>
      <c r="DT1516"/>
      <c r="DU1516"/>
      <c r="DV1516"/>
      <c r="DW1516"/>
      <c r="DX1516"/>
      <c r="DY1516"/>
      <c r="DZ1516"/>
      <c r="EA1516"/>
      <c r="EB1516"/>
      <c r="EC1516"/>
      <c r="ED1516"/>
      <c r="EE1516"/>
      <c r="EF1516"/>
      <c r="EG1516"/>
      <c r="EH1516"/>
      <c r="EI1516"/>
      <c r="EJ1516"/>
      <c r="EK1516"/>
      <c r="EL1516"/>
    </row>
    <row r="1517" spans="1:142" ht="15.75">
      <c r="A1517"/>
      <c r="B1517"/>
      <c r="C1517"/>
      <c r="D1517"/>
      <c r="E1517"/>
      <c r="F1517"/>
      <c r="G1517"/>
      <c r="H1517"/>
      <c r="I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c r="CW1517"/>
      <c r="CX1517"/>
      <c r="CY1517"/>
      <c r="CZ1517"/>
      <c r="DA1517"/>
      <c r="DB1517"/>
      <c r="DC1517"/>
      <c r="DD1517"/>
      <c r="DE1517"/>
      <c r="DF1517"/>
      <c r="DG1517"/>
      <c r="DH1517"/>
      <c r="DI1517"/>
      <c r="DJ1517"/>
      <c r="DK1517"/>
      <c r="DL1517"/>
      <c r="DM1517"/>
      <c r="DN1517"/>
      <c r="DO1517"/>
      <c r="DP1517"/>
      <c r="DQ1517"/>
      <c r="DR1517"/>
      <c r="DS1517"/>
      <c r="DT1517"/>
      <c r="DU1517"/>
      <c r="DV1517"/>
      <c r="DW1517"/>
      <c r="DX1517"/>
      <c r="DY1517"/>
      <c r="DZ1517"/>
      <c r="EA1517"/>
      <c r="EB1517"/>
      <c r="EC1517"/>
      <c r="ED1517"/>
      <c r="EE1517"/>
      <c r="EF1517"/>
      <c r="EG1517"/>
      <c r="EH1517"/>
      <c r="EI1517"/>
      <c r="EJ1517"/>
      <c r="EK1517"/>
      <c r="EL1517"/>
    </row>
    <row r="1518" spans="1:142" ht="15.75">
      <c r="A1518"/>
      <c r="B1518"/>
      <c r="C1518"/>
      <c r="D1518"/>
      <c r="E1518"/>
      <c r="F1518"/>
      <c r="G1518"/>
      <c r="H1518"/>
      <c r="I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c r="CW1518"/>
      <c r="CX1518"/>
      <c r="CY1518"/>
      <c r="CZ1518"/>
      <c r="DA1518"/>
      <c r="DB1518"/>
      <c r="DC1518"/>
      <c r="DD1518"/>
      <c r="DE1518"/>
      <c r="DF1518"/>
      <c r="DG1518"/>
      <c r="DH1518"/>
      <c r="DI1518"/>
      <c r="DJ1518"/>
      <c r="DK1518"/>
      <c r="DL1518"/>
      <c r="DM1518"/>
      <c r="DN1518"/>
      <c r="DO1518"/>
      <c r="DP1518"/>
      <c r="DQ1518"/>
      <c r="DR1518"/>
      <c r="DS1518"/>
      <c r="DT1518"/>
      <c r="DU1518"/>
      <c r="DV1518"/>
      <c r="DW1518"/>
      <c r="DX1518"/>
      <c r="DY1518"/>
      <c r="DZ1518"/>
      <c r="EA1518"/>
      <c r="EB1518"/>
      <c r="EC1518"/>
      <c r="ED1518"/>
      <c r="EE1518"/>
      <c r="EF1518"/>
      <c r="EG1518"/>
      <c r="EH1518"/>
      <c r="EI1518"/>
      <c r="EJ1518"/>
      <c r="EK1518"/>
      <c r="EL1518"/>
    </row>
    <row r="1519" spans="1:142" ht="15.75">
      <c r="A1519"/>
      <c r="B1519"/>
      <c r="C1519"/>
      <c r="D1519"/>
      <c r="E1519"/>
      <c r="F1519"/>
      <c r="G1519"/>
      <c r="H1519"/>
      <c r="I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c r="CW1519"/>
      <c r="CX1519"/>
      <c r="CY1519"/>
      <c r="CZ1519"/>
      <c r="DA1519"/>
      <c r="DB1519"/>
      <c r="DC1519"/>
      <c r="DD1519"/>
      <c r="DE1519"/>
      <c r="DF1519"/>
      <c r="DG1519"/>
      <c r="DH1519"/>
      <c r="DI1519"/>
      <c r="DJ1519"/>
      <c r="DK1519"/>
      <c r="DL1519"/>
      <c r="DM1519"/>
      <c r="DN1519"/>
      <c r="DO1519"/>
      <c r="DP1519"/>
      <c r="DQ1519"/>
      <c r="DR1519"/>
      <c r="DS1519"/>
      <c r="DT1519"/>
      <c r="DU1519"/>
      <c r="DV1519"/>
      <c r="DW1519"/>
      <c r="DX1519"/>
      <c r="DY1519"/>
      <c r="DZ1519"/>
      <c r="EA1519"/>
      <c r="EB1519"/>
      <c r="EC1519"/>
      <c r="ED1519"/>
      <c r="EE1519"/>
      <c r="EF1519"/>
      <c r="EG1519"/>
      <c r="EH1519"/>
      <c r="EI1519"/>
      <c r="EJ1519"/>
      <c r="EK1519"/>
      <c r="EL1519"/>
    </row>
    <row r="1520" spans="1:142" ht="15.75">
      <c r="A1520"/>
      <c r="B1520"/>
      <c r="C1520"/>
      <c r="D1520"/>
      <c r="E1520"/>
      <c r="F1520"/>
      <c r="G1520"/>
      <c r="H1520"/>
      <c r="I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c r="CW1520"/>
      <c r="CX1520"/>
      <c r="CY1520"/>
      <c r="CZ1520"/>
      <c r="DA1520"/>
      <c r="DB1520"/>
      <c r="DC1520"/>
      <c r="DD1520"/>
      <c r="DE1520"/>
      <c r="DF1520"/>
      <c r="DG1520"/>
      <c r="DH1520"/>
      <c r="DI1520"/>
      <c r="DJ1520"/>
      <c r="DK1520"/>
      <c r="DL1520"/>
      <c r="DM1520"/>
      <c r="DN1520"/>
      <c r="DO1520"/>
      <c r="DP1520"/>
      <c r="DQ1520"/>
      <c r="DR1520"/>
      <c r="DS1520"/>
      <c r="DT1520"/>
      <c r="DU1520"/>
      <c r="DV1520"/>
      <c r="DW1520"/>
      <c r="DX1520"/>
      <c r="DY1520"/>
      <c r="DZ1520"/>
      <c r="EA1520"/>
      <c r="EB1520"/>
      <c r="EC1520"/>
      <c r="ED1520"/>
      <c r="EE1520"/>
      <c r="EF1520"/>
      <c r="EG1520"/>
      <c r="EH1520"/>
      <c r="EI1520"/>
      <c r="EJ1520"/>
      <c r="EK1520"/>
      <c r="EL1520"/>
    </row>
    <row r="1521" spans="1:142" ht="15.75">
      <c r="A1521"/>
      <c r="B1521"/>
      <c r="C1521"/>
      <c r="D1521"/>
      <c r="E1521"/>
      <c r="F1521"/>
      <c r="G1521"/>
      <c r="H1521"/>
      <c r="I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c r="CW1521"/>
      <c r="CX1521"/>
      <c r="CY1521"/>
      <c r="CZ1521"/>
      <c r="DA1521"/>
      <c r="DB1521"/>
      <c r="DC1521"/>
      <c r="DD1521"/>
      <c r="DE1521"/>
      <c r="DF1521"/>
      <c r="DG1521"/>
      <c r="DH1521"/>
      <c r="DI1521"/>
      <c r="DJ1521"/>
      <c r="DK1521"/>
      <c r="DL1521"/>
      <c r="DM1521"/>
      <c r="DN1521"/>
      <c r="DO1521"/>
      <c r="DP1521"/>
      <c r="DQ1521"/>
      <c r="DR1521"/>
      <c r="DS1521"/>
      <c r="DT1521"/>
      <c r="DU1521"/>
      <c r="DV1521"/>
      <c r="DW1521"/>
      <c r="DX1521"/>
      <c r="DY1521"/>
      <c r="DZ1521"/>
      <c r="EA1521"/>
      <c r="EB1521"/>
      <c r="EC1521"/>
      <c r="ED1521"/>
      <c r="EE1521"/>
      <c r="EF1521"/>
      <c r="EG1521"/>
      <c r="EH1521"/>
      <c r="EI1521"/>
      <c r="EJ1521"/>
      <c r="EK1521"/>
      <c r="EL1521"/>
    </row>
    <row r="1522" spans="1:142" ht="15.75">
      <c r="A1522"/>
      <c r="B1522"/>
      <c r="C1522"/>
      <c r="D1522"/>
      <c r="E1522"/>
      <c r="F1522"/>
      <c r="G1522"/>
      <c r="H1522"/>
      <c r="I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c r="CW1522"/>
      <c r="CX1522"/>
      <c r="CY1522"/>
      <c r="CZ1522"/>
      <c r="DA1522"/>
      <c r="DB1522"/>
      <c r="DC1522"/>
      <c r="DD1522"/>
      <c r="DE1522"/>
      <c r="DF1522"/>
      <c r="DG1522"/>
      <c r="DH1522"/>
      <c r="DI1522"/>
      <c r="DJ1522"/>
      <c r="DK1522"/>
      <c r="DL1522"/>
      <c r="DM1522"/>
      <c r="DN1522"/>
      <c r="DO1522"/>
      <c r="DP1522"/>
      <c r="DQ1522"/>
      <c r="DR1522"/>
      <c r="DS1522"/>
      <c r="DT1522"/>
      <c r="DU1522"/>
      <c r="DV1522"/>
      <c r="DW1522"/>
      <c r="DX1522"/>
      <c r="DY1522"/>
      <c r="DZ1522"/>
      <c r="EA1522"/>
      <c r="EB1522"/>
      <c r="EC1522"/>
      <c r="ED1522"/>
      <c r="EE1522"/>
      <c r="EF1522"/>
      <c r="EG1522"/>
      <c r="EH1522"/>
      <c r="EI1522"/>
      <c r="EJ1522"/>
      <c r="EK1522"/>
      <c r="EL1522"/>
    </row>
    <row r="1523" spans="1:142" ht="15.75">
      <c r="A1523"/>
      <c r="B1523"/>
      <c r="C1523"/>
      <c r="D1523"/>
      <c r="E1523"/>
      <c r="F1523"/>
      <c r="G1523"/>
      <c r="H1523"/>
      <c r="I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c r="CW1523"/>
      <c r="CX1523"/>
      <c r="CY1523"/>
      <c r="CZ1523"/>
      <c r="DA1523"/>
      <c r="DB1523"/>
      <c r="DC1523"/>
      <c r="DD1523"/>
      <c r="DE1523"/>
      <c r="DF1523"/>
      <c r="DG1523"/>
      <c r="DH1523"/>
      <c r="DI1523"/>
      <c r="DJ1523"/>
      <c r="DK1523"/>
      <c r="DL1523"/>
      <c r="DM1523"/>
      <c r="DN1523"/>
      <c r="DO1523"/>
      <c r="DP1523"/>
      <c r="DQ1523"/>
      <c r="DR1523"/>
      <c r="DS1523"/>
      <c r="DT1523"/>
      <c r="DU1523"/>
      <c r="DV1523"/>
      <c r="DW1523"/>
      <c r="DX1523"/>
      <c r="DY1523"/>
      <c r="DZ1523"/>
      <c r="EA1523"/>
      <c r="EB1523"/>
      <c r="EC1523"/>
      <c r="ED1523"/>
      <c r="EE1523"/>
      <c r="EF1523"/>
      <c r="EG1523"/>
      <c r="EH1523"/>
      <c r="EI1523"/>
      <c r="EJ1523"/>
      <c r="EK1523"/>
      <c r="EL1523"/>
    </row>
    <row r="1524" spans="1:142" ht="15.75">
      <c r="A1524"/>
      <c r="B1524"/>
      <c r="C1524"/>
      <c r="D1524"/>
      <c r="E1524"/>
      <c r="F1524"/>
      <c r="G1524"/>
      <c r="H1524"/>
      <c r="I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c r="CW1524"/>
      <c r="CX1524"/>
      <c r="CY1524"/>
      <c r="CZ1524"/>
      <c r="DA1524"/>
      <c r="DB1524"/>
      <c r="DC1524"/>
      <c r="DD1524"/>
      <c r="DE1524"/>
      <c r="DF1524"/>
      <c r="DG1524"/>
      <c r="DH1524"/>
      <c r="DI1524"/>
      <c r="DJ1524"/>
      <c r="DK1524"/>
      <c r="DL1524"/>
      <c r="DM1524"/>
      <c r="DN1524"/>
      <c r="DO1524"/>
      <c r="DP1524"/>
      <c r="DQ1524"/>
      <c r="DR1524"/>
      <c r="DS1524"/>
      <c r="DT1524"/>
      <c r="DU1524"/>
      <c r="DV1524"/>
      <c r="DW1524"/>
      <c r="DX1524"/>
      <c r="DY1524"/>
      <c r="DZ1524"/>
      <c r="EA1524"/>
      <c r="EB1524"/>
      <c r="EC1524"/>
      <c r="ED1524"/>
      <c r="EE1524"/>
      <c r="EF1524"/>
      <c r="EG1524"/>
      <c r="EH1524"/>
      <c r="EI1524"/>
      <c r="EJ1524"/>
      <c r="EK1524"/>
      <c r="EL1524"/>
    </row>
    <row r="1525" spans="1:142" ht="15.75">
      <c r="A1525"/>
      <c r="B1525"/>
      <c r="C1525"/>
      <c r="D1525"/>
      <c r="E1525"/>
      <c r="F1525"/>
      <c r="G1525"/>
      <c r="H1525"/>
      <c r="I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c r="CW1525"/>
      <c r="CX1525"/>
      <c r="CY1525"/>
      <c r="CZ1525"/>
      <c r="DA1525"/>
      <c r="DB1525"/>
      <c r="DC1525"/>
      <c r="DD1525"/>
      <c r="DE1525"/>
      <c r="DF1525"/>
      <c r="DG1525"/>
      <c r="DH1525"/>
      <c r="DI1525"/>
      <c r="DJ1525"/>
      <c r="DK1525"/>
      <c r="DL1525"/>
      <c r="DM1525"/>
      <c r="DN1525"/>
      <c r="DO1525"/>
      <c r="DP1525"/>
      <c r="DQ1525"/>
      <c r="DR1525"/>
      <c r="DS1525"/>
      <c r="DT1525"/>
      <c r="DU1525"/>
      <c r="DV1525"/>
      <c r="DW1525"/>
      <c r="DX1525"/>
      <c r="DY1525"/>
      <c r="DZ1525"/>
      <c r="EA1525"/>
      <c r="EB1525"/>
      <c r="EC1525"/>
      <c r="ED1525"/>
      <c r="EE1525"/>
      <c r="EF1525"/>
      <c r="EG1525"/>
      <c r="EH1525"/>
      <c r="EI1525"/>
      <c r="EJ1525"/>
      <c r="EK1525"/>
      <c r="EL1525"/>
    </row>
    <row r="1526" spans="1:142" ht="15.75">
      <c r="A1526"/>
      <c r="B1526"/>
      <c r="C1526"/>
      <c r="D1526"/>
      <c r="E1526"/>
      <c r="F1526"/>
      <c r="G1526"/>
      <c r="H1526"/>
      <c r="I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c r="CW1526"/>
      <c r="CX1526"/>
      <c r="CY1526"/>
      <c r="CZ1526"/>
      <c r="DA1526"/>
      <c r="DB1526"/>
      <c r="DC1526"/>
      <c r="DD1526"/>
      <c r="DE1526"/>
      <c r="DF1526"/>
      <c r="DG1526"/>
      <c r="DH1526"/>
      <c r="DI1526"/>
      <c r="DJ1526"/>
      <c r="DK1526"/>
      <c r="DL1526"/>
      <c r="DM1526"/>
      <c r="DN1526"/>
      <c r="DO1526"/>
      <c r="DP1526"/>
      <c r="DQ1526"/>
      <c r="DR1526"/>
      <c r="DS1526"/>
      <c r="DT1526"/>
      <c r="DU1526"/>
      <c r="DV1526"/>
      <c r="DW1526"/>
      <c r="DX1526"/>
      <c r="DY1526"/>
      <c r="DZ1526"/>
      <c r="EA1526"/>
      <c r="EB1526"/>
      <c r="EC1526"/>
      <c r="ED1526"/>
      <c r="EE1526"/>
      <c r="EF1526"/>
      <c r="EG1526"/>
      <c r="EH1526"/>
      <c r="EI1526"/>
      <c r="EJ1526"/>
      <c r="EK1526"/>
      <c r="EL1526"/>
    </row>
    <row r="1527" spans="1:142" ht="15.75">
      <c r="A1527"/>
      <c r="B1527"/>
      <c r="C1527"/>
      <c r="D1527"/>
      <c r="E1527"/>
      <c r="F1527"/>
      <c r="G1527"/>
      <c r="H1527"/>
      <c r="I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c r="CW1527"/>
      <c r="CX1527"/>
      <c r="CY1527"/>
      <c r="CZ1527"/>
      <c r="DA1527"/>
      <c r="DB1527"/>
      <c r="DC1527"/>
      <c r="DD1527"/>
      <c r="DE1527"/>
      <c r="DF1527"/>
      <c r="DG1527"/>
      <c r="DH1527"/>
      <c r="DI1527"/>
      <c r="DJ1527"/>
      <c r="DK1527"/>
      <c r="DL1527"/>
      <c r="DM1527"/>
      <c r="DN1527"/>
      <c r="DO1527"/>
      <c r="DP1527"/>
      <c r="DQ1527"/>
      <c r="DR1527"/>
      <c r="DS1527"/>
      <c r="DT1527"/>
      <c r="DU1527"/>
      <c r="DV1527"/>
      <c r="DW1527"/>
      <c r="DX1527"/>
      <c r="DY1527"/>
      <c r="DZ1527"/>
      <c r="EA1527"/>
      <c r="EB1527"/>
      <c r="EC1527"/>
      <c r="ED1527"/>
      <c r="EE1527"/>
      <c r="EF1527"/>
      <c r="EG1527"/>
      <c r="EH1527"/>
      <c r="EI1527"/>
      <c r="EJ1527"/>
      <c r="EK1527"/>
      <c r="EL1527"/>
    </row>
    <row r="1528" spans="1:142" ht="15.75">
      <c r="A1528"/>
      <c r="B1528"/>
      <c r="C1528"/>
      <c r="D1528"/>
      <c r="E1528"/>
      <c r="F1528"/>
      <c r="G1528"/>
      <c r="H1528"/>
      <c r="I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c r="CW1528"/>
      <c r="CX1528"/>
      <c r="CY1528"/>
      <c r="CZ1528"/>
      <c r="DA1528"/>
      <c r="DB1528"/>
      <c r="DC1528"/>
      <c r="DD1528"/>
      <c r="DE1528"/>
      <c r="DF1528"/>
      <c r="DG1528"/>
      <c r="DH1528"/>
      <c r="DI1528"/>
      <c r="DJ1528"/>
      <c r="DK1528"/>
      <c r="DL1528"/>
      <c r="DM1528"/>
      <c r="DN1528"/>
      <c r="DO1528"/>
      <c r="DP1528"/>
      <c r="DQ1528"/>
      <c r="DR1528"/>
      <c r="DS1528"/>
      <c r="DT1528"/>
      <c r="DU1528"/>
      <c r="DV1528"/>
      <c r="DW1528"/>
      <c r="DX1528"/>
      <c r="DY1528"/>
      <c r="DZ1528"/>
      <c r="EA1528"/>
      <c r="EB1528"/>
      <c r="EC1528"/>
      <c r="ED1528"/>
      <c r="EE1528"/>
      <c r="EF1528"/>
      <c r="EG1528"/>
      <c r="EH1528"/>
      <c r="EI1528"/>
      <c r="EJ1528"/>
      <c r="EK1528"/>
      <c r="EL1528"/>
    </row>
    <row r="1529" spans="1:142" ht="15.75">
      <c r="A1529"/>
      <c r="B1529"/>
      <c r="C1529"/>
      <c r="D1529"/>
      <c r="E1529"/>
      <c r="F1529"/>
      <c r="G1529"/>
      <c r="H1529"/>
      <c r="I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c r="CW1529"/>
      <c r="CX1529"/>
      <c r="CY1529"/>
      <c r="CZ1529"/>
      <c r="DA1529"/>
      <c r="DB1529"/>
      <c r="DC1529"/>
      <c r="DD1529"/>
      <c r="DE1529"/>
      <c r="DF1529"/>
      <c r="DG1529"/>
      <c r="DH1529"/>
      <c r="DI1529"/>
      <c r="DJ1529"/>
      <c r="DK1529"/>
      <c r="DL1529"/>
      <c r="DM1529"/>
      <c r="DN1529"/>
      <c r="DO1529"/>
      <c r="DP1529"/>
      <c r="DQ1529"/>
      <c r="DR1529"/>
      <c r="DS1529"/>
      <c r="DT1529"/>
      <c r="DU1529"/>
      <c r="DV1529"/>
      <c r="DW1529"/>
      <c r="DX1529"/>
      <c r="DY1529"/>
      <c r="DZ1529"/>
      <c r="EA1529"/>
      <c r="EB1529"/>
      <c r="EC1529"/>
      <c r="ED1529"/>
      <c r="EE1529"/>
      <c r="EF1529"/>
      <c r="EG1529"/>
      <c r="EH1529"/>
      <c r="EI1529"/>
      <c r="EJ1529"/>
      <c r="EK1529"/>
      <c r="EL1529"/>
    </row>
    <row r="1530" spans="1:142" ht="15.75">
      <c r="A1530"/>
      <c r="B1530"/>
      <c r="C1530"/>
      <c r="D1530"/>
      <c r="E1530"/>
      <c r="F1530"/>
      <c r="G1530"/>
      <c r="H1530"/>
      <c r="I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c r="CW1530"/>
      <c r="CX1530"/>
      <c r="CY1530"/>
      <c r="CZ1530"/>
      <c r="DA1530"/>
      <c r="DB1530"/>
      <c r="DC1530"/>
      <c r="DD1530"/>
      <c r="DE1530"/>
      <c r="DF1530"/>
      <c r="DG1530"/>
      <c r="DH1530"/>
      <c r="DI1530"/>
      <c r="DJ1530"/>
      <c r="DK1530"/>
      <c r="DL1530"/>
      <c r="DM1530"/>
      <c r="DN1530"/>
      <c r="DO1530"/>
      <c r="DP1530"/>
      <c r="DQ1530"/>
      <c r="DR1530"/>
      <c r="DS1530"/>
      <c r="DT1530"/>
      <c r="DU1530"/>
      <c r="DV1530"/>
      <c r="DW1530"/>
      <c r="DX1530"/>
      <c r="DY1530"/>
      <c r="DZ1530"/>
      <c r="EA1530"/>
      <c r="EB1530"/>
      <c r="EC1530"/>
      <c r="ED1530"/>
      <c r="EE1530"/>
      <c r="EF1530"/>
      <c r="EG1530"/>
      <c r="EH1530"/>
      <c r="EI1530"/>
      <c r="EJ1530"/>
      <c r="EK1530"/>
      <c r="EL1530"/>
    </row>
    <row r="1531" spans="1:142" ht="15.75">
      <c r="A1531"/>
      <c r="B1531"/>
      <c r="C1531"/>
      <c r="D1531"/>
      <c r="E1531"/>
      <c r="F1531"/>
      <c r="G1531"/>
      <c r="H1531"/>
      <c r="I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c r="CW1531"/>
      <c r="CX1531"/>
      <c r="CY1531"/>
      <c r="CZ1531"/>
      <c r="DA1531"/>
      <c r="DB1531"/>
      <c r="DC1531"/>
      <c r="DD1531"/>
      <c r="DE1531"/>
      <c r="DF1531"/>
      <c r="DG1531"/>
      <c r="DH1531"/>
      <c r="DI1531"/>
      <c r="DJ1531"/>
      <c r="DK1531"/>
      <c r="DL1531"/>
      <c r="DM1531"/>
      <c r="DN1531"/>
      <c r="DO1531"/>
      <c r="DP1531"/>
      <c r="DQ1531"/>
      <c r="DR1531"/>
      <c r="DS1531"/>
      <c r="DT1531"/>
      <c r="DU1531"/>
      <c r="DV1531"/>
      <c r="DW1531"/>
      <c r="DX1531"/>
      <c r="DY1531"/>
      <c r="DZ1531"/>
      <c r="EA1531"/>
      <c r="EB1531"/>
      <c r="EC1531"/>
      <c r="ED1531"/>
      <c r="EE1531"/>
      <c r="EF1531"/>
      <c r="EG1531"/>
      <c r="EH1531"/>
      <c r="EI1531"/>
      <c r="EJ1531"/>
      <c r="EK1531"/>
      <c r="EL1531"/>
    </row>
    <row r="1532" spans="1:142" ht="15.75">
      <c r="A1532"/>
      <c r="B1532"/>
      <c r="C1532"/>
      <c r="D1532"/>
      <c r="E1532"/>
      <c r="F1532"/>
      <c r="G1532"/>
      <c r="H1532"/>
      <c r="I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c r="CW1532"/>
      <c r="CX1532"/>
      <c r="CY1532"/>
      <c r="CZ1532"/>
      <c r="DA1532"/>
      <c r="DB1532"/>
      <c r="DC1532"/>
      <c r="DD1532"/>
      <c r="DE1532"/>
      <c r="DF1532"/>
      <c r="DG1532"/>
      <c r="DH1532"/>
      <c r="DI1532"/>
      <c r="DJ1532"/>
      <c r="DK1532"/>
      <c r="DL1532"/>
      <c r="DM1532"/>
      <c r="DN1532"/>
      <c r="DO1532"/>
      <c r="DP1532"/>
      <c r="DQ1532"/>
      <c r="DR1532"/>
      <c r="DS1532"/>
      <c r="DT1532"/>
      <c r="DU1532"/>
      <c r="DV1532"/>
      <c r="DW1532"/>
      <c r="DX1532"/>
      <c r="DY1532"/>
      <c r="DZ1532"/>
      <c r="EA1532"/>
      <c r="EB1532"/>
      <c r="EC1532"/>
      <c r="ED1532"/>
      <c r="EE1532"/>
      <c r="EF1532"/>
      <c r="EG1532"/>
      <c r="EH1532"/>
      <c r="EI1532"/>
      <c r="EJ1532"/>
      <c r="EK1532"/>
      <c r="EL1532"/>
    </row>
    <row r="1533" spans="1:142" ht="15.75">
      <c r="A1533"/>
      <c r="B1533"/>
      <c r="C1533"/>
      <c r="D1533"/>
      <c r="E1533"/>
      <c r="F1533"/>
      <c r="G1533"/>
      <c r="H1533"/>
      <c r="I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c r="CW1533"/>
      <c r="CX1533"/>
      <c r="CY1533"/>
      <c r="CZ1533"/>
      <c r="DA1533"/>
      <c r="DB1533"/>
      <c r="DC1533"/>
      <c r="DD1533"/>
      <c r="DE1533"/>
      <c r="DF1533"/>
      <c r="DG1533"/>
      <c r="DH1533"/>
      <c r="DI1533"/>
      <c r="DJ1533"/>
      <c r="DK1533"/>
      <c r="DL1533"/>
      <c r="DM1533"/>
      <c r="DN1533"/>
      <c r="DO1533"/>
      <c r="DP1533"/>
      <c r="DQ1533"/>
      <c r="DR1533"/>
      <c r="DS1533"/>
      <c r="DT1533"/>
      <c r="DU1533"/>
      <c r="DV1533"/>
      <c r="DW1533"/>
      <c r="DX1533"/>
      <c r="DY1533"/>
      <c r="DZ1533"/>
      <c r="EA1533"/>
      <c r="EB1533"/>
      <c r="EC1533"/>
      <c r="ED1533"/>
      <c r="EE1533"/>
      <c r="EF1533"/>
      <c r="EG1533"/>
      <c r="EH1533"/>
      <c r="EI1533"/>
      <c r="EJ1533"/>
      <c r="EK1533"/>
      <c r="EL1533"/>
    </row>
    <row r="1534" spans="1:142" ht="15.75">
      <c r="A1534"/>
      <c r="B1534"/>
      <c r="C1534"/>
      <c r="D1534"/>
      <c r="E1534"/>
      <c r="F1534"/>
      <c r="G1534"/>
      <c r="H1534"/>
      <c r="I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c r="CW1534"/>
      <c r="CX1534"/>
      <c r="CY1534"/>
      <c r="CZ1534"/>
      <c r="DA1534"/>
      <c r="DB1534"/>
      <c r="DC1534"/>
      <c r="DD1534"/>
      <c r="DE1534"/>
      <c r="DF1534"/>
      <c r="DG1534"/>
      <c r="DH1534"/>
      <c r="DI1534"/>
      <c r="DJ1534"/>
      <c r="DK1534"/>
      <c r="DL1534"/>
      <c r="DM1534"/>
      <c r="DN1534"/>
      <c r="DO1534"/>
      <c r="DP1534"/>
      <c r="DQ1534"/>
      <c r="DR1534"/>
      <c r="DS1534"/>
      <c r="DT1534"/>
      <c r="DU1534"/>
      <c r="DV1534"/>
      <c r="DW1534"/>
      <c r="DX1534"/>
      <c r="DY1534"/>
      <c r="DZ1534"/>
      <c r="EA1534"/>
      <c r="EB1534"/>
      <c r="EC1534"/>
      <c r="ED1534"/>
      <c r="EE1534"/>
      <c r="EF1534"/>
      <c r="EG1534"/>
      <c r="EH1534"/>
      <c r="EI1534"/>
      <c r="EJ1534"/>
      <c r="EK1534"/>
      <c r="EL1534"/>
    </row>
    <row r="1535" spans="1:142" ht="15.75">
      <c r="A1535"/>
      <c r="B1535"/>
      <c r="C1535"/>
      <c r="D1535"/>
      <c r="E1535"/>
      <c r="F1535"/>
      <c r="G1535"/>
      <c r="H1535"/>
      <c r="I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c r="CW1535"/>
      <c r="CX1535"/>
      <c r="CY1535"/>
      <c r="CZ1535"/>
      <c r="DA1535"/>
      <c r="DB1535"/>
      <c r="DC1535"/>
      <c r="DD1535"/>
      <c r="DE1535"/>
      <c r="DF1535"/>
      <c r="DG1535"/>
      <c r="DH1535"/>
      <c r="DI1535"/>
      <c r="DJ1535"/>
      <c r="DK1535"/>
      <c r="DL1535"/>
      <c r="DM1535"/>
      <c r="DN1535"/>
      <c r="DO1535"/>
      <c r="DP1535"/>
      <c r="DQ1535"/>
      <c r="DR1535"/>
      <c r="DS1535"/>
      <c r="DT1535"/>
      <c r="DU1535"/>
      <c r="DV1535"/>
      <c r="DW1535"/>
      <c r="DX1535"/>
      <c r="DY1535"/>
      <c r="DZ1535"/>
      <c r="EA1535"/>
      <c r="EB1535"/>
      <c r="EC1535"/>
      <c r="ED1535"/>
      <c r="EE1535"/>
      <c r="EF1535"/>
      <c r="EG1535"/>
      <c r="EH1535"/>
      <c r="EI1535"/>
      <c r="EJ1535"/>
      <c r="EK1535"/>
      <c r="EL1535"/>
    </row>
    <row r="1536" spans="1:142" ht="15.75">
      <c r="A1536"/>
      <c r="B1536"/>
      <c r="C1536"/>
      <c r="D1536"/>
      <c r="E1536"/>
      <c r="F1536"/>
      <c r="G1536"/>
      <c r="H1536"/>
      <c r="I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c r="CW1536"/>
      <c r="CX1536"/>
      <c r="CY1536"/>
      <c r="CZ1536"/>
      <c r="DA1536"/>
      <c r="DB1536"/>
      <c r="DC1536"/>
      <c r="DD1536"/>
      <c r="DE1536"/>
      <c r="DF1536"/>
      <c r="DG1536"/>
      <c r="DH1536"/>
      <c r="DI1536"/>
      <c r="DJ1536"/>
      <c r="DK1536"/>
      <c r="DL1536"/>
      <c r="DM1536"/>
      <c r="DN1536"/>
      <c r="DO1536"/>
      <c r="DP1536"/>
      <c r="DQ1536"/>
      <c r="DR1536"/>
      <c r="DS1536"/>
      <c r="DT1536"/>
      <c r="DU1536"/>
      <c r="DV1536"/>
      <c r="DW1536"/>
      <c r="DX1536"/>
      <c r="DY1536"/>
      <c r="DZ1536"/>
      <c r="EA1536"/>
      <c r="EB1536"/>
      <c r="EC1536"/>
      <c r="ED1536"/>
      <c r="EE1536"/>
      <c r="EF1536"/>
      <c r="EG1536"/>
      <c r="EH1536"/>
      <c r="EI1536"/>
      <c r="EJ1536"/>
      <c r="EK1536"/>
      <c r="EL1536"/>
    </row>
    <row r="1537" spans="1:142" ht="15.75">
      <c r="A1537"/>
      <c r="B1537"/>
      <c r="C1537"/>
      <c r="D1537"/>
      <c r="E1537"/>
      <c r="F1537"/>
      <c r="G1537"/>
      <c r="H1537"/>
      <c r="I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c r="CW1537"/>
      <c r="CX1537"/>
      <c r="CY1537"/>
      <c r="CZ1537"/>
      <c r="DA1537"/>
      <c r="DB1537"/>
      <c r="DC1537"/>
      <c r="DD1537"/>
      <c r="DE1537"/>
      <c r="DF1537"/>
      <c r="DG1537"/>
      <c r="DH1537"/>
      <c r="DI1537"/>
      <c r="DJ1537"/>
      <c r="DK1537"/>
      <c r="DL1537"/>
      <c r="DM1537"/>
      <c r="DN1537"/>
      <c r="DO1537"/>
      <c r="DP1537"/>
      <c r="DQ1537"/>
      <c r="DR1537"/>
      <c r="DS1537"/>
      <c r="DT1537"/>
      <c r="DU1537"/>
      <c r="DV1537"/>
      <c r="DW1537"/>
      <c r="DX1537"/>
      <c r="DY1537"/>
      <c r="DZ1537"/>
      <c r="EA1537"/>
      <c r="EB1537"/>
      <c r="EC1537"/>
      <c r="ED1537"/>
      <c r="EE1537"/>
      <c r="EF1537"/>
      <c r="EG1537"/>
      <c r="EH1537"/>
      <c r="EI1537"/>
      <c r="EJ1537"/>
      <c r="EK1537"/>
      <c r="EL1537"/>
    </row>
    <row r="1538" spans="1:142" ht="15.75">
      <c r="A1538"/>
      <c r="B1538"/>
      <c r="C1538"/>
      <c r="D1538"/>
      <c r="E1538"/>
      <c r="F1538"/>
      <c r="G1538"/>
      <c r="H1538"/>
      <c r="I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c r="CW1538"/>
      <c r="CX1538"/>
      <c r="CY1538"/>
      <c r="CZ1538"/>
      <c r="DA1538"/>
      <c r="DB1538"/>
      <c r="DC1538"/>
      <c r="DD1538"/>
      <c r="DE1538"/>
      <c r="DF1538"/>
      <c r="DG1538"/>
      <c r="DH1538"/>
      <c r="DI1538"/>
      <c r="DJ1538"/>
      <c r="DK1538"/>
      <c r="DL1538"/>
      <c r="DM1538"/>
      <c r="DN1538"/>
      <c r="DO1538"/>
      <c r="DP1538"/>
      <c r="DQ1538"/>
      <c r="DR1538"/>
      <c r="DS1538"/>
      <c r="DT1538"/>
      <c r="DU1538"/>
      <c r="DV1538"/>
      <c r="DW1538"/>
      <c r="DX1538"/>
      <c r="DY1538"/>
      <c r="DZ1538"/>
      <c r="EA1538"/>
      <c r="EB1538"/>
      <c r="EC1538"/>
      <c r="ED1538"/>
      <c r="EE1538"/>
      <c r="EF1538"/>
      <c r="EG1538"/>
      <c r="EH1538"/>
      <c r="EI1538"/>
      <c r="EJ1538"/>
      <c r="EK1538"/>
      <c r="EL1538"/>
    </row>
    <row r="1539" spans="1:142" ht="15.75">
      <c r="A1539"/>
      <c r="B1539"/>
      <c r="C1539"/>
      <c r="D1539"/>
      <c r="E1539"/>
      <c r="F1539"/>
      <c r="G1539"/>
      <c r="H1539"/>
      <c r="I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c r="CW1539"/>
      <c r="CX1539"/>
      <c r="CY1539"/>
      <c r="CZ1539"/>
      <c r="DA1539"/>
      <c r="DB1539"/>
      <c r="DC1539"/>
      <c r="DD1539"/>
      <c r="DE1539"/>
      <c r="DF1539"/>
      <c r="DG1539"/>
      <c r="DH1539"/>
      <c r="DI1539"/>
      <c r="DJ1539"/>
      <c r="DK1539"/>
      <c r="DL1539"/>
      <c r="DM1539"/>
      <c r="DN1539"/>
      <c r="DO1539"/>
      <c r="DP1539"/>
      <c r="DQ1539"/>
      <c r="DR1539"/>
      <c r="DS1539"/>
      <c r="DT1539"/>
      <c r="DU1539"/>
      <c r="DV1539"/>
      <c r="DW1539"/>
      <c r="DX1539"/>
      <c r="DY1539"/>
      <c r="DZ1539"/>
      <c r="EA1539"/>
      <c r="EB1539"/>
      <c r="EC1539"/>
      <c r="ED1539"/>
      <c r="EE1539"/>
      <c r="EF1539"/>
      <c r="EG1539"/>
      <c r="EH1539"/>
      <c r="EI1539"/>
      <c r="EJ1539"/>
      <c r="EK1539"/>
      <c r="EL1539"/>
    </row>
    <row r="1540" spans="1:142" ht="15.75">
      <c r="A1540"/>
      <c r="B1540"/>
      <c r="C1540"/>
      <c r="D1540"/>
      <c r="E1540"/>
      <c r="F1540"/>
      <c r="G1540"/>
      <c r="H1540"/>
      <c r="I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c r="CW1540"/>
      <c r="CX1540"/>
      <c r="CY1540"/>
      <c r="CZ1540"/>
      <c r="DA1540"/>
      <c r="DB1540"/>
      <c r="DC1540"/>
      <c r="DD1540"/>
      <c r="DE1540"/>
      <c r="DF1540"/>
      <c r="DG1540"/>
      <c r="DH1540"/>
      <c r="DI1540"/>
      <c r="DJ1540"/>
      <c r="DK1540"/>
      <c r="DL1540"/>
      <c r="DM1540"/>
      <c r="DN1540"/>
      <c r="DO1540"/>
      <c r="DP1540"/>
      <c r="DQ1540"/>
      <c r="DR1540"/>
      <c r="DS1540"/>
      <c r="DT1540"/>
      <c r="DU1540"/>
      <c r="DV1540"/>
      <c r="DW1540"/>
      <c r="DX1540"/>
      <c r="DY1540"/>
      <c r="DZ1540"/>
      <c r="EA1540"/>
      <c r="EB1540"/>
      <c r="EC1540"/>
      <c r="ED1540"/>
      <c r="EE1540"/>
      <c r="EF1540"/>
      <c r="EG1540"/>
      <c r="EH1540"/>
      <c r="EI1540"/>
      <c r="EJ1540"/>
      <c r="EK1540"/>
      <c r="EL1540"/>
    </row>
    <row r="1541" spans="1:142" ht="15.75">
      <c r="A1541"/>
      <c r="B1541"/>
      <c r="C1541"/>
      <c r="D1541"/>
      <c r="E1541"/>
      <c r="F1541"/>
      <c r="G1541"/>
      <c r="H1541"/>
      <c r="I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c r="CW1541"/>
      <c r="CX1541"/>
      <c r="CY1541"/>
      <c r="CZ1541"/>
      <c r="DA1541"/>
      <c r="DB1541"/>
      <c r="DC1541"/>
      <c r="DD1541"/>
      <c r="DE1541"/>
      <c r="DF1541"/>
      <c r="DG1541"/>
      <c r="DH1541"/>
      <c r="DI1541"/>
      <c r="DJ1541"/>
      <c r="DK1541"/>
      <c r="DL1541"/>
      <c r="DM1541"/>
      <c r="DN1541"/>
      <c r="DO1541"/>
      <c r="DP1541"/>
      <c r="DQ1541"/>
      <c r="DR1541"/>
      <c r="DS1541"/>
      <c r="DT1541"/>
      <c r="DU1541"/>
      <c r="DV1541"/>
      <c r="DW1541"/>
      <c r="DX1541"/>
      <c r="DY1541"/>
      <c r="DZ1541"/>
      <c r="EA1541"/>
      <c r="EB1541"/>
      <c r="EC1541"/>
      <c r="ED1541"/>
      <c r="EE1541"/>
      <c r="EF1541"/>
      <c r="EG1541"/>
      <c r="EH1541"/>
      <c r="EI1541"/>
      <c r="EJ1541"/>
      <c r="EK1541"/>
      <c r="EL1541"/>
    </row>
    <row r="1542" spans="1:142" ht="15.75">
      <c r="A1542"/>
      <c r="B1542"/>
      <c r="C1542"/>
      <c r="D1542"/>
      <c r="E1542"/>
      <c r="F1542"/>
      <c r="G1542"/>
      <c r="H1542"/>
      <c r="I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c r="CW1542"/>
      <c r="CX1542"/>
      <c r="CY1542"/>
      <c r="CZ1542"/>
      <c r="DA1542"/>
      <c r="DB1542"/>
      <c r="DC1542"/>
      <c r="DD1542"/>
      <c r="DE1542"/>
      <c r="DF1542"/>
      <c r="DG1542"/>
      <c r="DH1542"/>
      <c r="DI1542"/>
      <c r="DJ1542"/>
      <c r="DK1542"/>
      <c r="DL1542"/>
      <c r="DM1542"/>
      <c r="DN1542"/>
      <c r="DO1542"/>
      <c r="DP1542"/>
      <c r="DQ1542"/>
      <c r="DR1542"/>
      <c r="DS1542"/>
      <c r="DT1542"/>
      <c r="DU1542"/>
      <c r="DV1542"/>
      <c r="DW1542"/>
      <c r="DX1542"/>
      <c r="DY1542"/>
      <c r="DZ1542"/>
      <c r="EA1542"/>
      <c r="EB1542"/>
      <c r="EC1542"/>
      <c r="ED1542"/>
      <c r="EE1542"/>
      <c r="EF1542"/>
      <c r="EG1542"/>
      <c r="EH1542"/>
      <c r="EI1542"/>
      <c r="EJ1542"/>
      <c r="EK1542"/>
      <c r="EL1542"/>
    </row>
    <row r="1543" spans="1:142" ht="15.75">
      <c r="A1543"/>
      <c r="B1543"/>
      <c r="C1543"/>
      <c r="D1543"/>
      <c r="E1543"/>
      <c r="F1543"/>
      <c r="G1543"/>
      <c r="H1543"/>
      <c r="I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c r="CW1543"/>
      <c r="CX1543"/>
      <c r="CY1543"/>
      <c r="CZ1543"/>
      <c r="DA1543"/>
      <c r="DB1543"/>
      <c r="DC1543"/>
      <c r="DD1543"/>
      <c r="DE1543"/>
      <c r="DF1543"/>
      <c r="DG1543"/>
      <c r="DH1543"/>
      <c r="DI1543"/>
      <c r="DJ1543"/>
      <c r="DK1543"/>
      <c r="DL1543"/>
      <c r="DM1543"/>
      <c r="DN1543"/>
      <c r="DO1543"/>
      <c r="DP1543"/>
      <c r="DQ1543"/>
      <c r="DR1543"/>
      <c r="DS1543"/>
      <c r="DT1543"/>
      <c r="DU1543"/>
      <c r="DV1543"/>
      <c r="DW1543"/>
      <c r="DX1543"/>
      <c r="DY1543"/>
      <c r="DZ1543"/>
      <c r="EA1543"/>
      <c r="EB1543"/>
      <c r="EC1543"/>
      <c r="ED1543"/>
      <c r="EE1543"/>
      <c r="EF1543"/>
      <c r="EG1543"/>
      <c r="EH1543"/>
      <c r="EI1543"/>
      <c r="EJ1543"/>
      <c r="EK1543"/>
      <c r="EL1543"/>
    </row>
    <row r="1544" spans="1:142" ht="15.75">
      <c r="A1544"/>
      <c r="B1544"/>
      <c r="C1544"/>
      <c r="D1544"/>
      <c r="E1544"/>
      <c r="F1544"/>
      <c r="G1544"/>
      <c r="H1544"/>
      <c r="I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c r="CW1544"/>
      <c r="CX1544"/>
      <c r="CY1544"/>
      <c r="CZ1544"/>
      <c r="DA1544"/>
      <c r="DB1544"/>
      <c r="DC1544"/>
      <c r="DD1544"/>
      <c r="DE1544"/>
      <c r="DF1544"/>
      <c r="DG1544"/>
      <c r="DH1544"/>
      <c r="DI1544"/>
      <c r="DJ1544"/>
      <c r="DK1544"/>
      <c r="DL1544"/>
      <c r="DM1544"/>
      <c r="DN1544"/>
      <c r="DO1544"/>
      <c r="DP1544"/>
      <c r="DQ1544"/>
      <c r="DR1544"/>
      <c r="DS1544"/>
      <c r="DT1544"/>
      <c r="DU1544"/>
      <c r="DV1544"/>
      <c r="DW1544"/>
      <c r="DX1544"/>
      <c r="DY1544"/>
      <c r="DZ1544"/>
      <c r="EA1544"/>
      <c r="EB1544"/>
      <c r="EC1544"/>
      <c r="ED1544"/>
      <c r="EE1544"/>
      <c r="EF1544"/>
      <c r="EG1544"/>
      <c r="EH1544"/>
      <c r="EI1544"/>
      <c r="EJ1544"/>
      <c r="EK1544"/>
      <c r="EL1544"/>
    </row>
    <row r="1545" spans="1:142" ht="15.75">
      <c r="A1545"/>
      <c r="B1545"/>
      <c r="C1545"/>
      <c r="D1545"/>
      <c r="E1545"/>
      <c r="F1545"/>
      <c r="G1545"/>
      <c r="H1545"/>
      <c r="I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c r="CW1545"/>
      <c r="CX1545"/>
      <c r="CY1545"/>
      <c r="CZ1545"/>
      <c r="DA1545"/>
      <c r="DB1545"/>
      <c r="DC1545"/>
      <c r="DD1545"/>
      <c r="DE1545"/>
      <c r="DF1545"/>
      <c r="DG1545"/>
      <c r="DH1545"/>
      <c r="DI1545"/>
      <c r="DJ1545"/>
      <c r="DK1545"/>
      <c r="DL1545"/>
      <c r="DM1545"/>
      <c r="DN1545"/>
      <c r="DO1545"/>
      <c r="DP1545"/>
      <c r="DQ1545"/>
      <c r="DR1545"/>
      <c r="DS1545"/>
      <c r="DT1545"/>
      <c r="DU1545"/>
      <c r="DV1545"/>
      <c r="DW1545"/>
      <c r="DX1545"/>
      <c r="DY1545"/>
      <c r="DZ1545"/>
      <c r="EA1545"/>
      <c r="EB1545"/>
      <c r="EC1545"/>
      <c r="ED1545"/>
      <c r="EE1545"/>
      <c r="EF1545"/>
      <c r="EG1545"/>
      <c r="EH1545"/>
      <c r="EI1545"/>
      <c r="EJ1545"/>
      <c r="EK1545"/>
      <c r="EL1545"/>
    </row>
    <row r="1546" spans="1:142" ht="15.75">
      <c r="A1546"/>
      <c r="B1546"/>
      <c r="C1546"/>
      <c r="D1546"/>
      <c r="E1546"/>
      <c r="F1546"/>
      <c r="G1546"/>
      <c r="H1546"/>
      <c r="I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c r="CW1546"/>
      <c r="CX1546"/>
      <c r="CY1546"/>
      <c r="CZ1546"/>
      <c r="DA1546"/>
      <c r="DB1546"/>
      <c r="DC1546"/>
      <c r="DD1546"/>
      <c r="DE1546"/>
      <c r="DF1546"/>
      <c r="DG1546"/>
      <c r="DH1546"/>
      <c r="DI1546"/>
      <c r="DJ1546"/>
      <c r="DK1546"/>
      <c r="DL1546"/>
      <c r="DM1546"/>
      <c r="DN1546"/>
      <c r="DO1546"/>
      <c r="DP1546"/>
      <c r="DQ1546"/>
      <c r="DR1546"/>
      <c r="DS1546"/>
      <c r="DT1546"/>
      <c r="DU1546"/>
      <c r="DV1546"/>
      <c r="DW1546"/>
      <c r="DX1546"/>
      <c r="DY1546"/>
      <c r="DZ1546"/>
      <c r="EA1546"/>
      <c r="EB1546"/>
      <c r="EC1546"/>
      <c r="ED1546"/>
      <c r="EE1546"/>
      <c r="EF1546"/>
      <c r="EG1546"/>
      <c r="EH1546"/>
      <c r="EI1546"/>
      <c r="EJ1546"/>
      <c r="EK1546"/>
      <c r="EL1546"/>
    </row>
    <row r="1547" spans="1:142" ht="15.75">
      <c r="A1547"/>
      <c r="B1547"/>
      <c r="C1547"/>
      <c r="D1547"/>
      <c r="E1547"/>
      <c r="F1547"/>
      <c r="G1547"/>
      <c r="H1547"/>
      <c r="I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c r="CW1547"/>
      <c r="CX1547"/>
      <c r="CY1547"/>
      <c r="CZ1547"/>
      <c r="DA1547"/>
      <c r="DB1547"/>
      <c r="DC1547"/>
      <c r="DD1547"/>
      <c r="DE1547"/>
      <c r="DF1547"/>
      <c r="DG1547"/>
      <c r="DH1547"/>
      <c r="DI1547"/>
      <c r="DJ1547"/>
      <c r="DK1547"/>
      <c r="DL1547"/>
      <c r="DM1547"/>
      <c r="DN1547"/>
      <c r="DO1547"/>
      <c r="DP1547"/>
      <c r="DQ1547"/>
      <c r="DR1547"/>
      <c r="DS1547"/>
      <c r="DT1547"/>
      <c r="DU1547"/>
      <c r="DV1547"/>
      <c r="DW1547"/>
      <c r="DX1547"/>
      <c r="DY1547"/>
      <c r="DZ1547"/>
      <c r="EA1547"/>
      <c r="EB1547"/>
      <c r="EC1547"/>
      <c r="ED1547"/>
      <c r="EE1547"/>
      <c r="EF1547"/>
      <c r="EG1547"/>
      <c r="EH1547"/>
      <c r="EI1547"/>
      <c r="EJ1547"/>
      <c r="EK1547"/>
      <c r="EL1547"/>
    </row>
    <row r="1548" spans="1:142" ht="15.75">
      <c r="A1548"/>
      <c r="B1548"/>
      <c r="C1548"/>
      <c r="D1548"/>
      <c r="E1548"/>
      <c r="F1548"/>
      <c r="G1548"/>
      <c r="H1548"/>
      <c r="I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c r="CW1548"/>
      <c r="CX1548"/>
      <c r="CY1548"/>
      <c r="CZ1548"/>
      <c r="DA1548"/>
      <c r="DB1548"/>
      <c r="DC1548"/>
      <c r="DD1548"/>
      <c r="DE1548"/>
      <c r="DF1548"/>
      <c r="DG1548"/>
      <c r="DH1548"/>
      <c r="DI1548"/>
      <c r="DJ1548"/>
      <c r="DK1548"/>
      <c r="DL1548"/>
      <c r="DM1548"/>
      <c r="DN1548"/>
      <c r="DO1548"/>
      <c r="DP1548"/>
      <c r="DQ1548"/>
      <c r="DR1548"/>
      <c r="DS1548"/>
      <c r="DT1548"/>
      <c r="DU1548"/>
      <c r="DV1548"/>
      <c r="DW1548"/>
      <c r="DX1548"/>
      <c r="DY1548"/>
      <c r="DZ1548"/>
      <c r="EA1548"/>
      <c r="EB1548"/>
      <c r="EC1548"/>
      <c r="ED1548"/>
      <c r="EE1548"/>
      <c r="EF1548"/>
      <c r="EG1548"/>
      <c r="EH1548"/>
      <c r="EI1548"/>
      <c r="EJ1548"/>
      <c r="EK1548"/>
      <c r="EL1548"/>
    </row>
    <row r="1549" spans="1:142" ht="15.75">
      <c r="A1549"/>
      <c r="B1549"/>
      <c r="C1549"/>
      <c r="D1549"/>
      <c r="E1549"/>
      <c r="F1549"/>
      <c r="G1549"/>
      <c r="H1549"/>
      <c r="I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c r="CW1549"/>
      <c r="CX1549"/>
      <c r="CY1549"/>
      <c r="CZ1549"/>
      <c r="DA1549"/>
      <c r="DB1549"/>
      <c r="DC1549"/>
      <c r="DD1549"/>
      <c r="DE1549"/>
      <c r="DF1549"/>
      <c r="DG1549"/>
      <c r="DH1549"/>
      <c r="DI1549"/>
      <c r="DJ1549"/>
      <c r="DK1549"/>
      <c r="DL1549"/>
      <c r="DM1549"/>
      <c r="DN1549"/>
      <c r="DO1549"/>
      <c r="DP1549"/>
      <c r="DQ1549"/>
      <c r="DR1549"/>
      <c r="DS1549"/>
      <c r="DT1549"/>
      <c r="DU1549"/>
      <c r="DV1549"/>
      <c r="DW1549"/>
      <c r="DX1549"/>
      <c r="DY1549"/>
      <c r="DZ1549"/>
      <c r="EA1549"/>
      <c r="EB1549"/>
      <c r="EC1549"/>
      <c r="ED1549"/>
      <c r="EE1549"/>
      <c r="EF1549"/>
      <c r="EG1549"/>
      <c r="EH1549"/>
      <c r="EI1549"/>
      <c r="EJ1549"/>
      <c r="EK1549"/>
      <c r="EL1549"/>
    </row>
    <row r="1550" spans="1:142" ht="15.75">
      <c r="A1550"/>
      <c r="B1550"/>
      <c r="C1550"/>
      <c r="D1550"/>
      <c r="E1550"/>
      <c r="F1550"/>
      <c r="G1550"/>
      <c r="H1550"/>
      <c r="I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c r="CW1550"/>
      <c r="CX1550"/>
      <c r="CY1550"/>
      <c r="CZ1550"/>
      <c r="DA1550"/>
      <c r="DB1550"/>
      <c r="DC1550"/>
      <c r="DD1550"/>
      <c r="DE1550"/>
      <c r="DF1550"/>
      <c r="DG1550"/>
      <c r="DH1550"/>
      <c r="DI1550"/>
      <c r="DJ1550"/>
      <c r="DK1550"/>
      <c r="DL1550"/>
      <c r="DM1550"/>
      <c r="DN1550"/>
      <c r="DO1550"/>
      <c r="DP1550"/>
      <c r="DQ1550"/>
      <c r="DR1550"/>
      <c r="DS1550"/>
      <c r="DT1550"/>
      <c r="DU1550"/>
      <c r="DV1550"/>
      <c r="DW1550"/>
      <c r="DX1550"/>
      <c r="DY1550"/>
      <c r="DZ1550"/>
      <c r="EA1550"/>
      <c r="EB1550"/>
      <c r="EC1550"/>
      <c r="ED1550"/>
      <c r="EE1550"/>
      <c r="EF1550"/>
      <c r="EG1550"/>
      <c r="EH1550"/>
      <c r="EI1550"/>
      <c r="EJ1550"/>
      <c r="EK1550"/>
      <c r="EL1550"/>
    </row>
    <row r="1551" spans="1:142" ht="15.75">
      <c r="A1551"/>
      <c r="B1551"/>
      <c r="C1551"/>
      <c r="D1551"/>
      <c r="E1551"/>
      <c r="F1551"/>
      <c r="G1551"/>
      <c r="H1551"/>
      <c r="I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c r="CW1551"/>
      <c r="CX1551"/>
      <c r="CY1551"/>
      <c r="CZ1551"/>
      <c r="DA1551"/>
      <c r="DB1551"/>
      <c r="DC1551"/>
      <c r="DD1551"/>
      <c r="DE1551"/>
      <c r="DF1551"/>
      <c r="DG1551"/>
      <c r="DH1551"/>
      <c r="DI1551"/>
      <c r="DJ1551"/>
      <c r="DK1551"/>
      <c r="DL1551"/>
      <c r="DM1551"/>
      <c r="DN1551"/>
      <c r="DO1551"/>
      <c r="DP1551"/>
      <c r="DQ1551"/>
      <c r="DR1551"/>
      <c r="DS1551"/>
      <c r="DT1551"/>
      <c r="DU1551"/>
      <c r="DV1551"/>
      <c r="DW1551"/>
      <c r="DX1551"/>
      <c r="DY1551"/>
      <c r="DZ1551"/>
      <c r="EA1551"/>
      <c r="EB1551"/>
      <c r="EC1551"/>
      <c r="ED1551"/>
      <c r="EE1551"/>
      <c r="EF1551"/>
      <c r="EG1551"/>
      <c r="EH1551"/>
      <c r="EI1551"/>
      <c r="EJ1551"/>
      <c r="EK1551"/>
      <c r="EL1551"/>
    </row>
    <row r="1552" spans="1:142" ht="15.75">
      <c r="A1552"/>
      <c r="B1552"/>
      <c r="C1552"/>
      <c r="D1552"/>
      <c r="E1552"/>
      <c r="F1552"/>
      <c r="G1552"/>
      <c r="H1552"/>
      <c r="I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c r="CW1552"/>
      <c r="CX1552"/>
      <c r="CY1552"/>
      <c r="CZ1552"/>
      <c r="DA1552"/>
      <c r="DB1552"/>
      <c r="DC1552"/>
      <c r="DD1552"/>
      <c r="DE1552"/>
      <c r="DF1552"/>
      <c r="DG1552"/>
      <c r="DH1552"/>
      <c r="DI1552"/>
      <c r="DJ1552"/>
      <c r="DK1552"/>
      <c r="DL1552"/>
      <c r="DM1552"/>
      <c r="DN1552"/>
      <c r="DO1552"/>
      <c r="DP1552"/>
      <c r="DQ1552"/>
      <c r="DR1552"/>
      <c r="DS1552"/>
      <c r="DT1552"/>
      <c r="DU1552"/>
      <c r="DV1552"/>
      <c r="DW1552"/>
      <c r="DX1552"/>
      <c r="DY1552"/>
      <c r="DZ1552"/>
      <c r="EA1552"/>
      <c r="EB1552"/>
      <c r="EC1552"/>
      <c r="ED1552"/>
      <c r="EE1552"/>
      <c r="EF1552"/>
      <c r="EG1552"/>
      <c r="EH1552"/>
      <c r="EI1552"/>
      <c r="EJ1552"/>
      <c r="EK1552"/>
      <c r="EL1552"/>
    </row>
    <row r="1553" spans="1:142" ht="15.75">
      <c r="A1553"/>
      <c r="B1553"/>
      <c r="C1553"/>
      <c r="D1553"/>
      <c r="E1553"/>
      <c r="F1553"/>
      <c r="G1553"/>
      <c r="H1553"/>
      <c r="I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c r="CW1553"/>
      <c r="CX1553"/>
      <c r="CY1553"/>
      <c r="CZ1553"/>
      <c r="DA1553"/>
      <c r="DB1553"/>
      <c r="DC1553"/>
      <c r="DD1553"/>
      <c r="DE1553"/>
      <c r="DF1553"/>
      <c r="DG1553"/>
      <c r="DH1553"/>
      <c r="DI1553"/>
      <c r="DJ1553"/>
      <c r="DK1553"/>
      <c r="DL1553"/>
      <c r="DM1553"/>
      <c r="DN1553"/>
      <c r="DO1553"/>
      <c r="DP1553"/>
      <c r="DQ1553"/>
      <c r="DR1553"/>
      <c r="DS1553"/>
      <c r="DT1553"/>
      <c r="DU1553"/>
      <c r="DV1553"/>
      <c r="DW1553"/>
      <c r="DX1553"/>
      <c r="DY1553"/>
      <c r="DZ1553"/>
      <c r="EA1553"/>
      <c r="EB1553"/>
      <c r="EC1553"/>
      <c r="ED1553"/>
      <c r="EE1553"/>
      <c r="EF1553"/>
      <c r="EG1553"/>
      <c r="EH1553"/>
      <c r="EI1553"/>
      <c r="EJ1553"/>
      <c r="EK1553"/>
      <c r="EL1553"/>
    </row>
    <row r="1554" spans="1:142" ht="15.75">
      <c r="A1554"/>
      <c r="B1554"/>
      <c r="C1554"/>
      <c r="D1554"/>
      <c r="E1554"/>
      <c r="F1554"/>
      <c r="G1554"/>
      <c r="H1554"/>
      <c r="I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c r="CW1554"/>
      <c r="CX1554"/>
      <c r="CY1554"/>
      <c r="CZ1554"/>
      <c r="DA1554"/>
      <c r="DB1554"/>
      <c r="DC1554"/>
      <c r="DD1554"/>
      <c r="DE1554"/>
      <c r="DF1554"/>
      <c r="DG1554"/>
      <c r="DH1554"/>
      <c r="DI1554"/>
      <c r="DJ1554"/>
      <c r="DK1554"/>
      <c r="DL1554"/>
      <c r="DM1554"/>
      <c r="DN1554"/>
      <c r="DO1554"/>
      <c r="DP1554"/>
      <c r="DQ1554"/>
      <c r="DR1554"/>
      <c r="DS1554"/>
      <c r="DT1554"/>
      <c r="DU1554"/>
      <c r="DV1554"/>
      <c r="DW1554"/>
      <c r="DX1554"/>
      <c r="DY1554"/>
      <c r="DZ1554"/>
      <c r="EA1554"/>
      <c r="EB1554"/>
      <c r="EC1554"/>
      <c r="ED1554"/>
      <c r="EE1554"/>
      <c r="EF1554"/>
      <c r="EG1554"/>
      <c r="EH1554"/>
      <c r="EI1554"/>
      <c r="EJ1554"/>
      <c r="EK1554"/>
      <c r="EL1554"/>
    </row>
    <row r="1555" spans="1:142" ht="15.75">
      <c r="A1555"/>
      <c r="B1555"/>
      <c r="C1555"/>
      <c r="D1555"/>
      <c r="E1555"/>
      <c r="F1555"/>
      <c r="G1555"/>
      <c r="H1555"/>
      <c r="I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c r="CW1555"/>
      <c r="CX1555"/>
      <c r="CY1555"/>
      <c r="CZ1555"/>
      <c r="DA1555"/>
      <c r="DB1555"/>
      <c r="DC1555"/>
      <c r="DD1555"/>
      <c r="DE1555"/>
      <c r="DF1555"/>
      <c r="DG1555"/>
      <c r="DH1555"/>
      <c r="DI1555"/>
      <c r="DJ1555"/>
      <c r="DK1555"/>
      <c r="DL1555"/>
      <c r="DM1555"/>
      <c r="DN1555"/>
      <c r="DO1555"/>
      <c r="DP1555"/>
      <c r="DQ1555"/>
      <c r="DR1555"/>
      <c r="DS1555"/>
      <c r="DT1555"/>
      <c r="DU1555"/>
      <c r="DV1555"/>
      <c r="DW1555"/>
      <c r="DX1555"/>
      <c r="DY1555"/>
      <c r="DZ1555"/>
      <c r="EA1555"/>
      <c r="EB1555"/>
      <c r="EC1555"/>
      <c r="ED1555"/>
      <c r="EE1555"/>
      <c r="EF1555"/>
      <c r="EG1555"/>
      <c r="EH1555"/>
      <c r="EI1555"/>
      <c r="EJ1555"/>
      <c r="EK1555"/>
      <c r="EL1555"/>
    </row>
    <row r="1556" spans="1:142" ht="15.75">
      <c r="A1556"/>
      <c r="B1556"/>
      <c r="C1556"/>
      <c r="D1556"/>
      <c r="E1556"/>
      <c r="F1556"/>
      <c r="G1556"/>
      <c r="H1556"/>
      <c r="I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c r="CW1556"/>
      <c r="CX1556"/>
      <c r="CY1556"/>
      <c r="CZ1556"/>
      <c r="DA1556"/>
      <c r="DB1556"/>
      <c r="DC1556"/>
      <c r="DD1556"/>
      <c r="DE1556"/>
      <c r="DF1556"/>
      <c r="DG1556"/>
      <c r="DH1556"/>
      <c r="DI1556"/>
      <c r="DJ1556"/>
      <c r="DK1556"/>
      <c r="DL1556"/>
      <c r="DM1556"/>
      <c r="DN1556"/>
      <c r="DO1556"/>
      <c r="DP1556"/>
      <c r="DQ1556"/>
      <c r="DR1556"/>
      <c r="DS1556"/>
      <c r="DT1556"/>
      <c r="DU1556"/>
      <c r="DV1556"/>
      <c r="DW1556"/>
      <c r="DX1556"/>
      <c r="DY1556"/>
      <c r="DZ1556"/>
      <c r="EA1556"/>
      <c r="EB1556"/>
      <c r="EC1556"/>
      <c r="ED1556"/>
      <c r="EE1556"/>
      <c r="EF1556"/>
      <c r="EG1556"/>
      <c r="EH1556"/>
      <c r="EI1556"/>
      <c r="EJ1556"/>
      <c r="EK1556"/>
      <c r="EL1556"/>
    </row>
    <row r="1557" spans="1:142" ht="15.75">
      <c r="A1557"/>
      <c r="B1557"/>
      <c r="C1557"/>
      <c r="D1557"/>
      <c r="E1557"/>
      <c r="F1557"/>
      <c r="G1557"/>
      <c r="H1557"/>
      <c r="I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c r="CW1557"/>
      <c r="CX1557"/>
      <c r="CY1557"/>
      <c r="CZ1557"/>
      <c r="DA1557"/>
      <c r="DB1557"/>
      <c r="DC1557"/>
      <c r="DD1557"/>
      <c r="DE1557"/>
      <c r="DF1557"/>
      <c r="DG1557"/>
      <c r="DH1557"/>
      <c r="DI1557"/>
      <c r="DJ1557"/>
      <c r="DK1557"/>
      <c r="DL1557"/>
      <c r="DM1557"/>
      <c r="DN1557"/>
      <c r="DO1557"/>
      <c r="DP1557"/>
      <c r="DQ1557"/>
      <c r="DR1557"/>
      <c r="DS1557"/>
      <c r="DT1557"/>
      <c r="DU1557"/>
      <c r="DV1557"/>
      <c r="DW1557"/>
      <c r="DX1557"/>
      <c r="DY1557"/>
      <c r="DZ1557"/>
      <c r="EA1557"/>
      <c r="EB1557"/>
      <c r="EC1557"/>
      <c r="ED1557"/>
      <c r="EE1557"/>
      <c r="EF1557"/>
      <c r="EG1557"/>
      <c r="EH1557"/>
      <c r="EI1557"/>
      <c r="EJ1557"/>
      <c r="EK1557"/>
      <c r="EL1557"/>
    </row>
    <row r="1558" spans="1:142" ht="15.75">
      <c r="A1558"/>
      <c r="B1558"/>
      <c r="C1558"/>
      <c r="D1558"/>
      <c r="E1558"/>
      <c r="F1558"/>
      <c r="G1558"/>
      <c r="H1558"/>
      <c r="I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c r="CW1558"/>
      <c r="CX1558"/>
      <c r="CY1558"/>
      <c r="CZ1558"/>
      <c r="DA1558"/>
      <c r="DB1558"/>
      <c r="DC1558"/>
      <c r="DD1558"/>
      <c r="DE1558"/>
      <c r="DF1558"/>
      <c r="DG1558"/>
      <c r="DH1558"/>
      <c r="DI1558"/>
      <c r="DJ1558"/>
      <c r="DK1558"/>
      <c r="DL1558"/>
      <c r="DM1558"/>
      <c r="DN1558"/>
      <c r="DO1558"/>
      <c r="DP1558"/>
      <c r="DQ1558"/>
      <c r="DR1558"/>
      <c r="DS1558"/>
      <c r="DT1558"/>
      <c r="DU1558"/>
      <c r="DV1558"/>
      <c r="DW1558"/>
      <c r="DX1558"/>
      <c r="DY1558"/>
      <c r="DZ1558"/>
      <c r="EA1558"/>
      <c r="EB1558"/>
      <c r="EC1558"/>
      <c r="ED1558"/>
      <c r="EE1558"/>
      <c r="EF1558"/>
      <c r="EG1558"/>
      <c r="EH1558"/>
      <c r="EI1558"/>
      <c r="EJ1558"/>
      <c r="EK1558"/>
      <c r="EL1558"/>
    </row>
    <row r="1559" spans="1:142" ht="15.75">
      <c r="A1559"/>
      <c r="B1559"/>
      <c r="C1559"/>
      <c r="D1559"/>
      <c r="E1559"/>
      <c r="F1559"/>
      <c r="G1559"/>
      <c r="H1559"/>
      <c r="I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c r="CW1559"/>
      <c r="CX1559"/>
      <c r="CY1559"/>
      <c r="CZ1559"/>
      <c r="DA1559"/>
      <c r="DB1559"/>
      <c r="DC1559"/>
      <c r="DD1559"/>
      <c r="DE1559"/>
      <c r="DF1559"/>
      <c r="DG1559"/>
      <c r="DH1559"/>
      <c r="DI1559"/>
      <c r="DJ1559"/>
      <c r="DK1559"/>
      <c r="DL1559"/>
      <c r="DM1559"/>
      <c r="DN1559"/>
      <c r="DO1559"/>
      <c r="DP1559"/>
      <c r="DQ1559"/>
      <c r="DR1559"/>
      <c r="DS1559"/>
      <c r="DT1559"/>
      <c r="DU1559"/>
      <c r="DV1559"/>
      <c r="DW1559"/>
      <c r="DX1559"/>
      <c r="DY1559"/>
      <c r="DZ1559"/>
      <c r="EA1559"/>
      <c r="EB1559"/>
      <c r="EC1559"/>
      <c r="ED1559"/>
      <c r="EE1559"/>
      <c r="EF1559"/>
      <c r="EG1559"/>
      <c r="EH1559"/>
      <c r="EI1559"/>
      <c r="EJ1559"/>
      <c r="EK1559"/>
      <c r="EL1559"/>
    </row>
    <row r="1560" spans="1:142" ht="15.75">
      <c r="A1560"/>
      <c r="B1560"/>
      <c r="C1560"/>
      <c r="D1560"/>
      <c r="E1560"/>
      <c r="F1560"/>
      <c r="G1560"/>
      <c r="H1560"/>
      <c r="I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c r="CW1560"/>
      <c r="CX1560"/>
      <c r="CY1560"/>
      <c r="CZ1560"/>
      <c r="DA1560"/>
      <c r="DB1560"/>
      <c r="DC1560"/>
      <c r="DD1560"/>
      <c r="DE1560"/>
      <c r="DF1560"/>
      <c r="DG1560"/>
      <c r="DH1560"/>
      <c r="DI1560"/>
      <c r="DJ1560"/>
      <c r="DK1560"/>
      <c r="DL1560"/>
      <c r="DM1560"/>
      <c r="DN1560"/>
      <c r="DO1560"/>
      <c r="DP1560"/>
      <c r="DQ1560"/>
      <c r="DR1560"/>
      <c r="DS1560"/>
      <c r="DT1560"/>
      <c r="DU1560"/>
      <c r="DV1560"/>
      <c r="DW1560"/>
      <c r="DX1560"/>
      <c r="DY1560"/>
      <c r="DZ1560"/>
      <c r="EA1560"/>
      <c r="EB1560"/>
      <c r="EC1560"/>
      <c r="ED1560"/>
      <c r="EE1560"/>
      <c r="EF1560"/>
      <c r="EG1560"/>
      <c r="EH1560"/>
      <c r="EI1560"/>
      <c r="EJ1560"/>
      <c r="EK1560"/>
      <c r="EL1560"/>
    </row>
    <row r="1561" spans="1:142" ht="15.75">
      <c r="A1561"/>
      <c r="B1561"/>
      <c r="C1561"/>
      <c r="D1561"/>
      <c r="E1561"/>
      <c r="F1561"/>
      <c r="G1561"/>
      <c r="H1561"/>
      <c r="I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c r="CW1561"/>
      <c r="CX1561"/>
      <c r="CY1561"/>
      <c r="CZ1561"/>
      <c r="DA1561"/>
      <c r="DB1561"/>
      <c r="DC1561"/>
      <c r="DD1561"/>
      <c r="DE1561"/>
      <c r="DF1561"/>
      <c r="DG1561"/>
      <c r="DH1561"/>
      <c r="DI1561"/>
      <c r="DJ1561"/>
      <c r="DK1561"/>
      <c r="DL1561"/>
      <c r="DM1561"/>
      <c r="DN1561"/>
      <c r="DO1561"/>
      <c r="DP1561"/>
      <c r="DQ1561"/>
      <c r="DR1561"/>
      <c r="DS1561"/>
      <c r="DT1561"/>
      <c r="DU1561"/>
      <c r="DV1561"/>
      <c r="DW1561"/>
      <c r="DX1561"/>
      <c r="DY1561"/>
      <c r="DZ1561"/>
      <c r="EA1561"/>
      <c r="EB1561"/>
      <c r="EC1561"/>
      <c r="ED1561"/>
      <c r="EE1561"/>
      <c r="EF1561"/>
      <c r="EG1561"/>
      <c r="EH1561"/>
      <c r="EI1561"/>
      <c r="EJ1561"/>
      <c r="EK1561"/>
      <c r="EL1561"/>
    </row>
    <row r="1562" spans="1:142" ht="15.75">
      <c r="A1562"/>
      <c r="B1562"/>
      <c r="C1562"/>
      <c r="D1562"/>
      <c r="E1562"/>
      <c r="F1562"/>
      <c r="G1562"/>
      <c r="H1562"/>
      <c r="I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c r="CW1562"/>
      <c r="CX1562"/>
      <c r="CY1562"/>
      <c r="CZ1562"/>
      <c r="DA1562"/>
      <c r="DB1562"/>
      <c r="DC1562"/>
      <c r="DD1562"/>
      <c r="DE1562"/>
      <c r="DF1562"/>
      <c r="DG1562"/>
      <c r="DH1562"/>
      <c r="DI1562"/>
      <c r="DJ1562"/>
      <c r="DK1562"/>
      <c r="DL1562"/>
      <c r="DM1562"/>
      <c r="DN1562"/>
      <c r="DO1562"/>
      <c r="DP1562"/>
      <c r="DQ1562"/>
      <c r="DR1562"/>
      <c r="DS1562"/>
      <c r="DT1562"/>
      <c r="DU1562"/>
      <c r="DV1562"/>
      <c r="DW1562"/>
      <c r="DX1562"/>
      <c r="DY1562"/>
      <c r="DZ1562"/>
      <c r="EA1562"/>
      <c r="EB1562"/>
      <c r="EC1562"/>
      <c r="ED1562"/>
      <c r="EE1562"/>
      <c r="EF1562"/>
      <c r="EG1562"/>
      <c r="EH1562"/>
      <c r="EI1562"/>
      <c r="EJ1562"/>
      <c r="EK1562"/>
      <c r="EL1562"/>
    </row>
    <row r="1563" spans="1:142" ht="15.75">
      <c r="A1563"/>
      <c r="B1563"/>
      <c r="C1563"/>
      <c r="D1563"/>
      <c r="E1563"/>
      <c r="F1563"/>
      <c r="G1563"/>
      <c r="H1563"/>
      <c r="I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c r="CW1563"/>
      <c r="CX1563"/>
      <c r="CY1563"/>
      <c r="CZ1563"/>
      <c r="DA1563"/>
      <c r="DB1563"/>
      <c r="DC1563"/>
      <c r="DD1563"/>
      <c r="DE1563"/>
      <c r="DF1563"/>
      <c r="DG1563"/>
      <c r="DH1563"/>
      <c r="DI1563"/>
      <c r="DJ1563"/>
      <c r="DK1563"/>
      <c r="DL1563"/>
      <c r="DM1563"/>
      <c r="DN1563"/>
      <c r="DO1563"/>
      <c r="DP1563"/>
      <c r="DQ1563"/>
      <c r="DR1563"/>
      <c r="DS1563"/>
      <c r="DT1563"/>
      <c r="DU1563"/>
      <c r="DV1563"/>
      <c r="DW1563"/>
      <c r="DX1563"/>
      <c r="DY1563"/>
      <c r="DZ1563"/>
      <c r="EA1563"/>
      <c r="EB1563"/>
      <c r="EC1563"/>
      <c r="ED1563"/>
      <c r="EE1563"/>
      <c r="EF1563"/>
      <c r="EG1563"/>
      <c r="EH1563"/>
      <c r="EI1563"/>
      <c r="EJ1563"/>
      <c r="EK1563"/>
      <c r="EL1563"/>
    </row>
    <row r="1564" spans="1:142" ht="15.75">
      <c r="A1564"/>
      <c r="B1564"/>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c r="CW1564"/>
      <c r="CX1564"/>
      <c r="CY1564"/>
      <c r="CZ1564"/>
      <c r="DA1564"/>
      <c r="DB1564"/>
      <c r="DC1564"/>
      <c r="DD1564"/>
      <c r="DE1564"/>
      <c r="DF1564"/>
      <c r="DG1564"/>
      <c r="DH1564"/>
      <c r="DI1564"/>
      <c r="DJ1564"/>
      <c r="DK1564"/>
      <c r="DL1564"/>
      <c r="DM1564"/>
      <c r="DN1564"/>
      <c r="DO1564"/>
      <c r="DP1564"/>
      <c r="DQ1564"/>
      <c r="DR1564"/>
      <c r="DS1564"/>
      <c r="DT1564"/>
      <c r="DU1564"/>
      <c r="DV1564"/>
      <c r="DW1564"/>
      <c r="DX1564"/>
      <c r="DY1564"/>
      <c r="DZ1564"/>
      <c r="EA1564"/>
      <c r="EB1564"/>
      <c r="EC1564"/>
      <c r="ED1564"/>
      <c r="EE1564"/>
      <c r="EF1564"/>
      <c r="EG1564"/>
      <c r="EH1564"/>
      <c r="EI1564"/>
      <c r="EJ1564"/>
      <c r="EK1564"/>
      <c r="EL1564"/>
    </row>
    <row r="1565" spans="1:142" ht="15.75">
      <c r="A1565"/>
      <c r="B1565"/>
      <c r="C1565"/>
      <c r="D1565"/>
      <c r="E1565"/>
      <c r="F1565"/>
      <c r="G1565"/>
      <c r="H1565"/>
      <c r="I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c r="CW1565"/>
      <c r="CX1565"/>
      <c r="CY1565"/>
      <c r="CZ1565"/>
      <c r="DA1565"/>
      <c r="DB1565"/>
      <c r="DC1565"/>
      <c r="DD1565"/>
      <c r="DE1565"/>
      <c r="DF1565"/>
      <c r="DG1565"/>
      <c r="DH1565"/>
      <c r="DI1565"/>
      <c r="DJ1565"/>
      <c r="DK1565"/>
      <c r="DL1565"/>
      <c r="DM1565"/>
      <c r="DN1565"/>
      <c r="DO1565"/>
      <c r="DP1565"/>
      <c r="DQ1565"/>
      <c r="DR1565"/>
      <c r="DS1565"/>
      <c r="DT1565"/>
      <c r="DU1565"/>
      <c r="DV1565"/>
      <c r="DW1565"/>
      <c r="DX1565"/>
      <c r="DY1565"/>
      <c r="DZ1565"/>
      <c r="EA1565"/>
      <c r="EB1565"/>
      <c r="EC1565"/>
      <c r="ED1565"/>
      <c r="EE1565"/>
      <c r="EF1565"/>
      <c r="EG1565"/>
      <c r="EH1565"/>
      <c r="EI1565"/>
      <c r="EJ1565"/>
      <c r="EK1565"/>
      <c r="EL1565"/>
    </row>
    <row r="1566" spans="1:142" ht="15.75">
      <c r="A1566"/>
      <c r="B1566"/>
      <c r="C1566"/>
      <c r="D1566"/>
      <c r="E1566"/>
      <c r="F1566"/>
      <c r="G1566"/>
      <c r="H1566"/>
      <c r="I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c r="CW1566"/>
      <c r="CX1566"/>
      <c r="CY1566"/>
      <c r="CZ1566"/>
      <c r="DA1566"/>
      <c r="DB1566"/>
      <c r="DC1566"/>
      <c r="DD1566"/>
      <c r="DE1566"/>
      <c r="DF1566"/>
      <c r="DG1566"/>
      <c r="DH1566"/>
      <c r="DI1566"/>
      <c r="DJ1566"/>
      <c r="DK1566"/>
      <c r="DL1566"/>
      <c r="DM1566"/>
      <c r="DN1566"/>
      <c r="DO1566"/>
      <c r="DP1566"/>
      <c r="DQ1566"/>
      <c r="DR1566"/>
      <c r="DS1566"/>
      <c r="DT1566"/>
      <c r="DU1566"/>
      <c r="DV1566"/>
      <c r="DW1566"/>
      <c r="DX1566"/>
      <c r="DY1566"/>
      <c r="DZ1566"/>
      <c r="EA1566"/>
      <c r="EB1566"/>
      <c r="EC1566"/>
      <c r="ED1566"/>
      <c r="EE1566"/>
      <c r="EF1566"/>
      <c r="EG1566"/>
      <c r="EH1566"/>
      <c r="EI1566"/>
      <c r="EJ1566"/>
      <c r="EK1566"/>
      <c r="EL1566"/>
    </row>
    <row r="1567" spans="1:142" ht="15.75">
      <c r="A1567"/>
      <c r="B1567"/>
      <c r="C1567"/>
      <c r="D1567"/>
      <c r="E1567"/>
      <c r="F1567"/>
      <c r="G1567"/>
      <c r="H1567"/>
      <c r="I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c r="CW1567"/>
      <c r="CX1567"/>
      <c r="CY1567"/>
      <c r="CZ1567"/>
      <c r="DA1567"/>
      <c r="DB1567"/>
      <c r="DC1567"/>
      <c r="DD1567"/>
      <c r="DE1567"/>
      <c r="DF1567"/>
      <c r="DG1567"/>
      <c r="DH1567"/>
      <c r="DI1567"/>
      <c r="DJ1567"/>
      <c r="DK1567"/>
      <c r="DL1567"/>
      <c r="DM1567"/>
      <c r="DN1567"/>
      <c r="DO1567"/>
      <c r="DP1567"/>
      <c r="DQ1567"/>
      <c r="DR1567"/>
      <c r="DS1567"/>
      <c r="DT1567"/>
      <c r="DU1567"/>
      <c r="DV1567"/>
      <c r="DW1567"/>
      <c r="DX1567"/>
      <c r="DY1567"/>
      <c r="DZ1567"/>
      <c r="EA1567"/>
      <c r="EB1567"/>
      <c r="EC1567"/>
      <c r="ED1567"/>
      <c r="EE1567"/>
      <c r="EF1567"/>
      <c r="EG1567"/>
      <c r="EH1567"/>
      <c r="EI1567"/>
      <c r="EJ1567"/>
      <c r="EK1567"/>
      <c r="EL1567"/>
    </row>
    <row r="1568" spans="1:142" ht="15.75">
      <c r="A1568"/>
      <c r="B1568"/>
      <c r="C1568"/>
      <c r="D1568"/>
      <c r="E1568"/>
      <c r="F1568"/>
      <c r="G1568"/>
      <c r="H1568"/>
      <c r="I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c r="CW1568"/>
      <c r="CX1568"/>
      <c r="CY1568"/>
      <c r="CZ1568"/>
      <c r="DA1568"/>
      <c r="DB1568"/>
      <c r="DC1568"/>
      <c r="DD1568"/>
      <c r="DE1568"/>
      <c r="DF1568"/>
      <c r="DG1568"/>
      <c r="DH1568"/>
      <c r="DI1568"/>
      <c r="DJ1568"/>
      <c r="DK1568"/>
      <c r="DL1568"/>
      <c r="DM1568"/>
      <c r="DN1568"/>
      <c r="DO1568"/>
      <c r="DP1568"/>
      <c r="DQ1568"/>
      <c r="DR1568"/>
      <c r="DS1568"/>
      <c r="DT1568"/>
      <c r="DU1568"/>
      <c r="DV1568"/>
      <c r="DW1568"/>
      <c r="DX1568"/>
      <c r="DY1568"/>
      <c r="DZ1568"/>
      <c r="EA1568"/>
      <c r="EB1568"/>
      <c r="EC1568"/>
      <c r="ED1568"/>
      <c r="EE1568"/>
      <c r="EF1568"/>
      <c r="EG1568"/>
      <c r="EH1568"/>
      <c r="EI1568"/>
      <c r="EJ1568"/>
      <c r="EK1568"/>
      <c r="EL1568"/>
    </row>
    <row r="1569" spans="1:142" ht="15.75">
      <c r="A1569"/>
      <c r="B1569"/>
      <c r="C1569"/>
      <c r="D1569"/>
      <c r="E1569"/>
      <c r="F1569"/>
      <c r="G1569"/>
      <c r="H1569"/>
      <c r="I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c r="CW1569"/>
      <c r="CX1569"/>
      <c r="CY1569"/>
      <c r="CZ1569"/>
      <c r="DA1569"/>
      <c r="DB1569"/>
      <c r="DC1569"/>
      <c r="DD1569"/>
      <c r="DE1569"/>
      <c r="DF1569"/>
      <c r="DG1569"/>
      <c r="DH1569"/>
      <c r="DI1569"/>
      <c r="DJ1569"/>
      <c r="DK1569"/>
      <c r="DL1569"/>
      <c r="DM1569"/>
      <c r="DN1569"/>
      <c r="DO1569"/>
      <c r="DP1569"/>
      <c r="DQ1569"/>
      <c r="DR1569"/>
      <c r="DS1569"/>
      <c r="DT1569"/>
      <c r="DU1569"/>
      <c r="DV1569"/>
      <c r="DW1569"/>
      <c r="DX1569"/>
      <c r="DY1569"/>
      <c r="DZ1569"/>
      <c r="EA1569"/>
      <c r="EB1569"/>
      <c r="EC1569"/>
      <c r="ED1569"/>
      <c r="EE1569"/>
      <c r="EF1569"/>
      <c r="EG1569"/>
      <c r="EH1569"/>
      <c r="EI1569"/>
      <c r="EJ1569"/>
      <c r="EK1569"/>
      <c r="EL1569"/>
    </row>
    <row r="1570" spans="1:142" ht="15.75">
      <c r="A1570"/>
      <c r="B1570"/>
      <c r="C1570"/>
      <c r="D1570"/>
      <c r="E1570"/>
      <c r="F1570"/>
      <c r="G1570"/>
      <c r="H1570"/>
      <c r="I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c r="CW1570"/>
      <c r="CX1570"/>
      <c r="CY1570"/>
      <c r="CZ1570"/>
      <c r="DA1570"/>
      <c r="DB1570"/>
      <c r="DC1570"/>
      <c r="DD1570"/>
      <c r="DE1570"/>
      <c r="DF1570"/>
      <c r="DG1570"/>
      <c r="DH1570"/>
      <c r="DI1570"/>
      <c r="DJ1570"/>
      <c r="DK1570"/>
      <c r="DL1570"/>
      <c r="DM1570"/>
      <c r="DN1570"/>
      <c r="DO1570"/>
      <c r="DP1570"/>
      <c r="DQ1570"/>
      <c r="DR1570"/>
      <c r="DS1570"/>
      <c r="DT1570"/>
      <c r="DU1570"/>
      <c r="DV1570"/>
      <c r="DW1570"/>
      <c r="DX1570"/>
      <c r="DY1570"/>
      <c r="DZ1570"/>
      <c r="EA1570"/>
      <c r="EB1570"/>
      <c r="EC1570"/>
      <c r="ED1570"/>
      <c r="EE1570"/>
      <c r="EF1570"/>
      <c r="EG1570"/>
      <c r="EH1570"/>
      <c r="EI1570"/>
      <c r="EJ1570"/>
      <c r="EK1570"/>
      <c r="EL1570"/>
    </row>
    <row r="1571" spans="1:142" ht="15.75">
      <c r="A1571"/>
      <c r="B1571"/>
      <c r="C1571"/>
      <c r="D1571"/>
      <c r="E1571"/>
      <c r="F1571"/>
      <c r="G1571"/>
      <c r="H1571"/>
      <c r="I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c r="CW1571"/>
      <c r="CX1571"/>
      <c r="CY1571"/>
      <c r="CZ1571"/>
      <c r="DA1571"/>
      <c r="DB1571"/>
      <c r="DC1571"/>
      <c r="DD1571"/>
      <c r="DE1571"/>
      <c r="DF1571"/>
      <c r="DG1571"/>
      <c r="DH1571"/>
      <c r="DI1571"/>
      <c r="DJ1571"/>
      <c r="DK1571"/>
      <c r="DL1571"/>
      <c r="DM1571"/>
      <c r="DN1571"/>
      <c r="DO1571"/>
      <c r="DP1571"/>
      <c r="DQ1571"/>
      <c r="DR1571"/>
      <c r="DS1571"/>
      <c r="DT1571"/>
      <c r="DU1571"/>
      <c r="DV1571"/>
      <c r="DW1571"/>
      <c r="DX1571"/>
      <c r="DY1571"/>
      <c r="DZ1571"/>
      <c r="EA1571"/>
      <c r="EB1571"/>
      <c r="EC1571"/>
      <c r="ED1571"/>
      <c r="EE1571"/>
      <c r="EF1571"/>
      <c r="EG1571"/>
      <c r="EH1571"/>
      <c r="EI1571"/>
      <c r="EJ1571"/>
      <c r="EK1571"/>
      <c r="EL1571"/>
    </row>
    <row r="1572" spans="1:142" ht="15.75">
      <c r="A1572"/>
      <c r="B1572"/>
      <c r="C1572"/>
      <c r="D1572"/>
      <c r="E1572"/>
      <c r="F1572"/>
      <c r="G1572"/>
      <c r="H1572"/>
      <c r="I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c r="CW1572"/>
      <c r="CX1572"/>
      <c r="CY1572"/>
      <c r="CZ1572"/>
      <c r="DA1572"/>
      <c r="DB1572"/>
      <c r="DC1572"/>
      <c r="DD1572"/>
      <c r="DE1572"/>
      <c r="DF1572"/>
      <c r="DG1572"/>
      <c r="DH1572"/>
      <c r="DI1572"/>
      <c r="DJ1572"/>
      <c r="DK1572"/>
      <c r="DL1572"/>
      <c r="DM1572"/>
      <c r="DN1572"/>
      <c r="DO1572"/>
      <c r="DP1572"/>
      <c r="DQ1572"/>
      <c r="DR1572"/>
      <c r="DS1572"/>
      <c r="DT1572"/>
      <c r="DU1572"/>
      <c r="DV1572"/>
      <c r="DW1572"/>
      <c r="DX1572"/>
      <c r="DY1572"/>
      <c r="DZ1572"/>
      <c r="EA1572"/>
      <c r="EB1572"/>
      <c r="EC1572"/>
      <c r="ED1572"/>
      <c r="EE1572"/>
      <c r="EF1572"/>
      <c r="EG1572"/>
      <c r="EH1572"/>
      <c r="EI1572"/>
      <c r="EJ1572"/>
      <c r="EK1572"/>
      <c r="EL1572"/>
    </row>
    <row r="1573" spans="1:142" ht="15.75">
      <c r="A1573"/>
      <c r="B1573"/>
      <c r="C1573"/>
      <c r="D1573"/>
      <c r="E1573"/>
      <c r="F1573"/>
      <c r="G1573"/>
      <c r="H1573"/>
      <c r="I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c r="CW1573"/>
      <c r="CX1573"/>
      <c r="CY1573"/>
      <c r="CZ1573"/>
      <c r="DA1573"/>
      <c r="DB1573"/>
      <c r="DC1573"/>
      <c r="DD1573"/>
      <c r="DE1573"/>
      <c r="DF1573"/>
      <c r="DG1573"/>
      <c r="DH1573"/>
      <c r="DI1573"/>
      <c r="DJ1573"/>
      <c r="DK1573"/>
      <c r="DL1573"/>
      <c r="DM1573"/>
      <c r="DN1573"/>
      <c r="DO1573"/>
      <c r="DP1573"/>
      <c r="DQ1573"/>
      <c r="DR1573"/>
      <c r="DS1573"/>
      <c r="DT1573"/>
      <c r="DU1573"/>
      <c r="DV1573"/>
      <c r="DW1573"/>
      <c r="DX1573"/>
      <c r="DY1573"/>
      <c r="DZ1573"/>
      <c r="EA1573"/>
      <c r="EB1573"/>
      <c r="EC1573"/>
      <c r="ED1573"/>
      <c r="EE1573"/>
      <c r="EF1573"/>
      <c r="EG1573"/>
      <c r="EH1573"/>
      <c r="EI1573"/>
      <c r="EJ1573"/>
      <c r="EK1573"/>
      <c r="EL1573"/>
    </row>
    <row r="1574" spans="1:142" ht="15.75">
      <c r="A1574"/>
      <c r="B1574"/>
      <c r="C1574"/>
      <c r="D1574"/>
      <c r="E1574"/>
      <c r="F1574"/>
      <c r="G1574"/>
      <c r="H1574"/>
      <c r="I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c r="CW1574"/>
      <c r="CX1574"/>
      <c r="CY1574"/>
      <c r="CZ1574"/>
      <c r="DA1574"/>
      <c r="DB1574"/>
      <c r="DC1574"/>
      <c r="DD1574"/>
      <c r="DE1574"/>
      <c r="DF1574"/>
      <c r="DG1574"/>
      <c r="DH1574"/>
      <c r="DI1574"/>
      <c r="DJ1574"/>
      <c r="DK1574"/>
      <c r="DL1574"/>
      <c r="DM1574"/>
      <c r="DN1574"/>
      <c r="DO1574"/>
      <c r="DP1574"/>
      <c r="DQ1574"/>
      <c r="DR1574"/>
      <c r="DS1574"/>
      <c r="DT1574"/>
      <c r="DU1574"/>
      <c r="DV1574"/>
      <c r="DW1574"/>
      <c r="DX1574"/>
      <c r="DY1574"/>
      <c r="DZ1574"/>
      <c r="EA1574"/>
      <c r="EB1574"/>
      <c r="EC1574"/>
      <c r="ED1574"/>
      <c r="EE1574"/>
      <c r="EF1574"/>
      <c r="EG1574"/>
      <c r="EH1574"/>
      <c r="EI1574"/>
      <c r="EJ1574"/>
      <c r="EK1574"/>
      <c r="EL1574"/>
    </row>
    <row r="1575" spans="1:142" ht="15.75">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c r="DN1575"/>
      <c r="DO1575"/>
      <c r="DP1575"/>
      <c r="DQ1575"/>
      <c r="DR1575"/>
      <c r="DS1575"/>
      <c r="DT1575"/>
      <c r="DU1575"/>
      <c r="DV1575"/>
      <c r="DW1575"/>
      <c r="DX1575"/>
      <c r="DY1575"/>
      <c r="DZ1575"/>
      <c r="EA1575"/>
      <c r="EB1575"/>
      <c r="EC1575"/>
      <c r="ED1575"/>
      <c r="EE1575"/>
      <c r="EF1575"/>
      <c r="EG1575"/>
      <c r="EH1575"/>
      <c r="EI1575"/>
      <c r="EJ1575"/>
      <c r="EK1575"/>
      <c r="EL1575"/>
    </row>
    <row r="1576" spans="1:142" ht="15.75">
      <c r="A1576"/>
      <c r="B1576"/>
      <c r="C1576"/>
      <c r="D1576"/>
      <c r="E1576"/>
      <c r="F1576"/>
      <c r="G1576"/>
      <c r="H1576"/>
      <c r="I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c r="CW1576"/>
      <c r="CX1576"/>
      <c r="CY1576"/>
      <c r="CZ1576"/>
      <c r="DA1576"/>
      <c r="DB1576"/>
      <c r="DC1576"/>
      <c r="DD1576"/>
      <c r="DE1576"/>
      <c r="DF1576"/>
      <c r="DG1576"/>
      <c r="DH1576"/>
      <c r="DI1576"/>
      <c r="DJ1576"/>
      <c r="DK1576"/>
      <c r="DL1576"/>
      <c r="DM1576"/>
      <c r="DN1576"/>
      <c r="DO1576"/>
      <c r="DP1576"/>
      <c r="DQ1576"/>
      <c r="DR1576"/>
      <c r="DS1576"/>
      <c r="DT1576"/>
      <c r="DU1576"/>
      <c r="DV1576"/>
      <c r="DW1576"/>
      <c r="DX1576"/>
      <c r="DY1576"/>
      <c r="DZ1576"/>
      <c r="EA1576"/>
      <c r="EB1576"/>
      <c r="EC1576"/>
      <c r="ED1576"/>
      <c r="EE1576"/>
      <c r="EF1576"/>
      <c r="EG1576"/>
      <c r="EH1576"/>
      <c r="EI1576"/>
      <c r="EJ1576"/>
      <c r="EK1576"/>
      <c r="EL1576"/>
    </row>
    <row r="1577" spans="1:142" ht="15.75">
      <c r="A1577"/>
      <c r="B1577"/>
      <c r="C1577"/>
      <c r="D1577"/>
      <c r="E1577"/>
      <c r="F1577"/>
      <c r="G1577"/>
      <c r="H1577"/>
      <c r="I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c r="CW1577"/>
      <c r="CX1577"/>
      <c r="CY1577"/>
      <c r="CZ1577"/>
      <c r="DA1577"/>
      <c r="DB1577"/>
      <c r="DC1577"/>
      <c r="DD1577"/>
      <c r="DE1577"/>
      <c r="DF1577"/>
      <c r="DG1577"/>
      <c r="DH1577"/>
      <c r="DI1577"/>
      <c r="DJ1577"/>
      <c r="DK1577"/>
      <c r="DL1577"/>
      <c r="DM1577"/>
      <c r="DN1577"/>
      <c r="DO1577"/>
      <c r="DP1577"/>
      <c r="DQ1577"/>
      <c r="DR1577"/>
      <c r="DS1577"/>
      <c r="DT1577"/>
      <c r="DU1577"/>
      <c r="DV1577"/>
      <c r="DW1577"/>
      <c r="DX1577"/>
      <c r="DY1577"/>
      <c r="DZ1577"/>
      <c r="EA1577"/>
      <c r="EB1577"/>
      <c r="EC1577"/>
      <c r="ED1577"/>
      <c r="EE1577"/>
      <c r="EF1577"/>
      <c r="EG1577"/>
      <c r="EH1577"/>
      <c r="EI1577"/>
      <c r="EJ1577"/>
      <c r="EK1577"/>
      <c r="EL1577"/>
    </row>
    <row r="1578" spans="1:142" ht="15.75">
      <c r="A1578"/>
      <c r="B1578"/>
      <c r="C1578"/>
      <c r="D1578"/>
      <c r="E1578"/>
      <c r="F1578"/>
      <c r="G1578"/>
      <c r="H1578"/>
      <c r="I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c r="CW1578"/>
      <c r="CX1578"/>
      <c r="CY1578"/>
      <c r="CZ1578"/>
      <c r="DA1578"/>
      <c r="DB1578"/>
      <c r="DC1578"/>
      <c r="DD1578"/>
      <c r="DE1578"/>
      <c r="DF1578"/>
      <c r="DG1578"/>
      <c r="DH1578"/>
      <c r="DI1578"/>
      <c r="DJ1578"/>
      <c r="DK1578"/>
      <c r="DL1578"/>
      <c r="DM1578"/>
      <c r="DN1578"/>
      <c r="DO1578"/>
      <c r="DP1578"/>
      <c r="DQ1578"/>
      <c r="DR1578"/>
      <c r="DS1578"/>
      <c r="DT1578"/>
      <c r="DU1578"/>
      <c r="DV1578"/>
      <c r="DW1578"/>
      <c r="DX1578"/>
      <c r="DY1578"/>
      <c r="DZ1578"/>
      <c r="EA1578"/>
      <c r="EB1578"/>
      <c r="EC1578"/>
      <c r="ED1578"/>
      <c r="EE1578"/>
      <c r="EF1578"/>
      <c r="EG1578"/>
      <c r="EH1578"/>
      <c r="EI1578"/>
      <c r="EJ1578"/>
      <c r="EK1578"/>
      <c r="EL1578"/>
    </row>
    <row r="1579" spans="1:142" ht="15.75">
      <c r="A1579"/>
      <c r="B1579"/>
      <c r="C1579"/>
      <c r="D1579"/>
      <c r="E1579"/>
      <c r="F1579"/>
      <c r="G1579"/>
      <c r="H1579"/>
      <c r="I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c r="CW1579"/>
      <c r="CX1579"/>
      <c r="CY1579"/>
      <c r="CZ1579"/>
      <c r="DA1579"/>
      <c r="DB1579"/>
      <c r="DC1579"/>
      <c r="DD1579"/>
      <c r="DE1579"/>
      <c r="DF1579"/>
      <c r="DG1579"/>
      <c r="DH1579"/>
      <c r="DI1579"/>
      <c r="DJ1579"/>
      <c r="DK1579"/>
      <c r="DL1579"/>
      <c r="DM1579"/>
      <c r="DN1579"/>
      <c r="DO1579"/>
      <c r="DP1579"/>
      <c r="DQ1579"/>
      <c r="DR1579"/>
      <c r="DS1579"/>
      <c r="DT1579"/>
      <c r="DU1579"/>
      <c r="DV1579"/>
      <c r="DW1579"/>
      <c r="DX1579"/>
      <c r="DY1579"/>
      <c r="DZ1579"/>
      <c r="EA1579"/>
      <c r="EB1579"/>
      <c r="EC1579"/>
      <c r="ED1579"/>
      <c r="EE1579"/>
      <c r="EF1579"/>
      <c r="EG1579"/>
      <c r="EH1579"/>
      <c r="EI1579"/>
      <c r="EJ1579"/>
      <c r="EK1579"/>
      <c r="EL1579"/>
    </row>
    <row r="1580" spans="1:142" ht="15.75">
      <c r="A1580"/>
      <c r="B1580"/>
      <c r="C1580"/>
      <c r="D1580"/>
      <c r="E1580"/>
      <c r="F1580"/>
      <c r="G1580"/>
      <c r="H1580"/>
      <c r="I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c r="CW1580"/>
      <c r="CX1580"/>
      <c r="CY1580"/>
      <c r="CZ1580"/>
      <c r="DA1580"/>
      <c r="DB1580"/>
      <c r="DC1580"/>
      <c r="DD1580"/>
      <c r="DE1580"/>
      <c r="DF1580"/>
      <c r="DG1580"/>
      <c r="DH1580"/>
      <c r="DI1580"/>
      <c r="DJ1580"/>
      <c r="DK1580"/>
      <c r="DL1580"/>
      <c r="DM1580"/>
      <c r="DN1580"/>
      <c r="DO1580"/>
      <c r="DP1580"/>
      <c r="DQ1580"/>
      <c r="DR1580"/>
      <c r="DS1580"/>
      <c r="DT1580"/>
      <c r="DU1580"/>
      <c r="DV1580"/>
      <c r="DW1580"/>
      <c r="DX1580"/>
      <c r="DY1580"/>
      <c r="DZ1580"/>
      <c r="EA1580"/>
      <c r="EB1580"/>
      <c r="EC1580"/>
      <c r="ED1580"/>
      <c r="EE1580"/>
      <c r="EF1580"/>
      <c r="EG1580"/>
      <c r="EH1580"/>
      <c r="EI1580"/>
      <c r="EJ1580"/>
      <c r="EK1580"/>
      <c r="EL1580"/>
    </row>
    <row r="1581" spans="1:142" ht="15.75">
      <c r="A1581"/>
      <c r="B1581"/>
      <c r="C1581"/>
      <c r="D1581"/>
      <c r="E1581"/>
      <c r="F1581"/>
      <c r="G1581"/>
      <c r="H1581"/>
      <c r="I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c r="CW1581"/>
      <c r="CX1581"/>
      <c r="CY1581"/>
      <c r="CZ1581"/>
      <c r="DA1581"/>
      <c r="DB1581"/>
      <c r="DC1581"/>
      <c r="DD1581"/>
      <c r="DE1581"/>
      <c r="DF1581"/>
      <c r="DG1581"/>
      <c r="DH1581"/>
      <c r="DI1581"/>
      <c r="DJ1581"/>
      <c r="DK1581"/>
      <c r="DL1581"/>
      <c r="DM1581"/>
      <c r="DN1581"/>
      <c r="DO1581"/>
      <c r="DP1581"/>
      <c r="DQ1581"/>
      <c r="DR1581"/>
      <c r="DS1581"/>
      <c r="DT1581"/>
      <c r="DU1581"/>
      <c r="DV1581"/>
      <c r="DW1581"/>
      <c r="DX1581"/>
      <c r="DY1581"/>
      <c r="DZ1581"/>
      <c r="EA1581"/>
      <c r="EB1581"/>
      <c r="EC1581"/>
      <c r="ED1581"/>
      <c r="EE1581"/>
      <c r="EF1581"/>
      <c r="EG1581"/>
      <c r="EH1581"/>
      <c r="EI1581"/>
      <c r="EJ1581"/>
      <c r="EK1581"/>
      <c r="EL1581"/>
    </row>
    <row r="1582" spans="1:142" ht="15.75">
      <c r="A1582"/>
      <c r="B1582"/>
      <c r="C1582"/>
      <c r="D1582"/>
      <c r="E1582"/>
      <c r="F1582"/>
      <c r="G1582"/>
      <c r="H1582"/>
      <c r="I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c r="CW1582"/>
      <c r="CX1582"/>
      <c r="CY1582"/>
      <c r="CZ1582"/>
      <c r="DA1582"/>
      <c r="DB1582"/>
      <c r="DC1582"/>
      <c r="DD1582"/>
      <c r="DE1582"/>
      <c r="DF1582"/>
      <c r="DG1582"/>
      <c r="DH1582"/>
      <c r="DI1582"/>
      <c r="DJ1582"/>
      <c r="DK1582"/>
      <c r="DL1582"/>
      <c r="DM1582"/>
      <c r="DN1582"/>
      <c r="DO1582"/>
      <c r="DP1582"/>
      <c r="DQ1582"/>
      <c r="DR1582"/>
      <c r="DS1582"/>
      <c r="DT1582"/>
      <c r="DU1582"/>
      <c r="DV1582"/>
      <c r="DW1582"/>
      <c r="DX1582"/>
      <c r="DY1582"/>
      <c r="DZ1582"/>
      <c r="EA1582"/>
      <c r="EB1582"/>
      <c r="EC1582"/>
      <c r="ED1582"/>
      <c r="EE1582"/>
      <c r="EF1582"/>
      <c r="EG1582"/>
      <c r="EH1582"/>
      <c r="EI1582"/>
      <c r="EJ1582"/>
      <c r="EK1582"/>
      <c r="EL1582"/>
    </row>
    <row r="1583" spans="1:142" ht="15.75">
      <c r="A1583"/>
      <c r="B1583"/>
      <c r="C1583"/>
      <c r="D1583"/>
      <c r="E1583"/>
      <c r="F1583"/>
      <c r="G1583"/>
      <c r="H1583"/>
      <c r="I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c r="CW1583"/>
      <c r="CX1583"/>
      <c r="CY1583"/>
      <c r="CZ1583"/>
      <c r="DA1583"/>
      <c r="DB1583"/>
      <c r="DC1583"/>
      <c r="DD1583"/>
      <c r="DE1583"/>
      <c r="DF1583"/>
      <c r="DG1583"/>
      <c r="DH1583"/>
      <c r="DI1583"/>
      <c r="DJ1583"/>
      <c r="DK1583"/>
      <c r="DL1583"/>
      <c r="DM1583"/>
      <c r="DN1583"/>
      <c r="DO1583"/>
      <c r="DP1583"/>
      <c r="DQ1583"/>
      <c r="DR1583"/>
      <c r="DS1583"/>
      <c r="DT1583"/>
      <c r="DU1583"/>
      <c r="DV1583"/>
      <c r="DW1583"/>
      <c r="DX1583"/>
      <c r="DY1583"/>
      <c r="DZ1583"/>
      <c r="EA1583"/>
      <c r="EB1583"/>
      <c r="EC1583"/>
      <c r="ED1583"/>
      <c r="EE1583"/>
      <c r="EF1583"/>
      <c r="EG1583"/>
      <c r="EH1583"/>
      <c r="EI1583"/>
      <c r="EJ1583"/>
      <c r="EK1583"/>
      <c r="EL1583"/>
    </row>
    <row r="1584" spans="1:142" ht="15.75">
      <c r="A1584"/>
      <c r="B1584"/>
      <c r="C1584"/>
      <c r="D1584"/>
      <c r="E1584"/>
      <c r="F1584"/>
      <c r="G1584"/>
      <c r="H1584"/>
      <c r="I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c r="CW1584"/>
      <c r="CX1584"/>
      <c r="CY1584"/>
      <c r="CZ1584"/>
      <c r="DA1584"/>
      <c r="DB1584"/>
      <c r="DC1584"/>
      <c r="DD1584"/>
      <c r="DE1584"/>
      <c r="DF1584"/>
      <c r="DG1584"/>
      <c r="DH1584"/>
      <c r="DI1584"/>
      <c r="DJ1584"/>
      <c r="DK1584"/>
      <c r="DL1584"/>
      <c r="DM1584"/>
      <c r="DN1584"/>
      <c r="DO1584"/>
      <c r="DP1584"/>
      <c r="DQ1584"/>
      <c r="DR1584"/>
      <c r="DS1584"/>
      <c r="DT1584"/>
      <c r="DU1584"/>
      <c r="DV1584"/>
      <c r="DW1584"/>
      <c r="DX1584"/>
      <c r="DY1584"/>
      <c r="DZ1584"/>
      <c r="EA1584"/>
      <c r="EB1584"/>
      <c r="EC1584"/>
      <c r="ED1584"/>
      <c r="EE1584"/>
      <c r="EF1584"/>
      <c r="EG1584"/>
      <c r="EH1584"/>
      <c r="EI1584"/>
      <c r="EJ1584"/>
      <c r="EK1584"/>
      <c r="EL1584"/>
    </row>
    <row r="1585" spans="1:142" ht="15.75">
      <c r="A1585"/>
      <c r="B1585"/>
      <c r="C1585"/>
      <c r="D1585"/>
      <c r="E1585"/>
      <c r="F1585"/>
      <c r="G1585"/>
      <c r="H1585"/>
      <c r="I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c r="CW1585"/>
      <c r="CX1585"/>
      <c r="CY1585"/>
      <c r="CZ1585"/>
      <c r="DA1585"/>
      <c r="DB1585"/>
      <c r="DC1585"/>
      <c r="DD1585"/>
      <c r="DE1585"/>
      <c r="DF1585"/>
      <c r="DG1585"/>
      <c r="DH1585"/>
      <c r="DI1585"/>
      <c r="DJ1585"/>
      <c r="DK1585"/>
      <c r="DL1585"/>
      <c r="DM1585"/>
      <c r="DN1585"/>
      <c r="DO1585"/>
      <c r="DP1585"/>
      <c r="DQ1585"/>
      <c r="DR1585"/>
      <c r="DS1585"/>
      <c r="DT1585"/>
      <c r="DU1585"/>
      <c r="DV1585"/>
      <c r="DW1585"/>
      <c r="DX1585"/>
      <c r="DY1585"/>
      <c r="DZ1585"/>
      <c r="EA1585"/>
      <c r="EB1585"/>
      <c r="EC1585"/>
      <c r="ED1585"/>
      <c r="EE1585"/>
      <c r="EF1585"/>
      <c r="EG1585"/>
      <c r="EH1585"/>
      <c r="EI1585"/>
      <c r="EJ1585"/>
      <c r="EK1585"/>
      <c r="EL1585"/>
    </row>
    <row r="1586" spans="1:142" ht="15.75">
      <c r="A1586"/>
      <c r="B1586"/>
      <c r="C1586"/>
      <c r="D1586"/>
      <c r="E1586"/>
      <c r="F1586"/>
      <c r="G1586"/>
      <c r="H1586"/>
      <c r="I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c r="CW1586"/>
      <c r="CX1586"/>
      <c r="CY1586"/>
      <c r="CZ1586"/>
      <c r="DA1586"/>
      <c r="DB1586"/>
      <c r="DC1586"/>
      <c r="DD1586"/>
      <c r="DE1586"/>
      <c r="DF1586"/>
      <c r="DG1586"/>
      <c r="DH1586"/>
      <c r="DI1586"/>
      <c r="DJ1586"/>
      <c r="DK1586"/>
      <c r="DL1586"/>
      <c r="DM1586"/>
      <c r="DN1586"/>
      <c r="DO1586"/>
      <c r="DP1586"/>
      <c r="DQ1586"/>
      <c r="DR1586"/>
      <c r="DS1586"/>
      <c r="DT1586"/>
      <c r="DU1586"/>
      <c r="DV1586"/>
      <c r="DW1586"/>
      <c r="DX1586"/>
      <c r="DY1586"/>
      <c r="DZ1586"/>
      <c r="EA1586"/>
      <c r="EB1586"/>
      <c r="EC1586"/>
      <c r="ED1586"/>
      <c r="EE1586"/>
      <c r="EF1586"/>
      <c r="EG1586"/>
      <c r="EH1586"/>
      <c r="EI1586"/>
      <c r="EJ1586"/>
      <c r="EK1586"/>
      <c r="EL1586"/>
    </row>
    <row r="1587" spans="1:142" ht="15.75">
      <c r="A1587"/>
      <c r="B1587"/>
      <c r="C1587"/>
      <c r="D1587"/>
      <c r="E1587"/>
      <c r="F1587"/>
      <c r="G1587"/>
      <c r="H1587"/>
      <c r="I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c r="CW1587"/>
      <c r="CX1587"/>
      <c r="CY1587"/>
      <c r="CZ1587"/>
      <c r="DA1587"/>
      <c r="DB1587"/>
      <c r="DC1587"/>
      <c r="DD1587"/>
      <c r="DE1587"/>
      <c r="DF1587"/>
      <c r="DG1587"/>
      <c r="DH1587"/>
      <c r="DI1587"/>
      <c r="DJ1587"/>
      <c r="DK1587"/>
      <c r="DL1587"/>
      <c r="DM1587"/>
      <c r="DN1587"/>
      <c r="DO1587"/>
      <c r="DP1587"/>
      <c r="DQ1587"/>
      <c r="DR1587"/>
      <c r="DS1587"/>
      <c r="DT1587"/>
      <c r="DU1587"/>
      <c r="DV1587"/>
      <c r="DW1587"/>
      <c r="DX1587"/>
      <c r="DY1587"/>
      <c r="DZ1587"/>
      <c r="EA1587"/>
      <c r="EB1587"/>
      <c r="EC1587"/>
      <c r="ED1587"/>
      <c r="EE1587"/>
      <c r="EF1587"/>
      <c r="EG1587"/>
      <c r="EH1587"/>
      <c r="EI1587"/>
      <c r="EJ1587"/>
      <c r="EK1587"/>
      <c r="EL1587"/>
    </row>
    <row r="1588" spans="1:142" ht="15.75">
      <c r="A1588"/>
      <c r="B1588"/>
      <c r="C1588"/>
      <c r="D1588"/>
      <c r="E1588"/>
      <c r="F1588"/>
      <c r="G1588"/>
      <c r="H1588"/>
      <c r="I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c r="CW1588"/>
      <c r="CX1588"/>
      <c r="CY1588"/>
      <c r="CZ1588"/>
      <c r="DA1588"/>
      <c r="DB1588"/>
      <c r="DC1588"/>
      <c r="DD1588"/>
      <c r="DE1588"/>
      <c r="DF1588"/>
      <c r="DG1588"/>
      <c r="DH1588"/>
      <c r="DI1588"/>
      <c r="DJ1588"/>
      <c r="DK1588"/>
      <c r="DL1588"/>
      <c r="DM1588"/>
      <c r="DN1588"/>
      <c r="DO1588"/>
      <c r="DP1588"/>
      <c r="DQ1588"/>
      <c r="DR1588"/>
      <c r="DS1588"/>
      <c r="DT1588"/>
      <c r="DU1588"/>
      <c r="DV1588"/>
      <c r="DW1588"/>
      <c r="DX1588"/>
      <c r="DY1588"/>
      <c r="DZ1588"/>
      <c r="EA1588"/>
      <c r="EB1588"/>
      <c r="EC1588"/>
      <c r="ED1588"/>
      <c r="EE1588"/>
      <c r="EF1588"/>
      <c r="EG1588"/>
      <c r="EH1588"/>
      <c r="EI1588"/>
      <c r="EJ1588"/>
      <c r="EK1588"/>
      <c r="EL1588"/>
    </row>
    <row r="1589" spans="1:142" ht="15.75">
      <c r="A1589"/>
      <c r="B1589"/>
      <c r="C1589"/>
      <c r="D1589"/>
      <c r="E1589"/>
      <c r="F1589"/>
      <c r="G1589"/>
      <c r="H1589"/>
      <c r="I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c r="CW1589"/>
      <c r="CX1589"/>
      <c r="CY1589"/>
      <c r="CZ1589"/>
      <c r="DA1589"/>
      <c r="DB1589"/>
      <c r="DC1589"/>
      <c r="DD1589"/>
      <c r="DE1589"/>
      <c r="DF1589"/>
      <c r="DG1589"/>
      <c r="DH1589"/>
      <c r="DI1589"/>
      <c r="DJ1589"/>
      <c r="DK1589"/>
      <c r="DL1589"/>
      <c r="DM1589"/>
      <c r="DN1589"/>
      <c r="DO1589"/>
      <c r="DP1589"/>
      <c r="DQ1589"/>
      <c r="DR1589"/>
      <c r="DS1589"/>
      <c r="DT1589"/>
      <c r="DU1589"/>
      <c r="DV1589"/>
      <c r="DW1589"/>
      <c r="DX1589"/>
      <c r="DY1589"/>
      <c r="DZ1589"/>
      <c r="EA1589"/>
      <c r="EB1589"/>
      <c r="EC1589"/>
      <c r="ED1589"/>
      <c r="EE1589"/>
      <c r="EF1589"/>
      <c r="EG1589"/>
      <c r="EH1589"/>
      <c r="EI1589"/>
      <c r="EJ1589"/>
      <c r="EK1589"/>
      <c r="EL1589"/>
    </row>
    <row r="1590" spans="1:142" ht="15.75">
      <c r="A1590"/>
      <c r="B1590"/>
      <c r="C1590"/>
      <c r="D1590"/>
      <c r="E1590"/>
      <c r="F1590"/>
      <c r="G1590"/>
      <c r="H1590"/>
      <c r="I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c r="CW1590"/>
      <c r="CX1590"/>
      <c r="CY1590"/>
      <c r="CZ1590"/>
      <c r="DA1590"/>
      <c r="DB1590"/>
      <c r="DC1590"/>
      <c r="DD1590"/>
      <c r="DE1590"/>
      <c r="DF1590"/>
      <c r="DG1590"/>
      <c r="DH1590"/>
      <c r="DI1590"/>
      <c r="DJ1590"/>
      <c r="DK1590"/>
      <c r="DL1590"/>
      <c r="DM1590"/>
      <c r="DN1590"/>
      <c r="DO1590"/>
      <c r="DP1590"/>
      <c r="DQ1590"/>
      <c r="DR1590"/>
      <c r="DS1590"/>
      <c r="DT1590"/>
      <c r="DU1590"/>
      <c r="DV1590"/>
      <c r="DW1590"/>
      <c r="DX1590"/>
      <c r="DY1590"/>
      <c r="DZ1590"/>
      <c r="EA1590"/>
      <c r="EB1590"/>
      <c r="EC1590"/>
      <c r="ED1590"/>
      <c r="EE1590"/>
      <c r="EF1590"/>
      <c r="EG1590"/>
      <c r="EH1590"/>
      <c r="EI1590"/>
      <c r="EJ1590"/>
      <c r="EK1590"/>
      <c r="EL1590"/>
    </row>
    <row r="1591" spans="1:142" ht="15.75">
      <c r="A1591"/>
      <c r="B1591"/>
      <c r="C1591"/>
      <c r="D1591"/>
      <c r="E1591"/>
      <c r="F1591"/>
      <c r="G1591"/>
      <c r="H1591"/>
      <c r="I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c r="CW1591"/>
      <c r="CX1591"/>
      <c r="CY1591"/>
      <c r="CZ1591"/>
      <c r="DA1591"/>
      <c r="DB1591"/>
      <c r="DC1591"/>
      <c r="DD1591"/>
      <c r="DE1591"/>
      <c r="DF1591"/>
      <c r="DG1591"/>
      <c r="DH1591"/>
      <c r="DI1591"/>
      <c r="DJ1591"/>
      <c r="DK1591"/>
      <c r="DL1591"/>
      <c r="DM1591"/>
      <c r="DN1591"/>
      <c r="DO1591"/>
      <c r="DP1591"/>
      <c r="DQ1591"/>
      <c r="DR1591"/>
      <c r="DS1591"/>
      <c r="DT1591"/>
      <c r="DU1591"/>
      <c r="DV1591"/>
      <c r="DW1591"/>
      <c r="DX1591"/>
      <c r="DY1591"/>
      <c r="DZ1591"/>
      <c r="EA1591"/>
      <c r="EB1591"/>
      <c r="EC1591"/>
      <c r="ED1591"/>
      <c r="EE1591"/>
      <c r="EF1591"/>
      <c r="EG1591"/>
      <c r="EH1591"/>
      <c r="EI1591"/>
      <c r="EJ1591"/>
      <c r="EK1591"/>
      <c r="EL1591"/>
    </row>
    <row r="1592" spans="1:142" ht="15.75">
      <c r="A1592"/>
      <c r="B1592"/>
      <c r="C1592"/>
      <c r="D1592"/>
      <c r="E1592"/>
      <c r="F1592"/>
      <c r="G1592"/>
      <c r="H1592"/>
      <c r="I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c r="CW1592"/>
      <c r="CX1592"/>
      <c r="CY1592"/>
      <c r="CZ1592"/>
      <c r="DA1592"/>
      <c r="DB1592"/>
      <c r="DC1592"/>
      <c r="DD1592"/>
      <c r="DE1592"/>
      <c r="DF1592"/>
      <c r="DG1592"/>
      <c r="DH1592"/>
      <c r="DI1592"/>
      <c r="DJ1592"/>
      <c r="DK1592"/>
      <c r="DL1592"/>
      <c r="DM1592"/>
      <c r="DN1592"/>
      <c r="DO1592"/>
      <c r="DP1592"/>
      <c r="DQ1592"/>
      <c r="DR1592"/>
      <c r="DS1592"/>
      <c r="DT1592"/>
      <c r="DU1592"/>
      <c r="DV1592"/>
      <c r="DW1592"/>
      <c r="DX1592"/>
      <c r="DY1592"/>
      <c r="DZ1592"/>
      <c r="EA1592"/>
      <c r="EB1592"/>
      <c r="EC1592"/>
      <c r="ED1592"/>
      <c r="EE1592"/>
      <c r="EF1592"/>
      <c r="EG1592"/>
      <c r="EH1592"/>
      <c r="EI1592"/>
      <c r="EJ1592"/>
      <c r="EK1592"/>
      <c r="EL1592"/>
    </row>
    <row r="1593" spans="1:142" ht="15.75">
      <c r="A1593"/>
      <c r="B1593"/>
      <c r="C1593"/>
      <c r="D1593"/>
      <c r="E1593"/>
      <c r="F1593"/>
      <c r="G1593"/>
      <c r="H1593"/>
      <c r="I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c r="CW1593"/>
      <c r="CX1593"/>
      <c r="CY1593"/>
      <c r="CZ1593"/>
      <c r="DA1593"/>
      <c r="DB1593"/>
      <c r="DC1593"/>
      <c r="DD1593"/>
      <c r="DE1593"/>
      <c r="DF1593"/>
      <c r="DG1593"/>
      <c r="DH1593"/>
      <c r="DI1593"/>
      <c r="DJ1593"/>
      <c r="DK1593"/>
      <c r="DL1593"/>
      <c r="DM1593"/>
      <c r="DN1593"/>
      <c r="DO1593"/>
      <c r="DP1593"/>
      <c r="DQ1593"/>
      <c r="DR1593"/>
      <c r="DS1593"/>
      <c r="DT1593"/>
      <c r="DU1593"/>
      <c r="DV1593"/>
      <c r="DW1593"/>
      <c r="DX1593"/>
      <c r="DY1593"/>
      <c r="DZ1593"/>
      <c r="EA1593"/>
      <c r="EB1593"/>
      <c r="EC1593"/>
      <c r="ED1593"/>
      <c r="EE1593"/>
      <c r="EF1593"/>
      <c r="EG1593"/>
      <c r="EH1593"/>
      <c r="EI1593"/>
      <c r="EJ1593"/>
      <c r="EK1593"/>
      <c r="EL1593"/>
    </row>
    <row r="1594" spans="1:142" ht="15.75">
      <c r="A1594"/>
      <c r="B1594"/>
      <c r="C1594"/>
      <c r="D1594"/>
      <c r="E1594"/>
      <c r="F1594"/>
      <c r="G1594"/>
      <c r="H1594"/>
      <c r="I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c r="CW1594"/>
      <c r="CX1594"/>
      <c r="CY1594"/>
      <c r="CZ1594"/>
      <c r="DA1594"/>
      <c r="DB1594"/>
      <c r="DC1594"/>
      <c r="DD1594"/>
      <c r="DE1594"/>
      <c r="DF1594"/>
      <c r="DG1594"/>
      <c r="DH1594"/>
      <c r="DI1594"/>
      <c r="DJ1594"/>
      <c r="DK1594"/>
      <c r="DL1594"/>
      <c r="DM1594"/>
      <c r="DN1594"/>
      <c r="DO1594"/>
      <c r="DP1594"/>
      <c r="DQ1594"/>
      <c r="DR1594"/>
      <c r="DS1594"/>
      <c r="DT1594"/>
      <c r="DU1594"/>
      <c r="DV1594"/>
      <c r="DW1594"/>
      <c r="DX1594"/>
      <c r="DY1594"/>
      <c r="DZ1594"/>
      <c r="EA1594"/>
      <c r="EB1594"/>
      <c r="EC1594"/>
      <c r="ED1594"/>
      <c r="EE1594"/>
      <c r="EF1594"/>
      <c r="EG1594"/>
      <c r="EH1594"/>
      <c r="EI1594"/>
      <c r="EJ1594"/>
      <c r="EK1594"/>
      <c r="EL1594"/>
    </row>
    <row r="1595" spans="1:142" ht="15.75">
      <c r="A1595"/>
      <c r="B1595"/>
      <c r="C1595"/>
      <c r="D1595"/>
      <c r="E1595"/>
      <c r="F1595"/>
      <c r="G1595"/>
      <c r="H1595"/>
      <c r="I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c r="CW1595"/>
      <c r="CX1595"/>
      <c r="CY1595"/>
      <c r="CZ1595"/>
      <c r="DA1595"/>
      <c r="DB1595"/>
      <c r="DC1595"/>
      <c r="DD1595"/>
      <c r="DE1595"/>
      <c r="DF1595"/>
      <c r="DG1595"/>
      <c r="DH1595"/>
      <c r="DI1595"/>
      <c r="DJ1595"/>
      <c r="DK1595"/>
      <c r="DL1595"/>
      <c r="DM1595"/>
      <c r="DN1595"/>
      <c r="DO1595"/>
      <c r="DP1595"/>
      <c r="DQ1595"/>
      <c r="DR1595"/>
      <c r="DS1595"/>
      <c r="DT1595"/>
      <c r="DU1595"/>
      <c r="DV1595"/>
      <c r="DW1595"/>
      <c r="DX1595"/>
      <c r="DY1595"/>
      <c r="DZ1595"/>
      <c r="EA1595"/>
      <c r="EB1595"/>
      <c r="EC1595"/>
      <c r="ED1595"/>
      <c r="EE1595"/>
      <c r="EF1595"/>
      <c r="EG1595"/>
      <c r="EH1595"/>
      <c r="EI1595"/>
      <c r="EJ1595"/>
      <c r="EK1595"/>
      <c r="EL1595"/>
    </row>
    <row r="1596" spans="1:142" ht="15.75">
      <c r="A1596"/>
      <c r="B1596"/>
      <c r="C1596"/>
      <c r="D1596"/>
      <c r="E1596"/>
      <c r="F1596"/>
      <c r="G1596"/>
      <c r="H1596"/>
      <c r="I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c r="CW1596"/>
      <c r="CX1596"/>
      <c r="CY1596"/>
      <c r="CZ1596"/>
      <c r="DA1596"/>
      <c r="DB1596"/>
      <c r="DC1596"/>
      <c r="DD1596"/>
      <c r="DE1596"/>
      <c r="DF1596"/>
      <c r="DG1596"/>
      <c r="DH1596"/>
      <c r="DI1596"/>
      <c r="DJ1596"/>
      <c r="DK1596"/>
      <c r="DL1596"/>
      <c r="DM1596"/>
      <c r="DN1596"/>
      <c r="DO1596"/>
      <c r="DP1596"/>
      <c r="DQ1596"/>
      <c r="DR1596"/>
      <c r="DS1596"/>
      <c r="DT1596"/>
      <c r="DU1596"/>
      <c r="DV1596"/>
      <c r="DW1596"/>
      <c r="DX1596"/>
      <c r="DY1596"/>
      <c r="DZ1596"/>
      <c r="EA1596"/>
      <c r="EB1596"/>
      <c r="EC1596"/>
      <c r="ED1596"/>
      <c r="EE1596"/>
      <c r="EF1596"/>
      <c r="EG1596"/>
      <c r="EH1596"/>
      <c r="EI1596"/>
      <c r="EJ1596"/>
      <c r="EK1596"/>
      <c r="EL1596"/>
    </row>
    <row r="1597" spans="1:142" ht="15.75">
      <c r="A1597"/>
      <c r="B1597"/>
      <c r="C1597"/>
      <c r="D1597"/>
      <c r="E1597"/>
      <c r="F1597"/>
      <c r="G1597"/>
      <c r="H1597"/>
      <c r="I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c r="CW1597"/>
      <c r="CX1597"/>
      <c r="CY1597"/>
      <c r="CZ1597"/>
      <c r="DA1597"/>
      <c r="DB1597"/>
      <c r="DC1597"/>
      <c r="DD1597"/>
      <c r="DE1597"/>
      <c r="DF1597"/>
      <c r="DG1597"/>
      <c r="DH1597"/>
      <c r="DI1597"/>
      <c r="DJ1597"/>
      <c r="DK1597"/>
      <c r="DL1597"/>
      <c r="DM1597"/>
      <c r="DN1597"/>
      <c r="DO1597"/>
      <c r="DP1597"/>
      <c r="DQ1597"/>
      <c r="DR1597"/>
      <c r="DS1597"/>
      <c r="DT1597"/>
      <c r="DU1597"/>
      <c r="DV1597"/>
      <c r="DW1597"/>
      <c r="DX1597"/>
      <c r="DY1597"/>
      <c r="DZ1597"/>
      <c r="EA1597"/>
      <c r="EB1597"/>
      <c r="EC1597"/>
      <c r="ED1597"/>
      <c r="EE1597"/>
      <c r="EF1597"/>
      <c r="EG1597"/>
      <c r="EH1597"/>
      <c r="EI1597"/>
      <c r="EJ1597"/>
      <c r="EK1597"/>
      <c r="EL1597"/>
    </row>
    <row r="1598" spans="1:142" ht="15.75">
      <c r="A1598"/>
      <c r="B1598"/>
      <c r="C1598"/>
      <c r="D1598"/>
      <c r="E1598"/>
      <c r="F1598"/>
      <c r="G1598"/>
      <c r="H1598"/>
      <c r="I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c r="CW1598"/>
      <c r="CX1598"/>
      <c r="CY1598"/>
      <c r="CZ1598"/>
      <c r="DA1598"/>
      <c r="DB1598"/>
      <c r="DC1598"/>
      <c r="DD1598"/>
      <c r="DE1598"/>
      <c r="DF1598"/>
      <c r="DG1598"/>
      <c r="DH1598"/>
      <c r="DI1598"/>
      <c r="DJ1598"/>
      <c r="DK1598"/>
      <c r="DL1598"/>
      <c r="DM1598"/>
      <c r="DN1598"/>
      <c r="DO1598"/>
      <c r="DP1598"/>
      <c r="DQ1598"/>
      <c r="DR1598"/>
      <c r="DS1598"/>
      <c r="DT1598"/>
      <c r="DU1598"/>
      <c r="DV1598"/>
      <c r="DW1598"/>
      <c r="DX1598"/>
      <c r="DY1598"/>
      <c r="DZ1598"/>
      <c r="EA1598"/>
      <c r="EB1598"/>
      <c r="EC1598"/>
      <c r="ED1598"/>
      <c r="EE1598"/>
      <c r="EF1598"/>
      <c r="EG1598"/>
      <c r="EH1598"/>
      <c r="EI1598"/>
      <c r="EJ1598"/>
      <c r="EK1598"/>
      <c r="EL1598"/>
    </row>
    <row r="1599" spans="1:142" ht="15.75">
      <c r="A1599"/>
      <c r="B1599"/>
      <c r="C1599"/>
      <c r="D1599"/>
      <c r="E1599"/>
      <c r="F1599"/>
      <c r="G1599"/>
      <c r="H1599"/>
      <c r="I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c r="CW1599"/>
      <c r="CX1599"/>
      <c r="CY1599"/>
      <c r="CZ1599"/>
      <c r="DA1599"/>
      <c r="DB1599"/>
      <c r="DC1599"/>
      <c r="DD1599"/>
      <c r="DE1599"/>
      <c r="DF1599"/>
      <c r="DG1599"/>
      <c r="DH1599"/>
      <c r="DI1599"/>
      <c r="DJ1599"/>
      <c r="DK1599"/>
      <c r="DL1599"/>
      <c r="DM1599"/>
      <c r="DN1599"/>
      <c r="DO1599"/>
      <c r="DP1599"/>
      <c r="DQ1599"/>
      <c r="DR1599"/>
      <c r="DS1599"/>
      <c r="DT1599"/>
      <c r="DU1599"/>
      <c r="DV1599"/>
      <c r="DW1599"/>
      <c r="DX1599"/>
      <c r="DY1599"/>
      <c r="DZ1599"/>
      <c r="EA1599"/>
      <c r="EB1599"/>
      <c r="EC1599"/>
      <c r="ED1599"/>
      <c r="EE1599"/>
      <c r="EF1599"/>
      <c r="EG1599"/>
      <c r="EH1599"/>
      <c r="EI1599"/>
      <c r="EJ1599"/>
      <c r="EK1599"/>
      <c r="EL1599"/>
    </row>
    <row r="1600" spans="1:142" ht="15.75">
      <c r="A1600"/>
      <c r="B1600"/>
      <c r="C1600"/>
      <c r="D1600"/>
      <c r="E1600"/>
      <c r="F1600"/>
      <c r="G1600"/>
      <c r="H1600"/>
      <c r="I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c r="CW1600"/>
      <c r="CX1600"/>
      <c r="CY1600"/>
      <c r="CZ1600"/>
      <c r="DA1600"/>
      <c r="DB1600"/>
      <c r="DC1600"/>
      <c r="DD1600"/>
      <c r="DE1600"/>
      <c r="DF1600"/>
      <c r="DG1600"/>
      <c r="DH1600"/>
      <c r="DI1600"/>
      <c r="DJ1600"/>
      <c r="DK1600"/>
      <c r="DL1600"/>
      <c r="DM1600"/>
      <c r="DN1600"/>
      <c r="DO1600"/>
      <c r="DP1600"/>
      <c r="DQ1600"/>
      <c r="DR1600"/>
      <c r="DS1600"/>
      <c r="DT1600"/>
      <c r="DU1600"/>
      <c r="DV1600"/>
      <c r="DW1600"/>
      <c r="DX1600"/>
      <c r="DY1600"/>
      <c r="DZ1600"/>
      <c r="EA1600"/>
      <c r="EB1600"/>
      <c r="EC1600"/>
      <c r="ED1600"/>
      <c r="EE1600"/>
      <c r="EF1600"/>
      <c r="EG1600"/>
      <c r="EH1600"/>
      <c r="EI1600"/>
      <c r="EJ1600"/>
      <c r="EK1600"/>
      <c r="EL1600"/>
    </row>
    <row r="1601" spans="1:142" ht="15.75">
      <c r="A1601"/>
      <c r="B1601"/>
      <c r="C1601"/>
      <c r="D1601"/>
      <c r="E1601"/>
      <c r="F1601"/>
      <c r="G1601"/>
      <c r="H1601"/>
      <c r="I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c r="CW1601"/>
      <c r="CX1601"/>
      <c r="CY1601"/>
      <c r="CZ1601"/>
      <c r="DA1601"/>
      <c r="DB1601"/>
      <c r="DC1601"/>
      <c r="DD1601"/>
      <c r="DE1601"/>
      <c r="DF1601"/>
      <c r="DG1601"/>
      <c r="DH1601"/>
      <c r="DI1601"/>
      <c r="DJ1601"/>
      <c r="DK1601"/>
      <c r="DL1601"/>
      <c r="DM1601"/>
      <c r="DN1601"/>
      <c r="DO1601"/>
      <c r="DP1601"/>
      <c r="DQ1601"/>
      <c r="DR1601"/>
      <c r="DS1601"/>
      <c r="DT1601"/>
      <c r="DU1601"/>
      <c r="DV1601"/>
      <c r="DW1601"/>
      <c r="DX1601"/>
      <c r="DY1601"/>
      <c r="DZ1601"/>
      <c r="EA1601"/>
      <c r="EB1601"/>
      <c r="EC1601"/>
      <c r="ED1601"/>
      <c r="EE1601"/>
      <c r="EF1601"/>
      <c r="EG1601"/>
      <c r="EH1601"/>
      <c r="EI1601"/>
      <c r="EJ1601"/>
      <c r="EK1601"/>
      <c r="EL1601"/>
    </row>
    <row r="1602" spans="1:142" ht="15.75">
      <c r="A1602"/>
      <c r="B1602"/>
      <c r="C1602"/>
      <c r="D1602"/>
      <c r="E1602"/>
      <c r="F1602"/>
      <c r="G1602"/>
      <c r="H1602"/>
      <c r="I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c r="CW1602"/>
      <c r="CX1602"/>
      <c r="CY1602"/>
      <c r="CZ1602"/>
      <c r="DA1602"/>
      <c r="DB1602"/>
      <c r="DC1602"/>
      <c r="DD1602"/>
      <c r="DE1602"/>
      <c r="DF1602"/>
      <c r="DG1602"/>
      <c r="DH1602"/>
      <c r="DI1602"/>
      <c r="DJ1602"/>
      <c r="DK1602"/>
      <c r="DL1602"/>
      <c r="DM1602"/>
      <c r="DN1602"/>
      <c r="DO1602"/>
      <c r="DP1602"/>
      <c r="DQ1602"/>
      <c r="DR1602"/>
      <c r="DS1602"/>
      <c r="DT1602"/>
      <c r="DU1602"/>
      <c r="DV1602"/>
      <c r="DW1602"/>
      <c r="DX1602"/>
      <c r="DY1602"/>
      <c r="DZ1602"/>
      <c r="EA1602"/>
      <c r="EB1602"/>
      <c r="EC1602"/>
      <c r="ED1602"/>
      <c r="EE1602"/>
      <c r="EF1602"/>
      <c r="EG1602"/>
      <c r="EH1602"/>
      <c r="EI1602"/>
      <c r="EJ1602"/>
      <c r="EK1602"/>
      <c r="EL1602"/>
    </row>
    <row r="1603" spans="1:142" ht="15.75">
      <c r="A1603"/>
      <c r="B1603"/>
      <c r="C1603"/>
      <c r="D1603"/>
      <c r="E1603"/>
      <c r="F1603"/>
      <c r="G1603"/>
      <c r="H1603"/>
      <c r="I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c r="CW1603"/>
      <c r="CX1603"/>
      <c r="CY1603"/>
      <c r="CZ1603"/>
      <c r="DA1603"/>
      <c r="DB1603"/>
      <c r="DC1603"/>
      <c r="DD1603"/>
      <c r="DE1603"/>
      <c r="DF1603"/>
      <c r="DG1603"/>
      <c r="DH1603"/>
      <c r="DI1603"/>
      <c r="DJ1603"/>
      <c r="DK1603"/>
      <c r="DL1603"/>
      <c r="DM1603"/>
      <c r="DN1603"/>
      <c r="DO1603"/>
      <c r="DP1603"/>
      <c r="DQ1603"/>
      <c r="DR1603"/>
      <c r="DS1603"/>
      <c r="DT1603"/>
      <c r="DU1603"/>
      <c r="DV1603"/>
      <c r="DW1603"/>
      <c r="DX1603"/>
      <c r="DY1603"/>
      <c r="DZ1603"/>
      <c r="EA1603"/>
      <c r="EB1603"/>
      <c r="EC1603"/>
      <c r="ED1603"/>
      <c r="EE1603"/>
      <c r="EF1603"/>
      <c r="EG1603"/>
      <c r="EH1603"/>
      <c r="EI1603"/>
      <c r="EJ1603"/>
      <c r="EK1603"/>
      <c r="EL1603"/>
    </row>
    <row r="1604" spans="1:142" ht="15.75">
      <c r="A1604"/>
      <c r="B1604"/>
      <c r="C1604"/>
      <c r="D1604"/>
      <c r="E1604"/>
      <c r="F1604"/>
      <c r="G1604"/>
      <c r="H1604"/>
      <c r="I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c r="CW1604"/>
      <c r="CX1604"/>
      <c r="CY1604"/>
      <c r="CZ1604"/>
      <c r="DA1604"/>
      <c r="DB1604"/>
      <c r="DC1604"/>
      <c r="DD1604"/>
      <c r="DE1604"/>
      <c r="DF1604"/>
      <c r="DG1604"/>
      <c r="DH1604"/>
      <c r="DI1604"/>
      <c r="DJ1604"/>
      <c r="DK1604"/>
      <c r="DL1604"/>
      <c r="DM1604"/>
      <c r="DN1604"/>
      <c r="DO1604"/>
      <c r="DP1604"/>
      <c r="DQ1604"/>
      <c r="DR1604"/>
      <c r="DS1604"/>
      <c r="DT1604"/>
      <c r="DU1604"/>
      <c r="DV1604"/>
      <c r="DW1604"/>
      <c r="DX1604"/>
      <c r="DY1604"/>
      <c r="DZ1604"/>
      <c r="EA1604"/>
      <c r="EB1604"/>
      <c r="EC1604"/>
      <c r="ED1604"/>
      <c r="EE1604"/>
      <c r="EF1604"/>
      <c r="EG1604"/>
      <c r="EH1604"/>
      <c r="EI1604"/>
      <c r="EJ1604"/>
      <c r="EK1604"/>
      <c r="EL1604"/>
    </row>
    <row r="1605" spans="1:142" ht="15.75">
      <c r="A1605"/>
      <c r="B1605"/>
      <c r="C1605"/>
      <c r="D1605"/>
      <c r="E1605"/>
      <c r="F1605"/>
      <c r="G1605"/>
      <c r="H1605"/>
      <c r="I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c r="CW1605"/>
      <c r="CX1605"/>
      <c r="CY1605"/>
      <c r="CZ1605"/>
      <c r="DA1605"/>
      <c r="DB1605"/>
      <c r="DC1605"/>
      <c r="DD1605"/>
      <c r="DE1605"/>
      <c r="DF1605"/>
      <c r="DG1605"/>
      <c r="DH1605"/>
      <c r="DI1605"/>
      <c r="DJ1605"/>
      <c r="DK1605"/>
      <c r="DL1605"/>
      <c r="DM1605"/>
      <c r="DN1605"/>
      <c r="DO1605"/>
      <c r="DP1605"/>
      <c r="DQ1605"/>
      <c r="DR1605"/>
      <c r="DS1605"/>
      <c r="DT1605"/>
      <c r="DU1605"/>
      <c r="DV1605"/>
      <c r="DW1605"/>
      <c r="DX1605"/>
      <c r="DY1605"/>
      <c r="DZ1605"/>
      <c r="EA1605"/>
      <c r="EB1605"/>
      <c r="EC1605"/>
      <c r="ED1605"/>
      <c r="EE1605"/>
      <c r="EF1605"/>
      <c r="EG1605"/>
      <c r="EH1605"/>
      <c r="EI1605"/>
      <c r="EJ1605"/>
      <c r="EK1605"/>
      <c r="EL1605"/>
    </row>
    <row r="1606" spans="1:142" ht="15.75">
      <c r="A1606"/>
      <c r="B1606"/>
      <c r="C1606"/>
      <c r="D1606"/>
      <c r="E1606"/>
      <c r="F1606"/>
      <c r="G1606"/>
      <c r="H1606"/>
      <c r="I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c r="CW1606"/>
      <c r="CX1606"/>
      <c r="CY1606"/>
      <c r="CZ1606"/>
      <c r="DA1606"/>
      <c r="DB1606"/>
      <c r="DC1606"/>
      <c r="DD1606"/>
      <c r="DE1606"/>
      <c r="DF1606"/>
      <c r="DG1606"/>
      <c r="DH1606"/>
      <c r="DI1606"/>
      <c r="DJ1606"/>
      <c r="DK1606"/>
      <c r="DL1606"/>
      <c r="DM1606"/>
      <c r="DN1606"/>
      <c r="DO1606"/>
      <c r="DP1606"/>
      <c r="DQ1606"/>
      <c r="DR1606"/>
      <c r="DS1606"/>
      <c r="DT1606"/>
      <c r="DU1606"/>
      <c r="DV1606"/>
      <c r="DW1606"/>
      <c r="DX1606"/>
      <c r="DY1606"/>
      <c r="DZ1606"/>
      <c r="EA1606"/>
      <c r="EB1606"/>
      <c r="EC1606"/>
      <c r="ED1606"/>
      <c r="EE1606"/>
      <c r="EF1606"/>
      <c r="EG1606"/>
      <c r="EH1606"/>
      <c r="EI1606"/>
      <c r="EJ1606"/>
      <c r="EK1606"/>
      <c r="EL1606"/>
    </row>
    <row r="1607" spans="1:142" ht="15.75">
      <c r="A1607"/>
      <c r="B1607"/>
      <c r="C1607"/>
      <c r="D1607"/>
      <c r="E1607"/>
      <c r="F1607"/>
      <c r="G1607"/>
      <c r="H1607"/>
      <c r="I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c r="CW1607"/>
      <c r="CX1607"/>
      <c r="CY1607"/>
      <c r="CZ1607"/>
      <c r="DA1607"/>
      <c r="DB1607"/>
      <c r="DC1607"/>
      <c r="DD1607"/>
      <c r="DE1607"/>
      <c r="DF1607"/>
      <c r="DG1607"/>
      <c r="DH1607"/>
      <c r="DI1607"/>
      <c r="DJ1607"/>
      <c r="DK1607"/>
      <c r="DL1607"/>
      <c r="DM1607"/>
      <c r="DN1607"/>
      <c r="DO1607"/>
      <c r="DP1607"/>
      <c r="DQ1607"/>
      <c r="DR1607"/>
      <c r="DS1607"/>
      <c r="DT1607"/>
      <c r="DU1607"/>
      <c r="DV1607"/>
      <c r="DW1607"/>
      <c r="DX1607"/>
      <c r="DY1607"/>
      <c r="DZ1607"/>
      <c r="EA1607"/>
      <c r="EB1607"/>
      <c r="EC1607"/>
      <c r="ED1607"/>
      <c r="EE1607"/>
      <c r="EF1607"/>
      <c r="EG1607"/>
      <c r="EH1607"/>
      <c r="EI1607"/>
      <c r="EJ1607"/>
      <c r="EK1607"/>
      <c r="EL1607"/>
    </row>
    <row r="1608" spans="1:142" ht="15.75">
      <c r="A1608"/>
      <c r="B1608"/>
      <c r="C1608"/>
      <c r="D1608"/>
      <c r="E1608"/>
      <c r="F1608"/>
      <c r="G1608"/>
      <c r="H1608"/>
      <c r="I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c r="CW1608"/>
      <c r="CX1608"/>
      <c r="CY1608"/>
      <c r="CZ1608"/>
      <c r="DA1608"/>
      <c r="DB1608"/>
      <c r="DC1608"/>
      <c r="DD1608"/>
      <c r="DE1608"/>
      <c r="DF1608"/>
      <c r="DG1608"/>
      <c r="DH1608"/>
      <c r="DI1608"/>
      <c r="DJ1608"/>
      <c r="DK1608"/>
      <c r="DL1608"/>
      <c r="DM1608"/>
      <c r="DN1608"/>
      <c r="DO1608"/>
      <c r="DP1608"/>
      <c r="DQ1608"/>
      <c r="DR1608"/>
      <c r="DS1608"/>
      <c r="DT1608"/>
      <c r="DU1608"/>
      <c r="DV1608"/>
      <c r="DW1608"/>
      <c r="DX1608"/>
      <c r="DY1608"/>
      <c r="DZ1608"/>
      <c r="EA1608"/>
      <c r="EB1608"/>
      <c r="EC1608"/>
      <c r="ED1608"/>
      <c r="EE1608"/>
      <c r="EF1608"/>
      <c r="EG1608"/>
      <c r="EH1608"/>
      <c r="EI1608"/>
      <c r="EJ1608"/>
      <c r="EK1608"/>
      <c r="EL1608"/>
    </row>
    <row r="1609" spans="1:142" ht="15.75">
      <c r="A1609"/>
      <c r="B1609"/>
      <c r="C1609"/>
      <c r="D1609"/>
      <c r="E1609"/>
      <c r="F1609"/>
      <c r="G1609"/>
      <c r="H1609"/>
      <c r="I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c r="CW1609"/>
      <c r="CX1609"/>
      <c r="CY1609"/>
      <c r="CZ1609"/>
      <c r="DA1609"/>
      <c r="DB1609"/>
      <c r="DC1609"/>
      <c r="DD1609"/>
      <c r="DE1609"/>
      <c r="DF1609"/>
      <c r="DG1609"/>
      <c r="DH1609"/>
      <c r="DI1609"/>
      <c r="DJ1609"/>
      <c r="DK1609"/>
      <c r="DL1609"/>
      <c r="DM1609"/>
      <c r="DN1609"/>
      <c r="DO1609"/>
      <c r="DP1609"/>
      <c r="DQ1609"/>
      <c r="DR1609"/>
      <c r="DS1609"/>
      <c r="DT1609"/>
      <c r="DU1609"/>
      <c r="DV1609"/>
      <c r="DW1609"/>
      <c r="DX1609"/>
      <c r="DY1609"/>
      <c r="DZ1609"/>
      <c r="EA1609"/>
      <c r="EB1609"/>
      <c r="EC1609"/>
      <c r="ED1609"/>
      <c r="EE1609"/>
      <c r="EF1609"/>
      <c r="EG1609"/>
      <c r="EH1609"/>
      <c r="EI1609"/>
      <c r="EJ1609"/>
      <c r="EK1609"/>
      <c r="EL1609"/>
    </row>
    <row r="1610" spans="1:142" ht="15.75">
      <c r="A1610"/>
      <c r="B1610"/>
      <c r="C1610"/>
      <c r="D1610"/>
      <c r="E1610"/>
      <c r="F1610"/>
      <c r="G1610"/>
      <c r="H1610"/>
      <c r="I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c r="CW1610"/>
      <c r="CX1610"/>
      <c r="CY1610"/>
      <c r="CZ1610"/>
      <c r="DA1610"/>
      <c r="DB1610"/>
      <c r="DC1610"/>
      <c r="DD1610"/>
      <c r="DE1610"/>
      <c r="DF1610"/>
      <c r="DG1610"/>
      <c r="DH1610"/>
      <c r="DI1610"/>
      <c r="DJ1610"/>
      <c r="DK1610"/>
      <c r="DL1610"/>
      <c r="DM1610"/>
      <c r="DN1610"/>
      <c r="DO1610"/>
      <c r="DP1610"/>
      <c r="DQ1610"/>
      <c r="DR1610"/>
      <c r="DS1610"/>
      <c r="DT1610"/>
      <c r="DU1610"/>
      <c r="DV1610"/>
      <c r="DW1610"/>
      <c r="DX1610"/>
      <c r="DY1610"/>
      <c r="DZ1610"/>
      <c r="EA1610"/>
      <c r="EB1610"/>
      <c r="EC1610"/>
      <c r="ED1610"/>
      <c r="EE1610"/>
      <c r="EF1610"/>
      <c r="EG1610"/>
      <c r="EH1610"/>
      <c r="EI1610"/>
      <c r="EJ1610"/>
      <c r="EK1610"/>
      <c r="EL1610"/>
    </row>
    <row r="1611" spans="1:142" ht="15.75">
      <c r="A1611"/>
      <c r="B1611"/>
      <c r="C1611"/>
      <c r="D1611"/>
      <c r="E1611"/>
      <c r="F1611"/>
      <c r="G1611"/>
      <c r="H1611"/>
      <c r="I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c r="CW1611"/>
      <c r="CX1611"/>
      <c r="CY1611"/>
      <c r="CZ1611"/>
      <c r="DA1611"/>
      <c r="DB1611"/>
      <c r="DC1611"/>
      <c r="DD1611"/>
      <c r="DE1611"/>
      <c r="DF1611"/>
      <c r="DG1611"/>
      <c r="DH1611"/>
      <c r="DI1611"/>
      <c r="DJ1611"/>
      <c r="DK1611"/>
      <c r="DL1611"/>
      <c r="DM1611"/>
      <c r="DN1611"/>
      <c r="DO1611"/>
      <c r="DP1611"/>
      <c r="DQ1611"/>
      <c r="DR1611"/>
      <c r="DS1611"/>
      <c r="DT1611"/>
      <c r="DU1611"/>
      <c r="DV1611"/>
      <c r="DW1611"/>
      <c r="DX1611"/>
      <c r="DY1611"/>
      <c r="DZ1611"/>
      <c r="EA1611"/>
      <c r="EB1611"/>
      <c r="EC1611"/>
      <c r="ED1611"/>
      <c r="EE1611"/>
      <c r="EF1611"/>
      <c r="EG1611"/>
      <c r="EH1611"/>
      <c r="EI1611"/>
      <c r="EJ1611"/>
      <c r="EK1611"/>
      <c r="EL1611"/>
    </row>
    <row r="1612" spans="1:142" ht="15.75">
      <c r="A1612"/>
      <c r="B1612"/>
      <c r="C1612"/>
      <c r="D1612"/>
      <c r="E1612"/>
      <c r="F1612"/>
      <c r="G1612"/>
      <c r="H1612"/>
      <c r="I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c r="CW1612"/>
      <c r="CX1612"/>
      <c r="CY1612"/>
      <c r="CZ1612"/>
      <c r="DA1612"/>
      <c r="DB1612"/>
      <c r="DC1612"/>
      <c r="DD1612"/>
      <c r="DE1612"/>
      <c r="DF1612"/>
      <c r="DG1612"/>
      <c r="DH1612"/>
      <c r="DI1612"/>
      <c r="DJ1612"/>
      <c r="DK1612"/>
      <c r="DL1612"/>
      <c r="DM1612"/>
      <c r="DN1612"/>
      <c r="DO1612"/>
      <c r="DP1612"/>
      <c r="DQ1612"/>
      <c r="DR1612"/>
      <c r="DS1612"/>
      <c r="DT1612"/>
      <c r="DU1612"/>
      <c r="DV1612"/>
      <c r="DW1612"/>
      <c r="DX1612"/>
      <c r="DY1612"/>
      <c r="DZ1612"/>
      <c r="EA1612"/>
      <c r="EB1612"/>
      <c r="EC1612"/>
      <c r="ED1612"/>
      <c r="EE1612"/>
      <c r="EF1612"/>
      <c r="EG1612"/>
      <c r="EH1612"/>
      <c r="EI1612"/>
      <c r="EJ1612"/>
      <c r="EK1612"/>
      <c r="EL1612"/>
    </row>
    <row r="1613" spans="1:142" ht="15.75">
      <c r="A1613"/>
      <c r="B1613"/>
      <c r="C1613"/>
      <c r="D1613"/>
      <c r="E1613"/>
      <c r="F1613"/>
      <c r="G1613"/>
      <c r="H1613"/>
      <c r="I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c r="CW1613"/>
      <c r="CX1613"/>
      <c r="CY1613"/>
      <c r="CZ1613"/>
      <c r="DA1613"/>
      <c r="DB1613"/>
      <c r="DC1613"/>
      <c r="DD1613"/>
      <c r="DE1613"/>
      <c r="DF1613"/>
      <c r="DG1613"/>
      <c r="DH1613"/>
      <c r="DI1613"/>
      <c r="DJ1613"/>
      <c r="DK1613"/>
      <c r="DL1613"/>
      <c r="DM1613"/>
      <c r="DN1613"/>
      <c r="DO1613"/>
      <c r="DP1613"/>
      <c r="DQ1613"/>
      <c r="DR1613"/>
      <c r="DS1613"/>
      <c r="DT1613"/>
      <c r="DU1613"/>
      <c r="DV1613"/>
      <c r="DW1613"/>
      <c r="DX1613"/>
      <c r="DY1613"/>
      <c r="DZ1613"/>
      <c r="EA1613"/>
      <c r="EB1613"/>
      <c r="EC1613"/>
      <c r="ED1613"/>
      <c r="EE1613"/>
      <c r="EF1613"/>
      <c r="EG1613"/>
      <c r="EH1613"/>
      <c r="EI1613"/>
      <c r="EJ1613"/>
      <c r="EK1613"/>
      <c r="EL1613"/>
    </row>
    <row r="1614" spans="1:142" ht="15.75">
      <c r="A1614"/>
      <c r="B1614"/>
      <c r="C1614"/>
      <c r="D1614"/>
      <c r="E1614"/>
      <c r="F1614"/>
      <c r="G1614"/>
      <c r="H1614"/>
      <c r="I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c r="CW1614"/>
      <c r="CX1614"/>
      <c r="CY1614"/>
      <c r="CZ1614"/>
      <c r="DA1614"/>
      <c r="DB1614"/>
      <c r="DC1614"/>
      <c r="DD1614"/>
      <c r="DE1614"/>
      <c r="DF1614"/>
      <c r="DG1614"/>
      <c r="DH1614"/>
      <c r="DI1614"/>
      <c r="DJ1614"/>
      <c r="DK1614"/>
      <c r="DL1614"/>
      <c r="DM1614"/>
      <c r="DN1614"/>
      <c r="DO1614"/>
      <c r="DP1614"/>
      <c r="DQ1614"/>
      <c r="DR1614"/>
      <c r="DS1614"/>
      <c r="DT1614"/>
      <c r="DU1614"/>
      <c r="DV1614"/>
      <c r="DW1614"/>
      <c r="DX1614"/>
      <c r="DY1614"/>
      <c r="DZ1614"/>
      <c r="EA1614"/>
      <c r="EB1614"/>
      <c r="EC1614"/>
      <c r="ED1614"/>
      <c r="EE1614"/>
      <c r="EF1614"/>
      <c r="EG1614"/>
      <c r="EH1614"/>
      <c r="EI1614"/>
      <c r="EJ1614"/>
      <c r="EK1614"/>
      <c r="EL1614"/>
    </row>
    <row r="1615" spans="1:142" ht="15.75">
      <c r="A1615"/>
      <c r="B1615"/>
      <c r="C1615"/>
      <c r="D1615"/>
      <c r="E1615"/>
      <c r="F1615"/>
      <c r="G1615"/>
      <c r="H1615"/>
      <c r="I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c r="CW1615"/>
      <c r="CX1615"/>
      <c r="CY1615"/>
      <c r="CZ1615"/>
      <c r="DA1615"/>
      <c r="DB1615"/>
      <c r="DC1615"/>
      <c r="DD1615"/>
      <c r="DE1615"/>
      <c r="DF1615"/>
      <c r="DG1615"/>
      <c r="DH1615"/>
      <c r="DI1615"/>
      <c r="DJ1615"/>
      <c r="DK1615"/>
      <c r="DL1615"/>
      <c r="DM1615"/>
      <c r="DN1615"/>
      <c r="DO1615"/>
      <c r="DP1615"/>
      <c r="DQ1615"/>
      <c r="DR1615"/>
      <c r="DS1615"/>
      <c r="DT1615"/>
      <c r="DU1615"/>
      <c r="DV1615"/>
      <c r="DW1615"/>
      <c r="DX1615"/>
      <c r="DY1615"/>
      <c r="DZ1615"/>
      <c r="EA1615"/>
      <c r="EB1615"/>
      <c r="EC1615"/>
      <c r="ED1615"/>
      <c r="EE1615"/>
      <c r="EF1615"/>
      <c r="EG1615"/>
      <c r="EH1615"/>
      <c r="EI1615"/>
      <c r="EJ1615"/>
      <c r="EK1615"/>
      <c r="EL1615"/>
    </row>
    <row r="1616" spans="1:142" ht="15.75">
      <c r="A1616"/>
      <c r="B1616"/>
      <c r="C1616"/>
      <c r="D1616"/>
      <c r="E1616"/>
      <c r="F1616"/>
      <c r="G1616"/>
      <c r="H1616"/>
      <c r="I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c r="CW1616"/>
      <c r="CX1616"/>
      <c r="CY1616"/>
      <c r="CZ1616"/>
      <c r="DA1616"/>
      <c r="DB1616"/>
      <c r="DC1616"/>
      <c r="DD1616"/>
      <c r="DE1616"/>
      <c r="DF1616"/>
      <c r="DG1616"/>
      <c r="DH1616"/>
      <c r="DI1616"/>
      <c r="DJ1616"/>
      <c r="DK1616"/>
      <c r="DL1616"/>
      <c r="DM1616"/>
      <c r="DN1616"/>
      <c r="DO1616"/>
      <c r="DP1616"/>
      <c r="DQ1616"/>
      <c r="DR1616"/>
      <c r="DS1616"/>
      <c r="DT1616"/>
      <c r="DU1616"/>
      <c r="DV1616"/>
      <c r="DW1616"/>
      <c r="DX1616"/>
      <c r="DY1616"/>
      <c r="DZ1616"/>
      <c r="EA1616"/>
      <c r="EB1616"/>
      <c r="EC1616"/>
      <c r="ED1616"/>
      <c r="EE1616"/>
      <c r="EF1616"/>
      <c r="EG1616"/>
      <c r="EH1616"/>
      <c r="EI1616"/>
      <c r="EJ1616"/>
      <c r="EK1616"/>
      <c r="EL1616"/>
    </row>
    <row r="1617" spans="1:142" ht="15.75">
      <c r="A1617"/>
      <c r="B1617"/>
      <c r="C1617"/>
      <c r="D1617"/>
      <c r="E1617"/>
      <c r="F1617"/>
      <c r="G1617"/>
      <c r="H1617"/>
      <c r="I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c r="CW1617"/>
      <c r="CX1617"/>
      <c r="CY1617"/>
      <c r="CZ1617"/>
      <c r="DA1617"/>
      <c r="DB1617"/>
      <c r="DC1617"/>
      <c r="DD1617"/>
      <c r="DE1617"/>
      <c r="DF1617"/>
      <c r="DG1617"/>
      <c r="DH1617"/>
      <c r="DI1617"/>
      <c r="DJ1617"/>
      <c r="DK1617"/>
      <c r="DL1617"/>
      <c r="DM1617"/>
      <c r="DN1617"/>
      <c r="DO1617"/>
      <c r="DP1617"/>
      <c r="DQ1617"/>
      <c r="DR1617"/>
      <c r="DS1617"/>
      <c r="DT1617"/>
      <c r="DU1617"/>
      <c r="DV1617"/>
      <c r="DW1617"/>
      <c r="DX1617"/>
      <c r="DY1617"/>
      <c r="DZ1617"/>
      <c r="EA1617"/>
      <c r="EB1617"/>
      <c r="EC1617"/>
      <c r="ED1617"/>
      <c r="EE1617"/>
      <c r="EF1617"/>
      <c r="EG1617"/>
      <c r="EH1617"/>
      <c r="EI1617"/>
      <c r="EJ1617"/>
      <c r="EK1617"/>
      <c r="EL1617"/>
    </row>
    <row r="1618" spans="1:142" ht="15.75">
      <c r="A1618"/>
      <c r="B1618"/>
      <c r="C1618"/>
      <c r="D1618"/>
      <c r="E1618"/>
      <c r="F1618"/>
      <c r="G1618"/>
      <c r="H1618"/>
      <c r="I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c r="CW1618"/>
      <c r="CX1618"/>
      <c r="CY1618"/>
      <c r="CZ1618"/>
      <c r="DA1618"/>
      <c r="DB1618"/>
      <c r="DC1618"/>
      <c r="DD1618"/>
      <c r="DE1618"/>
      <c r="DF1618"/>
      <c r="DG1618"/>
      <c r="DH1618"/>
      <c r="DI1618"/>
      <c r="DJ1618"/>
      <c r="DK1618"/>
      <c r="DL1618"/>
      <c r="DM1618"/>
      <c r="DN1618"/>
      <c r="DO1618"/>
      <c r="DP1618"/>
      <c r="DQ1618"/>
      <c r="DR1618"/>
      <c r="DS1618"/>
      <c r="DT1618"/>
      <c r="DU1618"/>
      <c r="DV1618"/>
      <c r="DW1618"/>
      <c r="DX1618"/>
      <c r="DY1618"/>
      <c r="DZ1618"/>
      <c r="EA1618"/>
      <c r="EB1618"/>
      <c r="EC1618"/>
      <c r="ED1618"/>
      <c r="EE1618"/>
      <c r="EF1618"/>
      <c r="EG1618"/>
      <c r="EH1618"/>
      <c r="EI1618"/>
      <c r="EJ1618"/>
      <c r="EK1618"/>
      <c r="EL1618"/>
    </row>
    <row r="1619" spans="1:142" ht="15.75">
      <c r="A1619"/>
      <c r="B1619"/>
      <c r="C1619"/>
      <c r="D1619"/>
      <c r="E1619"/>
      <c r="F1619"/>
      <c r="G1619"/>
      <c r="H1619"/>
      <c r="I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c r="CW1619"/>
      <c r="CX1619"/>
      <c r="CY1619"/>
      <c r="CZ1619"/>
      <c r="DA1619"/>
      <c r="DB1619"/>
      <c r="DC1619"/>
      <c r="DD1619"/>
      <c r="DE1619"/>
      <c r="DF1619"/>
      <c r="DG1619"/>
      <c r="DH1619"/>
      <c r="DI1619"/>
      <c r="DJ1619"/>
      <c r="DK1619"/>
      <c r="DL1619"/>
      <c r="DM1619"/>
      <c r="DN1619"/>
      <c r="DO1619"/>
      <c r="DP1619"/>
      <c r="DQ1619"/>
      <c r="DR1619"/>
      <c r="DS1619"/>
      <c r="DT1619"/>
      <c r="DU1619"/>
      <c r="DV1619"/>
      <c r="DW1619"/>
      <c r="DX1619"/>
      <c r="DY1619"/>
      <c r="DZ1619"/>
      <c r="EA1619"/>
      <c r="EB1619"/>
      <c r="EC1619"/>
      <c r="ED1619"/>
      <c r="EE1619"/>
      <c r="EF1619"/>
      <c r="EG1619"/>
      <c r="EH1619"/>
      <c r="EI1619"/>
      <c r="EJ1619"/>
      <c r="EK1619"/>
      <c r="EL1619"/>
    </row>
    <row r="1620" spans="1:142" ht="15.75">
      <c r="A1620"/>
      <c r="B1620"/>
      <c r="C1620"/>
      <c r="D1620"/>
      <c r="E1620"/>
      <c r="F1620"/>
      <c r="G1620"/>
      <c r="H1620"/>
      <c r="I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c r="CW1620"/>
      <c r="CX1620"/>
      <c r="CY1620"/>
      <c r="CZ1620"/>
      <c r="DA1620"/>
      <c r="DB1620"/>
      <c r="DC1620"/>
      <c r="DD1620"/>
      <c r="DE1620"/>
      <c r="DF1620"/>
      <c r="DG1620"/>
      <c r="DH1620"/>
      <c r="DI1620"/>
      <c r="DJ1620"/>
      <c r="DK1620"/>
      <c r="DL1620"/>
      <c r="DM1620"/>
      <c r="DN1620"/>
      <c r="DO1620"/>
      <c r="DP1620"/>
      <c r="DQ1620"/>
      <c r="DR1620"/>
      <c r="DS1620"/>
      <c r="DT1620"/>
      <c r="DU1620"/>
      <c r="DV1620"/>
      <c r="DW1620"/>
      <c r="DX1620"/>
      <c r="DY1620"/>
      <c r="DZ1620"/>
      <c r="EA1620"/>
      <c r="EB1620"/>
      <c r="EC1620"/>
      <c r="ED1620"/>
      <c r="EE1620"/>
      <c r="EF1620"/>
      <c r="EG1620"/>
      <c r="EH1620"/>
      <c r="EI1620"/>
      <c r="EJ1620"/>
      <c r="EK1620"/>
      <c r="EL1620"/>
    </row>
    <row r="1621" spans="1:142" ht="15.75">
      <c r="A1621"/>
      <c r="B1621"/>
      <c r="C1621"/>
      <c r="D1621"/>
      <c r="E1621"/>
      <c r="F1621"/>
      <c r="G1621"/>
      <c r="H1621"/>
      <c r="I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c r="CW1621"/>
      <c r="CX1621"/>
      <c r="CY1621"/>
      <c r="CZ1621"/>
      <c r="DA1621"/>
      <c r="DB1621"/>
      <c r="DC1621"/>
      <c r="DD1621"/>
      <c r="DE1621"/>
      <c r="DF1621"/>
      <c r="DG1621"/>
      <c r="DH1621"/>
      <c r="DI1621"/>
      <c r="DJ1621"/>
      <c r="DK1621"/>
      <c r="DL1621"/>
      <c r="DM1621"/>
      <c r="DN1621"/>
      <c r="DO1621"/>
      <c r="DP1621"/>
      <c r="DQ1621"/>
      <c r="DR1621"/>
      <c r="DS1621"/>
      <c r="DT1621"/>
      <c r="DU1621"/>
      <c r="DV1621"/>
      <c r="DW1621"/>
      <c r="DX1621"/>
      <c r="DY1621"/>
      <c r="DZ1621"/>
      <c r="EA1621"/>
      <c r="EB1621"/>
      <c r="EC1621"/>
      <c r="ED1621"/>
      <c r="EE1621"/>
      <c r="EF1621"/>
      <c r="EG1621"/>
      <c r="EH1621"/>
      <c r="EI1621"/>
      <c r="EJ1621"/>
      <c r="EK1621"/>
      <c r="EL1621"/>
    </row>
    <row r="1622" spans="1:142" ht="15.75">
      <c r="A1622"/>
      <c r="B1622"/>
      <c r="C1622"/>
      <c r="D1622"/>
      <c r="E1622"/>
      <c r="F1622"/>
      <c r="G1622"/>
      <c r="H1622"/>
      <c r="I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c r="CW1622"/>
      <c r="CX1622"/>
      <c r="CY1622"/>
      <c r="CZ1622"/>
      <c r="DA1622"/>
      <c r="DB1622"/>
      <c r="DC1622"/>
      <c r="DD1622"/>
      <c r="DE1622"/>
      <c r="DF1622"/>
      <c r="DG1622"/>
      <c r="DH1622"/>
      <c r="DI1622"/>
      <c r="DJ1622"/>
      <c r="DK1622"/>
      <c r="DL1622"/>
      <c r="DM1622"/>
      <c r="DN1622"/>
      <c r="DO1622"/>
      <c r="DP1622"/>
      <c r="DQ1622"/>
      <c r="DR1622"/>
      <c r="DS1622"/>
      <c r="DT1622"/>
      <c r="DU1622"/>
      <c r="DV1622"/>
      <c r="DW1622"/>
      <c r="DX1622"/>
      <c r="DY1622"/>
      <c r="DZ1622"/>
      <c r="EA1622"/>
      <c r="EB1622"/>
      <c r="EC1622"/>
      <c r="ED1622"/>
      <c r="EE1622"/>
      <c r="EF1622"/>
      <c r="EG1622"/>
      <c r="EH1622"/>
      <c r="EI1622"/>
      <c r="EJ1622"/>
      <c r="EK1622"/>
      <c r="EL1622"/>
    </row>
    <row r="1623" spans="1:142" ht="15.75">
      <c r="A1623"/>
      <c r="B1623"/>
      <c r="C1623"/>
      <c r="D1623"/>
      <c r="E1623"/>
      <c r="F1623"/>
      <c r="G1623"/>
      <c r="H1623"/>
      <c r="I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c r="CW1623"/>
      <c r="CX1623"/>
      <c r="CY1623"/>
      <c r="CZ1623"/>
      <c r="DA1623"/>
      <c r="DB1623"/>
      <c r="DC1623"/>
      <c r="DD1623"/>
      <c r="DE1623"/>
      <c r="DF1623"/>
      <c r="DG1623"/>
      <c r="DH1623"/>
      <c r="DI1623"/>
      <c r="DJ1623"/>
      <c r="DK1623"/>
      <c r="DL1623"/>
      <c r="DM1623"/>
      <c r="DN1623"/>
      <c r="DO1623"/>
      <c r="DP1623"/>
      <c r="DQ1623"/>
      <c r="DR1623"/>
      <c r="DS1623"/>
      <c r="DT1623"/>
      <c r="DU1623"/>
      <c r="DV1623"/>
      <c r="DW1623"/>
      <c r="DX1623"/>
      <c r="DY1623"/>
      <c r="DZ1623"/>
      <c r="EA1623"/>
      <c r="EB1623"/>
      <c r="EC1623"/>
      <c r="ED1623"/>
      <c r="EE1623"/>
      <c r="EF1623"/>
      <c r="EG1623"/>
      <c r="EH1623"/>
      <c r="EI1623"/>
      <c r="EJ1623"/>
      <c r="EK1623"/>
      <c r="EL1623"/>
    </row>
    <row r="1624" spans="1:142" ht="15.75">
      <c r="A1624"/>
      <c r="B1624"/>
      <c r="C1624"/>
      <c r="D1624"/>
      <c r="E1624"/>
      <c r="F1624"/>
      <c r="G1624"/>
      <c r="H1624"/>
      <c r="I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c r="CW1624"/>
      <c r="CX1624"/>
      <c r="CY1624"/>
      <c r="CZ1624"/>
      <c r="DA1624"/>
      <c r="DB1624"/>
      <c r="DC1624"/>
      <c r="DD1624"/>
      <c r="DE1624"/>
      <c r="DF1624"/>
      <c r="DG1624"/>
      <c r="DH1624"/>
      <c r="DI1624"/>
      <c r="DJ1624"/>
      <c r="DK1624"/>
      <c r="DL1624"/>
      <c r="DM1624"/>
      <c r="DN1624"/>
      <c r="DO1624"/>
      <c r="DP1624"/>
      <c r="DQ1624"/>
      <c r="DR1624"/>
      <c r="DS1624"/>
      <c r="DT1624"/>
      <c r="DU1624"/>
      <c r="DV1624"/>
      <c r="DW1624"/>
      <c r="DX1624"/>
      <c r="DY1624"/>
      <c r="DZ1624"/>
      <c r="EA1624"/>
      <c r="EB1624"/>
      <c r="EC1624"/>
      <c r="ED1624"/>
      <c r="EE1624"/>
      <c r="EF1624"/>
      <c r="EG1624"/>
      <c r="EH1624"/>
      <c r="EI1624"/>
      <c r="EJ1624"/>
      <c r="EK1624"/>
      <c r="EL1624"/>
    </row>
    <row r="1625" spans="1:142" ht="15.75">
      <c r="A1625"/>
      <c r="B1625"/>
      <c r="C1625"/>
      <c r="D1625"/>
      <c r="E1625"/>
      <c r="F1625"/>
      <c r="G1625"/>
      <c r="H1625"/>
      <c r="I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c r="CW1625"/>
      <c r="CX1625"/>
      <c r="CY1625"/>
      <c r="CZ1625"/>
      <c r="DA1625"/>
      <c r="DB1625"/>
      <c r="DC1625"/>
      <c r="DD1625"/>
      <c r="DE1625"/>
      <c r="DF1625"/>
      <c r="DG1625"/>
      <c r="DH1625"/>
      <c r="DI1625"/>
      <c r="DJ1625"/>
      <c r="DK1625"/>
      <c r="DL1625"/>
      <c r="DM1625"/>
      <c r="DN1625"/>
      <c r="DO1625"/>
      <c r="DP1625"/>
      <c r="DQ1625"/>
      <c r="DR1625"/>
      <c r="DS1625"/>
      <c r="DT1625"/>
      <c r="DU1625"/>
      <c r="DV1625"/>
      <c r="DW1625"/>
      <c r="DX1625"/>
      <c r="DY1625"/>
      <c r="DZ1625"/>
      <c r="EA1625"/>
      <c r="EB1625"/>
      <c r="EC1625"/>
      <c r="ED1625"/>
      <c r="EE1625"/>
      <c r="EF1625"/>
      <c r="EG1625"/>
      <c r="EH1625"/>
      <c r="EI1625"/>
      <c r="EJ1625"/>
      <c r="EK1625"/>
      <c r="EL1625"/>
    </row>
    <row r="1626" spans="1:142" ht="15.75">
      <c r="A1626"/>
      <c r="B1626"/>
      <c r="C1626"/>
      <c r="D1626"/>
      <c r="E1626"/>
      <c r="F1626"/>
      <c r="G1626"/>
      <c r="H1626"/>
      <c r="I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c r="CW1626"/>
      <c r="CX1626"/>
      <c r="CY1626"/>
      <c r="CZ1626"/>
      <c r="DA1626"/>
      <c r="DB1626"/>
      <c r="DC1626"/>
      <c r="DD1626"/>
      <c r="DE1626"/>
      <c r="DF1626"/>
      <c r="DG1626"/>
      <c r="DH1626"/>
      <c r="DI1626"/>
      <c r="DJ1626"/>
      <c r="DK1626"/>
      <c r="DL1626"/>
      <c r="DM1626"/>
      <c r="DN1626"/>
      <c r="DO1626"/>
      <c r="DP1626"/>
      <c r="DQ1626"/>
      <c r="DR1626"/>
      <c r="DS1626"/>
      <c r="DT1626"/>
      <c r="DU1626"/>
      <c r="DV1626"/>
      <c r="DW1626"/>
      <c r="DX1626"/>
      <c r="DY1626"/>
      <c r="DZ1626"/>
      <c r="EA1626"/>
      <c r="EB1626"/>
      <c r="EC1626"/>
      <c r="ED1626"/>
      <c r="EE1626"/>
      <c r="EF1626"/>
      <c r="EG1626"/>
      <c r="EH1626"/>
      <c r="EI1626"/>
      <c r="EJ1626"/>
      <c r="EK1626"/>
      <c r="EL1626"/>
    </row>
    <row r="1627" spans="1:142" ht="15.75">
      <c r="A1627"/>
      <c r="B1627"/>
      <c r="C1627"/>
      <c r="D1627"/>
      <c r="E1627"/>
      <c r="F1627"/>
      <c r="G1627"/>
      <c r="H1627"/>
      <c r="I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c r="CW1627"/>
      <c r="CX1627"/>
      <c r="CY1627"/>
      <c r="CZ1627"/>
      <c r="DA1627"/>
      <c r="DB1627"/>
      <c r="DC1627"/>
      <c r="DD1627"/>
      <c r="DE1627"/>
      <c r="DF1627"/>
      <c r="DG1627"/>
      <c r="DH1627"/>
      <c r="DI1627"/>
      <c r="DJ1627"/>
      <c r="DK1627"/>
      <c r="DL1627"/>
      <c r="DM1627"/>
      <c r="DN1627"/>
      <c r="DO1627"/>
      <c r="DP1627"/>
      <c r="DQ1627"/>
      <c r="DR1627"/>
      <c r="DS1627"/>
      <c r="DT1627"/>
      <c r="DU1627"/>
      <c r="DV1627"/>
      <c r="DW1627"/>
      <c r="DX1627"/>
      <c r="DY1627"/>
      <c r="DZ1627"/>
      <c r="EA1627"/>
      <c r="EB1627"/>
      <c r="EC1627"/>
      <c r="ED1627"/>
      <c r="EE1627"/>
      <c r="EF1627"/>
      <c r="EG1627"/>
      <c r="EH1627"/>
      <c r="EI1627"/>
      <c r="EJ1627"/>
      <c r="EK1627"/>
      <c r="EL1627"/>
    </row>
    <row r="1628" spans="1:142" ht="15.75">
      <c r="A1628"/>
      <c r="B1628"/>
      <c r="C1628"/>
      <c r="D1628"/>
      <c r="E1628"/>
      <c r="F1628"/>
      <c r="G1628"/>
      <c r="H1628"/>
      <c r="I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c r="CW1628"/>
      <c r="CX1628"/>
      <c r="CY1628"/>
      <c r="CZ1628"/>
      <c r="DA1628"/>
      <c r="DB1628"/>
      <c r="DC1628"/>
      <c r="DD1628"/>
      <c r="DE1628"/>
      <c r="DF1628"/>
      <c r="DG1628"/>
      <c r="DH1628"/>
      <c r="DI1628"/>
      <c r="DJ1628"/>
      <c r="DK1628"/>
      <c r="DL1628"/>
      <c r="DM1628"/>
      <c r="DN1628"/>
      <c r="DO1628"/>
      <c r="DP1628"/>
      <c r="DQ1628"/>
      <c r="DR1628"/>
      <c r="DS1628"/>
      <c r="DT1628"/>
      <c r="DU1628"/>
      <c r="DV1628"/>
      <c r="DW1628"/>
      <c r="DX1628"/>
      <c r="DY1628"/>
      <c r="DZ1628"/>
      <c r="EA1628"/>
      <c r="EB1628"/>
      <c r="EC1628"/>
      <c r="ED1628"/>
      <c r="EE1628"/>
      <c r="EF1628"/>
      <c r="EG1628"/>
      <c r="EH1628"/>
      <c r="EI1628"/>
      <c r="EJ1628"/>
      <c r="EK1628"/>
      <c r="EL1628"/>
    </row>
    <row r="1629" spans="1:142" ht="15.75">
      <c r="A1629"/>
      <c r="B1629"/>
      <c r="C1629"/>
      <c r="D1629"/>
      <c r="E1629"/>
      <c r="F1629"/>
      <c r="G1629"/>
      <c r="H1629"/>
      <c r="I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c r="CW1629"/>
      <c r="CX1629"/>
      <c r="CY1629"/>
      <c r="CZ1629"/>
      <c r="DA1629"/>
      <c r="DB1629"/>
      <c r="DC1629"/>
      <c r="DD1629"/>
      <c r="DE1629"/>
      <c r="DF1629"/>
      <c r="DG1629"/>
      <c r="DH1629"/>
      <c r="DI1629"/>
      <c r="DJ1629"/>
      <c r="DK1629"/>
      <c r="DL1629"/>
      <c r="DM1629"/>
      <c r="DN1629"/>
      <c r="DO1629"/>
      <c r="DP1629"/>
      <c r="DQ1629"/>
      <c r="DR1629"/>
      <c r="DS1629"/>
      <c r="DT1629"/>
      <c r="DU1629"/>
      <c r="DV1629"/>
      <c r="DW1629"/>
      <c r="DX1629"/>
      <c r="DY1629"/>
      <c r="DZ1629"/>
      <c r="EA1629"/>
      <c r="EB1629"/>
      <c r="EC1629"/>
      <c r="ED1629"/>
      <c r="EE1629"/>
      <c r="EF1629"/>
      <c r="EG1629"/>
      <c r="EH1629"/>
      <c r="EI1629"/>
      <c r="EJ1629"/>
      <c r="EK1629"/>
      <c r="EL1629"/>
    </row>
    <row r="1630" spans="1:142" ht="15.75">
      <c r="A1630"/>
      <c r="B1630"/>
      <c r="C1630"/>
      <c r="D1630"/>
      <c r="E1630"/>
      <c r="F1630"/>
      <c r="G1630"/>
      <c r="H1630"/>
      <c r="I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c r="CW1630"/>
      <c r="CX1630"/>
      <c r="CY1630"/>
      <c r="CZ1630"/>
      <c r="DA1630"/>
      <c r="DB1630"/>
      <c r="DC1630"/>
      <c r="DD1630"/>
      <c r="DE1630"/>
      <c r="DF1630"/>
      <c r="DG1630"/>
      <c r="DH1630"/>
      <c r="DI1630"/>
      <c r="DJ1630"/>
      <c r="DK1630"/>
      <c r="DL1630"/>
      <c r="DM1630"/>
      <c r="DN1630"/>
      <c r="DO1630"/>
      <c r="DP1630"/>
      <c r="DQ1630"/>
      <c r="DR1630"/>
      <c r="DS1630"/>
      <c r="DT1630"/>
      <c r="DU1630"/>
      <c r="DV1630"/>
      <c r="DW1630"/>
      <c r="DX1630"/>
      <c r="DY1630"/>
      <c r="DZ1630"/>
      <c r="EA1630"/>
      <c r="EB1630"/>
      <c r="EC1630"/>
      <c r="ED1630"/>
      <c r="EE1630"/>
      <c r="EF1630"/>
      <c r="EG1630"/>
      <c r="EH1630"/>
      <c r="EI1630"/>
      <c r="EJ1630"/>
      <c r="EK1630"/>
      <c r="EL1630"/>
    </row>
    <row r="1631" spans="1:142" ht="15.75">
      <c r="A1631"/>
      <c r="B1631"/>
      <c r="C1631"/>
      <c r="D1631"/>
      <c r="E1631"/>
      <c r="F1631"/>
      <c r="G1631"/>
      <c r="H1631"/>
      <c r="I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c r="CW1631"/>
      <c r="CX1631"/>
      <c r="CY1631"/>
      <c r="CZ1631"/>
      <c r="DA1631"/>
      <c r="DB1631"/>
      <c r="DC1631"/>
      <c r="DD1631"/>
      <c r="DE1631"/>
      <c r="DF1631"/>
      <c r="DG1631"/>
      <c r="DH1631"/>
      <c r="DI1631"/>
      <c r="DJ1631"/>
      <c r="DK1631"/>
      <c r="DL1631"/>
      <c r="DM1631"/>
      <c r="DN1631"/>
      <c r="DO1631"/>
      <c r="DP1631"/>
      <c r="DQ1631"/>
      <c r="DR1631"/>
      <c r="DS1631"/>
      <c r="DT1631"/>
      <c r="DU1631"/>
      <c r="DV1631"/>
      <c r="DW1631"/>
      <c r="DX1631"/>
      <c r="DY1631"/>
      <c r="DZ1631"/>
      <c r="EA1631"/>
      <c r="EB1631"/>
      <c r="EC1631"/>
      <c r="ED1631"/>
      <c r="EE1631"/>
      <c r="EF1631"/>
      <c r="EG1631"/>
      <c r="EH1631"/>
      <c r="EI1631"/>
      <c r="EJ1631"/>
      <c r="EK1631"/>
      <c r="EL1631"/>
    </row>
    <row r="1632" spans="1:142" ht="15.75">
      <c r="A1632"/>
      <c r="B1632"/>
      <c r="C1632"/>
      <c r="D1632"/>
      <c r="E1632"/>
      <c r="F1632"/>
      <c r="G1632"/>
      <c r="H1632"/>
      <c r="I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c r="CW1632"/>
      <c r="CX1632"/>
      <c r="CY1632"/>
      <c r="CZ1632"/>
      <c r="DA1632"/>
      <c r="DB1632"/>
      <c r="DC1632"/>
      <c r="DD1632"/>
      <c r="DE1632"/>
      <c r="DF1632"/>
      <c r="DG1632"/>
      <c r="DH1632"/>
      <c r="DI1632"/>
      <c r="DJ1632"/>
      <c r="DK1632"/>
      <c r="DL1632"/>
      <c r="DM1632"/>
      <c r="DN1632"/>
      <c r="DO1632"/>
      <c r="DP1632"/>
      <c r="DQ1632"/>
      <c r="DR1632"/>
      <c r="DS1632"/>
      <c r="DT1632"/>
      <c r="DU1632"/>
      <c r="DV1632"/>
      <c r="DW1632"/>
      <c r="DX1632"/>
      <c r="DY1632"/>
      <c r="DZ1632"/>
      <c r="EA1632"/>
      <c r="EB1632"/>
      <c r="EC1632"/>
      <c r="ED1632"/>
      <c r="EE1632"/>
      <c r="EF1632"/>
      <c r="EG1632"/>
      <c r="EH1632"/>
      <c r="EI1632"/>
      <c r="EJ1632"/>
      <c r="EK1632"/>
      <c r="EL1632"/>
    </row>
    <row r="1633" spans="1:142" ht="15.75">
      <c r="A1633"/>
      <c r="B1633"/>
      <c r="C1633"/>
      <c r="D1633"/>
      <c r="E1633"/>
      <c r="F1633"/>
      <c r="G1633"/>
      <c r="H1633"/>
      <c r="I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c r="CW1633"/>
      <c r="CX1633"/>
      <c r="CY1633"/>
      <c r="CZ1633"/>
      <c r="DA1633"/>
      <c r="DB1633"/>
      <c r="DC1633"/>
      <c r="DD1633"/>
      <c r="DE1633"/>
      <c r="DF1633"/>
      <c r="DG1633"/>
      <c r="DH1633"/>
      <c r="DI1633"/>
      <c r="DJ1633"/>
      <c r="DK1633"/>
      <c r="DL1633"/>
      <c r="DM1633"/>
      <c r="DN1633"/>
      <c r="DO1633"/>
      <c r="DP1633"/>
      <c r="DQ1633"/>
      <c r="DR1633"/>
      <c r="DS1633"/>
      <c r="DT1633"/>
      <c r="DU1633"/>
      <c r="DV1633"/>
      <c r="DW1633"/>
      <c r="DX1633"/>
      <c r="DY1633"/>
      <c r="DZ1633"/>
      <c r="EA1633"/>
      <c r="EB1633"/>
      <c r="EC1633"/>
      <c r="ED1633"/>
      <c r="EE1633"/>
      <c r="EF1633"/>
      <c r="EG1633"/>
      <c r="EH1633"/>
      <c r="EI1633"/>
      <c r="EJ1633"/>
      <c r="EK1633"/>
      <c r="EL1633"/>
    </row>
    <row r="1634" spans="1:142" ht="15.75">
      <c r="A1634"/>
      <c r="B1634"/>
      <c r="C1634"/>
      <c r="D1634"/>
      <c r="E1634"/>
      <c r="F1634"/>
      <c r="G1634"/>
      <c r="H1634"/>
      <c r="I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c r="CW1634"/>
      <c r="CX1634"/>
      <c r="CY1634"/>
      <c r="CZ1634"/>
      <c r="DA1634"/>
      <c r="DB1634"/>
      <c r="DC1634"/>
      <c r="DD1634"/>
      <c r="DE1634"/>
      <c r="DF1634"/>
      <c r="DG1634"/>
      <c r="DH1634"/>
      <c r="DI1634"/>
      <c r="DJ1634"/>
      <c r="DK1634"/>
      <c r="DL1634"/>
      <c r="DM1634"/>
      <c r="DN1634"/>
      <c r="DO1634"/>
      <c r="DP1634"/>
      <c r="DQ1634"/>
      <c r="DR1634"/>
      <c r="DS1634"/>
      <c r="DT1634"/>
      <c r="DU1634"/>
      <c r="DV1634"/>
      <c r="DW1634"/>
      <c r="DX1634"/>
      <c r="DY1634"/>
      <c r="DZ1634"/>
      <c r="EA1634"/>
      <c r="EB1634"/>
      <c r="EC1634"/>
      <c r="ED1634"/>
      <c r="EE1634"/>
      <c r="EF1634"/>
      <c r="EG1634"/>
      <c r="EH1634"/>
      <c r="EI1634"/>
      <c r="EJ1634"/>
      <c r="EK1634"/>
      <c r="EL1634"/>
    </row>
    <row r="1635" spans="1:142" ht="15.75">
      <c r="A1635"/>
      <c r="B1635"/>
      <c r="C1635"/>
      <c r="D1635"/>
      <c r="E1635"/>
      <c r="F1635"/>
      <c r="G1635"/>
      <c r="H1635"/>
      <c r="I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c r="CW1635"/>
      <c r="CX1635"/>
      <c r="CY1635"/>
      <c r="CZ1635"/>
      <c r="DA1635"/>
      <c r="DB1635"/>
      <c r="DC1635"/>
      <c r="DD1635"/>
      <c r="DE1635"/>
      <c r="DF1635"/>
      <c r="DG1635"/>
      <c r="DH1635"/>
      <c r="DI1635"/>
      <c r="DJ1635"/>
      <c r="DK1635"/>
      <c r="DL1635"/>
      <c r="DM1635"/>
      <c r="DN1635"/>
      <c r="DO1635"/>
      <c r="DP1635"/>
      <c r="DQ1635"/>
      <c r="DR1635"/>
      <c r="DS1635"/>
      <c r="DT1635"/>
      <c r="DU1635"/>
      <c r="DV1635"/>
      <c r="DW1635"/>
      <c r="DX1635"/>
      <c r="DY1635"/>
      <c r="DZ1635"/>
      <c r="EA1635"/>
      <c r="EB1635"/>
      <c r="EC1635"/>
      <c r="ED1635"/>
      <c r="EE1635"/>
      <c r="EF1635"/>
      <c r="EG1635"/>
      <c r="EH1635"/>
      <c r="EI1635"/>
      <c r="EJ1635"/>
      <c r="EK1635"/>
      <c r="EL1635"/>
    </row>
    <row r="1636" spans="1:142" ht="15.75">
      <c r="A1636"/>
      <c r="B1636"/>
      <c r="C1636"/>
      <c r="D1636"/>
      <c r="E1636"/>
      <c r="F1636"/>
      <c r="G1636"/>
      <c r="H1636"/>
      <c r="I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c r="CW1636"/>
      <c r="CX1636"/>
      <c r="CY1636"/>
      <c r="CZ1636"/>
      <c r="DA1636"/>
      <c r="DB1636"/>
      <c r="DC1636"/>
      <c r="DD1636"/>
      <c r="DE1636"/>
      <c r="DF1636"/>
      <c r="DG1636"/>
      <c r="DH1636"/>
      <c r="DI1636"/>
      <c r="DJ1636"/>
      <c r="DK1636"/>
      <c r="DL1636"/>
      <c r="DM1636"/>
      <c r="DN1636"/>
      <c r="DO1636"/>
      <c r="DP1636"/>
      <c r="DQ1636"/>
      <c r="DR1636"/>
      <c r="DS1636"/>
      <c r="DT1636"/>
      <c r="DU1636"/>
      <c r="DV1636"/>
      <c r="DW1636"/>
      <c r="DX1636"/>
      <c r="DY1636"/>
      <c r="DZ1636"/>
      <c r="EA1636"/>
      <c r="EB1636"/>
      <c r="EC1636"/>
      <c r="ED1636"/>
      <c r="EE1636"/>
      <c r="EF1636"/>
      <c r="EG1636"/>
      <c r="EH1636"/>
      <c r="EI1636"/>
      <c r="EJ1636"/>
      <c r="EK1636"/>
      <c r="EL1636"/>
    </row>
    <row r="1637" spans="1:142" ht="15.75">
      <c r="A1637"/>
      <c r="B1637"/>
      <c r="C1637"/>
      <c r="D1637"/>
      <c r="E1637"/>
      <c r="F1637"/>
      <c r="G1637"/>
      <c r="H1637"/>
      <c r="I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c r="CW1637"/>
      <c r="CX1637"/>
      <c r="CY1637"/>
      <c r="CZ1637"/>
      <c r="DA1637"/>
      <c r="DB1637"/>
      <c r="DC1637"/>
      <c r="DD1637"/>
      <c r="DE1637"/>
      <c r="DF1637"/>
      <c r="DG1637"/>
      <c r="DH1637"/>
      <c r="DI1637"/>
      <c r="DJ1637"/>
      <c r="DK1637"/>
      <c r="DL1637"/>
      <c r="DM1637"/>
      <c r="DN1637"/>
      <c r="DO1637"/>
      <c r="DP1637"/>
      <c r="DQ1637"/>
      <c r="DR1637"/>
      <c r="DS1637"/>
      <c r="DT1637"/>
      <c r="DU1637"/>
      <c r="DV1637"/>
      <c r="DW1637"/>
      <c r="DX1637"/>
      <c r="DY1637"/>
      <c r="DZ1637"/>
      <c r="EA1637"/>
      <c r="EB1637"/>
      <c r="EC1637"/>
      <c r="ED1637"/>
      <c r="EE1637"/>
      <c r="EF1637"/>
      <c r="EG1637"/>
      <c r="EH1637"/>
      <c r="EI1637"/>
      <c r="EJ1637"/>
      <c r="EK1637"/>
      <c r="EL1637"/>
    </row>
    <row r="1638" spans="1:142" ht="15.75">
      <c r="A1638"/>
      <c r="B1638"/>
      <c r="C1638"/>
      <c r="D1638"/>
      <c r="E1638"/>
      <c r="F1638"/>
      <c r="G1638"/>
      <c r="H1638"/>
      <c r="I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c r="CW1638"/>
      <c r="CX1638"/>
      <c r="CY1638"/>
      <c r="CZ1638"/>
      <c r="DA1638"/>
      <c r="DB1638"/>
      <c r="DC1638"/>
      <c r="DD1638"/>
      <c r="DE1638"/>
      <c r="DF1638"/>
      <c r="DG1638"/>
      <c r="DH1638"/>
      <c r="DI1638"/>
      <c r="DJ1638"/>
      <c r="DK1638"/>
      <c r="DL1638"/>
      <c r="DM1638"/>
      <c r="DN1638"/>
      <c r="DO1638"/>
      <c r="DP1638"/>
      <c r="DQ1638"/>
      <c r="DR1638"/>
      <c r="DS1638"/>
      <c r="DT1638"/>
      <c r="DU1638"/>
      <c r="DV1638"/>
      <c r="DW1638"/>
      <c r="DX1638"/>
      <c r="DY1638"/>
      <c r="DZ1638"/>
      <c r="EA1638"/>
      <c r="EB1638"/>
      <c r="EC1638"/>
      <c r="ED1638"/>
      <c r="EE1638"/>
      <c r="EF1638"/>
      <c r="EG1638"/>
      <c r="EH1638"/>
      <c r="EI1638"/>
      <c r="EJ1638"/>
      <c r="EK1638"/>
      <c r="EL1638"/>
    </row>
    <row r="1639" spans="1:142" ht="15.75">
      <c r="A1639"/>
      <c r="B1639"/>
      <c r="C1639"/>
      <c r="D1639"/>
      <c r="E1639"/>
      <c r="F1639"/>
      <c r="G1639"/>
      <c r="H1639"/>
      <c r="I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c r="CW1639"/>
      <c r="CX1639"/>
      <c r="CY1639"/>
      <c r="CZ1639"/>
      <c r="DA1639"/>
      <c r="DB1639"/>
      <c r="DC1639"/>
      <c r="DD1639"/>
      <c r="DE1639"/>
      <c r="DF1639"/>
      <c r="DG1639"/>
      <c r="DH1639"/>
      <c r="DI1639"/>
      <c r="DJ1639"/>
      <c r="DK1639"/>
      <c r="DL1639"/>
      <c r="DM1639"/>
      <c r="DN1639"/>
      <c r="DO1639"/>
      <c r="DP1639"/>
      <c r="DQ1639"/>
      <c r="DR1639"/>
      <c r="DS1639"/>
      <c r="DT1639"/>
      <c r="DU1639"/>
      <c r="DV1639"/>
      <c r="DW1639"/>
      <c r="DX1639"/>
      <c r="DY1639"/>
      <c r="DZ1639"/>
      <c r="EA1639"/>
      <c r="EB1639"/>
      <c r="EC1639"/>
      <c r="ED1639"/>
      <c r="EE1639"/>
      <c r="EF1639"/>
      <c r="EG1639"/>
      <c r="EH1639"/>
      <c r="EI1639"/>
      <c r="EJ1639"/>
      <c r="EK1639"/>
      <c r="EL1639"/>
    </row>
    <row r="1640" spans="1:142" ht="15.75">
      <c r="A1640"/>
      <c r="B1640"/>
      <c r="C1640"/>
      <c r="D1640"/>
      <c r="E1640"/>
      <c r="F1640"/>
      <c r="G1640"/>
      <c r="H1640"/>
      <c r="I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c r="CW1640"/>
      <c r="CX1640"/>
      <c r="CY1640"/>
      <c r="CZ1640"/>
      <c r="DA1640"/>
      <c r="DB1640"/>
      <c r="DC1640"/>
      <c r="DD1640"/>
      <c r="DE1640"/>
      <c r="DF1640"/>
      <c r="DG1640"/>
      <c r="DH1640"/>
      <c r="DI1640"/>
      <c r="DJ1640"/>
      <c r="DK1640"/>
      <c r="DL1640"/>
      <c r="DM1640"/>
      <c r="DN1640"/>
      <c r="DO1640"/>
      <c r="DP1640"/>
      <c r="DQ1640"/>
      <c r="DR1640"/>
      <c r="DS1640"/>
      <c r="DT1640"/>
      <c r="DU1640"/>
      <c r="DV1640"/>
      <c r="DW1640"/>
      <c r="DX1640"/>
      <c r="DY1640"/>
      <c r="DZ1640"/>
      <c r="EA1640"/>
      <c r="EB1640"/>
      <c r="EC1640"/>
      <c r="ED1640"/>
      <c r="EE1640"/>
      <c r="EF1640"/>
      <c r="EG1640"/>
      <c r="EH1640"/>
      <c r="EI1640"/>
      <c r="EJ1640"/>
      <c r="EK1640"/>
      <c r="EL1640"/>
    </row>
    <row r="1641" spans="1:142" ht="15.75">
      <c r="A1641"/>
      <c r="B1641"/>
      <c r="C1641"/>
      <c r="D1641"/>
      <c r="E1641"/>
      <c r="F1641"/>
      <c r="G1641"/>
      <c r="H1641"/>
      <c r="I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c r="CW1641"/>
      <c r="CX1641"/>
      <c r="CY1641"/>
      <c r="CZ1641"/>
      <c r="DA1641"/>
      <c r="DB1641"/>
      <c r="DC1641"/>
      <c r="DD1641"/>
      <c r="DE1641"/>
      <c r="DF1641"/>
      <c r="DG1641"/>
      <c r="DH1641"/>
      <c r="DI1641"/>
      <c r="DJ1641"/>
      <c r="DK1641"/>
      <c r="DL1641"/>
      <c r="DM1641"/>
      <c r="DN1641"/>
      <c r="DO1641"/>
      <c r="DP1641"/>
      <c r="DQ1641"/>
      <c r="DR1641"/>
      <c r="DS1641"/>
      <c r="DT1641"/>
      <c r="DU1641"/>
      <c r="DV1641"/>
      <c r="DW1641"/>
      <c r="DX1641"/>
      <c r="DY1641"/>
      <c r="DZ1641"/>
      <c r="EA1641"/>
      <c r="EB1641"/>
      <c r="EC1641"/>
      <c r="ED1641"/>
      <c r="EE1641"/>
      <c r="EF1641"/>
      <c r="EG1641"/>
      <c r="EH1641"/>
      <c r="EI1641"/>
      <c r="EJ1641"/>
      <c r="EK1641"/>
      <c r="EL1641"/>
    </row>
    <row r="1642" spans="1:142" ht="15.75">
      <c r="A1642"/>
      <c r="B1642"/>
      <c r="C1642"/>
      <c r="D1642"/>
      <c r="E1642"/>
      <c r="F1642"/>
      <c r="G1642"/>
      <c r="H1642"/>
      <c r="I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c r="CW1642"/>
      <c r="CX1642"/>
      <c r="CY1642"/>
      <c r="CZ1642"/>
      <c r="DA1642"/>
      <c r="DB1642"/>
      <c r="DC1642"/>
      <c r="DD1642"/>
      <c r="DE1642"/>
      <c r="DF1642"/>
      <c r="DG1642"/>
      <c r="DH1642"/>
      <c r="DI1642"/>
      <c r="DJ1642"/>
      <c r="DK1642"/>
      <c r="DL1642"/>
      <c r="DM1642"/>
      <c r="DN1642"/>
      <c r="DO1642"/>
      <c r="DP1642"/>
      <c r="DQ1642"/>
      <c r="DR1642"/>
      <c r="DS1642"/>
      <c r="DT1642"/>
      <c r="DU1642"/>
      <c r="DV1642"/>
      <c r="DW1642"/>
      <c r="DX1642"/>
      <c r="DY1642"/>
      <c r="DZ1642"/>
      <c r="EA1642"/>
      <c r="EB1642"/>
      <c r="EC1642"/>
      <c r="ED1642"/>
      <c r="EE1642"/>
      <c r="EF1642"/>
      <c r="EG1642"/>
      <c r="EH1642"/>
      <c r="EI1642"/>
      <c r="EJ1642"/>
      <c r="EK1642"/>
      <c r="EL1642"/>
    </row>
    <row r="1643" spans="1:142" ht="15.75">
      <c r="A1643"/>
      <c r="B1643"/>
      <c r="C1643"/>
      <c r="D1643"/>
      <c r="E1643"/>
      <c r="F1643"/>
      <c r="G1643"/>
      <c r="H1643"/>
      <c r="I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c r="CW1643"/>
      <c r="CX1643"/>
      <c r="CY1643"/>
      <c r="CZ1643"/>
      <c r="DA1643"/>
      <c r="DB1643"/>
      <c r="DC1643"/>
      <c r="DD1643"/>
      <c r="DE1643"/>
      <c r="DF1643"/>
      <c r="DG1643"/>
      <c r="DH1643"/>
      <c r="DI1643"/>
      <c r="DJ1643"/>
      <c r="DK1643"/>
      <c r="DL1643"/>
      <c r="DM1643"/>
      <c r="DN1643"/>
      <c r="DO1643"/>
      <c r="DP1643"/>
      <c r="DQ1643"/>
      <c r="DR1643"/>
      <c r="DS1643"/>
      <c r="DT1643"/>
      <c r="DU1643"/>
      <c r="DV1643"/>
      <c r="DW1643"/>
      <c r="DX1643"/>
      <c r="DY1643"/>
      <c r="DZ1643"/>
      <c r="EA1643"/>
      <c r="EB1643"/>
      <c r="EC1643"/>
      <c r="ED1643"/>
      <c r="EE1643"/>
      <c r="EF1643"/>
      <c r="EG1643"/>
      <c r="EH1643"/>
      <c r="EI1643"/>
      <c r="EJ1643"/>
      <c r="EK1643"/>
      <c r="EL1643"/>
    </row>
    <row r="1644" spans="1:142" ht="15.75">
      <c r="A1644"/>
      <c r="B1644"/>
      <c r="C1644"/>
      <c r="D1644"/>
      <c r="E1644"/>
      <c r="F1644"/>
      <c r="G1644"/>
      <c r="H1644"/>
      <c r="I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c r="CW1644"/>
      <c r="CX1644"/>
      <c r="CY1644"/>
      <c r="CZ1644"/>
      <c r="DA1644"/>
      <c r="DB1644"/>
      <c r="DC1644"/>
      <c r="DD1644"/>
      <c r="DE1644"/>
      <c r="DF1644"/>
      <c r="DG1644"/>
      <c r="DH1644"/>
      <c r="DI1644"/>
      <c r="DJ1644"/>
      <c r="DK1644"/>
      <c r="DL1644"/>
      <c r="DM1644"/>
      <c r="DN1644"/>
      <c r="DO1644"/>
      <c r="DP1644"/>
      <c r="DQ1644"/>
      <c r="DR1644"/>
      <c r="DS1644"/>
      <c r="DT1644"/>
      <c r="DU1644"/>
      <c r="DV1644"/>
      <c r="DW1644"/>
      <c r="DX1644"/>
      <c r="DY1644"/>
      <c r="DZ1644"/>
      <c r="EA1644"/>
      <c r="EB1644"/>
      <c r="EC1644"/>
      <c r="ED1644"/>
      <c r="EE1644"/>
      <c r="EF1644"/>
      <c r="EG1644"/>
      <c r="EH1644"/>
      <c r="EI1644"/>
      <c r="EJ1644"/>
      <c r="EK1644"/>
      <c r="EL1644"/>
    </row>
    <row r="1645" spans="1:142" ht="15.75">
      <c r="A1645"/>
      <c r="B1645"/>
      <c r="C1645"/>
      <c r="D1645"/>
      <c r="E1645"/>
      <c r="F1645"/>
      <c r="G1645"/>
      <c r="H1645"/>
      <c r="I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c r="CW1645"/>
      <c r="CX1645"/>
      <c r="CY1645"/>
      <c r="CZ1645"/>
      <c r="DA1645"/>
      <c r="DB1645"/>
      <c r="DC1645"/>
      <c r="DD1645"/>
      <c r="DE1645"/>
      <c r="DF1645"/>
      <c r="DG1645"/>
      <c r="DH1645"/>
      <c r="DI1645"/>
      <c r="DJ1645"/>
      <c r="DK1645"/>
      <c r="DL1645"/>
      <c r="DM1645"/>
      <c r="DN1645"/>
      <c r="DO1645"/>
      <c r="DP1645"/>
      <c r="DQ1645"/>
      <c r="DR1645"/>
      <c r="DS1645"/>
      <c r="DT1645"/>
      <c r="DU1645"/>
      <c r="DV1645"/>
      <c r="DW1645"/>
      <c r="DX1645"/>
      <c r="DY1645"/>
      <c r="DZ1645"/>
      <c r="EA1645"/>
      <c r="EB1645"/>
      <c r="EC1645"/>
      <c r="ED1645"/>
      <c r="EE1645"/>
      <c r="EF1645"/>
      <c r="EG1645"/>
      <c r="EH1645"/>
      <c r="EI1645"/>
      <c r="EJ1645"/>
      <c r="EK1645"/>
      <c r="EL1645"/>
    </row>
    <row r="1646" spans="1:142" ht="15.75">
      <c r="A1646"/>
      <c r="B1646"/>
      <c r="C1646"/>
      <c r="D1646"/>
      <c r="E1646"/>
      <c r="F1646"/>
      <c r="G1646"/>
      <c r="H1646"/>
      <c r="I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c r="CW1646"/>
      <c r="CX1646"/>
      <c r="CY1646"/>
      <c r="CZ1646"/>
      <c r="DA1646"/>
      <c r="DB1646"/>
      <c r="DC1646"/>
      <c r="DD1646"/>
      <c r="DE1646"/>
      <c r="DF1646"/>
      <c r="DG1646"/>
      <c r="DH1646"/>
      <c r="DI1646"/>
      <c r="DJ1646"/>
      <c r="DK1646"/>
      <c r="DL1646"/>
      <c r="DM1646"/>
      <c r="DN1646"/>
      <c r="DO1646"/>
      <c r="DP1646"/>
      <c r="DQ1646"/>
      <c r="DR1646"/>
      <c r="DS1646"/>
      <c r="DT1646"/>
      <c r="DU1646"/>
      <c r="DV1646"/>
      <c r="DW1646"/>
      <c r="DX1646"/>
      <c r="DY1646"/>
      <c r="DZ1646"/>
      <c r="EA1646"/>
      <c r="EB1646"/>
      <c r="EC1646"/>
      <c r="ED1646"/>
      <c r="EE1646"/>
      <c r="EF1646"/>
      <c r="EG1646"/>
      <c r="EH1646"/>
      <c r="EI1646"/>
      <c r="EJ1646"/>
      <c r="EK1646"/>
      <c r="EL1646"/>
    </row>
    <row r="1647" spans="1:142" ht="15.75">
      <c r="A1647"/>
      <c r="B1647"/>
      <c r="C1647"/>
      <c r="D1647"/>
      <c r="E1647"/>
      <c r="F1647"/>
      <c r="G1647"/>
      <c r="H1647"/>
      <c r="I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c r="CW1647"/>
      <c r="CX1647"/>
      <c r="CY1647"/>
      <c r="CZ1647"/>
      <c r="DA1647"/>
      <c r="DB1647"/>
      <c r="DC1647"/>
      <c r="DD1647"/>
      <c r="DE1647"/>
      <c r="DF1647"/>
      <c r="DG1647"/>
      <c r="DH1647"/>
      <c r="DI1647"/>
      <c r="DJ1647"/>
      <c r="DK1647"/>
      <c r="DL1647"/>
      <c r="DM1647"/>
      <c r="DN1647"/>
      <c r="DO1647"/>
      <c r="DP1647"/>
      <c r="DQ1647"/>
      <c r="DR1647"/>
      <c r="DS1647"/>
      <c r="DT1647"/>
      <c r="DU1647"/>
      <c r="DV1647"/>
      <c r="DW1647"/>
      <c r="DX1647"/>
      <c r="DY1647"/>
      <c r="DZ1647"/>
      <c r="EA1647"/>
      <c r="EB1647"/>
      <c r="EC1647"/>
      <c r="ED1647"/>
      <c r="EE1647"/>
      <c r="EF1647"/>
      <c r="EG1647"/>
      <c r="EH1647"/>
      <c r="EI1647"/>
      <c r="EJ1647"/>
      <c r="EK1647"/>
      <c r="EL1647"/>
    </row>
    <row r="1648" spans="1:142" ht="15.75">
      <c r="A1648"/>
      <c r="B1648"/>
      <c r="C1648"/>
      <c r="D1648"/>
      <c r="E1648"/>
      <c r="F1648"/>
      <c r="G1648"/>
      <c r="H1648"/>
      <c r="I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c r="CW1648"/>
      <c r="CX1648"/>
      <c r="CY1648"/>
      <c r="CZ1648"/>
      <c r="DA1648"/>
      <c r="DB1648"/>
      <c r="DC1648"/>
      <c r="DD1648"/>
      <c r="DE1648"/>
      <c r="DF1648"/>
      <c r="DG1648"/>
      <c r="DH1648"/>
      <c r="DI1648"/>
      <c r="DJ1648"/>
      <c r="DK1648"/>
      <c r="DL1648"/>
      <c r="DM1648"/>
      <c r="DN1648"/>
      <c r="DO1648"/>
      <c r="DP1648"/>
      <c r="DQ1648"/>
      <c r="DR1648"/>
      <c r="DS1648"/>
      <c r="DT1648"/>
      <c r="DU1648"/>
      <c r="DV1648"/>
      <c r="DW1648"/>
      <c r="DX1648"/>
      <c r="DY1648"/>
      <c r="DZ1648"/>
      <c r="EA1648"/>
      <c r="EB1648"/>
      <c r="EC1648"/>
      <c r="ED1648"/>
      <c r="EE1648"/>
      <c r="EF1648"/>
      <c r="EG1648"/>
      <c r="EH1648"/>
      <c r="EI1648"/>
      <c r="EJ1648"/>
      <c r="EK1648"/>
      <c r="EL1648"/>
    </row>
    <row r="1649" spans="1:142" ht="15.75">
      <c r="A1649"/>
      <c r="B1649"/>
      <c r="C1649"/>
      <c r="D1649"/>
      <c r="E1649"/>
      <c r="F1649"/>
      <c r="G1649"/>
      <c r="H1649"/>
      <c r="I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c r="CW1649"/>
      <c r="CX1649"/>
      <c r="CY1649"/>
      <c r="CZ1649"/>
      <c r="DA1649"/>
      <c r="DB1649"/>
      <c r="DC1649"/>
      <c r="DD1649"/>
      <c r="DE1649"/>
      <c r="DF1649"/>
      <c r="DG1649"/>
      <c r="DH1649"/>
      <c r="DI1649"/>
      <c r="DJ1649"/>
      <c r="DK1649"/>
      <c r="DL1649"/>
      <c r="DM1649"/>
      <c r="DN1649"/>
      <c r="DO1649"/>
      <c r="DP1649"/>
      <c r="DQ1649"/>
      <c r="DR1649"/>
      <c r="DS1649"/>
      <c r="DT1649"/>
      <c r="DU1649"/>
      <c r="DV1649"/>
      <c r="DW1649"/>
      <c r="DX1649"/>
      <c r="DY1649"/>
      <c r="DZ1649"/>
      <c r="EA1649"/>
      <c r="EB1649"/>
      <c r="EC1649"/>
      <c r="ED1649"/>
      <c r="EE1649"/>
      <c r="EF1649"/>
      <c r="EG1649"/>
      <c r="EH1649"/>
      <c r="EI1649"/>
      <c r="EJ1649"/>
      <c r="EK1649"/>
      <c r="EL1649"/>
    </row>
    <row r="1650" spans="1:142" ht="15.75">
      <c r="A1650"/>
      <c r="B1650"/>
      <c r="C1650"/>
      <c r="D1650"/>
      <c r="E1650"/>
      <c r="F1650"/>
      <c r="G1650"/>
      <c r="H1650"/>
      <c r="I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c r="CW1650"/>
      <c r="CX1650"/>
      <c r="CY1650"/>
      <c r="CZ1650"/>
      <c r="DA1650"/>
      <c r="DB1650"/>
      <c r="DC1650"/>
      <c r="DD1650"/>
      <c r="DE1650"/>
      <c r="DF1650"/>
      <c r="DG1650"/>
      <c r="DH1650"/>
      <c r="DI1650"/>
      <c r="DJ1650"/>
      <c r="DK1650"/>
      <c r="DL1650"/>
      <c r="DM1650"/>
      <c r="DN1650"/>
      <c r="DO1650"/>
      <c r="DP1650"/>
      <c r="DQ1650"/>
      <c r="DR1650"/>
      <c r="DS1650"/>
      <c r="DT1650"/>
      <c r="DU1650"/>
      <c r="DV1650"/>
      <c r="DW1650"/>
      <c r="DX1650"/>
      <c r="DY1650"/>
      <c r="DZ1650"/>
      <c r="EA1650"/>
      <c r="EB1650"/>
      <c r="EC1650"/>
      <c r="ED1650"/>
      <c r="EE1650"/>
      <c r="EF1650"/>
      <c r="EG1650"/>
      <c r="EH1650"/>
      <c r="EI1650"/>
      <c r="EJ1650"/>
      <c r="EK1650"/>
      <c r="EL1650"/>
    </row>
    <row r="1651" spans="1:142" ht="15.75">
      <c r="A1651"/>
      <c r="B1651"/>
      <c r="C1651"/>
      <c r="D1651"/>
      <c r="E1651"/>
      <c r="F1651"/>
      <c r="G1651"/>
      <c r="H1651"/>
      <c r="I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c r="CW1651"/>
      <c r="CX1651"/>
      <c r="CY1651"/>
      <c r="CZ1651"/>
      <c r="DA1651"/>
      <c r="DB1651"/>
      <c r="DC1651"/>
      <c r="DD1651"/>
      <c r="DE1651"/>
      <c r="DF1651"/>
      <c r="DG1651"/>
      <c r="DH1651"/>
      <c r="DI1651"/>
      <c r="DJ1651"/>
      <c r="DK1651"/>
      <c r="DL1651"/>
      <c r="DM1651"/>
      <c r="DN1651"/>
      <c r="DO1651"/>
      <c r="DP1651"/>
      <c r="DQ1651"/>
      <c r="DR1651"/>
      <c r="DS1651"/>
      <c r="DT1651"/>
      <c r="DU1651"/>
      <c r="DV1651"/>
      <c r="DW1651"/>
      <c r="DX1651"/>
      <c r="DY1651"/>
      <c r="DZ1651"/>
      <c r="EA1651"/>
      <c r="EB1651"/>
      <c r="EC1651"/>
      <c r="ED1651"/>
      <c r="EE1651"/>
      <c r="EF1651"/>
      <c r="EG1651"/>
      <c r="EH1651"/>
      <c r="EI1651"/>
      <c r="EJ1651"/>
      <c r="EK1651"/>
      <c r="EL1651"/>
    </row>
    <row r="1652" spans="1:142" ht="15.75">
      <c r="A1652"/>
      <c r="B1652"/>
      <c r="C1652"/>
      <c r="D1652"/>
      <c r="E1652"/>
      <c r="F1652"/>
      <c r="G1652"/>
      <c r="H1652"/>
      <c r="I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c r="CW1652"/>
      <c r="CX1652"/>
      <c r="CY1652"/>
      <c r="CZ1652"/>
      <c r="DA1652"/>
      <c r="DB1652"/>
      <c r="DC1652"/>
      <c r="DD1652"/>
      <c r="DE1652"/>
      <c r="DF1652"/>
      <c r="DG1652"/>
      <c r="DH1652"/>
      <c r="DI1652"/>
      <c r="DJ1652"/>
      <c r="DK1652"/>
      <c r="DL1652"/>
      <c r="DM1652"/>
      <c r="DN1652"/>
      <c r="DO1652"/>
      <c r="DP1652"/>
      <c r="DQ1652"/>
      <c r="DR1652"/>
      <c r="DS1652"/>
      <c r="DT1652"/>
      <c r="DU1652"/>
      <c r="DV1652"/>
      <c r="DW1652"/>
      <c r="DX1652"/>
      <c r="DY1652"/>
      <c r="DZ1652"/>
      <c r="EA1652"/>
      <c r="EB1652"/>
      <c r="EC1652"/>
      <c r="ED1652"/>
      <c r="EE1652"/>
      <c r="EF1652"/>
      <c r="EG1652"/>
      <c r="EH1652"/>
      <c r="EI1652"/>
      <c r="EJ1652"/>
      <c r="EK1652"/>
      <c r="EL1652"/>
    </row>
    <row r="1653" spans="1:142" ht="15.75">
      <c r="A1653"/>
      <c r="B1653"/>
      <c r="C1653"/>
      <c r="D1653"/>
      <c r="E1653"/>
      <c r="F1653"/>
      <c r="G1653"/>
      <c r="H1653"/>
      <c r="I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c r="CW1653"/>
      <c r="CX1653"/>
      <c r="CY1653"/>
      <c r="CZ1653"/>
      <c r="DA1653"/>
      <c r="DB1653"/>
      <c r="DC1653"/>
      <c r="DD1653"/>
      <c r="DE1653"/>
      <c r="DF1653"/>
      <c r="DG1653"/>
      <c r="DH1653"/>
      <c r="DI1653"/>
      <c r="DJ1653"/>
      <c r="DK1653"/>
      <c r="DL1653"/>
      <c r="DM1653"/>
      <c r="DN1653"/>
      <c r="DO1653"/>
      <c r="DP1653"/>
      <c r="DQ1653"/>
      <c r="DR1653"/>
      <c r="DS1653"/>
      <c r="DT1653"/>
      <c r="DU1653"/>
      <c r="DV1653"/>
      <c r="DW1653"/>
      <c r="DX1653"/>
      <c r="DY1653"/>
      <c r="DZ1653"/>
      <c r="EA1653"/>
      <c r="EB1653"/>
      <c r="EC1653"/>
      <c r="ED1653"/>
      <c r="EE1653"/>
      <c r="EF1653"/>
      <c r="EG1653"/>
      <c r="EH1653"/>
      <c r="EI1653"/>
      <c r="EJ1653"/>
      <c r="EK1653"/>
      <c r="EL1653"/>
    </row>
    <row r="1654" spans="1:142" ht="15.75">
      <c r="A1654"/>
      <c r="B1654"/>
      <c r="C1654"/>
      <c r="D1654"/>
      <c r="E1654"/>
      <c r="F1654"/>
      <c r="G1654"/>
      <c r="H1654"/>
      <c r="I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c r="CW1654"/>
      <c r="CX1654"/>
      <c r="CY1654"/>
      <c r="CZ1654"/>
      <c r="DA1654"/>
      <c r="DB1654"/>
      <c r="DC1654"/>
      <c r="DD1654"/>
      <c r="DE1654"/>
      <c r="DF1654"/>
      <c r="DG1654"/>
      <c r="DH1654"/>
      <c r="DI1654"/>
      <c r="DJ1654"/>
      <c r="DK1654"/>
      <c r="DL1654"/>
      <c r="DM1654"/>
      <c r="DN1654"/>
      <c r="DO1654"/>
      <c r="DP1654"/>
      <c r="DQ1654"/>
      <c r="DR1654"/>
      <c r="DS1654"/>
      <c r="DT1654"/>
      <c r="DU1654"/>
      <c r="DV1654"/>
      <c r="DW1654"/>
      <c r="DX1654"/>
      <c r="DY1654"/>
      <c r="DZ1654"/>
      <c r="EA1654"/>
      <c r="EB1654"/>
      <c r="EC1654"/>
      <c r="ED1654"/>
      <c r="EE1654"/>
      <c r="EF1654"/>
      <c r="EG1654"/>
      <c r="EH1654"/>
      <c r="EI1654"/>
      <c r="EJ1654"/>
      <c r="EK1654"/>
      <c r="EL1654"/>
    </row>
    <row r="1655" spans="1:142" ht="15.75">
      <c r="A1655"/>
      <c r="B1655"/>
      <c r="C1655"/>
      <c r="D1655"/>
      <c r="E1655"/>
      <c r="F1655"/>
      <c r="G1655"/>
      <c r="H1655"/>
      <c r="I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c r="CW1655"/>
      <c r="CX1655"/>
      <c r="CY1655"/>
      <c r="CZ1655"/>
      <c r="DA1655"/>
      <c r="DB1655"/>
      <c r="DC1655"/>
      <c r="DD1655"/>
      <c r="DE1655"/>
      <c r="DF1655"/>
      <c r="DG1655"/>
      <c r="DH1655"/>
      <c r="DI1655"/>
      <c r="DJ1655"/>
      <c r="DK1655"/>
      <c r="DL1655"/>
      <c r="DM1655"/>
      <c r="DN1655"/>
      <c r="DO1655"/>
      <c r="DP1655"/>
      <c r="DQ1655"/>
      <c r="DR1655"/>
      <c r="DS1655"/>
      <c r="DT1655"/>
      <c r="DU1655"/>
      <c r="DV1655"/>
      <c r="DW1655"/>
      <c r="DX1655"/>
      <c r="DY1655"/>
      <c r="DZ1655"/>
      <c r="EA1655"/>
      <c r="EB1655"/>
      <c r="EC1655"/>
      <c r="ED1655"/>
      <c r="EE1655"/>
      <c r="EF1655"/>
      <c r="EG1655"/>
      <c r="EH1655"/>
      <c r="EI1655"/>
      <c r="EJ1655"/>
      <c r="EK1655"/>
      <c r="EL1655"/>
    </row>
    <row r="1656" spans="1:142" ht="15.75">
      <c r="A1656"/>
      <c r="B1656"/>
      <c r="C1656"/>
      <c r="D1656"/>
      <c r="E1656"/>
      <c r="F1656"/>
      <c r="G1656"/>
      <c r="H1656"/>
      <c r="I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c r="CW1656"/>
      <c r="CX1656"/>
      <c r="CY1656"/>
      <c r="CZ1656"/>
      <c r="DA1656"/>
      <c r="DB1656"/>
      <c r="DC1656"/>
      <c r="DD1656"/>
      <c r="DE1656"/>
      <c r="DF1656"/>
      <c r="DG1656"/>
      <c r="DH1656"/>
      <c r="DI1656"/>
      <c r="DJ1656"/>
      <c r="DK1656"/>
      <c r="DL1656"/>
      <c r="DM1656"/>
      <c r="DN1656"/>
      <c r="DO1656"/>
      <c r="DP1656"/>
      <c r="DQ1656"/>
      <c r="DR1656"/>
      <c r="DS1656"/>
      <c r="DT1656"/>
      <c r="DU1656"/>
      <c r="DV1656"/>
      <c r="DW1656"/>
      <c r="DX1656"/>
      <c r="DY1656"/>
      <c r="DZ1656"/>
      <c r="EA1656"/>
      <c r="EB1656"/>
      <c r="EC1656"/>
      <c r="ED1656"/>
      <c r="EE1656"/>
      <c r="EF1656"/>
      <c r="EG1656"/>
      <c r="EH1656"/>
      <c r="EI1656"/>
      <c r="EJ1656"/>
      <c r="EK1656"/>
      <c r="EL1656"/>
    </row>
    <row r="1657" spans="1:142" ht="15.75">
      <c r="A1657"/>
      <c r="B1657"/>
      <c r="C1657"/>
      <c r="D1657"/>
      <c r="E1657"/>
      <c r="F1657"/>
      <c r="G1657"/>
      <c r="H1657"/>
      <c r="I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c r="CW1657"/>
      <c r="CX1657"/>
      <c r="CY1657"/>
      <c r="CZ1657"/>
      <c r="DA1657"/>
      <c r="DB1657"/>
      <c r="DC1657"/>
      <c r="DD1657"/>
      <c r="DE1657"/>
      <c r="DF1657"/>
      <c r="DG1657"/>
      <c r="DH1657"/>
      <c r="DI1657"/>
      <c r="DJ1657"/>
      <c r="DK1657"/>
      <c r="DL1657"/>
      <c r="DM1657"/>
      <c r="DN1657"/>
      <c r="DO1657"/>
      <c r="DP1657"/>
      <c r="DQ1657"/>
      <c r="DR1657"/>
      <c r="DS1657"/>
      <c r="DT1657"/>
      <c r="DU1657"/>
      <c r="DV1657"/>
      <c r="DW1657"/>
      <c r="DX1657"/>
      <c r="DY1657"/>
      <c r="DZ1657"/>
      <c r="EA1657"/>
      <c r="EB1657"/>
      <c r="EC1657"/>
      <c r="ED1657"/>
      <c r="EE1657"/>
      <c r="EF1657"/>
      <c r="EG1657"/>
      <c r="EH1657"/>
      <c r="EI1657"/>
      <c r="EJ1657"/>
      <c r="EK1657"/>
      <c r="EL1657"/>
    </row>
    <row r="1658" spans="1:142" ht="15.75">
      <c r="A1658"/>
      <c r="B1658"/>
      <c r="C1658"/>
      <c r="D1658"/>
      <c r="E1658"/>
      <c r="F1658"/>
      <c r="G1658"/>
      <c r="H1658"/>
      <c r="I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c r="CW1658"/>
      <c r="CX1658"/>
      <c r="CY1658"/>
      <c r="CZ1658"/>
      <c r="DA1658"/>
      <c r="DB1658"/>
      <c r="DC1658"/>
      <c r="DD1658"/>
      <c r="DE1658"/>
      <c r="DF1658"/>
      <c r="DG1658"/>
      <c r="DH1658"/>
      <c r="DI1658"/>
      <c r="DJ1658"/>
      <c r="DK1658"/>
      <c r="DL1658"/>
      <c r="DM1658"/>
      <c r="DN1658"/>
      <c r="DO1658"/>
      <c r="DP1658"/>
      <c r="DQ1658"/>
      <c r="DR1658"/>
      <c r="DS1658"/>
      <c r="DT1658"/>
      <c r="DU1658"/>
      <c r="DV1658"/>
      <c r="DW1658"/>
      <c r="DX1658"/>
      <c r="DY1658"/>
      <c r="DZ1658"/>
      <c r="EA1658"/>
      <c r="EB1658"/>
      <c r="EC1658"/>
      <c r="ED1658"/>
      <c r="EE1658"/>
      <c r="EF1658"/>
      <c r="EG1658"/>
      <c r="EH1658"/>
      <c r="EI1658"/>
      <c r="EJ1658"/>
      <c r="EK1658"/>
      <c r="EL1658"/>
    </row>
    <row r="1659" spans="1:142" ht="15.75">
      <c r="A1659"/>
      <c r="B1659"/>
      <c r="C1659"/>
      <c r="D1659"/>
      <c r="E1659"/>
      <c r="F1659"/>
      <c r="G1659"/>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c r="CW1659"/>
      <c r="CX1659"/>
      <c r="CY1659"/>
      <c r="CZ1659"/>
      <c r="DA1659"/>
      <c r="DB1659"/>
      <c r="DC1659"/>
      <c r="DD1659"/>
      <c r="DE1659"/>
      <c r="DF1659"/>
      <c r="DG1659"/>
      <c r="DH1659"/>
      <c r="DI1659"/>
      <c r="DJ1659"/>
      <c r="DK1659"/>
      <c r="DL1659"/>
      <c r="DM1659"/>
      <c r="DN1659"/>
      <c r="DO1659"/>
      <c r="DP1659"/>
      <c r="DQ1659"/>
      <c r="DR1659"/>
      <c r="DS1659"/>
      <c r="DT1659"/>
      <c r="DU1659"/>
      <c r="DV1659"/>
      <c r="DW1659"/>
      <c r="DX1659"/>
      <c r="DY1659"/>
      <c r="DZ1659"/>
      <c r="EA1659"/>
      <c r="EB1659"/>
      <c r="EC1659"/>
      <c r="ED1659"/>
      <c r="EE1659"/>
      <c r="EF1659"/>
      <c r="EG1659"/>
      <c r="EH1659"/>
      <c r="EI1659"/>
      <c r="EJ1659"/>
      <c r="EK1659"/>
      <c r="EL1659"/>
    </row>
    <row r="1660" spans="1:142" ht="15.75">
      <c r="A1660"/>
      <c r="B1660"/>
      <c r="C1660"/>
      <c r="D1660"/>
      <c r="E1660"/>
      <c r="F1660"/>
      <c r="G1660"/>
      <c r="H1660"/>
      <c r="I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c r="CW1660"/>
      <c r="CX1660"/>
      <c r="CY1660"/>
      <c r="CZ1660"/>
      <c r="DA1660"/>
      <c r="DB1660"/>
      <c r="DC1660"/>
      <c r="DD1660"/>
      <c r="DE1660"/>
      <c r="DF1660"/>
      <c r="DG1660"/>
      <c r="DH1660"/>
      <c r="DI1660"/>
      <c r="DJ1660"/>
      <c r="DK1660"/>
      <c r="DL1660"/>
      <c r="DM1660"/>
      <c r="DN1660"/>
      <c r="DO1660"/>
      <c r="DP1660"/>
      <c r="DQ1660"/>
      <c r="DR1660"/>
      <c r="DS1660"/>
      <c r="DT1660"/>
      <c r="DU1660"/>
      <c r="DV1660"/>
      <c r="DW1660"/>
      <c r="DX1660"/>
      <c r="DY1660"/>
      <c r="DZ1660"/>
      <c r="EA1660"/>
      <c r="EB1660"/>
      <c r="EC1660"/>
      <c r="ED1660"/>
      <c r="EE1660"/>
      <c r="EF1660"/>
      <c r="EG1660"/>
      <c r="EH1660"/>
      <c r="EI1660"/>
      <c r="EJ1660"/>
      <c r="EK1660"/>
      <c r="EL1660"/>
    </row>
    <row r="1661" spans="1:142" ht="15.75">
      <c r="A1661"/>
      <c r="B1661"/>
      <c r="C1661"/>
      <c r="D1661"/>
      <c r="E1661"/>
      <c r="F1661"/>
      <c r="G1661"/>
      <c r="H1661"/>
      <c r="I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c r="CW1661"/>
      <c r="CX1661"/>
      <c r="CY1661"/>
      <c r="CZ1661"/>
      <c r="DA1661"/>
      <c r="DB1661"/>
      <c r="DC1661"/>
      <c r="DD1661"/>
      <c r="DE1661"/>
      <c r="DF1661"/>
      <c r="DG1661"/>
      <c r="DH1661"/>
      <c r="DI1661"/>
      <c r="DJ1661"/>
      <c r="DK1661"/>
      <c r="DL1661"/>
      <c r="DM1661"/>
      <c r="DN1661"/>
      <c r="DO1661"/>
      <c r="DP1661"/>
      <c r="DQ1661"/>
      <c r="DR1661"/>
      <c r="DS1661"/>
      <c r="DT1661"/>
      <c r="DU1661"/>
      <c r="DV1661"/>
      <c r="DW1661"/>
      <c r="DX1661"/>
      <c r="DY1661"/>
      <c r="DZ1661"/>
      <c r="EA1661"/>
      <c r="EB1661"/>
      <c r="EC1661"/>
      <c r="ED1661"/>
      <c r="EE1661"/>
      <c r="EF1661"/>
      <c r="EG1661"/>
      <c r="EH1661"/>
      <c r="EI1661"/>
      <c r="EJ1661"/>
      <c r="EK1661"/>
      <c r="EL1661"/>
    </row>
    <row r="1662" spans="1:142" ht="15.75">
      <c r="A1662"/>
      <c r="B1662"/>
      <c r="C1662"/>
      <c r="D1662"/>
      <c r="E1662"/>
      <c r="F1662"/>
      <c r="G1662"/>
      <c r="H1662"/>
      <c r="I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c r="CW1662"/>
      <c r="CX1662"/>
      <c r="CY1662"/>
      <c r="CZ1662"/>
      <c r="DA1662"/>
      <c r="DB1662"/>
      <c r="DC1662"/>
      <c r="DD1662"/>
      <c r="DE1662"/>
      <c r="DF1662"/>
      <c r="DG1662"/>
      <c r="DH1662"/>
      <c r="DI1662"/>
      <c r="DJ1662"/>
      <c r="DK1662"/>
      <c r="DL1662"/>
      <c r="DM1662"/>
      <c r="DN1662"/>
      <c r="DO1662"/>
      <c r="DP1662"/>
      <c r="DQ1662"/>
      <c r="DR1662"/>
      <c r="DS1662"/>
      <c r="DT1662"/>
      <c r="DU1662"/>
      <c r="DV1662"/>
      <c r="DW1662"/>
      <c r="DX1662"/>
      <c r="DY1662"/>
      <c r="DZ1662"/>
      <c r="EA1662"/>
      <c r="EB1662"/>
      <c r="EC1662"/>
      <c r="ED1662"/>
      <c r="EE1662"/>
      <c r="EF1662"/>
      <c r="EG1662"/>
      <c r="EH1662"/>
      <c r="EI1662"/>
      <c r="EJ1662"/>
      <c r="EK1662"/>
      <c r="EL1662"/>
    </row>
    <row r="1663" spans="1:142" ht="15.75">
      <c r="A1663"/>
      <c r="B1663"/>
      <c r="C1663"/>
      <c r="D1663"/>
      <c r="E1663"/>
      <c r="F1663"/>
      <c r="G1663"/>
      <c r="H1663"/>
      <c r="I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c r="CW1663"/>
      <c r="CX1663"/>
      <c r="CY1663"/>
      <c r="CZ1663"/>
      <c r="DA1663"/>
      <c r="DB1663"/>
      <c r="DC1663"/>
      <c r="DD1663"/>
      <c r="DE1663"/>
      <c r="DF1663"/>
      <c r="DG1663"/>
      <c r="DH1663"/>
      <c r="DI1663"/>
      <c r="DJ1663"/>
      <c r="DK1663"/>
      <c r="DL1663"/>
      <c r="DM1663"/>
      <c r="DN1663"/>
      <c r="DO1663"/>
      <c r="DP1663"/>
      <c r="DQ1663"/>
      <c r="DR1663"/>
      <c r="DS1663"/>
      <c r="DT1663"/>
      <c r="DU1663"/>
      <c r="DV1663"/>
      <c r="DW1663"/>
      <c r="DX1663"/>
      <c r="DY1663"/>
      <c r="DZ1663"/>
      <c r="EA1663"/>
      <c r="EB1663"/>
      <c r="EC1663"/>
      <c r="ED1663"/>
      <c r="EE1663"/>
      <c r="EF1663"/>
      <c r="EG1663"/>
      <c r="EH1663"/>
      <c r="EI1663"/>
      <c r="EJ1663"/>
      <c r="EK1663"/>
      <c r="EL1663"/>
    </row>
    <row r="1664" spans="1:142" ht="15.75">
      <c r="A1664"/>
      <c r="B1664"/>
      <c r="C1664"/>
      <c r="D1664"/>
      <c r="E1664"/>
      <c r="F1664"/>
      <c r="G1664"/>
      <c r="H1664"/>
      <c r="I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c r="CW1664"/>
      <c r="CX1664"/>
      <c r="CY1664"/>
      <c r="CZ1664"/>
      <c r="DA1664"/>
      <c r="DB1664"/>
      <c r="DC1664"/>
      <c r="DD1664"/>
      <c r="DE1664"/>
      <c r="DF1664"/>
      <c r="DG1664"/>
      <c r="DH1664"/>
      <c r="DI1664"/>
      <c r="DJ1664"/>
      <c r="DK1664"/>
      <c r="DL1664"/>
      <c r="DM1664"/>
      <c r="DN1664"/>
      <c r="DO1664"/>
      <c r="DP1664"/>
      <c r="DQ1664"/>
      <c r="DR1664"/>
      <c r="DS1664"/>
      <c r="DT1664"/>
      <c r="DU1664"/>
      <c r="DV1664"/>
      <c r="DW1664"/>
      <c r="DX1664"/>
      <c r="DY1664"/>
      <c r="DZ1664"/>
      <c r="EA1664"/>
      <c r="EB1664"/>
      <c r="EC1664"/>
      <c r="ED1664"/>
      <c r="EE1664"/>
      <c r="EF1664"/>
      <c r="EG1664"/>
      <c r="EH1664"/>
      <c r="EI1664"/>
      <c r="EJ1664"/>
      <c r="EK1664"/>
      <c r="EL1664"/>
    </row>
    <row r="1665" spans="1:142" ht="15.75">
      <c r="A1665"/>
      <c r="B1665"/>
      <c r="C1665"/>
      <c r="D1665"/>
      <c r="E1665"/>
      <c r="F1665"/>
      <c r="G1665"/>
      <c r="H1665"/>
      <c r="I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c r="CW1665"/>
      <c r="CX1665"/>
      <c r="CY1665"/>
      <c r="CZ1665"/>
      <c r="DA1665"/>
      <c r="DB1665"/>
      <c r="DC1665"/>
      <c r="DD1665"/>
      <c r="DE1665"/>
      <c r="DF1665"/>
      <c r="DG1665"/>
      <c r="DH1665"/>
      <c r="DI1665"/>
      <c r="DJ1665"/>
      <c r="DK1665"/>
      <c r="DL1665"/>
      <c r="DM1665"/>
      <c r="DN1665"/>
      <c r="DO1665"/>
      <c r="DP1665"/>
      <c r="DQ1665"/>
      <c r="DR1665"/>
      <c r="DS1665"/>
      <c r="DT1665"/>
      <c r="DU1665"/>
      <c r="DV1665"/>
      <c r="DW1665"/>
      <c r="DX1665"/>
      <c r="DY1665"/>
      <c r="DZ1665"/>
      <c r="EA1665"/>
      <c r="EB1665"/>
      <c r="EC1665"/>
      <c r="ED1665"/>
      <c r="EE1665"/>
      <c r="EF1665"/>
      <c r="EG1665"/>
      <c r="EH1665"/>
      <c r="EI1665"/>
      <c r="EJ1665"/>
      <c r="EK1665"/>
      <c r="EL1665"/>
    </row>
    <row r="1666" spans="1:142" ht="15.75">
      <c r="A1666"/>
      <c r="B1666"/>
      <c r="C1666"/>
      <c r="D1666"/>
      <c r="E1666"/>
      <c r="F1666"/>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c r="CW1666"/>
      <c r="CX1666"/>
      <c r="CY1666"/>
      <c r="CZ1666"/>
      <c r="DA1666"/>
      <c r="DB1666"/>
      <c r="DC1666"/>
      <c r="DD1666"/>
      <c r="DE1666"/>
      <c r="DF1666"/>
      <c r="DG1666"/>
      <c r="DH1666"/>
      <c r="DI1666"/>
      <c r="DJ1666"/>
      <c r="DK1666"/>
      <c r="DL1666"/>
      <c r="DM1666"/>
      <c r="DN1666"/>
      <c r="DO1666"/>
      <c r="DP1666"/>
      <c r="DQ1666"/>
      <c r="DR1666"/>
      <c r="DS1666"/>
      <c r="DT1666"/>
      <c r="DU1666"/>
      <c r="DV1666"/>
      <c r="DW1666"/>
      <c r="DX1666"/>
      <c r="DY1666"/>
      <c r="DZ1666"/>
      <c r="EA1666"/>
      <c r="EB1666"/>
      <c r="EC1666"/>
      <c r="ED1666"/>
      <c r="EE1666"/>
      <c r="EF1666"/>
      <c r="EG1666"/>
      <c r="EH1666"/>
      <c r="EI1666"/>
      <c r="EJ1666"/>
      <c r="EK1666"/>
      <c r="EL1666"/>
    </row>
    <row r="1667" spans="1:142" ht="15.75">
      <c r="A1667"/>
      <c r="B1667"/>
      <c r="C1667"/>
      <c r="D1667"/>
      <c r="E1667"/>
      <c r="F1667"/>
      <c r="G1667"/>
      <c r="H1667"/>
      <c r="I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c r="CW1667"/>
      <c r="CX1667"/>
      <c r="CY1667"/>
      <c r="CZ1667"/>
      <c r="DA1667"/>
      <c r="DB1667"/>
      <c r="DC1667"/>
      <c r="DD1667"/>
      <c r="DE1667"/>
      <c r="DF1667"/>
      <c r="DG1667"/>
      <c r="DH1667"/>
      <c r="DI1667"/>
      <c r="DJ1667"/>
      <c r="DK1667"/>
      <c r="DL1667"/>
      <c r="DM1667"/>
      <c r="DN1667"/>
      <c r="DO1667"/>
      <c r="DP1667"/>
      <c r="DQ1667"/>
      <c r="DR1667"/>
      <c r="DS1667"/>
      <c r="DT1667"/>
      <c r="DU1667"/>
      <c r="DV1667"/>
      <c r="DW1667"/>
      <c r="DX1667"/>
      <c r="DY1667"/>
      <c r="DZ1667"/>
      <c r="EA1667"/>
      <c r="EB1667"/>
      <c r="EC1667"/>
      <c r="ED1667"/>
      <c r="EE1667"/>
      <c r="EF1667"/>
      <c r="EG1667"/>
      <c r="EH1667"/>
      <c r="EI1667"/>
      <c r="EJ1667"/>
      <c r="EK1667"/>
      <c r="EL1667"/>
    </row>
    <row r="1668" spans="1:142" ht="15.75">
      <c r="A1668"/>
      <c r="B1668"/>
      <c r="C1668"/>
      <c r="D1668"/>
      <c r="E1668"/>
      <c r="F1668"/>
      <c r="G1668"/>
      <c r="H1668"/>
      <c r="I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c r="CW1668"/>
      <c r="CX1668"/>
      <c r="CY1668"/>
      <c r="CZ1668"/>
      <c r="DA1668"/>
      <c r="DB1668"/>
      <c r="DC1668"/>
      <c r="DD1668"/>
      <c r="DE1668"/>
      <c r="DF1668"/>
      <c r="DG1668"/>
      <c r="DH1668"/>
      <c r="DI1668"/>
      <c r="DJ1668"/>
      <c r="DK1668"/>
      <c r="DL1668"/>
      <c r="DM1668"/>
      <c r="DN1668"/>
      <c r="DO1668"/>
      <c r="DP1668"/>
      <c r="DQ1668"/>
      <c r="DR1668"/>
      <c r="DS1668"/>
      <c r="DT1668"/>
      <c r="DU1668"/>
      <c r="DV1668"/>
      <c r="DW1668"/>
      <c r="DX1668"/>
      <c r="DY1668"/>
      <c r="DZ1668"/>
      <c r="EA1668"/>
      <c r="EB1668"/>
      <c r="EC1668"/>
      <c r="ED1668"/>
      <c r="EE1668"/>
      <c r="EF1668"/>
      <c r="EG1668"/>
      <c r="EH1668"/>
      <c r="EI1668"/>
      <c r="EJ1668"/>
      <c r="EK1668"/>
      <c r="EL1668"/>
    </row>
    <row r="1669" spans="1:142" ht="15.75">
      <c r="A1669"/>
      <c r="B1669"/>
      <c r="C1669"/>
      <c r="D1669"/>
      <c r="E1669"/>
      <c r="F1669"/>
      <c r="G1669"/>
      <c r="H1669"/>
      <c r="I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c r="CW1669"/>
      <c r="CX1669"/>
      <c r="CY1669"/>
      <c r="CZ1669"/>
      <c r="DA1669"/>
      <c r="DB1669"/>
      <c r="DC1669"/>
      <c r="DD1669"/>
      <c r="DE1669"/>
      <c r="DF1669"/>
      <c r="DG1669"/>
      <c r="DH1669"/>
      <c r="DI1669"/>
      <c r="DJ1669"/>
      <c r="DK1669"/>
      <c r="DL1669"/>
      <c r="DM1669"/>
      <c r="DN1669"/>
      <c r="DO1669"/>
      <c r="DP1669"/>
      <c r="DQ1669"/>
      <c r="DR1669"/>
      <c r="DS1669"/>
      <c r="DT1669"/>
      <c r="DU1669"/>
      <c r="DV1669"/>
      <c r="DW1669"/>
      <c r="DX1669"/>
      <c r="DY1669"/>
      <c r="DZ1669"/>
      <c r="EA1669"/>
      <c r="EB1669"/>
      <c r="EC1669"/>
      <c r="ED1669"/>
      <c r="EE1669"/>
      <c r="EF1669"/>
      <c r="EG1669"/>
      <c r="EH1669"/>
      <c r="EI1669"/>
      <c r="EJ1669"/>
      <c r="EK1669"/>
      <c r="EL1669"/>
    </row>
    <row r="1670" spans="1:142" ht="15.75">
      <c r="A1670"/>
      <c r="B1670"/>
      <c r="C1670"/>
      <c r="D1670"/>
      <c r="E1670"/>
      <c r="F1670"/>
      <c r="G1670"/>
      <c r="H1670"/>
      <c r="I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c r="CW1670"/>
      <c r="CX1670"/>
      <c r="CY1670"/>
      <c r="CZ1670"/>
      <c r="DA1670"/>
      <c r="DB1670"/>
      <c r="DC1670"/>
      <c r="DD1670"/>
      <c r="DE1670"/>
      <c r="DF1670"/>
      <c r="DG1670"/>
      <c r="DH1670"/>
      <c r="DI1670"/>
      <c r="DJ1670"/>
      <c r="DK1670"/>
      <c r="DL1670"/>
      <c r="DM1670"/>
      <c r="DN1670"/>
      <c r="DO1670"/>
      <c r="DP1670"/>
      <c r="DQ1670"/>
      <c r="DR1670"/>
      <c r="DS1670"/>
      <c r="DT1670"/>
      <c r="DU1670"/>
      <c r="DV1670"/>
      <c r="DW1670"/>
      <c r="DX1670"/>
      <c r="DY1670"/>
      <c r="DZ1670"/>
      <c r="EA1670"/>
      <c r="EB1670"/>
      <c r="EC1670"/>
      <c r="ED1670"/>
      <c r="EE1670"/>
      <c r="EF1670"/>
      <c r="EG1670"/>
      <c r="EH1670"/>
      <c r="EI1670"/>
      <c r="EJ1670"/>
      <c r="EK1670"/>
      <c r="EL1670"/>
    </row>
    <row r="1671" spans="1:142" ht="15.75">
      <c r="A1671"/>
      <c r="B1671"/>
      <c r="C1671"/>
      <c r="D1671"/>
      <c r="E1671"/>
      <c r="F1671"/>
      <c r="G1671"/>
      <c r="H1671"/>
      <c r="I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c r="CW1671"/>
      <c r="CX1671"/>
      <c r="CY1671"/>
      <c r="CZ1671"/>
      <c r="DA1671"/>
      <c r="DB1671"/>
      <c r="DC1671"/>
      <c r="DD1671"/>
      <c r="DE1671"/>
      <c r="DF1671"/>
      <c r="DG1671"/>
      <c r="DH1671"/>
      <c r="DI1671"/>
      <c r="DJ1671"/>
      <c r="DK1671"/>
      <c r="DL1671"/>
      <c r="DM1671"/>
      <c r="DN1671"/>
      <c r="DO1671"/>
      <c r="DP1671"/>
      <c r="DQ1671"/>
      <c r="DR1671"/>
      <c r="DS1671"/>
      <c r="DT1671"/>
      <c r="DU1671"/>
      <c r="DV1671"/>
      <c r="DW1671"/>
      <c r="DX1671"/>
      <c r="DY1671"/>
      <c r="DZ1671"/>
      <c r="EA1671"/>
      <c r="EB1671"/>
      <c r="EC1671"/>
      <c r="ED1671"/>
      <c r="EE1671"/>
      <c r="EF1671"/>
      <c r="EG1671"/>
      <c r="EH1671"/>
      <c r="EI1671"/>
      <c r="EJ1671"/>
      <c r="EK1671"/>
      <c r="EL1671"/>
    </row>
    <row r="1672" spans="1:142" ht="15.75">
      <c r="A1672"/>
      <c r="B1672"/>
      <c r="C1672"/>
      <c r="D1672"/>
      <c r="E1672"/>
      <c r="F1672"/>
      <c r="G1672"/>
      <c r="H1672"/>
      <c r="I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c r="CW1672"/>
      <c r="CX1672"/>
      <c r="CY1672"/>
      <c r="CZ1672"/>
      <c r="DA1672"/>
      <c r="DB1672"/>
      <c r="DC1672"/>
      <c r="DD1672"/>
      <c r="DE1672"/>
      <c r="DF1672"/>
      <c r="DG1672"/>
      <c r="DH1672"/>
      <c r="DI1672"/>
      <c r="DJ1672"/>
      <c r="DK1672"/>
      <c r="DL1672"/>
      <c r="DM1672"/>
      <c r="DN1672"/>
      <c r="DO1672"/>
      <c r="DP1672"/>
      <c r="DQ1672"/>
      <c r="DR1672"/>
      <c r="DS1672"/>
      <c r="DT1672"/>
      <c r="DU1672"/>
      <c r="DV1672"/>
      <c r="DW1672"/>
      <c r="DX1672"/>
      <c r="DY1672"/>
      <c r="DZ1672"/>
      <c r="EA1672"/>
      <c r="EB1672"/>
      <c r="EC1672"/>
      <c r="ED1672"/>
      <c r="EE1672"/>
      <c r="EF1672"/>
      <c r="EG1672"/>
      <c r="EH1672"/>
      <c r="EI1672"/>
      <c r="EJ1672"/>
      <c r="EK1672"/>
      <c r="EL1672"/>
    </row>
    <row r="1673" spans="1:142" ht="15.75">
      <c r="A1673"/>
      <c r="B1673"/>
      <c r="C1673"/>
      <c r="D1673"/>
      <c r="E1673"/>
      <c r="F1673"/>
      <c r="G1673"/>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c r="CW1673"/>
      <c r="CX1673"/>
      <c r="CY1673"/>
      <c r="CZ1673"/>
      <c r="DA1673"/>
      <c r="DB1673"/>
      <c r="DC1673"/>
      <c r="DD1673"/>
      <c r="DE1673"/>
      <c r="DF1673"/>
      <c r="DG1673"/>
      <c r="DH1673"/>
      <c r="DI1673"/>
      <c r="DJ1673"/>
      <c r="DK1673"/>
      <c r="DL1673"/>
      <c r="DM1673"/>
      <c r="DN1673"/>
      <c r="DO1673"/>
      <c r="DP1673"/>
      <c r="DQ1673"/>
      <c r="DR1673"/>
      <c r="DS1673"/>
      <c r="DT1673"/>
      <c r="DU1673"/>
      <c r="DV1673"/>
      <c r="DW1673"/>
      <c r="DX1673"/>
      <c r="DY1673"/>
      <c r="DZ1673"/>
      <c r="EA1673"/>
      <c r="EB1673"/>
      <c r="EC1673"/>
      <c r="ED1673"/>
      <c r="EE1673"/>
      <c r="EF1673"/>
      <c r="EG1673"/>
      <c r="EH1673"/>
      <c r="EI1673"/>
      <c r="EJ1673"/>
      <c r="EK1673"/>
      <c r="EL1673"/>
    </row>
    <row r="1674" spans="1:142" ht="15.75">
      <c r="A1674"/>
      <c r="B1674"/>
      <c r="C1674"/>
      <c r="D1674"/>
      <c r="E1674"/>
      <c r="F1674"/>
      <c r="G1674"/>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c r="CW1674"/>
      <c r="CX1674"/>
      <c r="CY1674"/>
      <c r="CZ1674"/>
      <c r="DA1674"/>
      <c r="DB1674"/>
      <c r="DC1674"/>
      <c r="DD1674"/>
      <c r="DE1674"/>
      <c r="DF1674"/>
      <c r="DG1674"/>
      <c r="DH1674"/>
      <c r="DI1674"/>
      <c r="DJ1674"/>
      <c r="DK1674"/>
      <c r="DL1674"/>
      <c r="DM1674"/>
      <c r="DN1674"/>
      <c r="DO1674"/>
      <c r="DP1674"/>
      <c r="DQ1674"/>
      <c r="DR1674"/>
      <c r="DS1674"/>
      <c r="DT1674"/>
      <c r="DU1674"/>
      <c r="DV1674"/>
      <c r="DW1674"/>
      <c r="DX1674"/>
      <c r="DY1674"/>
      <c r="DZ1674"/>
      <c r="EA1674"/>
      <c r="EB1674"/>
      <c r="EC1674"/>
      <c r="ED1674"/>
      <c r="EE1674"/>
      <c r="EF1674"/>
      <c r="EG1674"/>
      <c r="EH1674"/>
      <c r="EI1674"/>
      <c r="EJ1674"/>
      <c r="EK1674"/>
      <c r="EL1674"/>
    </row>
    <row r="1675" spans="1:142" ht="15.75">
      <c r="A1675"/>
      <c r="B1675"/>
      <c r="C1675"/>
      <c r="D1675"/>
      <c r="E1675"/>
      <c r="F1675"/>
      <c r="G1675"/>
      <c r="H1675"/>
      <c r="I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c r="CW1675"/>
      <c r="CX1675"/>
      <c r="CY1675"/>
      <c r="CZ1675"/>
      <c r="DA1675"/>
      <c r="DB1675"/>
      <c r="DC1675"/>
      <c r="DD1675"/>
      <c r="DE1675"/>
      <c r="DF1675"/>
      <c r="DG1675"/>
      <c r="DH1675"/>
      <c r="DI1675"/>
      <c r="DJ1675"/>
      <c r="DK1675"/>
      <c r="DL1675"/>
      <c r="DM1675"/>
      <c r="DN1675"/>
      <c r="DO1675"/>
      <c r="DP1675"/>
      <c r="DQ1675"/>
      <c r="DR1675"/>
      <c r="DS1675"/>
      <c r="DT1675"/>
      <c r="DU1675"/>
      <c r="DV1675"/>
      <c r="DW1675"/>
      <c r="DX1675"/>
      <c r="DY1675"/>
      <c r="DZ1675"/>
      <c r="EA1675"/>
      <c r="EB1675"/>
      <c r="EC1675"/>
      <c r="ED1675"/>
      <c r="EE1675"/>
      <c r="EF1675"/>
      <c r="EG1675"/>
      <c r="EH1675"/>
      <c r="EI1675"/>
      <c r="EJ1675"/>
      <c r="EK1675"/>
      <c r="EL1675"/>
    </row>
    <row r="1676" spans="1:142" ht="15.75">
      <c r="A1676"/>
      <c r="B1676"/>
      <c r="C1676"/>
      <c r="D1676"/>
      <c r="E1676"/>
      <c r="F1676"/>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c r="CW1676"/>
      <c r="CX1676"/>
      <c r="CY1676"/>
      <c r="CZ1676"/>
      <c r="DA1676"/>
      <c r="DB1676"/>
      <c r="DC1676"/>
      <c r="DD1676"/>
      <c r="DE1676"/>
      <c r="DF1676"/>
      <c r="DG1676"/>
      <c r="DH1676"/>
      <c r="DI1676"/>
      <c r="DJ1676"/>
      <c r="DK1676"/>
      <c r="DL1676"/>
      <c r="DM1676"/>
      <c r="DN1676"/>
      <c r="DO1676"/>
      <c r="DP1676"/>
      <c r="DQ1676"/>
      <c r="DR1676"/>
      <c r="DS1676"/>
      <c r="DT1676"/>
      <c r="DU1676"/>
      <c r="DV1676"/>
      <c r="DW1676"/>
      <c r="DX1676"/>
      <c r="DY1676"/>
      <c r="DZ1676"/>
      <c r="EA1676"/>
      <c r="EB1676"/>
      <c r="EC1676"/>
      <c r="ED1676"/>
      <c r="EE1676"/>
      <c r="EF1676"/>
      <c r="EG1676"/>
      <c r="EH1676"/>
      <c r="EI1676"/>
      <c r="EJ1676"/>
      <c r="EK1676"/>
      <c r="EL1676"/>
    </row>
    <row r="1677" spans="1:142" ht="15.75">
      <c r="A1677"/>
      <c r="B1677"/>
      <c r="C1677"/>
      <c r="D1677"/>
      <c r="E1677"/>
      <c r="F1677"/>
      <c r="G1677"/>
      <c r="H1677"/>
      <c r="I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c r="CW1677"/>
      <c r="CX1677"/>
      <c r="CY1677"/>
      <c r="CZ1677"/>
      <c r="DA1677"/>
      <c r="DB1677"/>
      <c r="DC1677"/>
      <c r="DD1677"/>
      <c r="DE1677"/>
      <c r="DF1677"/>
      <c r="DG1677"/>
      <c r="DH1677"/>
      <c r="DI1677"/>
      <c r="DJ1677"/>
      <c r="DK1677"/>
      <c r="DL1677"/>
      <c r="DM1677"/>
      <c r="DN1677"/>
      <c r="DO1677"/>
      <c r="DP1677"/>
      <c r="DQ1677"/>
      <c r="DR1677"/>
      <c r="DS1677"/>
      <c r="DT1677"/>
      <c r="DU1677"/>
      <c r="DV1677"/>
      <c r="DW1677"/>
      <c r="DX1677"/>
      <c r="DY1677"/>
      <c r="DZ1677"/>
      <c r="EA1677"/>
      <c r="EB1677"/>
      <c r="EC1677"/>
      <c r="ED1677"/>
      <c r="EE1677"/>
      <c r="EF1677"/>
      <c r="EG1677"/>
      <c r="EH1677"/>
      <c r="EI1677"/>
      <c r="EJ1677"/>
      <c r="EK1677"/>
      <c r="EL1677"/>
    </row>
    <row r="1678" spans="1:142" ht="15.75">
      <c r="A1678"/>
      <c r="B1678"/>
      <c r="C1678"/>
      <c r="D1678"/>
      <c r="E1678"/>
      <c r="F1678"/>
      <c r="G1678"/>
      <c r="H1678"/>
      <c r="I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c r="CW1678"/>
      <c r="CX1678"/>
      <c r="CY1678"/>
      <c r="CZ1678"/>
      <c r="DA1678"/>
      <c r="DB1678"/>
      <c r="DC1678"/>
      <c r="DD1678"/>
      <c r="DE1678"/>
      <c r="DF1678"/>
      <c r="DG1678"/>
      <c r="DH1678"/>
      <c r="DI1678"/>
      <c r="DJ1678"/>
      <c r="DK1678"/>
      <c r="DL1678"/>
      <c r="DM1678"/>
      <c r="DN1678"/>
      <c r="DO1678"/>
      <c r="DP1678"/>
      <c r="DQ1678"/>
      <c r="DR1678"/>
      <c r="DS1678"/>
      <c r="DT1678"/>
      <c r="DU1678"/>
      <c r="DV1678"/>
      <c r="DW1678"/>
      <c r="DX1678"/>
      <c r="DY1678"/>
      <c r="DZ1678"/>
      <c r="EA1678"/>
      <c r="EB1678"/>
      <c r="EC1678"/>
      <c r="ED1678"/>
      <c r="EE1678"/>
      <c r="EF1678"/>
      <c r="EG1678"/>
      <c r="EH1678"/>
      <c r="EI1678"/>
      <c r="EJ1678"/>
      <c r="EK1678"/>
      <c r="EL1678"/>
    </row>
    <row r="1679" spans="1:142" ht="15.75">
      <c r="A1679"/>
      <c r="B1679"/>
      <c r="C1679"/>
      <c r="D1679"/>
      <c r="E1679"/>
      <c r="F1679"/>
      <c r="G1679"/>
      <c r="H1679"/>
      <c r="I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c r="CW1679"/>
      <c r="CX1679"/>
      <c r="CY1679"/>
      <c r="CZ1679"/>
      <c r="DA1679"/>
      <c r="DB1679"/>
      <c r="DC1679"/>
      <c r="DD1679"/>
      <c r="DE1679"/>
      <c r="DF1679"/>
      <c r="DG1679"/>
      <c r="DH1679"/>
      <c r="DI1679"/>
      <c r="DJ1679"/>
      <c r="DK1679"/>
      <c r="DL1679"/>
      <c r="DM1679"/>
      <c r="DN1679"/>
      <c r="DO1679"/>
      <c r="DP1679"/>
      <c r="DQ1679"/>
      <c r="DR1679"/>
      <c r="DS1679"/>
      <c r="DT1679"/>
      <c r="DU1679"/>
      <c r="DV1679"/>
      <c r="DW1679"/>
      <c r="DX1679"/>
      <c r="DY1679"/>
      <c r="DZ1679"/>
      <c r="EA1679"/>
      <c r="EB1679"/>
      <c r="EC1679"/>
      <c r="ED1679"/>
      <c r="EE1679"/>
      <c r="EF1679"/>
      <c r="EG1679"/>
      <c r="EH1679"/>
      <c r="EI1679"/>
      <c r="EJ1679"/>
      <c r="EK1679"/>
      <c r="EL1679"/>
    </row>
    <row r="1680" spans="1:142" ht="15.75">
      <c r="A1680"/>
      <c r="B1680"/>
      <c r="C1680"/>
      <c r="D1680"/>
      <c r="E1680"/>
      <c r="F1680"/>
      <c r="G1680"/>
      <c r="H1680"/>
      <c r="I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c r="CW1680"/>
      <c r="CX1680"/>
      <c r="CY1680"/>
      <c r="CZ1680"/>
      <c r="DA1680"/>
      <c r="DB1680"/>
      <c r="DC1680"/>
      <c r="DD1680"/>
      <c r="DE1680"/>
      <c r="DF1680"/>
      <c r="DG1680"/>
      <c r="DH1680"/>
      <c r="DI1680"/>
      <c r="DJ1680"/>
      <c r="DK1680"/>
      <c r="DL1680"/>
      <c r="DM1680"/>
      <c r="DN1680"/>
      <c r="DO1680"/>
      <c r="DP1680"/>
      <c r="DQ1680"/>
      <c r="DR1680"/>
      <c r="DS1680"/>
      <c r="DT1680"/>
      <c r="DU1680"/>
      <c r="DV1680"/>
      <c r="DW1680"/>
      <c r="DX1680"/>
      <c r="DY1680"/>
      <c r="DZ1680"/>
      <c r="EA1680"/>
      <c r="EB1680"/>
      <c r="EC1680"/>
      <c r="ED1680"/>
      <c r="EE1680"/>
      <c r="EF1680"/>
      <c r="EG1680"/>
      <c r="EH1680"/>
      <c r="EI1680"/>
      <c r="EJ1680"/>
      <c r="EK1680"/>
      <c r="EL1680"/>
    </row>
    <row r="1681" spans="1:142" ht="15.75">
      <c r="A1681"/>
      <c r="B1681"/>
      <c r="C1681"/>
      <c r="D1681"/>
      <c r="E1681"/>
      <c r="F1681"/>
      <c r="G1681"/>
      <c r="H1681"/>
      <c r="I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c r="CW1681"/>
      <c r="CX1681"/>
      <c r="CY1681"/>
      <c r="CZ1681"/>
      <c r="DA1681"/>
      <c r="DB1681"/>
      <c r="DC1681"/>
      <c r="DD1681"/>
      <c r="DE1681"/>
      <c r="DF1681"/>
      <c r="DG1681"/>
      <c r="DH1681"/>
      <c r="DI1681"/>
      <c r="DJ1681"/>
      <c r="DK1681"/>
      <c r="DL1681"/>
      <c r="DM1681"/>
      <c r="DN1681"/>
      <c r="DO1681"/>
      <c r="DP1681"/>
      <c r="DQ1681"/>
      <c r="DR1681"/>
      <c r="DS1681"/>
      <c r="DT1681"/>
      <c r="DU1681"/>
      <c r="DV1681"/>
      <c r="DW1681"/>
      <c r="DX1681"/>
      <c r="DY1681"/>
      <c r="DZ1681"/>
      <c r="EA1681"/>
      <c r="EB1681"/>
      <c r="EC1681"/>
      <c r="ED1681"/>
      <c r="EE1681"/>
      <c r="EF1681"/>
      <c r="EG1681"/>
      <c r="EH1681"/>
      <c r="EI1681"/>
      <c r="EJ1681"/>
      <c r="EK1681"/>
      <c r="EL1681"/>
    </row>
    <row r="1682" spans="1:142" ht="15.75">
      <c r="A1682"/>
      <c r="B1682"/>
      <c r="C1682"/>
      <c r="D1682"/>
      <c r="E1682"/>
      <c r="F1682"/>
      <c r="G1682"/>
      <c r="H1682"/>
      <c r="I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c r="CW1682"/>
      <c r="CX1682"/>
      <c r="CY1682"/>
      <c r="CZ1682"/>
      <c r="DA1682"/>
      <c r="DB1682"/>
      <c r="DC1682"/>
      <c r="DD1682"/>
      <c r="DE1682"/>
      <c r="DF1682"/>
      <c r="DG1682"/>
      <c r="DH1682"/>
      <c r="DI1682"/>
      <c r="DJ1682"/>
      <c r="DK1682"/>
      <c r="DL1682"/>
      <c r="DM1682"/>
      <c r="DN1682"/>
      <c r="DO1682"/>
      <c r="DP1682"/>
      <c r="DQ1682"/>
      <c r="DR1682"/>
      <c r="DS1682"/>
      <c r="DT1682"/>
      <c r="DU1682"/>
      <c r="DV1682"/>
      <c r="DW1682"/>
      <c r="DX1682"/>
      <c r="DY1682"/>
      <c r="DZ1682"/>
      <c r="EA1682"/>
      <c r="EB1682"/>
      <c r="EC1682"/>
      <c r="ED1682"/>
      <c r="EE1682"/>
      <c r="EF1682"/>
      <c r="EG1682"/>
      <c r="EH1682"/>
      <c r="EI1682"/>
      <c r="EJ1682"/>
      <c r="EK1682"/>
      <c r="EL1682"/>
    </row>
    <row r="1683" spans="1:142" ht="15.75">
      <c r="A1683"/>
      <c r="B1683"/>
      <c r="C1683"/>
      <c r="D1683"/>
      <c r="E1683"/>
      <c r="F1683"/>
      <c r="G1683"/>
      <c r="H1683"/>
      <c r="I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c r="CW1683"/>
      <c r="CX1683"/>
      <c r="CY1683"/>
      <c r="CZ1683"/>
      <c r="DA1683"/>
      <c r="DB1683"/>
      <c r="DC1683"/>
      <c r="DD1683"/>
      <c r="DE1683"/>
      <c r="DF1683"/>
      <c r="DG1683"/>
      <c r="DH1683"/>
      <c r="DI1683"/>
      <c r="DJ1683"/>
      <c r="DK1683"/>
      <c r="DL1683"/>
      <c r="DM1683"/>
      <c r="DN1683"/>
      <c r="DO1683"/>
      <c r="DP1683"/>
      <c r="DQ1683"/>
      <c r="DR1683"/>
      <c r="DS1683"/>
      <c r="DT1683"/>
      <c r="DU1683"/>
      <c r="DV1683"/>
      <c r="DW1683"/>
      <c r="DX1683"/>
      <c r="DY1683"/>
      <c r="DZ1683"/>
      <c r="EA1683"/>
      <c r="EB1683"/>
      <c r="EC1683"/>
      <c r="ED1683"/>
      <c r="EE1683"/>
      <c r="EF1683"/>
      <c r="EG1683"/>
      <c r="EH1683"/>
      <c r="EI1683"/>
      <c r="EJ1683"/>
      <c r="EK1683"/>
      <c r="EL1683"/>
    </row>
    <row r="1684" spans="1:142" ht="15.75">
      <c r="A1684"/>
      <c r="B1684"/>
      <c r="C1684"/>
      <c r="D1684"/>
      <c r="E1684"/>
      <c r="F1684"/>
      <c r="G1684"/>
      <c r="H1684"/>
      <c r="I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c r="CW1684"/>
      <c r="CX1684"/>
      <c r="CY1684"/>
      <c r="CZ1684"/>
      <c r="DA1684"/>
      <c r="DB1684"/>
      <c r="DC1684"/>
      <c r="DD1684"/>
      <c r="DE1684"/>
      <c r="DF1684"/>
      <c r="DG1684"/>
      <c r="DH1684"/>
      <c r="DI1684"/>
      <c r="DJ1684"/>
      <c r="DK1684"/>
      <c r="DL1684"/>
      <c r="DM1684"/>
      <c r="DN1684"/>
      <c r="DO1684"/>
      <c r="DP1684"/>
      <c r="DQ1684"/>
      <c r="DR1684"/>
      <c r="DS1684"/>
      <c r="DT1684"/>
      <c r="DU1684"/>
      <c r="DV1684"/>
      <c r="DW1684"/>
      <c r="DX1684"/>
      <c r="DY1684"/>
      <c r="DZ1684"/>
      <c r="EA1684"/>
      <c r="EB1684"/>
      <c r="EC1684"/>
      <c r="ED1684"/>
      <c r="EE1684"/>
      <c r="EF1684"/>
      <c r="EG1684"/>
      <c r="EH1684"/>
      <c r="EI1684"/>
      <c r="EJ1684"/>
      <c r="EK1684"/>
      <c r="EL1684"/>
    </row>
    <row r="1685" spans="1:142" ht="15.75">
      <c r="A1685"/>
      <c r="B1685"/>
      <c r="C1685"/>
      <c r="D1685"/>
      <c r="E1685"/>
      <c r="F1685"/>
      <c r="G1685"/>
      <c r="H1685"/>
      <c r="I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c r="CW1685"/>
      <c r="CX1685"/>
      <c r="CY1685"/>
      <c r="CZ1685"/>
      <c r="DA1685"/>
      <c r="DB1685"/>
      <c r="DC1685"/>
      <c r="DD1685"/>
      <c r="DE1685"/>
      <c r="DF1685"/>
      <c r="DG1685"/>
      <c r="DH1685"/>
      <c r="DI1685"/>
      <c r="DJ1685"/>
      <c r="DK1685"/>
      <c r="DL1685"/>
      <c r="DM1685"/>
      <c r="DN1685"/>
      <c r="DO1685"/>
      <c r="DP1685"/>
      <c r="DQ1685"/>
      <c r="DR1685"/>
      <c r="DS1685"/>
      <c r="DT1685"/>
      <c r="DU1685"/>
      <c r="DV1685"/>
      <c r="DW1685"/>
      <c r="DX1685"/>
      <c r="DY1685"/>
      <c r="DZ1685"/>
      <c r="EA1685"/>
      <c r="EB1685"/>
      <c r="EC1685"/>
      <c r="ED1685"/>
      <c r="EE1685"/>
      <c r="EF1685"/>
      <c r="EG1685"/>
      <c r="EH1685"/>
      <c r="EI1685"/>
      <c r="EJ1685"/>
      <c r="EK1685"/>
      <c r="EL1685"/>
    </row>
    <row r="1686" spans="1:142" ht="15.75">
      <c r="A1686"/>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c r="DN1686"/>
      <c r="DO1686"/>
      <c r="DP1686"/>
      <c r="DQ1686"/>
      <c r="DR1686"/>
      <c r="DS1686"/>
      <c r="DT1686"/>
      <c r="DU1686"/>
      <c r="DV1686"/>
      <c r="DW1686"/>
      <c r="DX1686"/>
      <c r="DY1686"/>
      <c r="DZ1686"/>
      <c r="EA1686"/>
      <c r="EB1686"/>
      <c r="EC1686"/>
      <c r="ED1686"/>
      <c r="EE1686"/>
      <c r="EF1686"/>
      <c r="EG1686"/>
      <c r="EH1686"/>
      <c r="EI1686"/>
      <c r="EJ1686"/>
      <c r="EK1686"/>
      <c r="EL1686"/>
    </row>
    <row r="1687" spans="1:142" ht="15.75">
      <c r="A1687"/>
      <c r="B1687"/>
      <c r="C1687"/>
      <c r="D1687"/>
      <c r="E1687"/>
      <c r="F1687"/>
      <c r="G1687"/>
      <c r="H1687"/>
      <c r="I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c r="CW1687"/>
      <c r="CX1687"/>
      <c r="CY1687"/>
      <c r="CZ1687"/>
      <c r="DA1687"/>
      <c r="DB1687"/>
      <c r="DC1687"/>
      <c r="DD1687"/>
      <c r="DE1687"/>
      <c r="DF1687"/>
      <c r="DG1687"/>
      <c r="DH1687"/>
      <c r="DI1687"/>
      <c r="DJ1687"/>
      <c r="DK1687"/>
      <c r="DL1687"/>
      <c r="DM1687"/>
      <c r="DN1687"/>
      <c r="DO1687"/>
      <c r="DP1687"/>
      <c r="DQ1687"/>
      <c r="DR1687"/>
      <c r="DS1687"/>
      <c r="DT1687"/>
      <c r="DU1687"/>
      <c r="DV1687"/>
      <c r="DW1687"/>
      <c r="DX1687"/>
      <c r="DY1687"/>
      <c r="DZ1687"/>
      <c r="EA1687"/>
      <c r="EB1687"/>
      <c r="EC1687"/>
      <c r="ED1687"/>
      <c r="EE1687"/>
      <c r="EF1687"/>
      <c r="EG1687"/>
      <c r="EH1687"/>
      <c r="EI1687"/>
      <c r="EJ1687"/>
      <c r="EK1687"/>
      <c r="EL1687"/>
    </row>
    <row r="1688" spans="1:142" ht="15.75">
      <c r="A1688"/>
      <c r="B1688"/>
      <c r="C1688"/>
      <c r="D1688"/>
      <c r="E1688"/>
      <c r="F1688"/>
      <c r="G1688"/>
      <c r="H1688"/>
      <c r="I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c r="CW1688"/>
      <c r="CX1688"/>
      <c r="CY1688"/>
      <c r="CZ1688"/>
      <c r="DA1688"/>
      <c r="DB1688"/>
      <c r="DC1688"/>
      <c r="DD1688"/>
      <c r="DE1688"/>
      <c r="DF1688"/>
      <c r="DG1688"/>
      <c r="DH1688"/>
      <c r="DI1688"/>
      <c r="DJ1688"/>
      <c r="DK1688"/>
      <c r="DL1688"/>
      <c r="DM1688"/>
      <c r="DN1688"/>
      <c r="DO1688"/>
      <c r="DP1688"/>
      <c r="DQ1688"/>
      <c r="DR1688"/>
      <c r="DS1688"/>
      <c r="DT1688"/>
      <c r="DU1688"/>
      <c r="DV1688"/>
      <c r="DW1688"/>
      <c r="DX1688"/>
      <c r="DY1688"/>
      <c r="DZ1688"/>
      <c r="EA1688"/>
      <c r="EB1688"/>
      <c r="EC1688"/>
      <c r="ED1688"/>
      <c r="EE1688"/>
      <c r="EF1688"/>
      <c r="EG1688"/>
      <c r="EH1688"/>
      <c r="EI1688"/>
      <c r="EJ1688"/>
      <c r="EK1688"/>
      <c r="EL1688"/>
    </row>
    <row r="1689" spans="1:142" ht="15.75">
      <c r="A1689"/>
      <c r="B1689"/>
      <c r="C1689"/>
      <c r="D1689"/>
      <c r="E1689"/>
      <c r="F1689"/>
      <c r="G1689"/>
      <c r="H1689"/>
      <c r="I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c r="CW1689"/>
      <c r="CX1689"/>
      <c r="CY1689"/>
      <c r="CZ1689"/>
      <c r="DA1689"/>
      <c r="DB1689"/>
      <c r="DC1689"/>
      <c r="DD1689"/>
      <c r="DE1689"/>
      <c r="DF1689"/>
      <c r="DG1689"/>
      <c r="DH1689"/>
      <c r="DI1689"/>
      <c r="DJ1689"/>
      <c r="DK1689"/>
      <c r="DL1689"/>
      <c r="DM1689"/>
      <c r="DN1689"/>
      <c r="DO1689"/>
      <c r="DP1689"/>
      <c r="DQ1689"/>
      <c r="DR1689"/>
      <c r="DS1689"/>
      <c r="DT1689"/>
      <c r="DU1689"/>
      <c r="DV1689"/>
      <c r="DW1689"/>
      <c r="DX1689"/>
      <c r="DY1689"/>
      <c r="DZ1689"/>
      <c r="EA1689"/>
      <c r="EB1689"/>
      <c r="EC1689"/>
      <c r="ED1689"/>
      <c r="EE1689"/>
      <c r="EF1689"/>
      <c r="EG1689"/>
      <c r="EH1689"/>
      <c r="EI1689"/>
      <c r="EJ1689"/>
      <c r="EK1689"/>
      <c r="EL1689"/>
    </row>
    <row r="1690" spans="1:142" ht="15.75">
      <c r="A1690"/>
      <c r="B1690"/>
      <c r="C1690"/>
      <c r="D1690"/>
      <c r="E1690"/>
      <c r="F1690"/>
      <c r="G1690"/>
      <c r="H1690"/>
      <c r="I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c r="CW1690"/>
      <c r="CX1690"/>
      <c r="CY1690"/>
      <c r="CZ1690"/>
      <c r="DA1690"/>
      <c r="DB1690"/>
      <c r="DC1690"/>
      <c r="DD1690"/>
      <c r="DE1690"/>
      <c r="DF1690"/>
      <c r="DG1690"/>
      <c r="DH1690"/>
      <c r="DI1690"/>
      <c r="DJ1690"/>
      <c r="DK1690"/>
      <c r="DL1690"/>
      <c r="DM1690"/>
      <c r="DN1690"/>
      <c r="DO1690"/>
      <c r="DP1690"/>
      <c r="DQ1690"/>
      <c r="DR1690"/>
      <c r="DS1690"/>
      <c r="DT1690"/>
      <c r="DU1690"/>
      <c r="DV1690"/>
      <c r="DW1690"/>
      <c r="DX1690"/>
      <c r="DY1690"/>
      <c r="DZ1690"/>
      <c r="EA1690"/>
      <c r="EB1690"/>
      <c r="EC1690"/>
      <c r="ED1690"/>
      <c r="EE1690"/>
      <c r="EF1690"/>
      <c r="EG1690"/>
      <c r="EH1690"/>
      <c r="EI1690"/>
      <c r="EJ1690"/>
      <c r="EK1690"/>
      <c r="EL1690"/>
    </row>
    <row r="1691" spans="1:142" ht="15.75">
      <c r="A1691"/>
      <c r="B1691"/>
      <c r="C1691"/>
      <c r="D1691"/>
      <c r="E1691"/>
      <c r="F1691"/>
      <c r="G1691"/>
      <c r="H1691"/>
      <c r="I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c r="CW1691"/>
      <c r="CX1691"/>
      <c r="CY1691"/>
      <c r="CZ1691"/>
      <c r="DA1691"/>
      <c r="DB1691"/>
      <c r="DC1691"/>
      <c r="DD1691"/>
      <c r="DE1691"/>
      <c r="DF1691"/>
      <c r="DG1691"/>
      <c r="DH1691"/>
      <c r="DI1691"/>
      <c r="DJ1691"/>
      <c r="DK1691"/>
      <c r="DL1691"/>
      <c r="DM1691"/>
      <c r="DN1691"/>
      <c r="DO1691"/>
      <c r="DP1691"/>
      <c r="DQ1691"/>
      <c r="DR1691"/>
      <c r="DS1691"/>
      <c r="DT1691"/>
      <c r="DU1691"/>
      <c r="DV1691"/>
      <c r="DW1691"/>
      <c r="DX1691"/>
      <c r="DY1691"/>
      <c r="DZ1691"/>
      <c r="EA1691"/>
      <c r="EB1691"/>
      <c r="EC1691"/>
      <c r="ED1691"/>
      <c r="EE1691"/>
      <c r="EF1691"/>
      <c r="EG1691"/>
      <c r="EH1691"/>
      <c r="EI1691"/>
      <c r="EJ1691"/>
      <c r="EK1691"/>
      <c r="EL1691"/>
    </row>
    <row r="1692" spans="1:142" ht="15.75">
      <c r="A1692"/>
      <c r="B1692"/>
      <c r="C1692"/>
      <c r="D1692"/>
      <c r="E1692"/>
      <c r="F1692"/>
      <c r="G1692"/>
      <c r="H1692"/>
      <c r="I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c r="CW1692"/>
      <c r="CX1692"/>
      <c r="CY1692"/>
      <c r="CZ1692"/>
      <c r="DA1692"/>
      <c r="DB1692"/>
      <c r="DC1692"/>
      <c r="DD1692"/>
      <c r="DE1692"/>
      <c r="DF1692"/>
      <c r="DG1692"/>
      <c r="DH1692"/>
      <c r="DI1692"/>
      <c r="DJ1692"/>
      <c r="DK1692"/>
      <c r="DL1692"/>
      <c r="DM1692"/>
      <c r="DN1692"/>
      <c r="DO1692"/>
      <c r="DP1692"/>
      <c r="DQ1692"/>
      <c r="DR1692"/>
      <c r="DS1692"/>
      <c r="DT1692"/>
      <c r="DU1692"/>
      <c r="DV1692"/>
      <c r="DW1692"/>
      <c r="DX1692"/>
      <c r="DY1692"/>
      <c r="DZ1692"/>
      <c r="EA1692"/>
      <c r="EB1692"/>
      <c r="EC1692"/>
      <c r="ED1692"/>
      <c r="EE1692"/>
      <c r="EF1692"/>
      <c r="EG1692"/>
      <c r="EH1692"/>
      <c r="EI1692"/>
      <c r="EJ1692"/>
      <c r="EK1692"/>
      <c r="EL1692"/>
    </row>
    <row r="1693" spans="1:142" ht="15.75">
      <c r="A1693"/>
      <c r="B1693"/>
      <c r="C1693"/>
      <c r="D1693"/>
      <c r="E1693"/>
      <c r="F1693"/>
      <c r="G1693"/>
      <c r="H1693"/>
      <c r="I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c r="CW1693"/>
      <c r="CX1693"/>
      <c r="CY1693"/>
      <c r="CZ1693"/>
      <c r="DA1693"/>
      <c r="DB1693"/>
      <c r="DC1693"/>
      <c r="DD1693"/>
      <c r="DE1693"/>
      <c r="DF1693"/>
      <c r="DG1693"/>
      <c r="DH1693"/>
      <c r="DI1693"/>
      <c r="DJ1693"/>
      <c r="DK1693"/>
      <c r="DL1693"/>
      <c r="DM1693"/>
      <c r="DN1693"/>
      <c r="DO1693"/>
      <c r="DP1693"/>
      <c r="DQ1693"/>
      <c r="DR1693"/>
      <c r="DS1693"/>
      <c r="DT1693"/>
      <c r="DU1693"/>
      <c r="DV1693"/>
      <c r="DW1693"/>
      <c r="DX1693"/>
      <c r="DY1693"/>
      <c r="DZ1693"/>
      <c r="EA1693"/>
      <c r="EB1693"/>
      <c r="EC1693"/>
      <c r="ED1693"/>
      <c r="EE1693"/>
      <c r="EF1693"/>
      <c r="EG1693"/>
      <c r="EH1693"/>
      <c r="EI1693"/>
      <c r="EJ1693"/>
      <c r="EK1693"/>
      <c r="EL1693"/>
    </row>
    <row r="1694" spans="1:142" ht="15.75">
      <c r="A1694"/>
      <c r="B1694"/>
      <c r="C1694"/>
      <c r="D1694"/>
      <c r="E1694"/>
      <c r="F1694"/>
      <c r="G1694"/>
      <c r="H1694"/>
      <c r="I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c r="CW1694"/>
      <c r="CX1694"/>
      <c r="CY1694"/>
      <c r="CZ1694"/>
      <c r="DA1694"/>
      <c r="DB1694"/>
      <c r="DC1694"/>
      <c r="DD1694"/>
      <c r="DE1694"/>
      <c r="DF1694"/>
      <c r="DG1694"/>
      <c r="DH1694"/>
      <c r="DI1694"/>
      <c r="DJ1694"/>
      <c r="DK1694"/>
      <c r="DL1694"/>
      <c r="DM1694"/>
      <c r="DN1694"/>
      <c r="DO1694"/>
      <c r="DP1694"/>
      <c r="DQ1694"/>
      <c r="DR1694"/>
      <c r="DS1694"/>
      <c r="DT1694"/>
      <c r="DU1694"/>
      <c r="DV1694"/>
      <c r="DW1694"/>
      <c r="DX1694"/>
      <c r="DY1694"/>
      <c r="DZ1694"/>
      <c r="EA1694"/>
      <c r="EB1694"/>
      <c r="EC1694"/>
      <c r="ED1694"/>
      <c r="EE1694"/>
      <c r="EF1694"/>
      <c r="EG1694"/>
      <c r="EH1694"/>
      <c r="EI1694"/>
      <c r="EJ1694"/>
      <c r="EK1694"/>
      <c r="EL1694"/>
    </row>
    <row r="1695" spans="1:142" ht="15.75">
      <c r="A1695"/>
      <c r="B1695"/>
      <c r="C1695"/>
      <c r="D1695"/>
      <c r="E1695"/>
      <c r="F1695"/>
      <c r="G1695"/>
      <c r="H1695"/>
      <c r="I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c r="CW1695"/>
      <c r="CX1695"/>
      <c r="CY1695"/>
      <c r="CZ1695"/>
      <c r="DA1695"/>
      <c r="DB1695"/>
      <c r="DC1695"/>
      <c r="DD1695"/>
      <c r="DE1695"/>
      <c r="DF1695"/>
      <c r="DG1695"/>
      <c r="DH1695"/>
      <c r="DI1695"/>
      <c r="DJ1695"/>
      <c r="DK1695"/>
      <c r="DL1695"/>
      <c r="DM1695"/>
      <c r="DN1695"/>
      <c r="DO1695"/>
      <c r="DP1695"/>
      <c r="DQ1695"/>
      <c r="DR1695"/>
      <c r="DS1695"/>
      <c r="DT1695"/>
      <c r="DU1695"/>
      <c r="DV1695"/>
      <c r="DW1695"/>
      <c r="DX1695"/>
      <c r="DY1695"/>
      <c r="DZ1695"/>
      <c r="EA1695"/>
      <c r="EB1695"/>
      <c r="EC1695"/>
      <c r="ED1695"/>
      <c r="EE1695"/>
      <c r="EF1695"/>
      <c r="EG1695"/>
      <c r="EH1695"/>
      <c r="EI1695"/>
      <c r="EJ1695"/>
      <c r="EK1695"/>
      <c r="EL1695"/>
    </row>
    <row r="1696" spans="1:142" ht="15.75">
      <c r="A1696"/>
      <c r="B1696"/>
      <c r="C1696"/>
      <c r="D1696"/>
      <c r="E1696"/>
      <c r="F1696"/>
      <c r="G1696"/>
      <c r="H1696"/>
      <c r="I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c r="CW1696"/>
      <c r="CX1696"/>
      <c r="CY1696"/>
      <c r="CZ1696"/>
      <c r="DA1696"/>
      <c r="DB1696"/>
      <c r="DC1696"/>
      <c r="DD1696"/>
      <c r="DE1696"/>
      <c r="DF1696"/>
      <c r="DG1696"/>
      <c r="DH1696"/>
      <c r="DI1696"/>
      <c r="DJ1696"/>
      <c r="DK1696"/>
      <c r="DL1696"/>
      <c r="DM1696"/>
      <c r="DN1696"/>
      <c r="DO1696"/>
      <c r="DP1696"/>
      <c r="DQ1696"/>
      <c r="DR1696"/>
      <c r="DS1696"/>
      <c r="DT1696"/>
      <c r="DU1696"/>
      <c r="DV1696"/>
      <c r="DW1696"/>
      <c r="DX1696"/>
      <c r="DY1696"/>
      <c r="DZ1696"/>
      <c r="EA1696"/>
      <c r="EB1696"/>
      <c r="EC1696"/>
      <c r="ED1696"/>
      <c r="EE1696"/>
      <c r="EF1696"/>
      <c r="EG1696"/>
      <c r="EH1696"/>
      <c r="EI1696"/>
      <c r="EJ1696"/>
      <c r="EK1696"/>
      <c r="EL1696"/>
    </row>
    <row r="1697" spans="1:142" ht="15.75">
      <c r="A1697"/>
      <c r="B1697"/>
      <c r="C1697"/>
      <c r="D1697"/>
      <c r="E1697"/>
      <c r="F1697"/>
      <c r="G1697"/>
      <c r="H1697"/>
      <c r="I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c r="CW1697"/>
      <c r="CX1697"/>
      <c r="CY1697"/>
      <c r="CZ1697"/>
      <c r="DA1697"/>
      <c r="DB1697"/>
      <c r="DC1697"/>
      <c r="DD1697"/>
      <c r="DE1697"/>
      <c r="DF1697"/>
      <c r="DG1697"/>
      <c r="DH1697"/>
      <c r="DI1697"/>
      <c r="DJ1697"/>
      <c r="DK1697"/>
      <c r="DL1697"/>
      <c r="DM1697"/>
      <c r="DN1697"/>
      <c r="DO1697"/>
      <c r="DP1697"/>
      <c r="DQ1697"/>
      <c r="DR1697"/>
      <c r="DS1697"/>
      <c r="DT1697"/>
      <c r="DU1697"/>
      <c r="DV1697"/>
      <c r="DW1697"/>
      <c r="DX1697"/>
      <c r="DY1697"/>
      <c r="DZ1697"/>
      <c r="EA1697"/>
      <c r="EB1697"/>
      <c r="EC1697"/>
      <c r="ED1697"/>
      <c r="EE1697"/>
      <c r="EF1697"/>
      <c r="EG1697"/>
      <c r="EH1697"/>
      <c r="EI1697"/>
      <c r="EJ1697"/>
      <c r="EK1697"/>
      <c r="EL1697"/>
    </row>
    <row r="1698" spans="1:142" ht="15.75">
      <c r="A1698"/>
      <c r="B1698"/>
      <c r="C1698"/>
      <c r="D1698"/>
      <c r="E1698"/>
      <c r="F1698"/>
      <c r="G1698"/>
      <c r="H1698"/>
      <c r="I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c r="CW1698"/>
      <c r="CX1698"/>
      <c r="CY1698"/>
      <c r="CZ1698"/>
      <c r="DA1698"/>
      <c r="DB1698"/>
      <c r="DC1698"/>
      <c r="DD1698"/>
      <c r="DE1698"/>
      <c r="DF1698"/>
      <c r="DG1698"/>
      <c r="DH1698"/>
      <c r="DI1698"/>
      <c r="DJ1698"/>
      <c r="DK1698"/>
      <c r="DL1698"/>
      <c r="DM1698"/>
      <c r="DN1698"/>
      <c r="DO1698"/>
      <c r="DP1698"/>
      <c r="DQ1698"/>
      <c r="DR1698"/>
      <c r="DS1698"/>
      <c r="DT1698"/>
      <c r="DU1698"/>
      <c r="DV1698"/>
      <c r="DW1698"/>
      <c r="DX1698"/>
      <c r="DY1698"/>
      <c r="DZ1698"/>
      <c r="EA1698"/>
      <c r="EB1698"/>
      <c r="EC1698"/>
      <c r="ED1698"/>
      <c r="EE1698"/>
      <c r="EF1698"/>
      <c r="EG1698"/>
      <c r="EH1698"/>
      <c r="EI1698"/>
      <c r="EJ1698"/>
      <c r="EK1698"/>
      <c r="EL1698"/>
    </row>
    <row r="1699" spans="1:142" ht="15.75">
      <c r="A1699"/>
      <c r="B1699"/>
      <c r="C1699"/>
      <c r="D1699"/>
      <c r="E1699"/>
      <c r="F1699"/>
      <c r="G1699"/>
      <c r="H1699"/>
      <c r="I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c r="CW1699"/>
      <c r="CX1699"/>
      <c r="CY1699"/>
      <c r="CZ1699"/>
      <c r="DA1699"/>
      <c r="DB1699"/>
      <c r="DC1699"/>
      <c r="DD1699"/>
      <c r="DE1699"/>
      <c r="DF1699"/>
      <c r="DG1699"/>
      <c r="DH1699"/>
      <c r="DI1699"/>
      <c r="DJ1699"/>
      <c r="DK1699"/>
      <c r="DL1699"/>
      <c r="DM1699"/>
      <c r="DN1699"/>
      <c r="DO1699"/>
      <c r="DP1699"/>
      <c r="DQ1699"/>
      <c r="DR1699"/>
      <c r="DS1699"/>
      <c r="DT1699"/>
      <c r="DU1699"/>
      <c r="DV1699"/>
      <c r="DW1699"/>
      <c r="DX1699"/>
      <c r="DY1699"/>
      <c r="DZ1699"/>
      <c r="EA1699"/>
      <c r="EB1699"/>
      <c r="EC1699"/>
      <c r="ED1699"/>
      <c r="EE1699"/>
      <c r="EF1699"/>
      <c r="EG1699"/>
      <c r="EH1699"/>
      <c r="EI1699"/>
      <c r="EJ1699"/>
      <c r="EK1699"/>
      <c r="EL1699"/>
    </row>
    <row r="1700" spans="1:142" ht="15.75">
      <c r="A1700"/>
      <c r="B1700"/>
      <c r="C1700"/>
      <c r="D1700"/>
      <c r="E1700"/>
      <c r="F1700"/>
      <c r="G1700"/>
      <c r="H1700"/>
      <c r="I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c r="CW1700"/>
      <c r="CX1700"/>
      <c r="CY1700"/>
      <c r="CZ1700"/>
      <c r="DA1700"/>
      <c r="DB1700"/>
      <c r="DC1700"/>
      <c r="DD1700"/>
      <c r="DE1700"/>
      <c r="DF1700"/>
      <c r="DG1700"/>
      <c r="DH1700"/>
      <c r="DI1700"/>
      <c r="DJ1700"/>
      <c r="DK1700"/>
      <c r="DL1700"/>
      <c r="DM1700"/>
      <c r="DN1700"/>
      <c r="DO1700"/>
      <c r="DP1700"/>
      <c r="DQ1700"/>
      <c r="DR1700"/>
      <c r="DS1700"/>
      <c r="DT1700"/>
      <c r="DU1700"/>
      <c r="DV1700"/>
      <c r="DW1700"/>
      <c r="DX1700"/>
      <c r="DY1700"/>
      <c r="DZ1700"/>
      <c r="EA1700"/>
      <c r="EB1700"/>
      <c r="EC1700"/>
      <c r="ED1700"/>
      <c r="EE1700"/>
      <c r="EF1700"/>
      <c r="EG1700"/>
      <c r="EH1700"/>
      <c r="EI1700"/>
      <c r="EJ1700"/>
      <c r="EK1700"/>
      <c r="EL1700"/>
    </row>
    <row r="1701" spans="1:142" ht="15.75">
      <c r="A1701"/>
      <c r="B1701"/>
      <c r="C1701"/>
      <c r="D1701"/>
      <c r="E1701"/>
      <c r="F1701"/>
      <c r="G1701"/>
      <c r="H1701"/>
      <c r="I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c r="CW1701"/>
      <c r="CX1701"/>
      <c r="CY1701"/>
      <c r="CZ1701"/>
      <c r="DA1701"/>
      <c r="DB1701"/>
      <c r="DC1701"/>
      <c r="DD1701"/>
      <c r="DE1701"/>
      <c r="DF1701"/>
      <c r="DG1701"/>
      <c r="DH1701"/>
      <c r="DI1701"/>
      <c r="DJ1701"/>
      <c r="DK1701"/>
      <c r="DL1701"/>
      <c r="DM1701"/>
      <c r="DN1701"/>
      <c r="DO1701"/>
      <c r="DP1701"/>
      <c r="DQ1701"/>
      <c r="DR1701"/>
      <c r="DS1701"/>
      <c r="DT1701"/>
      <c r="DU1701"/>
      <c r="DV1701"/>
      <c r="DW1701"/>
      <c r="DX1701"/>
      <c r="DY1701"/>
      <c r="DZ1701"/>
      <c r="EA1701"/>
      <c r="EB1701"/>
      <c r="EC1701"/>
      <c r="ED1701"/>
      <c r="EE1701"/>
      <c r="EF1701"/>
      <c r="EG1701"/>
      <c r="EH1701"/>
      <c r="EI1701"/>
      <c r="EJ1701"/>
      <c r="EK1701"/>
      <c r="EL1701"/>
    </row>
    <row r="1702" spans="1:142" ht="15.75">
      <c r="A1702"/>
      <c r="B1702"/>
      <c r="C1702"/>
      <c r="D1702"/>
      <c r="E1702"/>
      <c r="F1702"/>
      <c r="G1702"/>
      <c r="H1702"/>
      <c r="I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c r="CW1702"/>
      <c r="CX1702"/>
      <c r="CY1702"/>
      <c r="CZ1702"/>
      <c r="DA1702"/>
      <c r="DB1702"/>
      <c r="DC1702"/>
      <c r="DD1702"/>
      <c r="DE1702"/>
      <c r="DF1702"/>
      <c r="DG1702"/>
      <c r="DH1702"/>
      <c r="DI1702"/>
      <c r="DJ1702"/>
      <c r="DK1702"/>
      <c r="DL1702"/>
      <c r="DM1702"/>
      <c r="DN1702"/>
      <c r="DO1702"/>
      <c r="DP1702"/>
      <c r="DQ1702"/>
      <c r="DR1702"/>
      <c r="DS1702"/>
      <c r="DT1702"/>
      <c r="DU1702"/>
      <c r="DV1702"/>
      <c r="DW1702"/>
      <c r="DX1702"/>
      <c r="DY1702"/>
      <c r="DZ1702"/>
      <c r="EA1702"/>
      <c r="EB1702"/>
      <c r="EC1702"/>
      <c r="ED1702"/>
      <c r="EE1702"/>
      <c r="EF1702"/>
      <c r="EG1702"/>
      <c r="EH1702"/>
      <c r="EI1702"/>
      <c r="EJ1702"/>
      <c r="EK1702"/>
      <c r="EL1702"/>
    </row>
    <row r="1703" spans="1:142" ht="15.75">
      <c r="A1703"/>
      <c r="B1703"/>
      <c r="C1703"/>
      <c r="D1703"/>
      <c r="E1703"/>
      <c r="F1703"/>
      <c r="G1703"/>
      <c r="H1703"/>
      <c r="I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c r="CW1703"/>
      <c r="CX1703"/>
      <c r="CY1703"/>
      <c r="CZ1703"/>
      <c r="DA1703"/>
      <c r="DB1703"/>
      <c r="DC1703"/>
      <c r="DD1703"/>
      <c r="DE1703"/>
      <c r="DF1703"/>
      <c r="DG1703"/>
      <c r="DH1703"/>
      <c r="DI1703"/>
      <c r="DJ1703"/>
      <c r="DK1703"/>
      <c r="DL1703"/>
      <c r="DM1703"/>
      <c r="DN1703"/>
      <c r="DO1703"/>
      <c r="DP1703"/>
      <c r="DQ1703"/>
      <c r="DR1703"/>
      <c r="DS1703"/>
      <c r="DT1703"/>
      <c r="DU1703"/>
      <c r="DV1703"/>
      <c r="DW1703"/>
      <c r="DX1703"/>
      <c r="DY1703"/>
      <c r="DZ1703"/>
      <c r="EA1703"/>
      <c r="EB1703"/>
      <c r="EC1703"/>
      <c r="ED1703"/>
      <c r="EE1703"/>
      <c r="EF1703"/>
      <c r="EG1703"/>
      <c r="EH1703"/>
      <c r="EI1703"/>
      <c r="EJ1703"/>
      <c r="EK1703"/>
      <c r="EL1703"/>
    </row>
    <row r="1704" spans="1:142" ht="15.75">
      <c r="A1704"/>
      <c r="B1704"/>
      <c r="C1704"/>
      <c r="D1704"/>
      <c r="E1704"/>
      <c r="F1704"/>
      <c r="G1704"/>
      <c r="H1704"/>
      <c r="I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c r="CW1704"/>
      <c r="CX1704"/>
      <c r="CY1704"/>
      <c r="CZ1704"/>
      <c r="DA1704"/>
      <c r="DB1704"/>
      <c r="DC1704"/>
      <c r="DD1704"/>
      <c r="DE1704"/>
      <c r="DF1704"/>
      <c r="DG1704"/>
      <c r="DH1704"/>
      <c r="DI1704"/>
      <c r="DJ1704"/>
      <c r="DK1704"/>
      <c r="DL1704"/>
      <c r="DM1704"/>
      <c r="DN1704"/>
      <c r="DO1704"/>
      <c r="DP1704"/>
      <c r="DQ1704"/>
      <c r="DR1704"/>
      <c r="DS1704"/>
      <c r="DT1704"/>
      <c r="DU1704"/>
      <c r="DV1704"/>
      <c r="DW1704"/>
      <c r="DX1704"/>
      <c r="DY1704"/>
      <c r="DZ1704"/>
      <c r="EA1704"/>
      <c r="EB1704"/>
      <c r="EC1704"/>
      <c r="ED1704"/>
      <c r="EE1704"/>
      <c r="EF1704"/>
      <c r="EG1704"/>
      <c r="EH1704"/>
      <c r="EI1704"/>
      <c r="EJ1704"/>
      <c r="EK1704"/>
      <c r="EL1704"/>
    </row>
    <row r="1705" spans="1:142" ht="15.75">
      <c r="A1705"/>
      <c r="B1705"/>
      <c r="C1705"/>
      <c r="D1705"/>
      <c r="E1705"/>
      <c r="F1705"/>
      <c r="G1705"/>
      <c r="H1705"/>
      <c r="I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c r="CW1705"/>
      <c r="CX1705"/>
      <c r="CY1705"/>
      <c r="CZ1705"/>
      <c r="DA1705"/>
      <c r="DB1705"/>
      <c r="DC1705"/>
      <c r="DD1705"/>
      <c r="DE1705"/>
      <c r="DF1705"/>
      <c r="DG1705"/>
      <c r="DH1705"/>
      <c r="DI1705"/>
      <c r="DJ1705"/>
      <c r="DK1705"/>
      <c r="DL1705"/>
      <c r="DM1705"/>
      <c r="DN1705"/>
      <c r="DO1705"/>
      <c r="DP1705"/>
      <c r="DQ1705"/>
      <c r="DR1705"/>
      <c r="DS1705"/>
      <c r="DT1705"/>
      <c r="DU1705"/>
      <c r="DV1705"/>
      <c r="DW1705"/>
      <c r="DX1705"/>
      <c r="DY1705"/>
      <c r="DZ1705"/>
      <c r="EA1705"/>
      <c r="EB1705"/>
      <c r="EC1705"/>
      <c r="ED1705"/>
      <c r="EE1705"/>
      <c r="EF1705"/>
      <c r="EG1705"/>
      <c r="EH1705"/>
      <c r="EI1705"/>
      <c r="EJ1705"/>
      <c r="EK1705"/>
      <c r="EL1705"/>
    </row>
    <row r="1706" spans="1:142" ht="15.75">
      <c r="A1706"/>
      <c r="B1706"/>
      <c r="C1706"/>
      <c r="D1706"/>
      <c r="E1706"/>
      <c r="F1706"/>
      <c r="G1706"/>
      <c r="H1706"/>
      <c r="I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c r="CW1706"/>
      <c r="CX1706"/>
      <c r="CY1706"/>
      <c r="CZ1706"/>
      <c r="DA1706"/>
      <c r="DB1706"/>
      <c r="DC1706"/>
      <c r="DD1706"/>
      <c r="DE1706"/>
      <c r="DF1706"/>
      <c r="DG1706"/>
      <c r="DH1706"/>
      <c r="DI1706"/>
      <c r="DJ1706"/>
      <c r="DK1706"/>
      <c r="DL1706"/>
      <c r="DM1706"/>
      <c r="DN1706"/>
      <c r="DO1706"/>
      <c r="DP1706"/>
      <c r="DQ1706"/>
      <c r="DR1706"/>
      <c r="DS1706"/>
      <c r="DT1706"/>
      <c r="DU1706"/>
      <c r="DV1706"/>
      <c r="DW1706"/>
      <c r="DX1706"/>
      <c r="DY1706"/>
      <c r="DZ1706"/>
      <c r="EA1706"/>
      <c r="EB1706"/>
      <c r="EC1706"/>
      <c r="ED1706"/>
      <c r="EE1706"/>
      <c r="EF1706"/>
      <c r="EG1706"/>
      <c r="EH1706"/>
      <c r="EI1706"/>
      <c r="EJ1706"/>
      <c r="EK1706"/>
      <c r="EL1706"/>
    </row>
    <row r="1707" spans="1:142" ht="15.75">
      <c r="A1707"/>
      <c r="B1707"/>
      <c r="C1707"/>
      <c r="D1707"/>
      <c r="E1707"/>
      <c r="F1707"/>
      <c r="G1707"/>
      <c r="H1707"/>
      <c r="I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c r="CW1707"/>
      <c r="CX1707"/>
      <c r="CY1707"/>
      <c r="CZ1707"/>
      <c r="DA1707"/>
      <c r="DB1707"/>
      <c r="DC1707"/>
      <c r="DD1707"/>
      <c r="DE1707"/>
      <c r="DF1707"/>
      <c r="DG1707"/>
      <c r="DH1707"/>
      <c r="DI1707"/>
      <c r="DJ1707"/>
      <c r="DK1707"/>
      <c r="DL1707"/>
      <c r="DM1707"/>
      <c r="DN1707"/>
      <c r="DO1707"/>
      <c r="DP1707"/>
      <c r="DQ1707"/>
      <c r="DR1707"/>
      <c r="DS1707"/>
      <c r="DT1707"/>
      <c r="DU1707"/>
      <c r="DV1707"/>
      <c r="DW1707"/>
      <c r="DX1707"/>
      <c r="DY1707"/>
      <c r="DZ1707"/>
      <c r="EA1707"/>
      <c r="EB1707"/>
      <c r="EC1707"/>
      <c r="ED1707"/>
      <c r="EE1707"/>
      <c r="EF1707"/>
      <c r="EG1707"/>
      <c r="EH1707"/>
      <c r="EI1707"/>
      <c r="EJ1707"/>
      <c r="EK1707"/>
      <c r="EL1707"/>
    </row>
    <row r="1708" spans="1:142" ht="15.75">
      <c r="A1708"/>
      <c r="B1708"/>
      <c r="C1708"/>
      <c r="D1708"/>
      <c r="E1708"/>
      <c r="F1708"/>
      <c r="G1708"/>
      <c r="H1708"/>
      <c r="I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c r="CW1708"/>
      <c r="CX1708"/>
      <c r="CY1708"/>
      <c r="CZ1708"/>
      <c r="DA1708"/>
      <c r="DB1708"/>
      <c r="DC1708"/>
      <c r="DD1708"/>
      <c r="DE1708"/>
      <c r="DF1708"/>
      <c r="DG1708"/>
      <c r="DH1708"/>
      <c r="DI1708"/>
      <c r="DJ1708"/>
      <c r="DK1708"/>
      <c r="DL1708"/>
      <c r="DM1708"/>
      <c r="DN1708"/>
      <c r="DO1708"/>
      <c r="DP1708"/>
      <c r="DQ1708"/>
      <c r="DR1708"/>
      <c r="DS1708"/>
      <c r="DT1708"/>
      <c r="DU1708"/>
      <c r="DV1708"/>
      <c r="DW1708"/>
      <c r="DX1708"/>
      <c r="DY1708"/>
      <c r="DZ1708"/>
      <c r="EA1708"/>
      <c r="EB1708"/>
      <c r="EC1708"/>
      <c r="ED1708"/>
      <c r="EE1708"/>
      <c r="EF1708"/>
      <c r="EG1708"/>
      <c r="EH1708"/>
      <c r="EI1708"/>
      <c r="EJ1708"/>
      <c r="EK1708"/>
      <c r="EL1708"/>
    </row>
    <row r="1709" spans="1:142" ht="15.75">
      <c r="A1709"/>
      <c r="B1709"/>
      <c r="C1709"/>
      <c r="D1709"/>
      <c r="E1709"/>
      <c r="F1709"/>
      <c r="G1709"/>
      <c r="H1709"/>
      <c r="I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c r="CW1709"/>
      <c r="CX1709"/>
      <c r="CY1709"/>
      <c r="CZ1709"/>
      <c r="DA1709"/>
      <c r="DB1709"/>
      <c r="DC1709"/>
      <c r="DD1709"/>
      <c r="DE1709"/>
      <c r="DF1709"/>
      <c r="DG1709"/>
      <c r="DH1709"/>
      <c r="DI1709"/>
      <c r="DJ1709"/>
      <c r="DK1709"/>
      <c r="DL1709"/>
      <c r="DM1709"/>
      <c r="DN1709"/>
      <c r="DO1709"/>
      <c r="DP1709"/>
      <c r="DQ1709"/>
      <c r="DR1709"/>
      <c r="DS1709"/>
      <c r="DT1709"/>
      <c r="DU1709"/>
      <c r="DV1709"/>
      <c r="DW1709"/>
      <c r="DX1709"/>
      <c r="DY1709"/>
      <c r="DZ1709"/>
      <c r="EA1709"/>
      <c r="EB1709"/>
      <c r="EC1709"/>
      <c r="ED1709"/>
      <c r="EE1709"/>
      <c r="EF1709"/>
      <c r="EG1709"/>
      <c r="EH1709"/>
      <c r="EI1709"/>
      <c r="EJ1709"/>
      <c r="EK1709"/>
      <c r="EL1709"/>
    </row>
    <row r="1710" spans="1:142" ht="15.75">
      <c r="A1710"/>
      <c r="B1710"/>
      <c r="C1710"/>
      <c r="D1710"/>
      <c r="E1710"/>
      <c r="F1710"/>
      <c r="G1710"/>
      <c r="H1710"/>
      <c r="I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c r="CW1710"/>
      <c r="CX1710"/>
      <c r="CY1710"/>
      <c r="CZ1710"/>
      <c r="DA1710"/>
      <c r="DB1710"/>
      <c r="DC1710"/>
      <c r="DD1710"/>
      <c r="DE1710"/>
      <c r="DF1710"/>
      <c r="DG1710"/>
      <c r="DH1710"/>
      <c r="DI1710"/>
      <c r="DJ1710"/>
      <c r="DK1710"/>
      <c r="DL1710"/>
      <c r="DM1710"/>
      <c r="DN1710"/>
      <c r="DO1710"/>
      <c r="DP1710"/>
      <c r="DQ1710"/>
      <c r="DR1710"/>
      <c r="DS1710"/>
      <c r="DT1710"/>
      <c r="DU1710"/>
      <c r="DV1710"/>
      <c r="DW1710"/>
      <c r="DX1710"/>
      <c r="DY1710"/>
      <c r="DZ1710"/>
      <c r="EA1710"/>
      <c r="EB1710"/>
      <c r="EC1710"/>
      <c r="ED1710"/>
      <c r="EE1710"/>
      <c r="EF1710"/>
      <c r="EG1710"/>
      <c r="EH1710"/>
      <c r="EI1710"/>
      <c r="EJ1710"/>
      <c r="EK1710"/>
      <c r="EL1710"/>
    </row>
    <row r="1711" spans="1:142" ht="15.75">
      <c r="A1711"/>
      <c r="B1711"/>
      <c r="C1711"/>
      <c r="D1711"/>
      <c r="E1711"/>
      <c r="F1711"/>
      <c r="G1711"/>
      <c r="H1711"/>
      <c r="I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c r="CW1711"/>
      <c r="CX1711"/>
      <c r="CY1711"/>
      <c r="CZ1711"/>
      <c r="DA1711"/>
      <c r="DB1711"/>
      <c r="DC1711"/>
      <c r="DD1711"/>
      <c r="DE1711"/>
      <c r="DF1711"/>
      <c r="DG1711"/>
      <c r="DH1711"/>
      <c r="DI1711"/>
      <c r="DJ1711"/>
      <c r="DK1711"/>
      <c r="DL1711"/>
      <c r="DM1711"/>
      <c r="DN1711"/>
      <c r="DO1711"/>
      <c r="DP1711"/>
      <c r="DQ1711"/>
      <c r="DR1711"/>
      <c r="DS1711"/>
      <c r="DT1711"/>
      <c r="DU1711"/>
      <c r="DV1711"/>
      <c r="DW1711"/>
      <c r="DX1711"/>
      <c r="DY1711"/>
      <c r="DZ1711"/>
      <c r="EA1711"/>
      <c r="EB1711"/>
      <c r="EC1711"/>
      <c r="ED1711"/>
      <c r="EE1711"/>
      <c r="EF1711"/>
      <c r="EG1711"/>
      <c r="EH1711"/>
      <c r="EI1711"/>
      <c r="EJ1711"/>
      <c r="EK1711"/>
      <c r="EL1711"/>
    </row>
    <row r="1712" spans="1:142" ht="15.75">
      <c r="A1712"/>
      <c r="B1712"/>
      <c r="C1712"/>
      <c r="D1712"/>
      <c r="E1712"/>
      <c r="F1712"/>
      <c r="G1712"/>
      <c r="H1712"/>
      <c r="I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c r="CW1712"/>
      <c r="CX1712"/>
      <c r="CY1712"/>
      <c r="CZ1712"/>
      <c r="DA1712"/>
      <c r="DB1712"/>
      <c r="DC1712"/>
      <c r="DD1712"/>
      <c r="DE1712"/>
      <c r="DF1712"/>
      <c r="DG1712"/>
      <c r="DH1712"/>
      <c r="DI1712"/>
      <c r="DJ1712"/>
      <c r="DK1712"/>
      <c r="DL1712"/>
      <c r="DM1712"/>
      <c r="DN1712"/>
      <c r="DO1712"/>
      <c r="DP1712"/>
      <c r="DQ1712"/>
      <c r="DR1712"/>
      <c r="DS1712"/>
      <c r="DT1712"/>
      <c r="DU1712"/>
      <c r="DV1712"/>
      <c r="DW1712"/>
      <c r="DX1712"/>
      <c r="DY1712"/>
      <c r="DZ1712"/>
      <c r="EA1712"/>
      <c r="EB1712"/>
      <c r="EC1712"/>
      <c r="ED1712"/>
      <c r="EE1712"/>
      <c r="EF1712"/>
      <c r="EG1712"/>
      <c r="EH1712"/>
      <c r="EI1712"/>
      <c r="EJ1712"/>
      <c r="EK1712"/>
      <c r="EL1712"/>
    </row>
    <row r="1713" spans="1:142" ht="15.75">
      <c r="A1713"/>
      <c r="B1713"/>
      <c r="C1713"/>
      <c r="D1713"/>
      <c r="E1713"/>
      <c r="F1713"/>
      <c r="G1713"/>
      <c r="H1713"/>
      <c r="I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c r="CW1713"/>
      <c r="CX1713"/>
      <c r="CY1713"/>
      <c r="CZ1713"/>
      <c r="DA1713"/>
      <c r="DB1713"/>
      <c r="DC1713"/>
      <c r="DD1713"/>
      <c r="DE1713"/>
      <c r="DF1713"/>
      <c r="DG1713"/>
      <c r="DH1713"/>
      <c r="DI1713"/>
      <c r="DJ1713"/>
      <c r="DK1713"/>
      <c r="DL1713"/>
      <c r="DM1713"/>
      <c r="DN1713"/>
      <c r="DO1713"/>
      <c r="DP1713"/>
      <c r="DQ1713"/>
      <c r="DR1713"/>
      <c r="DS1713"/>
      <c r="DT1713"/>
      <c r="DU1713"/>
      <c r="DV1713"/>
      <c r="DW1713"/>
      <c r="DX1713"/>
      <c r="DY1713"/>
      <c r="DZ1713"/>
      <c r="EA1713"/>
      <c r="EB1713"/>
      <c r="EC1713"/>
      <c r="ED1713"/>
      <c r="EE1713"/>
      <c r="EF1713"/>
      <c r="EG1713"/>
      <c r="EH1713"/>
      <c r="EI1713"/>
      <c r="EJ1713"/>
      <c r="EK1713"/>
      <c r="EL1713"/>
    </row>
    <row r="1714" spans="1:142" ht="15.75">
      <c r="A1714"/>
      <c r="B1714"/>
      <c r="C1714"/>
      <c r="D1714"/>
      <c r="E1714"/>
      <c r="F1714"/>
      <c r="G1714"/>
      <c r="H1714"/>
      <c r="I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c r="CW1714"/>
      <c r="CX1714"/>
      <c r="CY1714"/>
      <c r="CZ1714"/>
      <c r="DA1714"/>
      <c r="DB1714"/>
      <c r="DC1714"/>
      <c r="DD1714"/>
      <c r="DE1714"/>
      <c r="DF1714"/>
      <c r="DG1714"/>
      <c r="DH1714"/>
      <c r="DI1714"/>
      <c r="DJ1714"/>
      <c r="DK1714"/>
      <c r="DL1714"/>
      <c r="DM1714"/>
      <c r="DN1714"/>
      <c r="DO1714"/>
      <c r="DP1714"/>
      <c r="DQ1714"/>
      <c r="DR1714"/>
      <c r="DS1714"/>
      <c r="DT1714"/>
      <c r="DU1714"/>
      <c r="DV1714"/>
      <c r="DW1714"/>
      <c r="DX1714"/>
      <c r="DY1714"/>
      <c r="DZ1714"/>
      <c r="EA1714"/>
      <c r="EB1714"/>
      <c r="EC1714"/>
      <c r="ED1714"/>
      <c r="EE1714"/>
      <c r="EF1714"/>
      <c r="EG1714"/>
      <c r="EH1714"/>
      <c r="EI1714"/>
      <c r="EJ1714"/>
      <c r="EK1714"/>
      <c r="EL1714"/>
    </row>
    <row r="1715" spans="1:142" ht="15.75">
      <c r="A1715"/>
      <c r="B1715"/>
      <c r="C1715"/>
      <c r="D1715"/>
      <c r="E1715"/>
      <c r="F1715"/>
      <c r="G1715"/>
      <c r="H1715"/>
      <c r="I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c r="CW1715"/>
      <c r="CX1715"/>
      <c r="CY1715"/>
      <c r="CZ1715"/>
      <c r="DA1715"/>
      <c r="DB1715"/>
      <c r="DC1715"/>
      <c r="DD1715"/>
      <c r="DE1715"/>
      <c r="DF1715"/>
      <c r="DG1715"/>
      <c r="DH1715"/>
      <c r="DI1715"/>
      <c r="DJ1715"/>
      <c r="DK1715"/>
      <c r="DL1715"/>
      <c r="DM1715"/>
      <c r="DN1715"/>
      <c r="DO1715"/>
      <c r="DP1715"/>
      <c r="DQ1715"/>
      <c r="DR1715"/>
      <c r="DS1715"/>
      <c r="DT1715"/>
      <c r="DU1715"/>
      <c r="DV1715"/>
      <c r="DW1715"/>
      <c r="DX1715"/>
      <c r="DY1715"/>
      <c r="DZ1715"/>
      <c r="EA1715"/>
      <c r="EB1715"/>
      <c r="EC1715"/>
      <c r="ED1715"/>
      <c r="EE1715"/>
      <c r="EF1715"/>
      <c r="EG1715"/>
      <c r="EH1715"/>
      <c r="EI1715"/>
      <c r="EJ1715"/>
      <c r="EK1715"/>
      <c r="EL1715"/>
    </row>
    <row r="1716" spans="1:142" ht="15.75">
      <c r="A1716"/>
      <c r="B1716"/>
      <c r="C1716"/>
      <c r="D1716"/>
      <c r="E1716"/>
      <c r="F1716"/>
      <c r="G1716"/>
      <c r="H1716"/>
      <c r="I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c r="CW1716"/>
      <c r="CX1716"/>
      <c r="CY1716"/>
      <c r="CZ1716"/>
      <c r="DA1716"/>
      <c r="DB1716"/>
      <c r="DC1716"/>
      <c r="DD1716"/>
      <c r="DE1716"/>
      <c r="DF1716"/>
      <c r="DG1716"/>
      <c r="DH1716"/>
      <c r="DI1716"/>
      <c r="DJ1716"/>
      <c r="DK1716"/>
      <c r="DL1716"/>
      <c r="DM1716"/>
      <c r="DN1716"/>
      <c r="DO1716"/>
      <c r="DP1716"/>
      <c r="DQ1716"/>
      <c r="DR1716"/>
      <c r="DS1716"/>
      <c r="DT1716"/>
      <c r="DU1716"/>
      <c r="DV1716"/>
      <c r="DW1716"/>
      <c r="DX1716"/>
      <c r="DY1716"/>
      <c r="DZ1716"/>
      <c r="EA1716"/>
      <c r="EB1716"/>
      <c r="EC1716"/>
      <c r="ED1716"/>
      <c r="EE1716"/>
      <c r="EF1716"/>
      <c r="EG1716"/>
      <c r="EH1716"/>
      <c r="EI1716"/>
      <c r="EJ1716"/>
      <c r="EK1716"/>
      <c r="EL1716"/>
    </row>
    <row r="1717" spans="1:142" ht="15.75">
      <c r="A1717"/>
      <c r="B1717"/>
      <c r="C1717"/>
      <c r="D1717"/>
      <c r="E1717"/>
      <c r="F1717"/>
      <c r="G1717"/>
      <c r="H1717"/>
      <c r="I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c r="CW1717"/>
      <c r="CX1717"/>
      <c r="CY1717"/>
      <c r="CZ1717"/>
      <c r="DA1717"/>
      <c r="DB1717"/>
      <c r="DC1717"/>
      <c r="DD1717"/>
      <c r="DE1717"/>
      <c r="DF1717"/>
      <c r="DG1717"/>
      <c r="DH1717"/>
      <c r="DI1717"/>
      <c r="DJ1717"/>
      <c r="DK1717"/>
      <c r="DL1717"/>
      <c r="DM1717"/>
      <c r="DN1717"/>
      <c r="DO1717"/>
      <c r="DP1717"/>
      <c r="DQ1717"/>
      <c r="DR1717"/>
      <c r="DS1717"/>
      <c r="DT1717"/>
      <c r="DU1717"/>
      <c r="DV1717"/>
      <c r="DW1717"/>
      <c r="DX1717"/>
      <c r="DY1717"/>
      <c r="DZ1717"/>
      <c r="EA1717"/>
      <c r="EB1717"/>
      <c r="EC1717"/>
      <c r="ED1717"/>
      <c r="EE1717"/>
      <c r="EF1717"/>
      <c r="EG1717"/>
      <c r="EH1717"/>
      <c r="EI1717"/>
      <c r="EJ1717"/>
      <c r="EK1717"/>
      <c r="EL1717"/>
    </row>
    <row r="1718" spans="1:142" ht="15.75">
      <c r="A1718"/>
      <c r="B1718"/>
      <c r="C1718"/>
      <c r="D1718"/>
      <c r="E1718"/>
      <c r="F1718"/>
      <c r="G1718"/>
      <c r="H1718"/>
      <c r="I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c r="CW1718"/>
      <c r="CX1718"/>
      <c r="CY1718"/>
      <c r="CZ1718"/>
      <c r="DA1718"/>
      <c r="DB1718"/>
      <c r="DC1718"/>
      <c r="DD1718"/>
      <c r="DE1718"/>
      <c r="DF1718"/>
      <c r="DG1718"/>
      <c r="DH1718"/>
      <c r="DI1718"/>
      <c r="DJ1718"/>
      <c r="DK1718"/>
      <c r="DL1718"/>
      <c r="DM1718"/>
      <c r="DN1718"/>
      <c r="DO1718"/>
      <c r="DP1718"/>
      <c r="DQ1718"/>
      <c r="DR1718"/>
      <c r="DS1718"/>
      <c r="DT1718"/>
      <c r="DU1718"/>
      <c r="DV1718"/>
      <c r="DW1718"/>
      <c r="DX1718"/>
      <c r="DY1718"/>
      <c r="DZ1718"/>
      <c r="EA1718"/>
      <c r="EB1718"/>
      <c r="EC1718"/>
      <c r="ED1718"/>
      <c r="EE1718"/>
      <c r="EF1718"/>
      <c r="EG1718"/>
      <c r="EH1718"/>
      <c r="EI1718"/>
      <c r="EJ1718"/>
      <c r="EK1718"/>
      <c r="EL1718"/>
    </row>
    <row r="1719" spans="1:142" ht="15.75">
      <c r="A1719"/>
      <c r="B1719"/>
      <c r="C1719"/>
      <c r="D1719"/>
      <c r="E1719"/>
      <c r="F1719"/>
      <c r="G1719"/>
      <c r="H1719"/>
      <c r="I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c r="CW1719"/>
      <c r="CX1719"/>
      <c r="CY1719"/>
      <c r="CZ1719"/>
      <c r="DA1719"/>
      <c r="DB1719"/>
      <c r="DC1719"/>
      <c r="DD1719"/>
      <c r="DE1719"/>
      <c r="DF1719"/>
      <c r="DG1719"/>
      <c r="DH1719"/>
      <c r="DI1719"/>
      <c r="DJ1719"/>
      <c r="DK1719"/>
      <c r="DL1719"/>
      <c r="DM1719"/>
      <c r="DN1719"/>
      <c r="DO1719"/>
      <c r="DP1719"/>
      <c r="DQ1719"/>
      <c r="DR1719"/>
      <c r="DS1719"/>
      <c r="DT1719"/>
      <c r="DU1719"/>
      <c r="DV1719"/>
      <c r="DW1719"/>
      <c r="DX1719"/>
      <c r="DY1719"/>
      <c r="DZ1719"/>
      <c r="EA1719"/>
      <c r="EB1719"/>
      <c r="EC1719"/>
      <c r="ED1719"/>
      <c r="EE1719"/>
      <c r="EF1719"/>
      <c r="EG1719"/>
      <c r="EH1719"/>
      <c r="EI1719"/>
      <c r="EJ1719"/>
      <c r="EK1719"/>
      <c r="EL1719"/>
    </row>
    <row r="1720" spans="1:142" ht="15.75">
      <c r="A1720"/>
      <c r="B1720"/>
      <c r="C1720"/>
      <c r="D1720"/>
      <c r="E1720"/>
      <c r="F1720"/>
      <c r="G1720"/>
      <c r="H1720"/>
      <c r="I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c r="CW1720"/>
      <c r="CX1720"/>
      <c r="CY1720"/>
      <c r="CZ1720"/>
      <c r="DA1720"/>
      <c r="DB1720"/>
      <c r="DC1720"/>
      <c r="DD1720"/>
      <c r="DE1720"/>
      <c r="DF1720"/>
      <c r="DG1720"/>
      <c r="DH1720"/>
      <c r="DI1720"/>
      <c r="DJ1720"/>
      <c r="DK1720"/>
      <c r="DL1720"/>
      <c r="DM1720"/>
      <c r="DN1720"/>
      <c r="DO1720"/>
      <c r="DP1720"/>
      <c r="DQ1720"/>
      <c r="DR1720"/>
      <c r="DS1720"/>
      <c r="DT1720"/>
      <c r="DU1720"/>
      <c r="DV1720"/>
      <c r="DW1720"/>
      <c r="DX1720"/>
      <c r="DY1720"/>
      <c r="DZ1720"/>
      <c r="EA1720"/>
      <c r="EB1720"/>
      <c r="EC1720"/>
      <c r="ED1720"/>
      <c r="EE1720"/>
      <c r="EF1720"/>
      <c r="EG1720"/>
      <c r="EH1720"/>
      <c r="EI1720"/>
      <c r="EJ1720"/>
      <c r="EK1720"/>
      <c r="EL1720"/>
    </row>
    <row r="1721" spans="1:142" ht="15.75">
      <c r="A1721"/>
      <c r="B1721"/>
      <c r="C1721"/>
      <c r="D1721"/>
      <c r="E1721"/>
      <c r="F1721"/>
      <c r="G1721"/>
      <c r="H1721"/>
      <c r="I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c r="CW1721"/>
      <c r="CX1721"/>
      <c r="CY1721"/>
      <c r="CZ1721"/>
      <c r="DA1721"/>
      <c r="DB1721"/>
      <c r="DC1721"/>
      <c r="DD1721"/>
      <c r="DE1721"/>
      <c r="DF1721"/>
      <c r="DG1721"/>
      <c r="DH1721"/>
      <c r="DI1721"/>
      <c r="DJ1721"/>
      <c r="DK1721"/>
      <c r="DL1721"/>
      <c r="DM1721"/>
      <c r="DN1721"/>
      <c r="DO1721"/>
      <c r="DP1721"/>
      <c r="DQ1721"/>
      <c r="DR1721"/>
      <c r="DS1721"/>
      <c r="DT1721"/>
      <c r="DU1721"/>
      <c r="DV1721"/>
      <c r="DW1721"/>
      <c r="DX1721"/>
      <c r="DY1721"/>
      <c r="DZ1721"/>
      <c r="EA1721"/>
      <c r="EB1721"/>
      <c r="EC1721"/>
      <c r="ED1721"/>
      <c r="EE1721"/>
      <c r="EF1721"/>
      <c r="EG1721"/>
      <c r="EH1721"/>
      <c r="EI1721"/>
      <c r="EJ1721"/>
      <c r="EK1721"/>
      <c r="EL1721"/>
    </row>
    <row r="1722" spans="1:142" ht="15.75">
      <c r="A1722"/>
      <c r="B1722"/>
      <c r="C1722"/>
      <c r="D1722"/>
      <c r="E1722"/>
      <c r="F1722"/>
      <c r="G1722"/>
      <c r="H1722"/>
      <c r="I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c r="CW1722"/>
      <c r="CX1722"/>
      <c r="CY1722"/>
      <c r="CZ1722"/>
      <c r="DA1722"/>
      <c r="DB1722"/>
      <c r="DC1722"/>
      <c r="DD1722"/>
      <c r="DE1722"/>
      <c r="DF1722"/>
      <c r="DG1722"/>
      <c r="DH1722"/>
      <c r="DI1722"/>
      <c r="DJ1722"/>
      <c r="DK1722"/>
      <c r="DL1722"/>
      <c r="DM1722"/>
      <c r="DN1722"/>
      <c r="DO1722"/>
      <c r="DP1722"/>
      <c r="DQ1722"/>
      <c r="DR1722"/>
      <c r="DS1722"/>
      <c r="DT1722"/>
      <c r="DU1722"/>
      <c r="DV1722"/>
      <c r="DW1722"/>
      <c r="DX1722"/>
      <c r="DY1722"/>
      <c r="DZ1722"/>
      <c r="EA1722"/>
      <c r="EB1722"/>
      <c r="EC1722"/>
      <c r="ED1722"/>
      <c r="EE1722"/>
      <c r="EF1722"/>
      <c r="EG1722"/>
      <c r="EH1722"/>
      <c r="EI1722"/>
      <c r="EJ1722"/>
      <c r="EK1722"/>
      <c r="EL1722"/>
    </row>
    <row r="1723" spans="1:142" ht="15.75">
      <c r="A1723"/>
      <c r="B1723"/>
      <c r="C1723"/>
      <c r="D1723"/>
      <c r="E1723"/>
      <c r="F1723"/>
      <c r="G1723"/>
      <c r="H1723"/>
      <c r="I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c r="CW1723"/>
      <c r="CX1723"/>
      <c r="CY1723"/>
      <c r="CZ1723"/>
      <c r="DA1723"/>
      <c r="DB1723"/>
      <c r="DC1723"/>
      <c r="DD1723"/>
      <c r="DE1723"/>
      <c r="DF1723"/>
      <c r="DG1723"/>
      <c r="DH1723"/>
      <c r="DI1723"/>
      <c r="DJ1723"/>
      <c r="DK1723"/>
      <c r="DL1723"/>
      <c r="DM1723"/>
      <c r="DN1723"/>
      <c r="DO1723"/>
      <c r="DP1723"/>
      <c r="DQ1723"/>
      <c r="DR1723"/>
      <c r="DS1723"/>
      <c r="DT1723"/>
      <c r="DU1723"/>
      <c r="DV1723"/>
      <c r="DW1723"/>
      <c r="DX1723"/>
      <c r="DY1723"/>
      <c r="DZ1723"/>
      <c r="EA1723"/>
      <c r="EB1723"/>
      <c r="EC1723"/>
      <c r="ED1723"/>
      <c r="EE1723"/>
      <c r="EF1723"/>
      <c r="EG1723"/>
      <c r="EH1723"/>
      <c r="EI1723"/>
      <c r="EJ1723"/>
      <c r="EK1723"/>
      <c r="EL1723"/>
    </row>
    <row r="1724" spans="1:142" ht="15.75">
      <c r="A1724"/>
      <c r="B1724"/>
      <c r="C1724"/>
      <c r="D1724"/>
      <c r="E1724"/>
      <c r="F1724"/>
      <c r="G1724"/>
      <c r="H1724"/>
      <c r="I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c r="CW1724"/>
      <c r="CX1724"/>
      <c r="CY1724"/>
      <c r="CZ1724"/>
      <c r="DA1724"/>
      <c r="DB1724"/>
      <c r="DC1724"/>
      <c r="DD1724"/>
      <c r="DE1724"/>
      <c r="DF1724"/>
      <c r="DG1724"/>
      <c r="DH1724"/>
      <c r="DI1724"/>
      <c r="DJ1724"/>
      <c r="DK1724"/>
      <c r="DL1724"/>
      <c r="DM1724"/>
      <c r="DN1724"/>
      <c r="DO1724"/>
      <c r="DP1724"/>
      <c r="DQ1724"/>
      <c r="DR1724"/>
      <c r="DS1724"/>
      <c r="DT1724"/>
      <c r="DU1724"/>
      <c r="DV1724"/>
      <c r="DW1724"/>
      <c r="DX1724"/>
      <c r="DY1724"/>
      <c r="DZ1724"/>
      <c r="EA1724"/>
      <c r="EB1724"/>
      <c r="EC1724"/>
      <c r="ED1724"/>
      <c r="EE1724"/>
      <c r="EF1724"/>
      <c r="EG1724"/>
      <c r="EH1724"/>
      <c r="EI1724"/>
      <c r="EJ1724"/>
      <c r="EK1724"/>
      <c r="EL1724"/>
    </row>
    <row r="1725" spans="1:142" ht="15.75">
      <c r="A1725"/>
      <c r="B1725"/>
      <c r="C1725"/>
      <c r="D1725"/>
      <c r="E1725"/>
      <c r="F1725"/>
      <c r="G1725"/>
      <c r="H1725"/>
      <c r="I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c r="CW1725"/>
      <c r="CX1725"/>
      <c r="CY1725"/>
      <c r="CZ1725"/>
      <c r="DA1725"/>
      <c r="DB1725"/>
      <c r="DC1725"/>
      <c r="DD1725"/>
      <c r="DE1725"/>
      <c r="DF1725"/>
      <c r="DG1725"/>
      <c r="DH1725"/>
      <c r="DI1725"/>
      <c r="DJ1725"/>
      <c r="DK1725"/>
      <c r="DL1725"/>
      <c r="DM1725"/>
      <c r="DN1725"/>
      <c r="DO1725"/>
      <c r="DP1725"/>
      <c r="DQ1725"/>
      <c r="DR1725"/>
      <c r="DS1725"/>
      <c r="DT1725"/>
      <c r="DU1725"/>
      <c r="DV1725"/>
      <c r="DW1725"/>
      <c r="DX1725"/>
      <c r="DY1725"/>
      <c r="DZ1725"/>
      <c r="EA1725"/>
      <c r="EB1725"/>
      <c r="EC1725"/>
      <c r="ED1725"/>
      <c r="EE1725"/>
      <c r="EF1725"/>
      <c r="EG1725"/>
      <c r="EH1725"/>
      <c r="EI1725"/>
      <c r="EJ1725"/>
      <c r="EK1725"/>
      <c r="EL1725"/>
    </row>
    <row r="1726" spans="1:142" ht="15.75">
      <c r="A1726"/>
      <c r="B1726"/>
      <c r="C1726"/>
      <c r="D1726"/>
      <c r="E1726"/>
      <c r="F1726"/>
      <c r="G1726"/>
      <c r="H1726"/>
      <c r="I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c r="CW1726"/>
      <c r="CX1726"/>
      <c r="CY1726"/>
      <c r="CZ1726"/>
      <c r="DA1726"/>
      <c r="DB1726"/>
      <c r="DC1726"/>
      <c r="DD1726"/>
      <c r="DE1726"/>
      <c r="DF1726"/>
      <c r="DG1726"/>
      <c r="DH1726"/>
      <c r="DI1726"/>
      <c r="DJ1726"/>
      <c r="DK1726"/>
      <c r="DL1726"/>
      <c r="DM1726"/>
      <c r="DN1726"/>
      <c r="DO1726"/>
      <c r="DP1726"/>
      <c r="DQ1726"/>
      <c r="DR1726"/>
      <c r="DS1726"/>
      <c r="DT1726"/>
      <c r="DU1726"/>
      <c r="DV1726"/>
      <c r="DW1726"/>
      <c r="DX1726"/>
      <c r="DY1726"/>
      <c r="DZ1726"/>
      <c r="EA1726"/>
      <c r="EB1726"/>
      <c r="EC1726"/>
      <c r="ED1726"/>
      <c r="EE1726"/>
      <c r="EF1726"/>
      <c r="EG1726"/>
      <c r="EH1726"/>
      <c r="EI1726"/>
      <c r="EJ1726"/>
      <c r="EK1726"/>
      <c r="EL1726"/>
    </row>
    <row r="1727" spans="1:142" ht="15.75">
      <c r="A1727"/>
      <c r="B1727"/>
      <c r="C1727"/>
      <c r="D1727"/>
      <c r="E1727"/>
      <c r="F1727"/>
      <c r="G1727"/>
      <c r="H1727"/>
      <c r="I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c r="CW1727"/>
      <c r="CX1727"/>
      <c r="CY1727"/>
      <c r="CZ1727"/>
      <c r="DA1727"/>
      <c r="DB1727"/>
      <c r="DC1727"/>
      <c r="DD1727"/>
      <c r="DE1727"/>
      <c r="DF1727"/>
      <c r="DG1727"/>
      <c r="DH1727"/>
      <c r="DI1727"/>
      <c r="DJ1727"/>
      <c r="DK1727"/>
      <c r="DL1727"/>
      <c r="DM1727"/>
      <c r="DN1727"/>
      <c r="DO1727"/>
      <c r="DP1727"/>
      <c r="DQ1727"/>
      <c r="DR1727"/>
      <c r="DS1727"/>
      <c r="DT1727"/>
      <c r="DU1727"/>
      <c r="DV1727"/>
      <c r="DW1727"/>
      <c r="DX1727"/>
      <c r="DY1727"/>
      <c r="DZ1727"/>
      <c r="EA1727"/>
      <c r="EB1727"/>
      <c r="EC1727"/>
      <c r="ED1727"/>
      <c r="EE1727"/>
      <c r="EF1727"/>
      <c r="EG1727"/>
      <c r="EH1727"/>
      <c r="EI1727"/>
      <c r="EJ1727"/>
      <c r="EK1727"/>
      <c r="EL1727"/>
    </row>
    <row r="1728" spans="1:142" ht="15.75">
      <c r="A1728"/>
      <c r="B1728"/>
      <c r="C1728"/>
      <c r="D1728"/>
      <c r="E1728"/>
      <c r="F1728"/>
      <c r="G1728"/>
      <c r="H1728"/>
      <c r="I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c r="CW1728"/>
      <c r="CX1728"/>
      <c r="CY1728"/>
      <c r="CZ1728"/>
      <c r="DA1728"/>
      <c r="DB1728"/>
      <c r="DC1728"/>
      <c r="DD1728"/>
      <c r="DE1728"/>
      <c r="DF1728"/>
      <c r="DG1728"/>
      <c r="DH1728"/>
      <c r="DI1728"/>
      <c r="DJ1728"/>
      <c r="DK1728"/>
      <c r="DL1728"/>
      <c r="DM1728"/>
      <c r="DN1728"/>
      <c r="DO1728"/>
      <c r="DP1728"/>
      <c r="DQ1728"/>
      <c r="DR1728"/>
      <c r="DS1728"/>
      <c r="DT1728"/>
      <c r="DU1728"/>
      <c r="DV1728"/>
      <c r="DW1728"/>
      <c r="DX1728"/>
      <c r="DY1728"/>
      <c r="DZ1728"/>
      <c r="EA1728"/>
      <c r="EB1728"/>
      <c r="EC1728"/>
      <c r="ED1728"/>
      <c r="EE1728"/>
      <c r="EF1728"/>
      <c r="EG1728"/>
      <c r="EH1728"/>
      <c r="EI1728"/>
      <c r="EJ1728"/>
      <c r="EK1728"/>
      <c r="EL1728"/>
    </row>
    <row r="1729" spans="1:142" ht="15.75">
      <c r="A1729"/>
      <c r="B1729"/>
      <c r="C1729"/>
      <c r="D1729"/>
      <c r="E1729"/>
      <c r="F1729"/>
      <c r="G1729"/>
      <c r="H1729"/>
      <c r="I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c r="CW1729"/>
      <c r="CX1729"/>
      <c r="CY1729"/>
      <c r="CZ1729"/>
      <c r="DA1729"/>
      <c r="DB1729"/>
      <c r="DC1729"/>
      <c r="DD1729"/>
      <c r="DE1729"/>
      <c r="DF1729"/>
      <c r="DG1729"/>
      <c r="DH1729"/>
      <c r="DI1729"/>
      <c r="DJ1729"/>
      <c r="DK1729"/>
      <c r="DL1729"/>
      <c r="DM1729"/>
      <c r="DN1729"/>
      <c r="DO1729"/>
      <c r="DP1729"/>
      <c r="DQ1729"/>
      <c r="DR1729"/>
      <c r="DS1729"/>
      <c r="DT1729"/>
      <c r="DU1729"/>
      <c r="DV1729"/>
      <c r="DW1729"/>
      <c r="DX1729"/>
      <c r="DY1729"/>
      <c r="DZ1729"/>
      <c r="EA1729"/>
      <c r="EB1729"/>
      <c r="EC1729"/>
      <c r="ED1729"/>
      <c r="EE1729"/>
      <c r="EF1729"/>
      <c r="EG1729"/>
      <c r="EH1729"/>
      <c r="EI1729"/>
      <c r="EJ1729"/>
      <c r="EK1729"/>
      <c r="EL1729"/>
    </row>
    <row r="1730" spans="1:142" ht="15.75">
      <c r="A1730"/>
      <c r="B1730"/>
      <c r="C1730"/>
      <c r="D1730"/>
      <c r="E1730"/>
      <c r="F1730"/>
      <c r="G1730"/>
      <c r="H1730"/>
      <c r="I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c r="CW1730"/>
      <c r="CX1730"/>
      <c r="CY1730"/>
      <c r="CZ1730"/>
      <c r="DA1730"/>
      <c r="DB1730"/>
      <c r="DC1730"/>
      <c r="DD1730"/>
      <c r="DE1730"/>
      <c r="DF1730"/>
      <c r="DG1730"/>
      <c r="DH1730"/>
      <c r="DI1730"/>
      <c r="DJ1730"/>
      <c r="DK1730"/>
      <c r="DL1730"/>
      <c r="DM1730"/>
      <c r="DN1730"/>
      <c r="DO1730"/>
      <c r="DP1730"/>
      <c r="DQ1730"/>
      <c r="DR1730"/>
      <c r="DS1730"/>
      <c r="DT1730"/>
      <c r="DU1730"/>
      <c r="DV1730"/>
      <c r="DW1730"/>
      <c r="DX1730"/>
      <c r="DY1730"/>
      <c r="DZ1730"/>
      <c r="EA1730"/>
      <c r="EB1730"/>
      <c r="EC1730"/>
      <c r="ED1730"/>
      <c r="EE1730"/>
      <c r="EF1730"/>
      <c r="EG1730"/>
      <c r="EH1730"/>
      <c r="EI1730"/>
      <c r="EJ1730"/>
      <c r="EK1730"/>
      <c r="EL1730"/>
    </row>
    <row r="1731" spans="1:142" ht="15.75">
      <c r="A1731"/>
      <c r="B1731"/>
      <c r="C1731"/>
      <c r="D1731"/>
      <c r="E1731"/>
      <c r="F1731"/>
      <c r="G1731"/>
      <c r="H1731"/>
      <c r="I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c r="CW1731"/>
      <c r="CX1731"/>
      <c r="CY1731"/>
      <c r="CZ1731"/>
      <c r="DA1731"/>
      <c r="DB1731"/>
      <c r="DC1731"/>
      <c r="DD1731"/>
      <c r="DE1731"/>
      <c r="DF1731"/>
      <c r="DG1731"/>
      <c r="DH1731"/>
      <c r="DI1731"/>
      <c r="DJ1731"/>
      <c r="DK1731"/>
      <c r="DL1731"/>
      <c r="DM1731"/>
      <c r="DN1731"/>
      <c r="DO1731"/>
      <c r="DP1731"/>
      <c r="DQ1731"/>
      <c r="DR1731"/>
      <c r="DS1731"/>
      <c r="DT1731"/>
      <c r="DU1731"/>
      <c r="DV1731"/>
      <c r="DW1731"/>
      <c r="DX1731"/>
      <c r="DY1731"/>
      <c r="DZ1731"/>
      <c r="EA1731"/>
      <c r="EB1731"/>
      <c r="EC1731"/>
      <c r="ED1731"/>
      <c r="EE1731"/>
      <c r="EF1731"/>
      <c r="EG1731"/>
      <c r="EH1731"/>
      <c r="EI1731"/>
      <c r="EJ1731"/>
      <c r="EK1731"/>
      <c r="EL1731"/>
    </row>
    <row r="1732" spans="1:142" ht="15.75">
      <c r="A1732"/>
      <c r="B1732"/>
      <c r="C1732"/>
      <c r="D1732"/>
      <c r="E1732"/>
      <c r="F1732"/>
      <c r="G1732"/>
      <c r="H1732"/>
      <c r="I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c r="CW1732"/>
      <c r="CX1732"/>
      <c r="CY1732"/>
      <c r="CZ1732"/>
      <c r="DA1732"/>
      <c r="DB1732"/>
      <c r="DC1732"/>
      <c r="DD1732"/>
      <c r="DE1732"/>
      <c r="DF1732"/>
      <c r="DG1732"/>
      <c r="DH1732"/>
      <c r="DI1732"/>
      <c r="DJ1732"/>
      <c r="DK1732"/>
      <c r="DL1732"/>
      <c r="DM1732"/>
      <c r="DN1732"/>
      <c r="DO1732"/>
      <c r="DP1732"/>
      <c r="DQ1732"/>
      <c r="DR1732"/>
      <c r="DS1732"/>
      <c r="DT1732"/>
      <c r="DU1732"/>
      <c r="DV1732"/>
      <c r="DW1732"/>
      <c r="DX1732"/>
      <c r="DY1732"/>
      <c r="DZ1732"/>
      <c r="EA1732"/>
      <c r="EB1732"/>
      <c r="EC1732"/>
      <c r="ED1732"/>
      <c r="EE1732"/>
      <c r="EF1732"/>
      <c r="EG1732"/>
      <c r="EH1732"/>
      <c r="EI1732"/>
      <c r="EJ1732"/>
      <c r="EK1732"/>
      <c r="EL1732"/>
    </row>
    <row r="1733" spans="1:142" ht="15.75">
      <c r="A1733"/>
      <c r="B1733"/>
      <c r="C1733"/>
      <c r="D1733"/>
      <c r="E1733"/>
      <c r="F1733"/>
      <c r="G1733"/>
      <c r="H1733"/>
      <c r="I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c r="CW1733"/>
      <c r="CX1733"/>
      <c r="CY1733"/>
      <c r="CZ1733"/>
      <c r="DA1733"/>
      <c r="DB1733"/>
      <c r="DC1733"/>
      <c r="DD1733"/>
      <c r="DE1733"/>
      <c r="DF1733"/>
      <c r="DG1733"/>
      <c r="DH1733"/>
      <c r="DI1733"/>
      <c r="DJ1733"/>
      <c r="DK1733"/>
      <c r="DL1733"/>
      <c r="DM1733"/>
      <c r="DN1733"/>
      <c r="DO1733"/>
      <c r="DP1733"/>
      <c r="DQ1733"/>
      <c r="DR1733"/>
      <c r="DS1733"/>
      <c r="DT1733"/>
      <c r="DU1733"/>
      <c r="DV1733"/>
      <c r="DW1733"/>
      <c r="DX1733"/>
      <c r="DY1733"/>
      <c r="DZ1733"/>
      <c r="EA1733"/>
      <c r="EB1733"/>
      <c r="EC1733"/>
      <c r="ED1733"/>
      <c r="EE1733"/>
      <c r="EF1733"/>
      <c r="EG1733"/>
      <c r="EH1733"/>
      <c r="EI1733"/>
      <c r="EJ1733"/>
      <c r="EK1733"/>
      <c r="EL1733"/>
    </row>
    <row r="1734" spans="1:142" ht="15.75">
      <c r="A1734"/>
      <c r="B1734"/>
      <c r="C1734"/>
      <c r="D1734"/>
      <c r="E1734"/>
      <c r="F1734"/>
      <c r="G1734"/>
      <c r="H1734"/>
      <c r="I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c r="CW1734"/>
      <c r="CX1734"/>
      <c r="CY1734"/>
      <c r="CZ1734"/>
      <c r="DA1734"/>
      <c r="DB1734"/>
      <c r="DC1734"/>
      <c r="DD1734"/>
      <c r="DE1734"/>
      <c r="DF1734"/>
      <c r="DG1734"/>
      <c r="DH1734"/>
      <c r="DI1734"/>
      <c r="DJ1734"/>
      <c r="DK1734"/>
      <c r="DL1734"/>
      <c r="DM1734"/>
      <c r="DN1734"/>
      <c r="DO1734"/>
      <c r="DP1734"/>
      <c r="DQ1734"/>
      <c r="DR1734"/>
      <c r="DS1734"/>
      <c r="DT1734"/>
      <c r="DU1734"/>
      <c r="DV1734"/>
      <c r="DW1734"/>
      <c r="DX1734"/>
      <c r="DY1734"/>
      <c r="DZ1734"/>
      <c r="EA1734"/>
      <c r="EB1734"/>
      <c r="EC1734"/>
      <c r="ED1734"/>
      <c r="EE1734"/>
      <c r="EF1734"/>
      <c r="EG1734"/>
      <c r="EH1734"/>
      <c r="EI1734"/>
      <c r="EJ1734"/>
      <c r="EK1734"/>
    </row>
    <row r="1735" spans="1:142" ht="15.75">
      <c r="A1735"/>
      <c r="B1735"/>
      <c r="C1735"/>
      <c r="D1735"/>
      <c r="E1735"/>
      <c r="F1735"/>
      <c r="G1735"/>
      <c r="H1735"/>
      <c r="I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c r="CW1735"/>
      <c r="CX1735"/>
      <c r="CY1735"/>
      <c r="CZ1735"/>
      <c r="DA1735"/>
      <c r="DB1735"/>
      <c r="DC1735"/>
      <c r="DD1735"/>
      <c r="DE1735"/>
      <c r="DF1735"/>
      <c r="DG1735"/>
      <c r="DH1735"/>
      <c r="DI1735"/>
      <c r="DJ1735"/>
      <c r="DK1735"/>
      <c r="DL1735"/>
      <c r="DM1735"/>
      <c r="DN1735"/>
      <c r="DO1735"/>
      <c r="DP1735"/>
      <c r="DQ1735"/>
      <c r="DR1735"/>
      <c r="DS1735"/>
      <c r="DT1735"/>
      <c r="DU1735"/>
      <c r="DV1735"/>
      <c r="DW1735"/>
      <c r="DX1735"/>
      <c r="DY1735"/>
      <c r="DZ1735"/>
      <c r="EA1735"/>
      <c r="EB1735"/>
      <c r="EC1735"/>
      <c r="ED1735"/>
      <c r="EE1735"/>
      <c r="EF1735"/>
      <c r="EG1735"/>
      <c r="EH1735"/>
      <c r="EI1735"/>
      <c r="EJ1735"/>
      <c r="EK1735"/>
    </row>
    <row r="1736" spans="1:142" ht="15.75">
      <c r="A1736"/>
      <c r="B1736"/>
      <c r="C1736"/>
      <c r="D1736"/>
      <c r="E1736"/>
      <c r="F1736"/>
      <c r="G1736"/>
      <c r="H1736"/>
      <c r="I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c r="CW1736"/>
      <c r="CX1736"/>
      <c r="CY1736"/>
      <c r="CZ1736"/>
      <c r="DA1736"/>
      <c r="DB1736"/>
      <c r="DC1736"/>
      <c r="DD1736"/>
      <c r="DE1736"/>
      <c r="DF1736"/>
      <c r="DG1736"/>
      <c r="DH1736"/>
      <c r="DI1736"/>
      <c r="DJ1736"/>
      <c r="DK1736"/>
      <c r="DL1736"/>
      <c r="DM1736"/>
      <c r="DN1736"/>
      <c r="DO1736"/>
      <c r="DP1736"/>
      <c r="DQ1736"/>
      <c r="DR1736"/>
      <c r="DS1736"/>
      <c r="DT1736"/>
      <c r="DU1736"/>
      <c r="DV1736"/>
      <c r="DW1736"/>
      <c r="DX1736"/>
      <c r="DY1736"/>
      <c r="DZ1736"/>
      <c r="EA1736"/>
      <c r="EB1736"/>
      <c r="EC1736"/>
      <c r="ED1736"/>
      <c r="EE1736"/>
      <c r="EF1736"/>
      <c r="EG1736"/>
      <c r="EH1736"/>
      <c r="EI1736"/>
      <c r="EJ1736"/>
      <c r="EK1736"/>
    </row>
    <row r="1737" spans="1:142" ht="15.75">
      <c r="A1737"/>
      <c r="B1737"/>
      <c r="C1737"/>
      <c r="D1737"/>
      <c r="E1737"/>
      <c r="F1737"/>
      <c r="G1737"/>
      <c r="H1737"/>
      <c r="I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c r="CW1737"/>
      <c r="CX1737"/>
      <c r="CY1737"/>
      <c r="CZ1737"/>
      <c r="DA1737"/>
      <c r="DB1737"/>
      <c r="DC1737"/>
      <c r="DD1737"/>
      <c r="DE1737"/>
      <c r="DF1737"/>
      <c r="DG1737"/>
      <c r="DH1737"/>
      <c r="DI1737"/>
      <c r="DJ1737"/>
      <c r="DK1737"/>
      <c r="DL1737"/>
      <c r="DM1737"/>
      <c r="DN1737"/>
      <c r="DO1737"/>
      <c r="DP1737"/>
      <c r="DQ1737"/>
      <c r="DR1737"/>
      <c r="DS1737"/>
      <c r="DT1737"/>
      <c r="DU1737"/>
      <c r="DV1737"/>
      <c r="DW1737"/>
      <c r="DX1737"/>
      <c r="DY1737"/>
      <c r="DZ1737"/>
      <c r="EA1737"/>
      <c r="EB1737"/>
      <c r="EC1737"/>
      <c r="ED1737"/>
      <c r="EE1737"/>
      <c r="EF1737"/>
      <c r="EG1737"/>
      <c r="EH1737"/>
      <c r="EI1737"/>
      <c r="EJ1737"/>
      <c r="EK1737"/>
    </row>
    <row r="1738" spans="1:142" ht="15.75">
      <c r="A1738"/>
      <c r="B1738"/>
      <c r="C1738"/>
      <c r="D1738"/>
      <c r="E1738"/>
      <c r="F1738"/>
      <c r="G1738"/>
      <c r="H1738"/>
      <c r="I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c r="CW1738"/>
      <c r="CX1738"/>
      <c r="CY1738"/>
      <c r="CZ1738"/>
      <c r="DA1738"/>
      <c r="DB1738"/>
      <c r="DC1738"/>
      <c r="DD1738"/>
      <c r="DE1738"/>
      <c r="DF1738"/>
      <c r="DG1738"/>
      <c r="DH1738"/>
      <c r="DI1738"/>
      <c r="DJ1738"/>
      <c r="DK1738"/>
      <c r="DL1738"/>
      <c r="DM1738"/>
      <c r="DN1738"/>
      <c r="DO1738"/>
      <c r="DP1738"/>
      <c r="DQ1738"/>
      <c r="DR1738"/>
      <c r="DS1738"/>
      <c r="DT1738"/>
      <c r="DU1738"/>
      <c r="DV1738"/>
      <c r="DW1738"/>
      <c r="DX1738"/>
      <c r="DY1738"/>
      <c r="DZ1738"/>
      <c r="EA1738"/>
      <c r="EB1738"/>
      <c r="EC1738"/>
      <c r="ED1738"/>
      <c r="EE1738"/>
      <c r="EF1738"/>
      <c r="EG1738"/>
      <c r="EH1738"/>
      <c r="EI1738"/>
      <c r="EJ1738"/>
      <c r="EK1738"/>
    </row>
    <row r="1739" spans="1:142" ht="15.75">
      <c r="A1739"/>
      <c r="B1739"/>
      <c r="C1739"/>
      <c r="D1739"/>
      <c r="E1739"/>
      <c r="F1739"/>
      <c r="G1739"/>
      <c r="H1739"/>
      <c r="I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c r="CW1739"/>
      <c r="CX1739"/>
      <c r="CY1739"/>
      <c r="CZ1739"/>
      <c r="DA1739"/>
      <c r="DB1739"/>
      <c r="DC1739"/>
      <c r="DD1739"/>
      <c r="DE1739"/>
      <c r="DF1739"/>
      <c r="DG1739"/>
      <c r="DH1739"/>
      <c r="DI1739"/>
      <c r="DJ1739"/>
      <c r="DK1739"/>
      <c r="DL1739"/>
      <c r="DM1739"/>
      <c r="DN1739"/>
      <c r="DO1739"/>
      <c r="DP1739"/>
      <c r="DQ1739"/>
      <c r="DR1739"/>
      <c r="DS1739"/>
      <c r="DT1739"/>
      <c r="DU1739"/>
      <c r="DV1739"/>
      <c r="DW1739"/>
      <c r="DX1739"/>
      <c r="DY1739"/>
      <c r="DZ1739"/>
      <c r="EA1739"/>
      <c r="EB1739"/>
      <c r="EC1739"/>
      <c r="ED1739"/>
      <c r="EE1739"/>
      <c r="EF1739"/>
      <c r="EG1739"/>
      <c r="EH1739"/>
      <c r="EI1739"/>
      <c r="EJ1739"/>
      <c r="EK1739"/>
    </row>
    <row r="1740" spans="1:142" ht="15.75">
      <c r="A1740"/>
      <c r="B1740"/>
      <c r="C1740"/>
      <c r="D1740"/>
      <c r="E1740"/>
      <c r="F1740"/>
      <c r="G1740"/>
      <c r="H1740"/>
      <c r="I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c r="CW1740"/>
      <c r="CX1740"/>
      <c r="CY1740"/>
      <c r="CZ1740"/>
      <c r="DA1740"/>
      <c r="DB1740"/>
      <c r="DC1740"/>
      <c r="DD1740"/>
      <c r="DE1740"/>
      <c r="DF1740"/>
      <c r="DG1740"/>
      <c r="DH1740"/>
      <c r="DI1740"/>
      <c r="DJ1740"/>
      <c r="DK1740"/>
      <c r="DL1740"/>
      <c r="DM1740"/>
      <c r="DN1740"/>
      <c r="DO1740"/>
      <c r="DP1740"/>
      <c r="DQ1740"/>
      <c r="DR1740"/>
      <c r="DS1740"/>
      <c r="DT1740"/>
      <c r="DU1740"/>
      <c r="DV1740"/>
      <c r="DW1740"/>
      <c r="DX1740"/>
      <c r="DY1740"/>
      <c r="DZ1740"/>
      <c r="EA1740"/>
      <c r="EB1740"/>
      <c r="EC1740"/>
      <c r="ED1740"/>
      <c r="EE1740"/>
      <c r="EF1740"/>
      <c r="EG1740"/>
      <c r="EH1740"/>
      <c r="EI1740"/>
      <c r="EJ1740"/>
      <c r="EK1740"/>
    </row>
    <row r="1741" spans="1:142" ht="15.75">
      <c r="A1741"/>
      <c r="B1741"/>
      <c r="C1741"/>
      <c r="D1741"/>
      <c r="E1741"/>
      <c r="F1741"/>
      <c r="G1741"/>
      <c r="H1741"/>
      <c r="I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c r="CW1741"/>
      <c r="CX1741"/>
      <c r="CY1741"/>
      <c r="CZ1741"/>
      <c r="DA1741"/>
      <c r="DB1741"/>
      <c r="DC1741"/>
      <c r="DD1741"/>
      <c r="DE1741"/>
      <c r="DF1741"/>
      <c r="DG1741"/>
      <c r="DH1741"/>
      <c r="DI1741"/>
      <c r="DJ1741"/>
      <c r="DK1741"/>
      <c r="DL1741"/>
      <c r="DM1741"/>
      <c r="DN1741"/>
      <c r="DO1741"/>
      <c r="DP1741"/>
      <c r="DQ1741"/>
      <c r="DR1741"/>
      <c r="DS1741"/>
      <c r="DT1741"/>
      <c r="DU1741"/>
      <c r="DV1741"/>
      <c r="DW1741"/>
      <c r="DX1741"/>
      <c r="DY1741"/>
      <c r="DZ1741"/>
      <c r="EA1741"/>
      <c r="EB1741"/>
      <c r="EC1741"/>
      <c r="ED1741"/>
      <c r="EE1741"/>
      <c r="EF1741"/>
      <c r="EG1741"/>
      <c r="EH1741"/>
      <c r="EI1741"/>
      <c r="EJ1741"/>
      <c r="EK1741"/>
    </row>
    <row r="1742" spans="1:142" ht="15.75">
      <c r="A1742"/>
      <c r="B1742"/>
      <c r="C1742"/>
      <c r="D1742"/>
      <c r="E1742"/>
      <c r="F1742"/>
      <c r="G1742"/>
      <c r="H1742"/>
      <c r="I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c r="CW1742"/>
      <c r="CX1742"/>
      <c r="CY1742"/>
      <c r="CZ1742"/>
      <c r="DA1742"/>
      <c r="DB1742"/>
      <c r="DC1742"/>
      <c r="DD1742"/>
      <c r="DE1742"/>
      <c r="DF1742"/>
      <c r="DG1742"/>
      <c r="DH1742"/>
      <c r="DI1742"/>
      <c r="DJ1742"/>
      <c r="DK1742"/>
      <c r="DL1742"/>
      <c r="DM1742"/>
      <c r="DN1742"/>
      <c r="DO1742"/>
      <c r="DP1742"/>
      <c r="DQ1742"/>
      <c r="DR1742"/>
      <c r="DS1742"/>
      <c r="DT1742"/>
      <c r="DU1742"/>
      <c r="DV1742"/>
      <c r="DW1742"/>
      <c r="DX1742"/>
      <c r="DY1742"/>
      <c r="DZ1742"/>
      <c r="EA1742"/>
      <c r="EB1742"/>
      <c r="EC1742"/>
      <c r="ED1742"/>
      <c r="EE1742"/>
      <c r="EF1742"/>
      <c r="EG1742"/>
      <c r="EH1742"/>
      <c r="EI1742"/>
      <c r="EJ1742"/>
      <c r="EK1742"/>
    </row>
    <row r="1743" spans="1:142" ht="15.75">
      <c r="A1743"/>
      <c r="B1743"/>
      <c r="C1743"/>
      <c r="D1743"/>
      <c r="E1743"/>
      <c r="F1743"/>
      <c r="G1743"/>
      <c r="H1743"/>
      <c r="I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c r="CW1743"/>
      <c r="CX1743"/>
      <c r="CY1743"/>
      <c r="CZ1743"/>
      <c r="DA1743"/>
      <c r="DB1743"/>
      <c r="DC1743"/>
      <c r="DD1743"/>
      <c r="DE1743"/>
      <c r="DF1743"/>
      <c r="DG1743"/>
      <c r="DH1743"/>
      <c r="DI1743"/>
      <c r="DJ1743"/>
      <c r="DK1743"/>
      <c r="DL1743"/>
      <c r="DM1743"/>
      <c r="DN1743"/>
      <c r="DO1743"/>
      <c r="DP1743"/>
      <c r="DQ1743"/>
      <c r="DR1743"/>
      <c r="DS1743"/>
      <c r="DT1743"/>
      <c r="DU1743"/>
      <c r="DV1743"/>
      <c r="DW1743"/>
      <c r="DX1743"/>
      <c r="DY1743"/>
      <c r="DZ1743"/>
      <c r="EA1743"/>
      <c r="EB1743"/>
      <c r="EC1743"/>
      <c r="ED1743"/>
      <c r="EE1743"/>
      <c r="EF1743"/>
      <c r="EG1743"/>
      <c r="EH1743"/>
      <c r="EI1743"/>
      <c r="EJ1743"/>
      <c r="EK1743"/>
    </row>
    <row r="1744" spans="1:142" ht="15.75">
      <c r="A1744"/>
      <c r="B1744"/>
      <c r="C1744"/>
      <c r="D1744"/>
      <c r="E1744"/>
      <c r="F1744"/>
      <c r="G1744"/>
      <c r="H1744"/>
      <c r="I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c r="CW1744"/>
      <c r="CX1744"/>
      <c r="CY1744"/>
      <c r="CZ1744"/>
      <c r="DA1744"/>
      <c r="DB1744"/>
      <c r="DC1744"/>
      <c r="DD1744"/>
      <c r="DE1744"/>
      <c r="DF1744"/>
      <c r="DG1744"/>
      <c r="DH1744"/>
      <c r="DI1744"/>
      <c r="DJ1744"/>
      <c r="DK1744"/>
      <c r="DL1744"/>
      <c r="DM1744"/>
      <c r="DN1744"/>
      <c r="DO1744"/>
      <c r="DP1744"/>
      <c r="DQ1744"/>
      <c r="DR1744"/>
      <c r="DS1744"/>
      <c r="DT1744"/>
      <c r="DU1744"/>
      <c r="DV1744"/>
      <c r="DW1744"/>
      <c r="DX1744"/>
      <c r="DY1744"/>
      <c r="DZ1744"/>
      <c r="EA1744"/>
      <c r="EB1744"/>
      <c r="EC1744"/>
      <c r="ED1744"/>
      <c r="EE1744"/>
      <c r="EF1744"/>
      <c r="EG1744"/>
      <c r="EH1744"/>
      <c r="EI1744"/>
      <c r="EJ1744"/>
      <c r="EK1744"/>
    </row>
    <row r="1745" spans="1:141" ht="15.75">
      <c r="A1745"/>
      <c r="B1745"/>
      <c r="C1745"/>
      <c r="D1745"/>
      <c r="E1745"/>
      <c r="F1745"/>
      <c r="G1745"/>
      <c r="H1745"/>
      <c r="I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c r="CW1745"/>
      <c r="CX1745"/>
      <c r="CY1745"/>
      <c r="CZ1745"/>
      <c r="DA1745"/>
      <c r="DB1745"/>
      <c r="DC1745"/>
      <c r="DD1745"/>
      <c r="DE1745"/>
      <c r="DF1745"/>
      <c r="DG1745"/>
      <c r="DH1745"/>
      <c r="DI1745"/>
      <c r="DJ1745"/>
      <c r="DK1745"/>
      <c r="DL1745"/>
      <c r="DM1745"/>
      <c r="DN1745"/>
      <c r="DO1745"/>
      <c r="DP1745"/>
      <c r="DQ1745"/>
      <c r="DR1745"/>
      <c r="DS1745"/>
      <c r="DT1745"/>
      <c r="DU1745"/>
      <c r="DV1745"/>
      <c r="DW1745"/>
      <c r="DX1745"/>
      <c r="DY1745"/>
      <c r="DZ1745"/>
      <c r="EA1745"/>
      <c r="EB1745"/>
      <c r="EC1745"/>
      <c r="ED1745"/>
      <c r="EE1745"/>
      <c r="EF1745"/>
      <c r="EG1745"/>
      <c r="EH1745"/>
      <c r="EI1745"/>
      <c r="EJ1745"/>
      <c r="EK1745"/>
    </row>
    <row r="1746" spans="1:141" ht="15.75">
      <c r="A1746"/>
      <c r="B1746"/>
      <c r="C1746"/>
      <c r="D1746"/>
      <c r="E1746"/>
      <c r="F1746"/>
      <c r="G1746"/>
      <c r="H1746"/>
      <c r="I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c r="CW1746"/>
      <c r="CX1746"/>
      <c r="CY1746"/>
      <c r="CZ1746"/>
      <c r="DA1746"/>
      <c r="DB1746"/>
      <c r="DC1746"/>
      <c r="DD1746"/>
      <c r="DE1746"/>
      <c r="DF1746"/>
      <c r="DG1746"/>
      <c r="DH1746"/>
      <c r="DI1746"/>
      <c r="DJ1746"/>
      <c r="DK1746"/>
      <c r="DL1746"/>
      <c r="DM1746"/>
      <c r="DN1746"/>
      <c r="DO1746"/>
      <c r="DP1746"/>
      <c r="DQ1746"/>
      <c r="DR1746"/>
      <c r="DS1746"/>
      <c r="DT1746"/>
      <c r="DU1746"/>
      <c r="DV1746"/>
      <c r="DW1746"/>
      <c r="DX1746"/>
      <c r="DY1746"/>
      <c r="DZ1746"/>
      <c r="EA1746"/>
      <c r="EB1746"/>
      <c r="EC1746"/>
      <c r="ED1746"/>
      <c r="EE1746"/>
      <c r="EF1746"/>
      <c r="EG1746"/>
      <c r="EH1746"/>
      <c r="EI1746"/>
      <c r="EJ1746"/>
      <c r="EK1746"/>
    </row>
    <row r="1747" spans="1:141" ht="15.75">
      <c r="A1747"/>
      <c r="B1747"/>
      <c r="C1747"/>
      <c r="D1747"/>
      <c r="E1747"/>
      <c r="F1747"/>
      <c r="G1747"/>
      <c r="H1747"/>
      <c r="I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c r="CW1747"/>
      <c r="CX1747"/>
      <c r="CY1747"/>
      <c r="CZ1747"/>
      <c r="DA1747"/>
      <c r="DB1747"/>
      <c r="DC1747"/>
      <c r="DD1747"/>
      <c r="DE1747"/>
      <c r="DF1747"/>
      <c r="DG1747"/>
      <c r="DH1747"/>
      <c r="DI1747"/>
      <c r="DJ1747"/>
      <c r="DK1747"/>
      <c r="DL1747"/>
      <c r="DM1747"/>
      <c r="DN1747"/>
      <c r="DO1747"/>
      <c r="DP1747"/>
      <c r="DQ1747"/>
      <c r="DR1747"/>
      <c r="DS1747"/>
      <c r="DT1747"/>
      <c r="DU1747"/>
      <c r="DV1747"/>
      <c r="DW1747"/>
      <c r="DX1747"/>
      <c r="DY1747"/>
      <c r="DZ1747"/>
      <c r="EA1747"/>
      <c r="EB1747"/>
      <c r="EC1747"/>
      <c r="ED1747"/>
      <c r="EE1747"/>
      <c r="EF1747"/>
      <c r="EG1747"/>
      <c r="EH1747"/>
      <c r="EI1747"/>
      <c r="EJ1747"/>
      <c r="EK1747"/>
    </row>
    <row r="1748" spans="1:141" ht="15.75">
      <c r="A1748"/>
      <c r="B1748"/>
      <c r="C1748"/>
      <c r="D1748"/>
      <c r="E1748"/>
      <c r="F1748"/>
      <c r="G1748"/>
      <c r="H1748"/>
      <c r="I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c r="CW1748"/>
      <c r="CX1748"/>
      <c r="CY1748"/>
      <c r="CZ1748"/>
      <c r="DA1748"/>
      <c r="DB1748"/>
      <c r="DC1748"/>
      <c r="DD1748"/>
      <c r="DE1748"/>
      <c r="DF1748"/>
      <c r="DG1748"/>
      <c r="DH1748"/>
      <c r="DI1748"/>
      <c r="DJ1748"/>
      <c r="DK1748"/>
      <c r="DL1748"/>
      <c r="DM1748"/>
      <c r="DN1748"/>
      <c r="DO1748"/>
      <c r="DP1748"/>
      <c r="DQ1748"/>
      <c r="DR1748"/>
      <c r="DS1748"/>
      <c r="DT1748"/>
      <c r="DU1748"/>
      <c r="DV1748"/>
      <c r="DW1748"/>
      <c r="DX1748"/>
      <c r="DY1748"/>
      <c r="DZ1748"/>
      <c r="EA1748"/>
      <c r="EB1748"/>
      <c r="EC1748"/>
      <c r="ED1748"/>
      <c r="EE1748"/>
      <c r="EF1748"/>
      <c r="EG1748"/>
      <c r="EH1748"/>
      <c r="EI1748"/>
      <c r="EJ1748"/>
      <c r="EK1748"/>
    </row>
    <row r="1749" spans="1:141" ht="15.75">
      <c r="A1749"/>
      <c r="B1749"/>
      <c r="C1749"/>
      <c r="D1749"/>
      <c r="E1749"/>
      <c r="F1749"/>
      <c r="G1749"/>
      <c r="H1749"/>
      <c r="I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c r="CW1749"/>
      <c r="CX1749"/>
      <c r="CY1749"/>
      <c r="CZ1749"/>
      <c r="DA1749"/>
      <c r="DB1749"/>
      <c r="DC1749"/>
      <c r="DD1749"/>
      <c r="DE1749"/>
      <c r="DF1749"/>
      <c r="DG1749"/>
      <c r="DH1749"/>
      <c r="DI1749"/>
      <c r="DJ1749"/>
      <c r="DK1749"/>
      <c r="DL1749"/>
      <c r="DM1749"/>
      <c r="DN1749"/>
      <c r="DO1749"/>
      <c r="DP1749"/>
      <c r="DQ1749"/>
      <c r="DR1749"/>
      <c r="DS1749"/>
      <c r="DT1749"/>
      <c r="DU1749"/>
      <c r="DV1749"/>
      <c r="DW1749"/>
      <c r="DX1749"/>
      <c r="DY1749"/>
      <c r="DZ1749"/>
      <c r="EA1749"/>
      <c r="EB1749"/>
      <c r="EC1749"/>
      <c r="ED1749"/>
      <c r="EE1749"/>
      <c r="EF1749"/>
      <c r="EG1749"/>
      <c r="EH1749"/>
      <c r="EI1749"/>
      <c r="EJ1749"/>
      <c r="EK1749"/>
    </row>
    <row r="1750" spans="1:141" ht="15.75">
      <c r="A1750"/>
      <c r="B1750"/>
      <c r="C1750"/>
      <c r="D1750"/>
      <c r="E1750"/>
      <c r="F1750"/>
      <c r="G1750"/>
      <c r="H1750"/>
      <c r="I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c r="CW1750"/>
      <c r="CX1750"/>
      <c r="CY1750"/>
      <c r="CZ1750"/>
      <c r="DA1750"/>
      <c r="DB1750"/>
      <c r="DC1750"/>
      <c r="DD1750"/>
      <c r="DE1750"/>
      <c r="DF1750"/>
      <c r="DG1750"/>
      <c r="DH1750"/>
      <c r="DI1750"/>
      <c r="DJ1750"/>
      <c r="DK1750"/>
      <c r="DL1750"/>
      <c r="DM1750"/>
      <c r="DN1750"/>
      <c r="DO1750"/>
      <c r="DP1750"/>
      <c r="DQ1750"/>
      <c r="DR1750"/>
      <c r="DS1750"/>
      <c r="DT1750"/>
      <c r="DU1750"/>
      <c r="DV1750"/>
      <c r="DW1750"/>
      <c r="DX1750"/>
      <c r="DY1750"/>
      <c r="DZ1750"/>
      <c r="EA1750"/>
      <c r="EB1750"/>
      <c r="EC1750"/>
      <c r="ED1750"/>
      <c r="EE1750"/>
      <c r="EF1750"/>
      <c r="EG1750"/>
      <c r="EH1750"/>
      <c r="EI1750"/>
      <c r="EJ1750"/>
      <c r="EK1750"/>
    </row>
    <row r="1751" spans="1:141" ht="15.75">
      <c r="A1751"/>
      <c r="B1751"/>
      <c r="C1751"/>
      <c r="D1751"/>
      <c r="E1751"/>
      <c r="F1751"/>
      <c r="G1751"/>
      <c r="H1751"/>
      <c r="I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c r="CW1751"/>
      <c r="CX1751"/>
      <c r="CY1751"/>
      <c r="CZ1751"/>
      <c r="DA1751"/>
      <c r="DB1751"/>
      <c r="DC1751"/>
      <c r="DD1751"/>
      <c r="DE1751"/>
      <c r="DF1751"/>
      <c r="DG1751"/>
      <c r="DH1751"/>
      <c r="DI1751"/>
      <c r="DJ1751"/>
      <c r="DK1751"/>
      <c r="DL1751"/>
      <c r="DM1751"/>
      <c r="DN1751"/>
      <c r="DO1751"/>
      <c r="DP1751"/>
      <c r="DQ1751"/>
      <c r="DR1751"/>
      <c r="DS1751"/>
      <c r="DT1751"/>
      <c r="DU1751"/>
      <c r="DV1751"/>
      <c r="DW1751"/>
      <c r="DX1751"/>
      <c r="DY1751"/>
      <c r="DZ1751"/>
      <c r="EA1751"/>
      <c r="EB1751"/>
      <c r="EC1751"/>
      <c r="ED1751"/>
      <c r="EE1751"/>
      <c r="EF1751"/>
      <c r="EG1751"/>
      <c r="EH1751"/>
      <c r="EI1751"/>
      <c r="EJ1751"/>
      <c r="EK1751"/>
    </row>
    <row r="1752" spans="1:141" ht="15.75">
      <c r="A1752"/>
      <c r="B1752"/>
      <c r="C1752"/>
      <c r="D1752"/>
      <c r="E1752"/>
      <c r="F1752"/>
      <c r="G1752"/>
      <c r="H1752"/>
      <c r="I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c r="CW1752"/>
      <c r="CX1752"/>
      <c r="CY1752"/>
      <c r="CZ1752"/>
      <c r="DA1752"/>
      <c r="DB1752"/>
      <c r="DC1752"/>
      <c r="DD1752"/>
      <c r="DE1752"/>
      <c r="DF1752"/>
      <c r="DG1752"/>
      <c r="DH1752"/>
      <c r="DI1752"/>
      <c r="DJ1752"/>
      <c r="DK1752"/>
      <c r="DL1752"/>
      <c r="DM1752"/>
      <c r="DN1752"/>
      <c r="DO1752"/>
      <c r="DP1752"/>
      <c r="DQ1752"/>
      <c r="DR1752"/>
      <c r="DS1752"/>
      <c r="DT1752"/>
      <c r="DU1752"/>
      <c r="DV1752"/>
      <c r="DW1752"/>
      <c r="DX1752"/>
      <c r="DY1752"/>
      <c r="DZ1752"/>
      <c r="EA1752"/>
      <c r="EB1752"/>
      <c r="EC1752"/>
      <c r="ED1752"/>
      <c r="EE1752"/>
      <c r="EF1752"/>
      <c r="EG1752"/>
      <c r="EH1752"/>
      <c r="EI1752"/>
      <c r="EJ1752"/>
      <c r="EK1752"/>
    </row>
    <row r="1753" spans="1:141" ht="15.75">
      <c r="A1753"/>
      <c r="B1753"/>
      <c r="C1753"/>
      <c r="D1753"/>
      <c r="E1753"/>
      <c r="F1753"/>
      <c r="G1753"/>
      <c r="H1753"/>
      <c r="I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c r="CW1753"/>
      <c r="CX1753"/>
      <c r="CY1753"/>
      <c r="CZ1753"/>
      <c r="DA1753"/>
      <c r="DB1753"/>
      <c r="DC1753"/>
      <c r="DD1753"/>
      <c r="DE1753"/>
      <c r="DF1753"/>
      <c r="DG1753"/>
      <c r="DH1753"/>
      <c r="DI1753"/>
      <c r="DJ1753"/>
      <c r="DK1753"/>
      <c r="DL1753"/>
      <c r="DM1753"/>
      <c r="DN1753"/>
      <c r="DO1753"/>
      <c r="DP1753"/>
      <c r="DQ1753"/>
      <c r="DR1753"/>
      <c r="DS1753"/>
      <c r="DT1753"/>
      <c r="DU1753"/>
      <c r="DV1753"/>
      <c r="DW1753"/>
      <c r="DX1753"/>
      <c r="DY1753"/>
      <c r="DZ1753"/>
      <c r="EA1753"/>
      <c r="EB1753"/>
      <c r="EC1753"/>
      <c r="ED1753"/>
      <c r="EE1753"/>
      <c r="EF1753"/>
      <c r="EG1753"/>
      <c r="EH1753"/>
      <c r="EI1753"/>
      <c r="EJ1753"/>
      <c r="EK1753"/>
    </row>
    <row r="1754" spans="1:141" ht="15.75">
      <c r="A1754"/>
      <c r="B1754"/>
      <c r="C1754"/>
      <c r="D1754"/>
      <c r="E1754"/>
      <c r="F1754"/>
      <c r="G1754"/>
      <c r="H1754"/>
      <c r="I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c r="CW1754"/>
      <c r="CX1754"/>
      <c r="CY1754"/>
      <c r="CZ1754"/>
      <c r="DA1754"/>
      <c r="DB1754"/>
      <c r="DC1754"/>
      <c r="DD1754"/>
      <c r="DE1754"/>
      <c r="DF1754"/>
      <c r="DG1754"/>
      <c r="DH1754"/>
      <c r="DI1754"/>
      <c r="DJ1754"/>
      <c r="DK1754"/>
      <c r="DL1754"/>
      <c r="DM1754"/>
      <c r="DN1754"/>
      <c r="DO1754"/>
      <c r="DP1754"/>
      <c r="DQ1754"/>
      <c r="DR1754"/>
      <c r="DS1754"/>
      <c r="DT1754"/>
      <c r="DU1754"/>
      <c r="DV1754"/>
      <c r="DW1754"/>
      <c r="DX1754"/>
      <c r="DY1754"/>
      <c r="DZ1754"/>
      <c r="EA1754"/>
      <c r="EB1754"/>
      <c r="EC1754"/>
      <c r="ED1754"/>
      <c r="EE1754"/>
      <c r="EF1754"/>
      <c r="EG1754"/>
      <c r="EH1754"/>
      <c r="EI1754"/>
      <c r="EJ1754"/>
      <c r="EK1754"/>
    </row>
    <row r="1755" spans="1:141" ht="15.75">
      <c r="A1755"/>
      <c r="B1755"/>
      <c r="C1755"/>
      <c r="D1755"/>
      <c r="E1755"/>
      <c r="F1755"/>
      <c r="G1755"/>
      <c r="H1755"/>
      <c r="I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c r="CW1755"/>
      <c r="CX1755"/>
      <c r="CY1755"/>
      <c r="CZ1755"/>
      <c r="DA1755"/>
      <c r="DB1755"/>
      <c r="DC1755"/>
      <c r="DD1755"/>
      <c r="DE1755"/>
      <c r="DF1755"/>
      <c r="DG1755"/>
      <c r="DH1755"/>
      <c r="DI1755"/>
      <c r="DJ1755"/>
      <c r="DK1755"/>
      <c r="DL1755"/>
      <c r="DM1755"/>
      <c r="DN1755"/>
      <c r="DO1755"/>
      <c r="DP1755"/>
      <c r="DQ1755"/>
      <c r="DR1755"/>
      <c r="DS1755"/>
      <c r="DT1755"/>
      <c r="DU1755"/>
      <c r="DV1755"/>
      <c r="DW1755"/>
      <c r="DX1755"/>
      <c r="DY1755"/>
      <c r="DZ1755"/>
      <c r="EA1755"/>
      <c r="EB1755"/>
      <c r="EC1755"/>
      <c r="ED1755"/>
      <c r="EE1755"/>
      <c r="EF1755"/>
      <c r="EG1755"/>
      <c r="EH1755"/>
      <c r="EI1755"/>
      <c r="EJ1755"/>
      <c r="EK1755"/>
    </row>
    <row r="1756" spans="1:141" ht="15.75">
      <c r="A1756"/>
      <c r="B1756"/>
      <c r="C1756"/>
      <c r="D1756"/>
      <c r="E1756"/>
      <c r="F1756"/>
      <c r="G1756"/>
      <c r="H1756"/>
      <c r="I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c r="CW1756"/>
      <c r="CX1756"/>
      <c r="CY1756"/>
      <c r="CZ1756"/>
      <c r="DA1756"/>
      <c r="DB1756"/>
      <c r="DC1756"/>
      <c r="DD1756"/>
      <c r="DE1756"/>
      <c r="DF1756"/>
      <c r="DG1756"/>
      <c r="DH1756"/>
      <c r="DI1756"/>
      <c r="DJ1756"/>
      <c r="DK1756"/>
      <c r="DL1756"/>
      <c r="DM1756"/>
      <c r="DN1756"/>
      <c r="DO1756"/>
      <c r="DP1756"/>
      <c r="DQ1756"/>
      <c r="DR1756"/>
      <c r="DS1756"/>
      <c r="DT1756"/>
      <c r="DU1756"/>
      <c r="DV1756"/>
      <c r="DW1756"/>
      <c r="DX1756"/>
      <c r="DY1756"/>
      <c r="DZ1756"/>
      <c r="EA1756"/>
      <c r="EB1756"/>
      <c r="EC1756"/>
      <c r="ED1756"/>
      <c r="EE1756"/>
      <c r="EF1756"/>
      <c r="EG1756"/>
      <c r="EH1756"/>
      <c r="EI1756"/>
      <c r="EJ1756"/>
      <c r="EK1756"/>
    </row>
    <row r="1757" spans="1:141" ht="15.75">
      <c r="A1757"/>
      <c r="B1757"/>
      <c r="C1757"/>
      <c r="D1757"/>
      <c r="E1757"/>
      <c r="F1757"/>
      <c r="G1757"/>
      <c r="H1757"/>
      <c r="I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c r="CW1757"/>
      <c r="CX1757"/>
      <c r="CY1757"/>
      <c r="CZ1757"/>
      <c r="DA1757"/>
      <c r="DB1757"/>
      <c r="DC1757"/>
      <c r="DD1757"/>
      <c r="DE1757"/>
      <c r="DF1757"/>
      <c r="DG1757"/>
      <c r="DH1757"/>
      <c r="DI1757"/>
      <c r="DJ1757"/>
      <c r="DK1757"/>
      <c r="DL1757"/>
      <c r="DM1757"/>
      <c r="DN1757"/>
      <c r="DO1757"/>
      <c r="DP1757"/>
      <c r="DQ1757"/>
      <c r="DR1757"/>
      <c r="DS1757"/>
      <c r="DT1757"/>
      <c r="DU1757"/>
      <c r="DV1757"/>
      <c r="DW1757"/>
      <c r="DX1757"/>
      <c r="DY1757"/>
      <c r="DZ1757"/>
      <c r="EA1757"/>
      <c r="EB1757"/>
      <c r="EC1757"/>
      <c r="ED1757"/>
      <c r="EE1757"/>
      <c r="EF1757"/>
      <c r="EG1757"/>
      <c r="EH1757"/>
      <c r="EI1757"/>
      <c r="EJ1757"/>
      <c r="EK1757"/>
    </row>
    <row r="1758" spans="1:141" ht="15.75">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c r="DM1758"/>
      <c r="DN1758"/>
      <c r="DO1758"/>
      <c r="DP1758"/>
      <c r="DQ1758"/>
      <c r="DR1758"/>
      <c r="DS1758"/>
      <c r="DT1758"/>
      <c r="DU1758"/>
      <c r="DV1758"/>
      <c r="DW1758"/>
      <c r="DX1758"/>
      <c r="DY1758"/>
      <c r="DZ1758"/>
      <c r="EA1758"/>
      <c r="EB1758"/>
      <c r="EC1758"/>
      <c r="ED1758"/>
      <c r="EE1758"/>
      <c r="EF1758"/>
      <c r="EG1758"/>
      <c r="EH1758"/>
      <c r="EI1758"/>
      <c r="EJ1758"/>
      <c r="EK1758"/>
    </row>
    <row r="1759" spans="1:141" ht="15.75">
      <c r="A1759"/>
      <c r="B1759"/>
      <c r="C1759"/>
      <c r="D1759"/>
      <c r="E1759"/>
      <c r="F1759"/>
      <c r="G1759"/>
      <c r="H1759"/>
      <c r="I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c r="CW1759"/>
      <c r="CX1759"/>
      <c r="CY1759"/>
      <c r="CZ1759"/>
      <c r="DA1759"/>
      <c r="DB1759"/>
      <c r="DC1759"/>
      <c r="DD1759"/>
      <c r="DE1759"/>
      <c r="DF1759"/>
      <c r="DG1759"/>
      <c r="DH1759"/>
      <c r="DI1759"/>
      <c r="DJ1759"/>
      <c r="DK1759"/>
      <c r="DL1759"/>
      <c r="DM1759"/>
      <c r="DN1759"/>
      <c r="DO1759"/>
      <c r="DP1759"/>
      <c r="DQ1759"/>
      <c r="DR1759"/>
      <c r="DS1759"/>
      <c r="DT1759"/>
      <c r="DU1759"/>
      <c r="DV1759"/>
      <c r="DW1759"/>
      <c r="DX1759"/>
      <c r="DY1759"/>
      <c r="DZ1759"/>
      <c r="EA1759"/>
      <c r="EB1759"/>
      <c r="EC1759"/>
      <c r="ED1759"/>
      <c r="EE1759"/>
      <c r="EF1759"/>
      <c r="EG1759"/>
      <c r="EH1759"/>
      <c r="EI1759"/>
      <c r="EJ1759"/>
      <c r="EK1759"/>
    </row>
    <row r="1760" spans="1:141" ht="15.75">
      <c r="A1760"/>
      <c r="B1760"/>
      <c r="C1760"/>
      <c r="D1760"/>
      <c r="E1760"/>
      <c r="F1760"/>
      <c r="G1760"/>
      <c r="H1760"/>
      <c r="I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c r="CW1760"/>
      <c r="CX1760"/>
      <c r="CY1760"/>
      <c r="CZ1760"/>
      <c r="DA1760"/>
      <c r="DB1760"/>
      <c r="DC1760"/>
      <c r="DD1760"/>
      <c r="DE1760"/>
      <c r="DF1760"/>
      <c r="DG1760"/>
      <c r="DH1760"/>
      <c r="DI1760"/>
      <c r="DJ1760"/>
      <c r="DK1760"/>
      <c r="DL1760"/>
      <c r="DM1760"/>
      <c r="DN1760"/>
      <c r="DO1760"/>
      <c r="DP1760"/>
      <c r="DQ1760"/>
      <c r="DR1760"/>
      <c r="DS1760"/>
      <c r="DT1760"/>
      <c r="DU1760"/>
      <c r="DV1760"/>
      <c r="DW1760"/>
      <c r="DX1760"/>
      <c r="DY1760"/>
      <c r="DZ1760"/>
      <c r="EA1760"/>
      <c r="EB1760"/>
      <c r="EC1760"/>
      <c r="ED1760"/>
      <c r="EE1760"/>
      <c r="EF1760"/>
      <c r="EG1760"/>
      <c r="EH1760"/>
      <c r="EI1760"/>
      <c r="EJ1760"/>
      <c r="EK1760"/>
    </row>
    <row r="1761" spans="1:141" ht="15.75">
      <c r="A1761"/>
      <c r="B1761"/>
      <c r="C1761"/>
      <c r="D1761"/>
      <c r="E1761"/>
      <c r="F1761"/>
      <c r="G1761"/>
      <c r="H1761"/>
      <c r="I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c r="CW1761"/>
      <c r="CX1761"/>
      <c r="CY1761"/>
      <c r="CZ1761"/>
      <c r="DA1761"/>
      <c r="DB1761"/>
      <c r="DC1761"/>
      <c r="DD1761"/>
      <c r="DE1761"/>
      <c r="DF1761"/>
      <c r="DG1761"/>
      <c r="DH1761"/>
      <c r="DI1761"/>
      <c r="DJ1761"/>
      <c r="DK1761"/>
      <c r="DL1761"/>
      <c r="DM1761"/>
      <c r="DN1761"/>
      <c r="DO1761"/>
      <c r="DP1761"/>
      <c r="DQ1761"/>
      <c r="DR1761"/>
      <c r="DS1761"/>
      <c r="DT1761"/>
      <c r="DU1761"/>
      <c r="DV1761"/>
      <c r="DW1761"/>
      <c r="DX1761"/>
      <c r="DY1761"/>
      <c r="DZ1761"/>
      <c r="EA1761"/>
      <c r="EB1761"/>
      <c r="EC1761"/>
      <c r="ED1761"/>
      <c r="EE1761"/>
      <c r="EF1761"/>
      <c r="EG1761"/>
      <c r="EH1761"/>
      <c r="EI1761"/>
      <c r="EJ1761"/>
      <c r="EK1761"/>
    </row>
    <row r="1762" spans="1:141" ht="15.75">
      <c r="A1762"/>
      <c r="B1762"/>
      <c r="C1762"/>
      <c r="D1762"/>
      <c r="E1762"/>
      <c r="F1762"/>
      <c r="G1762"/>
      <c r="H1762"/>
      <c r="I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c r="CW1762"/>
      <c r="CX1762"/>
      <c r="CY1762"/>
      <c r="CZ1762"/>
      <c r="DA1762"/>
      <c r="DB1762"/>
      <c r="DC1762"/>
      <c r="DD1762"/>
      <c r="DE1762"/>
      <c r="DF1762"/>
      <c r="DG1762"/>
      <c r="DH1762"/>
      <c r="DI1762"/>
      <c r="DJ1762"/>
      <c r="DK1762"/>
      <c r="DL1762"/>
      <c r="DM1762"/>
      <c r="DN1762"/>
      <c r="DO1762"/>
      <c r="DP1762"/>
      <c r="DQ1762"/>
      <c r="DR1762"/>
      <c r="DS1762"/>
      <c r="DT1762"/>
      <c r="DU1762"/>
      <c r="DV1762"/>
      <c r="DW1762"/>
      <c r="DX1762"/>
      <c r="DY1762"/>
      <c r="DZ1762"/>
      <c r="EA1762"/>
      <c r="EB1762"/>
      <c r="EC1762"/>
      <c r="ED1762"/>
      <c r="EE1762"/>
      <c r="EF1762"/>
      <c r="EG1762"/>
      <c r="EH1762"/>
      <c r="EI1762"/>
      <c r="EJ1762"/>
      <c r="EK1762"/>
    </row>
    <row r="1763" spans="1:141" ht="15.75">
      <c r="A1763"/>
      <c r="B1763"/>
      <c r="C1763"/>
      <c r="D1763"/>
      <c r="E1763"/>
      <c r="F1763"/>
      <c r="G1763"/>
      <c r="H1763"/>
      <c r="I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c r="CW1763"/>
      <c r="CX1763"/>
      <c r="CY1763"/>
      <c r="CZ1763"/>
      <c r="DA1763"/>
      <c r="DB1763"/>
      <c r="DC1763"/>
      <c r="DD1763"/>
      <c r="DE1763"/>
      <c r="DF1763"/>
      <c r="DG1763"/>
      <c r="DH1763"/>
      <c r="DI1763"/>
      <c r="DJ1763"/>
      <c r="DK1763"/>
      <c r="DL1763"/>
      <c r="DM1763"/>
      <c r="DN1763"/>
      <c r="DO1763"/>
      <c r="DP1763"/>
      <c r="DQ1763"/>
      <c r="DR1763"/>
      <c r="DS1763"/>
      <c r="DT1763"/>
      <c r="DU1763"/>
      <c r="DV1763"/>
      <c r="DW1763"/>
      <c r="DX1763"/>
      <c r="DY1763"/>
      <c r="DZ1763"/>
      <c r="EA1763"/>
      <c r="EB1763"/>
      <c r="EC1763"/>
      <c r="ED1763"/>
      <c r="EE1763"/>
      <c r="EF1763"/>
      <c r="EG1763"/>
      <c r="EH1763"/>
      <c r="EI1763"/>
      <c r="EJ1763"/>
      <c r="EK1763"/>
    </row>
    <row r="1764" spans="1:141" ht="15.75">
      <c r="A1764"/>
      <c r="B1764"/>
      <c r="C1764"/>
      <c r="D1764"/>
      <c r="E1764"/>
      <c r="F1764"/>
      <c r="G1764"/>
      <c r="H1764"/>
      <c r="I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c r="CW1764"/>
      <c r="CX1764"/>
      <c r="CY1764"/>
      <c r="CZ1764"/>
      <c r="DA1764"/>
      <c r="DB1764"/>
      <c r="DC1764"/>
      <c r="DD1764"/>
      <c r="DE1764"/>
      <c r="DF1764"/>
      <c r="DG1764"/>
      <c r="DH1764"/>
      <c r="DI1764"/>
      <c r="DJ1764"/>
      <c r="DK1764"/>
      <c r="DL1764"/>
      <c r="DM1764"/>
      <c r="DN1764"/>
      <c r="DO1764"/>
      <c r="DP1764"/>
      <c r="DQ1764"/>
      <c r="DR1764"/>
      <c r="DS1764"/>
      <c r="DT1764"/>
      <c r="DU1764"/>
      <c r="DV1764"/>
      <c r="DW1764"/>
      <c r="DX1764"/>
      <c r="DY1764"/>
      <c r="DZ1764"/>
      <c r="EA1764"/>
      <c r="EB1764"/>
      <c r="EC1764"/>
      <c r="ED1764"/>
      <c r="EE1764"/>
      <c r="EF1764"/>
      <c r="EG1764"/>
      <c r="EH1764"/>
      <c r="EI1764"/>
      <c r="EJ1764"/>
      <c r="EK1764"/>
    </row>
    <row r="1765" spans="1:141" ht="15.75">
      <c r="A1765"/>
      <c r="B1765"/>
      <c r="C1765"/>
      <c r="D1765"/>
      <c r="E1765"/>
      <c r="F1765"/>
      <c r="G1765"/>
      <c r="H1765"/>
      <c r="I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c r="CW1765"/>
      <c r="CX1765"/>
      <c r="CY1765"/>
      <c r="CZ1765"/>
      <c r="DA1765"/>
      <c r="DB1765"/>
      <c r="DC1765"/>
      <c r="DD1765"/>
      <c r="DE1765"/>
      <c r="DF1765"/>
      <c r="DG1765"/>
      <c r="DH1765"/>
      <c r="DI1765"/>
      <c r="DJ1765"/>
      <c r="DK1765"/>
      <c r="DL1765"/>
      <c r="DM1765"/>
      <c r="DN1765"/>
      <c r="DO1765"/>
      <c r="DP1765"/>
      <c r="DQ1765"/>
      <c r="DR1765"/>
      <c r="DS1765"/>
      <c r="DT1765"/>
      <c r="DU1765"/>
      <c r="DV1765"/>
      <c r="DW1765"/>
      <c r="DX1765"/>
      <c r="DY1765"/>
      <c r="DZ1765"/>
      <c r="EA1765"/>
      <c r="EB1765"/>
      <c r="EC1765"/>
      <c r="ED1765"/>
      <c r="EE1765"/>
      <c r="EF1765"/>
      <c r="EG1765"/>
      <c r="EH1765"/>
      <c r="EI1765"/>
      <c r="EJ1765"/>
      <c r="EK1765"/>
    </row>
    <row r="1766" spans="1:141" ht="15.75">
      <c r="A1766"/>
      <c r="B1766"/>
      <c r="C1766"/>
      <c r="D1766"/>
      <c r="E1766"/>
      <c r="F1766"/>
      <c r="G1766"/>
      <c r="H1766"/>
      <c r="I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c r="CW1766"/>
      <c r="CX1766"/>
      <c r="CY1766"/>
      <c r="CZ1766"/>
      <c r="DA1766"/>
      <c r="DB1766"/>
      <c r="DC1766"/>
      <c r="DD1766"/>
      <c r="DE1766"/>
      <c r="DF1766"/>
      <c r="DG1766"/>
      <c r="DH1766"/>
      <c r="DI1766"/>
      <c r="DJ1766"/>
      <c r="DK1766"/>
      <c r="DL1766"/>
      <c r="DM1766"/>
      <c r="DN1766"/>
      <c r="DO1766"/>
      <c r="DP1766"/>
      <c r="DQ1766"/>
      <c r="DR1766"/>
      <c r="DS1766"/>
      <c r="DT1766"/>
      <c r="DU1766"/>
      <c r="DV1766"/>
      <c r="DW1766"/>
      <c r="DX1766"/>
      <c r="DY1766"/>
      <c r="DZ1766"/>
      <c r="EA1766"/>
      <c r="EB1766"/>
      <c r="EC1766"/>
      <c r="ED1766"/>
      <c r="EE1766"/>
      <c r="EF1766"/>
      <c r="EG1766"/>
      <c r="EH1766"/>
      <c r="EI1766"/>
      <c r="EJ1766"/>
      <c r="EK1766"/>
    </row>
    <row r="1767" spans="1:141" ht="15.75">
      <c r="A1767"/>
      <c r="B1767"/>
      <c r="C1767"/>
      <c r="D1767"/>
      <c r="E1767"/>
      <c r="F1767"/>
      <c r="G1767"/>
      <c r="H1767"/>
      <c r="I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c r="CW1767"/>
      <c r="CX1767"/>
      <c r="CY1767"/>
      <c r="CZ1767"/>
      <c r="DA1767"/>
      <c r="DB1767"/>
      <c r="DC1767"/>
      <c r="DD1767"/>
      <c r="DE1767"/>
      <c r="DF1767"/>
      <c r="DG1767"/>
      <c r="DH1767"/>
      <c r="DI1767"/>
      <c r="DJ1767"/>
      <c r="DK1767"/>
      <c r="DL1767"/>
      <c r="DM1767"/>
      <c r="DN1767"/>
      <c r="DO1767"/>
      <c r="DP1767"/>
      <c r="DQ1767"/>
      <c r="DR1767"/>
      <c r="DS1767"/>
      <c r="DT1767"/>
      <c r="DU1767"/>
      <c r="DV1767"/>
      <c r="DW1767"/>
      <c r="DX1767"/>
      <c r="DY1767"/>
      <c r="DZ1767"/>
      <c r="EA1767"/>
      <c r="EB1767"/>
      <c r="EC1767"/>
      <c r="ED1767"/>
      <c r="EE1767"/>
      <c r="EF1767"/>
      <c r="EG1767"/>
      <c r="EH1767"/>
      <c r="EI1767"/>
      <c r="EJ1767"/>
      <c r="EK1767"/>
    </row>
    <row r="1768" spans="1:141" ht="15.75">
      <c r="A1768"/>
      <c r="B1768"/>
      <c r="C1768"/>
      <c r="D1768"/>
      <c r="E1768"/>
      <c r="F1768"/>
      <c r="G1768"/>
      <c r="H1768"/>
      <c r="I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c r="CW1768"/>
      <c r="CX1768"/>
      <c r="CY1768"/>
      <c r="CZ1768"/>
      <c r="DA1768"/>
      <c r="DB1768"/>
      <c r="DC1768"/>
      <c r="DD1768"/>
      <c r="DE1768"/>
      <c r="DF1768"/>
      <c r="DG1768"/>
      <c r="DH1768"/>
      <c r="DI1768"/>
      <c r="DJ1768"/>
      <c r="DK1768"/>
      <c r="DL1768"/>
      <c r="DM1768"/>
      <c r="DN1768"/>
      <c r="DO1768"/>
      <c r="DP1768"/>
      <c r="DQ1768"/>
      <c r="DR1768"/>
      <c r="DS1768"/>
      <c r="DT1768"/>
      <c r="DU1768"/>
      <c r="DV1768"/>
      <c r="DW1768"/>
      <c r="DX1768"/>
      <c r="DY1768"/>
      <c r="DZ1768"/>
      <c r="EA1768"/>
      <c r="EB1768"/>
      <c r="EC1768"/>
      <c r="ED1768"/>
      <c r="EE1768"/>
      <c r="EF1768"/>
      <c r="EG1768"/>
      <c r="EH1768"/>
      <c r="EI1768"/>
      <c r="EJ1768"/>
      <c r="EK1768"/>
    </row>
    <row r="1769" spans="1:141" ht="15.75">
      <c r="A1769"/>
      <c r="B1769"/>
      <c r="C1769"/>
      <c r="D1769"/>
      <c r="E1769"/>
      <c r="F1769"/>
      <c r="G1769"/>
      <c r="H1769"/>
      <c r="I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c r="CW1769"/>
      <c r="CX1769"/>
      <c r="CY1769"/>
      <c r="CZ1769"/>
      <c r="DA1769"/>
      <c r="DB1769"/>
      <c r="DC1769"/>
      <c r="DD1769"/>
      <c r="DE1769"/>
      <c r="DF1769"/>
      <c r="DG1769"/>
      <c r="DH1769"/>
      <c r="DI1769"/>
      <c r="DJ1769"/>
      <c r="DK1769"/>
      <c r="DL1769"/>
      <c r="DM1769"/>
      <c r="DN1769"/>
      <c r="DO1769"/>
      <c r="DP1769"/>
      <c r="DQ1769"/>
      <c r="DR1769"/>
      <c r="DS1769"/>
      <c r="DT1769"/>
      <c r="DU1769"/>
      <c r="DV1769"/>
      <c r="DW1769"/>
      <c r="DX1769"/>
      <c r="DY1769"/>
      <c r="DZ1769"/>
      <c r="EA1769"/>
      <c r="EB1769"/>
      <c r="EC1769"/>
      <c r="ED1769"/>
      <c r="EE1769"/>
      <c r="EF1769"/>
      <c r="EG1769"/>
      <c r="EH1769"/>
      <c r="EI1769"/>
      <c r="EJ1769"/>
      <c r="EK1769"/>
    </row>
    <row r="1770" spans="1:141" ht="15.75">
      <c r="A1770"/>
      <c r="B1770"/>
      <c r="C1770"/>
      <c r="D1770"/>
      <c r="E1770"/>
      <c r="F1770"/>
      <c r="G1770"/>
      <c r="H1770"/>
      <c r="I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c r="CW1770"/>
      <c r="CX1770"/>
      <c r="CY1770"/>
      <c r="CZ1770"/>
      <c r="DA1770"/>
      <c r="DB1770"/>
      <c r="DC1770"/>
      <c r="DD1770"/>
      <c r="DE1770"/>
      <c r="DF1770"/>
      <c r="DG1770"/>
      <c r="DH1770"/>
      <c r="DI1770"/>
      <c r="DJ1770"/>
      <c r="DK1770"/>
      <c r="DL1770"/>
      <c r="DM1770"/>
      <c r="DN1770"/>
      <c r="DO1770"/>
      <c r="DP1770"/>
      <c r="DQ1770"/>
      <c r="DR1770"/>
      <c r="DS1770"/>
      <c r="DT1770"/>
      <c r="DU1770"/>
      <c r="DV1770"/>
      <c r="DW1770"/>
      <c r="DX1770"/>
      <c r="DY1770"/>
      <c r="DZ1770"/>
      <c r="EA1770"/>
      <c r="EB1770"/>
      <c r="EC1770"/>
      <c r="ED1770"/>
      <c r="EE1770"/>
      <c r="EF1770"/>
      <c r="EG1770"/>
      <c r="EH1770"/>
      <c r="EI1770"/>
      <c r="EJ1770"/>
      <c r="EK1770"/>
    </row>
    <row r="1771" spans="1:141" ht="15.75">
      <c r="A1771"/>
      <c r="B1771"/>
      <c r="C1771"/>
      <c r="D1771"/>
      <c r="E1771"/>
      <c r="F1771"/>
      <c r="G1771"/>
      <c r="H1771"/>
      <c r="I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c r="CW1771"/>
      <c r="CX1771"/>
      <c r="CY1771"/>
      <c r="CZ1771"/>
      <c r="DA1771"/>
      <c r="DB1771"/>
      <c r="DC1771"/>
      <c r="DD1771"/>
      <c r="DE1771"/>
      <c r="DF1771"/>
      <c r="DG1771"/>
      <c r="DH1771"/>
      <c r="DI1771"/>
      <c r="DJ1771"/>
      <c r="DK1771"/>
      <c r="DL1771"/>
      <c r="DM1771"/>
      <c r="DN1771"/>
      <c r="DO1771"/>
      <c r="DP1771"/>
      <c r="DQ1771"/>
      <c r="DR1771"/>
      <c r="DS1771"/>
      <c r="DT1771"/>
      <c r="DU1771"/>
      <c r="DV1771"/>
      <c r="DW1771"/>
      <c r="DX1771"/>
      <c r="DY1771"/>
      <c r="DZ1771"/>
      <c r="EA1771"/>
      <c r="EB1771"/>
      <c r="EC1771"/>
      <c r="ED1771"/>
      <c r="EE1771"/>
      <c r="EF1771"/>
      <c r="EG1771"/>
      <c r="EH1771"/>
      <c r="EI1771"/>
      <c r="EJ1771"/>
      <c r="EK1771"/>
    </row>
    <row r="1772" spans="1:141" ht="15.75">
      <c r="A1772"/>
      <c r="B1772"/>
      <c r="C1772"/>
      <c r="D1772"/>
      <c r="E1772"/>
      <c r="F1772"/>
      <c r="G1772"/>
      <c r="H1772"/>
      <c r="I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c r="CW1772"/>
      <c r="CX1772"/>
      <c r="CY1772"/>
      <c r="CZ1772"/>
      <c r="DA1772"/>
      <c r="DB1772"/>
      <c r="DC1772"/>
      <c r="DD1772"/>
      <c r="DE1772"/>
      <c r="DF1772"/>
      <c r="DG1772"/>
      <c r="DH1772"/>
      <c r="DI1772"/>
      <c r="DJ1772"/>
      <c r="DK1772"/>
      <c r="DL1772"/>
      <c r="DM1772"/>
      <c r="DN1772"/>
      <c r="DO1772"/>
      <c r="DP1772"/>
      <c r="DQ1772"/>
      <c r="DR1772"/>
      <c r="DS1772"/>
      <c r="DT1772"/>
      <c r="DU1772"/>
      <c r="DV1772"/>
      <c r="DW1772"/>
      <c r="DX1772"/>
      <c r="DY1772"/>
      <c r="DZ1772"/>
      <c r="EA1772"/>
      <c r="EB1772"/>
      <c r="EC1772"/>
      <c r="ED1772"/>
      <c r="EE1772"/>
      <c r="EF1772"/>
      <c r="EG1772"/>
      <c r="EH1772"/>
      <c r="EI1772"/>
      <c r="EJ1772"/>
      <c r="EK1772"/>
    </row>
    <row r="1773" spans="1:141" ht="15.75">
      <c r="A1773"/>
      <c r="B1773"/>
      <c r="C1773"/>
      <c r="D1773"/>
      <c r="E1773"/>
      <c r="F1773"/>
      <c r="G1773"/>
      <c r="H1773"/>
      <c r="I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c r="CW1773"/>
      <c r="CX1773"/>
      <c r="CY1773"/>
      <c r="CZ1773"/>
      <c r="DA1773"/>
      <c r="DB1773"/>
      <c r="DC1773"/>
      <c r="DD1773"/>
      <c r="DE1773"/>
      <c r="DF1773"/>
      <c r="DG1773"/>
      <c r="DH1773"/>
      <c r="DI1773"/>
      <c r="DJ1773"/>
      <c r="DK1773"/>
      <c r="DL1773"/>
      <c r="DM1773"/>
      <c r="DN1773"/>
      <c r="DO1773"/>
      <c r="DP1773"/>
      <c r="DQ1773"/>
      <c r="DR1773"/>
      <c r="DS1773"/>
      <c r="DT1773"/>
      <c r="DU1773"/>
      <c r="DV1773"/>
      <c r="DW1773"/>
      <c r="DX1773"/>
      <c r="DY1773"/>
      <c r="DZ1773"/>
      <c r="EA1773"/>
      <c r="EB1773"/>
      <c r="EC1773"/>
      <c r="ED1773"/>
      <c r="EE1773"/>
      <c r="EF1773"/>
      <c r="EG1773"/>
      <c r="EH1773"/>
      <c r="EI1773"/>
      <c r="EJ1773"/>
      <c r="EK1773"/>
    </row>
    <row r="1774" spans="1:141" ht="15.75">
      <c r="A1774"/>
      <c r="B1774"/>
      <c r="C1774"/>
      <c r="D1774"/>
      <c r="E1774"/>
      <c r="F1774"/>
      <c r="G1774"/>
      <c r="H1774"/>
      <c r="I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c r="CW1774"/>
      <c r="CX1774"/>
      <c r="CY1774"/>
      <c r="CZ1774"/>
      <c r="DA1774"/>
      <c r="DB1774"/>
      <c r="DC1774"/>
      <c r="DD1774"/>
      <c r="DE1774"/>
      <c r="DF1774"/>
      <c r="DG1774"/>
      <c r="DH1774"/>
      <c r="DI1774"/>
      <c r="DJ1774"/>
      <c r="DK1774"/>
      <c r="DL1774"/>
      <c r="DM1774"/>
      <c r="DN1774"/>
      <c r="DO1774"/>
      <c r="DP1774"/>
      <c r="DQ1774"/>
      <c r="DR1774"/>
      <c r="DS1774"/>
      <c r="DT1774"/>
      <c r="DU1774"/>
      <c r="DV1774"/>
      <c r="DW1774"/>
      <c r="DX1774"/>
      <c r="DY1774"/>
      <c r="DZ1774"/>
      <c r="EA1774"/>
      <c r="EB1774"/>
      <c r="EC1774"/>
      <c r="ED1774"/>
      <c r="EE1774"/>
      <c r="EF1774"/>
      <c r="EG1774"/>
      <c r="EH1774"/>
      <c r="EI1774"/>
      <c r="EJ1774"/>
      <c r="EK1774"/>
    </row>
    <row r="1775" spans="1:141" ht="15.75">
      <c r="A1775"/>
      <c r="B1775"/>
      <c r="C1775"/>
      <c r="D1775"/>
      <c r="E1775"/>
      <c r="F1775"/>
      <c r="G1775"/>
      <c r="H1775"/>
      <c r="I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c r="CW1775"/>
      <c r="CX1775"/>
      <c r="CY1775"/>
      <c r="CZ1775"/>
      <c r="DA1775"/>
      <c r="DB1775"/>
      <c r="DC1775"/>
      <c r="DD1775"/>
      <c r="DE1775"/>
      <c r="DF1775"/>
      <c r="DG1775"/>
      <c r="DH1775"/>
      <c r="DI1775"/>
      <c r="DJ1775"/>
      <c r="DK1775"/>
      <c r="DL1775"/>
      <c r="DM1775"/>
      <c r="DN1775"/>
      <c r="DO1775"/>
      <c r="DP1775"/>
      <c r="DQ1775"/>
      <c r="DR1775"/>
      <c r="DS1775"/>
      <c r="DT1775"/>
      <c r="DU1775"/>
      <c r="DV1775"/>
      <c r="DW1775"/>
      <c r="DX1775"/>
      <c r="DY1775"/>
      <c r="DZ1775"/>
      <c r="EA1775"/>
      <c r="EB1775"/>
      <c r="EC1775"/>
      <c r="ED1775"/>
      <c r="EE1775"/>
      <c r="EF1775"/>
      <c r="EG1775"/>
      <c r="EH1775"/>
      <c r="EI1775"/>
      <c r="EJ1775"/>
      <c r="EK1775"/>
    </row>
    <row r="1776" spans="1:141" ht="15.75">
      <c r="A1776"/>
      <c r="B1776"/>
      <c r="C1776"/>
      <c r="D1776"/>
      <c r="E1776"/>
      <c r="F1776"/>
      <c r="G1776"/>
      <c r="H1776"/>
      <c r="I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c r="CW1776"/>
      <c r="CX1776"/>
      <c r="CY1776"/>
      <c r="CZ1776"/>
      <c r="DA1776"/>
      <c r="DB1776"/>
      <c r="DC1776"/>
      <c r="DD1776"/>
      <c r="DE1776"/>
      <c r="DF1776"/>
      <c r="DG1776"/>
      <c r="DH1776"/>
      <c r="DI1776"/>
      <c r="DJ1776"/>
      <c r="DK1776"/>
      <c r="DL1776"/>
      <c r="DM1776"/>
      <c r="DN1776"/>
      <c r="DO1776"/>
      <c r="DP1776"/>
      <c r="DQ1776"/>
      <c r="DR1776"/>
      <c r="DS1776"/>
      <c r="DT1776"/>
      <c r="DU1776"/>
      <c r="DV1776"/>
      <c r="DW1776"/>
      <c r="DX1776"/>
      <c r="DY1776"/>
      <c r="DZ1776"/>
      <c r="EA1776"/>
      <c r="EB1776"/>
      <c r="EC1776"/>
      <c r="ED1776"/>
      <c r="EE1776"/>
      <c r="EF1776"/>
      <c r="EG1776"/>
      <c r="EH1776"/>
      <c r="EI1776"/>
      <c r="EJ1776"/>
      <c r="EK1776"/>
    </row>
    <row r="1777" spans="1:141" ht="15.75">
      <c r="A1777"/>
      <c r="B1777"/>
      <c r="C1777"/>
      <c r="D1777"/>
      <c r="E1777"/>
      <c r="F1777"/>
      <c r="G1777"/>
      <c r="H1777"/>
      <c r="I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c r="CW1777"/>
      <c r="CX1777"/>
      <c r="CY1777"/>
      <c r="CZ1777"/>
      <c r="DA1777"/>
      <c r="DB1777"/>
      <c r="DC1777"/>
      <c r="DD1777"/>
      <c r="DE1777"/>
      <c r="DF1777"/>
      <c r="DG1777"/>
      <c r="DH1777"/>
      <c r="DI1777"/>
      <c r="DJ1777"/>
      <c r="DK1777"/>
      <c r="DL1777"/>
      <c r="DM1777"/>
      <c r="DN1777"/>
      <c r="DO1777"/>
      <c r="DP1777"/>
      <c r="DQ1777"/>
      <c r="DR1777"/>
      <c r="DS1777"/>
      <c r="DT1777"/>
      <c r="DU1777"/>
      <c r="DV1777"/>
      <c r="DW1777"/>
      <c r="DX1777"/>
      <c r="DY1777"/>
      <c r="DZ1777"/>
      <c r="EA1777"/>
      <c r="EB1777"/>
      <c r="EC1777"/>
      <c r="ED1777"/>
      <c r="EE1777"/>
      <c r="EF1777"/>
      <c r="EG1777"/>
      <c r="EH1777"/>
      <c r="EI1777"/>
      <c r="EJ1777"/>
      <c r="EK1777"/>
    </row>
    <row r="1778" spans="1:141" ht="15.75">
      <c r="A1778"/>
      <c r="B1778"/>
      <c r="C1778"/>
      <c r="D1778"/>
      <c r="E1778"/>
      <c r="F1778"/>
      <c r="G1778"/>
      <c r="H1778"/>
      <c r="I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c r="CW1778"/>
      <c r="CX1778"/>
      <c r="CY1778"/>
      <c r="CZ1778"/>
      <c r="DA1778"/>
      <c r="DB1778"/>
      <c r="DC1778"/>
      <c r="DD1778"/>
      <c r="DE1778"/>
      <c r="DF1778"/>
      <c r="DG1778"/>
      <c r="DH1778"/>
      <c r="DI1778"/>
      <c r="DJ1778"/>
      <c r="DK1778"/>
      <c r="DL1778"/>
      <c r="DM1778"/>
      <c r="DN1778"/>
      <c r="DO1778"/>
      <c r="DP1778"/>
      <c r="DQ1778"/>
      <c r="DR1778"/>
      <c r="DS1778"/>
      <c r="DT1778"/>
      <c r="DU1778"/>
      <c r="DV1778"/>
      <c r="DW1778"/>
      <c r="DX1778"/>
      <c r="DY1778"/>
      <c r="DZ1778"/>
      <c r="EA1778"/>
      <c r="EB1778"/>
      <c r="EC1778"/>
      <c r="ED1778"/>
      <c r="EE1778"/>
      <c r="EF1778"/>
      <c r="EG1778"/>
      <c r="EH1778"/>
      <c r="EI1778"/>
      <c r="EJ1778"/>
      <c r="EK1778"/>
    </row>
    <row r="1779" spans="1:141" ht="15.75">
      <c r="A1779"/>
      <c r="B1779"/>
      <c r="C1779"/>
      <c r="D1779"/>
      <c r="E1779"/>
      <c r="F1779"/>
      <c r="G1779"/>
      <c r="H1779"/>
      <c r="I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c r="CW1779"/>
      <c r="CX1779"/>
      <c r="CY1779"/>
      <c r="CZ1779"/>
      <c r="DA1779"/>
      <c r="DB1779"/>
      <c r="DC1779"/>
      <c r="DD1779"/>
      <c r="DE1779"/>
      <c r="DF1779"/>
      <c r="DG1779"/>
      <c r="DH1779"/>
      <c r="DI1779"/>
      <c r="DJ1779"/>
      <c r="DK1779"/>
      <c r="DL1779"/>
      <c r="DM1779"/>
      <c r="DN1779"/>
      <c r="DO1779"/>
      <c r="DP1779"/>
      <c r="DQ1779"/>
      <c r="DR1779"/>
      <c r="DS1779"/>
      <c r="DT1779"/>
      <c r="DU1779"/>
      <c r="DV1779"/>
      <c r="DW1779"/>
      <c r="DX1779"/>
      <c r="DY1779"/>
      <c r="DZ1779"/>
      <c r="EA1779"/>
      <c r="EB1779"/>
      <c r="EC1779"/>
      <c r="ED1779"/>
      <c r="EE1779"/>
      <c r="EF1779"/>
      <c r="EG1779"/>
      <c r="EH1779"/>
      <c r="EI1779"/>
      <c r="EJ1779"/>
      <c r="EK1779"/>
    </row>
    <row r="1780" spans="1:141" ht="15.75">
      <c r="A1780"/>
      <c r="B1780"/>
      <c r="C1780"/>
      <c r="D1780"/>
      <c r="E1780"/>
      <c r="F1780"/>
      <c r="G1780"/>
      <c r="H1780"/>
      <c r="I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c r="CW1780"/>
      <c r="CX1780"/>
      <c r="CY1780"/>
      <c r="CZ1780"/>
      <c r="DA1780"/>
      <c r="DB1780"/>
      <c r="DC1780"/>
      <c r="DD1780"/>
      <c r="DE1780"/>
      <c r="DF1780"/>
      <c r="DG1780"/>
      <c r="DH1780"/>
      <c r="DI1780"/>
      <c r="DJ1780"/>
      <c r="DK1780"/>
      <c r="DL1780"/>
      <c r="DM1780"/>
      <c r="DN1780"/>
      <c r="DO1780"/>
      <c r="DP1780"/>
      <c r="DQ1780"/>
      <c r="DR1780"/>
      <c r="DS1780"/>
      <c r="DT1780"/>
      <c r="DU1780"/>
      <c r="DV1780"/>
      <c r="DW1780"/>
      <c r="DX1780"/>
      <c r="DY1780"/>
      <c r="DZ1780"/>
      <c r="EA1780"/>
      <c r="EB1780"/>
      <c r="EC1780"/>
      <c r="ED1780"/>
      <c r="EE1780"/>
      <c r="EF1780"/>
      <c r="EG1780"/>
      <c r="EH1780"/>
      <c r="EI1780"/>
      <c r="EJ1780"/>
      <c r="EK1780"/>
    </row>
    <row r="1781" spans="1:141" ht="15.75">
      <c r="A1781"/>
      <c r="B1781"/>
      <c r="C1781"/>
      <c r="D1781"/>
      <c r="E1781"/>
      <c r="F1781"/>
      <c r="G1781"/>
      <c r="H1781"/>
      <c r="I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c r="CW1781"/>
      <c r="CX1781"/>
      <c r="CY1781"/>
      <c r="CZ1781"/>
      <c r="DA1781"/>
      <c r="DB1781"/>
      <c r="DC1781"/>
      <c r="DD1781"/>
      <c r="DE1781"/>
      <c r="DF1781"/>
      <c r="DG1781"/>
      <c r="DH1781"/>
      <c r="DI1781"/>
      <c r="DJ1781"/>
      <c r="DK1781"/>
      <c r="DL1781"/>
      <c r="DM1781"/>
      <c r="DN1781"/>
      <c r="DO1781"/>
      <c r="DP1781"/>
      <c r="DQ1781"/>
      <c r="DR1781"/>
      <c r="DS1781"/>
      <c r="DT1781"/>
      <c r="DU1781"/>
      <c r="DV1781"/>
      <c r="DW1781"/>
      <c r="DX1781"/>
      <c r="DY1781"/>
      <c r="DZ1781"/>
      <c r="EA1781"/>
      <c r="EB1781"/>
      <c r="EC1781"/>
      <c r="ED1781"/>
      <c r="EE1781"/>
      <c r="EF1781"/>
      <c r="EG1781"/>
      <c r="EH1781"/>
      <c r="EI1781"/>
      <c r="EJ1781"/>
      <c r="EK1781"/>
    </row>
    <row r="1782" spans="1:141" ht="15.75">
      <c r="A1782"/>
      <c r="B1782"/>
      <c r="C1782"/>
      <c r="D1782"/>
      <c r="E1782"/>
      <c r="F1782"/>
      <c r="G1782"/>
      <c r="H1782"/>
      <c r="I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c r="CW1782"/>
      <c r="CX1782"/>
      <c r="CY1782"/>
      <c r="CZ1782"/>
      <c r="DA1782"/>
      <c r="DB1782"/>
      <c r="DC1782"/>
      <c r="DD1782"/>
      <c r="DE1782"/>
      <c r="DF1782"/>
      <c r="DG1782"/>
      <c r="DH1782"/>
      <c r="DI1782"/>
      <c r="DJ1782"/>
      <c r="DK1782"/>
      <c r="DL1782"/>
      <c r="DM1782"/>
      <c r="DN1782"/>
      <c r="DO1782"/>
      <c r="DP1782"/>
      <c r="DQ1782"/>
      <c r="DR1782"/>
      <c r="DS1782"/>
      <c r="DT1782"/>
      <c r="DU1782"/>
      <c r="DV1782"/>
      <c r="DW1782"/>
      <c r="DX1782"/>
      <c r="DY1782"/>
      <c r="DZ1782"/>
      <c r="EA1782"/>
      <c r="EB1782"/>
      <c r="EC1782"/>
      <c r="ED1782"/>
      <c r="EE1782"/>
      <c r="EF1782"/>
      <c r="EG1782"/>
      <c r="EH1782"/>
      <c r="EI1782"/>
      <c r="EJ1782"/>
      <c r="EK1782"/>
    </row>
    <row r="1783" spans="1:141" ht="15.75">
      <c r="A1783"/>
      <c r="B1783"/>
      <c r="C1783"/>
      <c r="D1783"/>
      <c r="E1783"/>
      <c r="F1783"/>
      <c r="G1783"/>
      <c r="H1783"/>
      <c r="I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c r="CW1783"/>
      <c r="CX1783"/>
      <c r="CY1783"/>
      <c r="CZ1783"/>
      <c r="DA1783"/>
      <c r="DB1783"/>
      <c r="DC1783"/>
      <c r="DD1783"/>
      <c r="DE1783"/>
      <c r="DF1783"/>
      <c r="DG1783"/>
      <c r="DH1783"/>
      <c r="DI1783"/>
      <c r="DJ1783"/>
      <c r="DK1783"/>
      <c r="DL1783"/>
      <c r="DM1783"/>
      <c r="DN1783"/>
      <c r="DO1783"/>
      <c r="DP1783"/>
      <c r="DQ1783"/>
      <c r="DR1783"/>
      <c r="DS1783"/>
      <c r="DT1783"/>
      <c r="DU1783"/>
      <c r="DV1783"/>
      <c r="DW1783"/>
      <c r="DX1783"/>
      <c r="DY1783"/>
      <c r="DZ1783"/>
      <c r="EA1783"/>
      <c r="EB1783"/>
      <c r="EC1783"/>
      <c r="ED1783"/>
      <c r="EE1783"/>
      <c r="EF1783"/>
      <c r="EG1783"/>
      <c r="EH1783"/>
      <c r="EI1783"/>
      <c r="EJ1783"/>
      <c r="EK1783"/>
    </row>
    <row r="1784" spans="1:141" ht="15.75">
      <c r="A1784"/>
      <c r="B1784"/>
      <c r="C1784"/>
      <c r="D1784"/>
      <c r="E1784"/>
      <c r="F1784"/>
      <c r="G1784"/>
      <c r="H1784"/>
      <c r="I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c r="CW1784"/>
      <c r="CX1784"/>
      <c r="CY1784"/>
      <c r="CZ1784"/>
      <c r="DA1784"/>
      <c r="DB1784"/>
      <c r="DC1784"/>
      <c r="DD1784"/>
      <c r="DE1784"/>
      <c r="DF1784"/>
      <c r="DG1784"/>
      <c r="DH1784"/>
      <c r="DI1784"/>
      <c r="DJ1784"/>
      <c r="DK1784"/>
      <c r="DL1784"/>
      <c r="DM1784"/>
      <c r="DN1784"/>
      <c r="DO1784"/>
      <c r="DP1784"/>
      <c r="DQ1784"/>
      <c r="DR1784"/>
      <c r="DS1784"/>
      <c r="DT1784"/>
      <c r="DU1784"/>
      <c r="DV1784"/>
      <c r="DW1784"/>
      <c r="DX1784"/>
      <c r="DY1784"/>
      <c r="DZ1784"/>
      <c r="EA1784"/>
      <c r="EB1784"/>
      <c r="EC1784"/>
      <c r="ED1784"/>
      <c r="EE1784"/>
      <c r="EF1784"/>
      <c r="EG1784"/>
      <c r="EH1784"/>
      <c r="EI1784"/>
      <c r="EJ1784"/>
      <c r="EK1784"/>
    </row>
    <row r="1785" spans="1:141" ht="15.75">
      <c r="A1785"/>
      <c r="B1785"/>
      <c r="C1785"/>
      <c r="D1785"/>
      <c r="E1785"/>
      <c r="F1785"/>
      <c r="G1785"/>
      <c r="H1785"/>
      <c r="I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c r="CW1785"/>
      <c r="CX1785"/>
      <c r="CY1785"/>
      <c r="CZ1785"/>
      <c r="DA1785"/>
      <c r="DB1785"/>
      <c r="DC1785"/>
      <c r="DD1785"/>
      <c r="DE1785"/>
      <c r="DF1785"/>
      <c r="DG1785"/>
      <c r="DH1785"/>
      <c r="DI1785"/>
      <c r="DJ1785"/>
      <c r="DK1785"/>
      <c r="DL1785"/>
      <c r="DM1785"/>
      <c r="DN1785"/>
      <c r="DO1785"/>
      <c r="DP1785"/>
      <c r="DQ1785"/>
      <c r="DR1785"/>
      <c r="DS1785"/>
      <c r="DT1785"/>
      <c r="DU1785"/>
      <c r="DV1785"/>
      <c r="DW1785"/>
      <c r="DX1785"/>
      <c r="DY1785"/>
      <c r="DZ1785"/>
      <c r="EA1785"/>
      <c r="EB1785"/>
      <c r="EC1785"/>
      <c r="ED1785"/>
      <c r="EE1785"/>
      <c r="EF1785"/>
      <c r="EG1785"/>
      <c r="EH1785"/>
      <c r="EI1785"/>
      <c r="EJ1785"/>
      <c r="EK1785"/>
    </row>
    <row r="1786" spans="1:141" ht="15.75">
      <c r="A1786"/>
      <c r="B1786"/>
      <c r="C1786"/>
      <c r="D1786"/>
      <c r="E1786"/>
      <c r="F1786"/>
      <c r="G1786"/>
      <c r="H1786"/>
      <c r="I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c r="CW1786"/>
      <c r="CX1786"/>
      <c r="CY1786"/>
      <c r="CZ1786"/>
      <c r="DA1786"/>
      <c r="DB1786"/>
      <c r="DC1786"/>
      <c r="DD1786"/>
      <c r="DE1786"/>
      <c r="DF1786"/>
      <c r="DG1786"/>
      <c r="DH1786"/>
      <c r="DI1786"/>
      <c r="DJ1786"/>
      <c r="DK1786"/>
      <c r="DL1786"/>
      <c r="DM1786"/>
      <c r="DN1786"/>
      <c r="DO1786"/>
      <c r="DP1786"/>
      <c r="DQ1786"/>
      <c r="DR1786"/>
      <c r="DS1786"/>
      <c r="DT1786"/>
      <c r="DU1786"/>
      <c r="DV1786"/>
      <c r="DW1786"/>
      <c r="DX1786"/>
      <c r="DY1786"/>
      <c r="DZ1786"/>
      <c r="EA1786"/>
      <c r="EB1786"/>
      <c r="EC1786"/>
      <c r="ED1786"/>
      <c r="EE1786"/>
      <c r="EF1786"/>
      <c r="EG1786"/>
      <c r="EH1786"/>
      <c r="EI1786"/>
      <c r="EJ1786"/>
      <c r="EK1786"/>
    </row>
    <row r="1787" spans="1:141" ht="15.75">
      <c r="A1787"/>
      <c r="B1787"/>
      <c r="C1787"/>
      <c r="D1787"/>
      <c r="E1787"/>
      <c r="F1787"/>
      <c r="G1787"/>
      <c r="H1787"/>
      <c r="I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c r="CW1787"/>
      <c r="CX1787"/>
      <c r="CY1787"/>
      <c r="CZ1787"/>
      <c r="DA1787"/>
      <c r="DB1787"/>
      <c r="DC1787"/>
      <c r="DD1787"/>
      <c r="DE1787"/>
      <c r="DF1787"/>
      <c r="DG1787"/>
      <c r="DH1787"/>
      <c r="DI1787"/>
      <c r="DJ1787"/>
      <c r="DK1787"/>
      <c r="DL1787"/>
      <c r="DM1787"/>
      <c r="DN1787"/>
      <c r="DO1787"/>
      <c r="DP1787"/>
      <c r="DQ1787"/>
      <c r="DR1787"/>
      <c r="DS1787"/>
      <c r="DT1787"/>
      <c r="DU1787"/>
      <c r="DV1787"/>
      <c r="DW1787"/>
      <c r="DX1787"/>
      <c r="DY1787"/>
      <c r="DZ1787"/>
      <c r="EA1787"/>
      <c r="EB1787"/>
      <c r="EC1787"/>
      <c r="ED1787"/>
      <c r="EE1787"/>
      <c r="EF1787"/>
      <c r="EG1787"/>
      <c r="EH1787"/>
      <c r="EI1787"/>
      <c r="EJ1787"/>
      <c r="EK1787"/>
    </row>
    <row r="1788" spans="1:141" ht="15.75">
      <c r="A1788"/>
      <c r="B1788"/>
      <c r="C1788"/>
      <c r="D1788"/>
      <c r="E1788"/>
      <c r="F1788"/>
      <c r="G1788"/>
      <c r="H1788"/>
      <c r="I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c r="CW1788"/>
      <c r="CX1788"/>
      <c r="CY1788"/>
      <c r="CZ1788"/>
      <c r="DA1788"/>
      <c r="DB1788"/>
      <c r="DC1788"/>
      <c r="DD1788"/>
      <c r="DE1788"/>
      <c r="DF1788"/>
      <c r="DG1788"/>
      <c r="DH1788"/>
      <c r="DI1788"/>
      <c r="DJ1788"/>
      <c r="DK1788"/>
      <c r="DL1788"/>
      <c r="DM1788"/>
      <c r="DN1788"/>
      <c r="DO1788"/>
      <c r="DP1788"/>
      <c r="DQ1788"/>
      <c r="DR1788"/>
      <c r="DS1788"/>
      <c r="DT1788"/>
      <c r="DU1788"/>
      <c r="DV1788"/>
      <c r="DW1788"/>
      <c r="DX1788"/>
      <c r="DY1788"/>
      <c r="DZ1788"/>
      <c r="EA1788"/>
      <c r="EB1788"/>
      <c r="EC1788"/>
      <c r="ED1788"/>
      <c r="EE1788"/>
      <c r="EF1788"/>
      <c r="EG1788"/>
      <c r="EH1788"/>
      <c r="EI1788"/>
      <c r="EJ1788"/>
      <c r="EK1788"/>
    </row>
    <row r="1789" spans="1:141" ht="15.75">
      <c r="A1789"/>
      <c r="B1789"/>
      <c r="C1789"/>
      <c r="D1789"/>
      <c r="E1789"/>
      <c r="F1789"/>
      <c r="G1789"/>
      <c r="H1789"/>
      <c r="I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c r="CW1789"/>
      <c r="CX1789"/>
      <c r="CY1789"/>
      <c r="CZ1789"/>
      <c r="DA1789"/>
      <c r="DB1789"/>
      <c r="DC1789"/>
      <c r="DD1789"/>
      <c r="DE1789"/>
      <c r="DF1789"/>
      <c r="DG1789"/>
      <c r="DH1789"/>
      <c r="DI1789"/>
      <c r="DJ1789"/>
      <c r="DK1789"/>
      <c r="DL1789"/>
      <c r="DM1789"/>
      <c r="DN1789"/>
      <c r="DO1789"/>
      <c r="DP1789"/>
      <c r="DQ1789"/>
      <c r="DR1789"/>
      <c r="DS1789"/>
      <c r="DT1789"/>
      <c r="DU1789"/>
      <c r="DV1789"/>
      <c r="DW1789"/>
      <c r="DX1789"/>
      <c r="DY1789"/>
      <c r="DZ1789"/>
      <c r="EA1789"/>
      <c r="EB1789"/>
      <c r="EC1789"/>
      <c r="ED1789"/>
      <c r="EE1789"/>
      <c r="EF1789"/>
      <c r="EG1789"/>
      <c r="EH1789"/>
      <c r="EI1789"/>
      <c r="EJ1789"/>
      <c r="EK1789"/>
    </row>
    <row r="1790" spans="1:141" ht="15.75">
      <c r="A1790"/>
      <c r="B1790"/>
      <c r="C1790"/>
      <c r="D1790"/>
      <c r="E1790"/>
      <c r="F1790"/>
      <c r="G1790"/>
      <c r="H1790"/>
      <c r="I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c r="CW1790"/>
      <c r="CX1790"/>
      <c r="CY1790"/>
      <c r="CZ1790"/>
      <c r="DA1790"/>
      <c r="DB1790"/>
      <c r="DC1790"/>
      <c r="DD1790"/>
      <c r="DE1790"/>
      <c r="DF1790"/>
      <c r="DG1790"/>
      <c r="DH1790"/>
      <c r="DI1790"/>
      <c r="DJ1790"/>
      <c r="DK1790"/>
      <c r="DL1790"/>
      <c r="DM1790"/>
      <c r="DN1790"/>
      <c r="DO1790"/>
      <c r="DP1790"/>
      <c r="DQ1790"/>
      <c r="DR1790"/>
      <c r="DS1790"/>
      <c r="DT1790"/>
      <c r="DU1790"/>
      <c r="DV1790"/>
      <c r="DW1790"/>
      <c r="DX1790"/>
      <c r="DY1790"/>
      <c r="DZ1790"/>
      <c r="EA1790"/>
      <c r="EB1790"/>
      <c r="EC1790"/>
      <c r="ED1790"/>
      <c r="EE1790"/>
      <c r="EF1790"/>
      <c r="EG1790"/>
      <c r="EH1790"/>
      <c r="EI1790"/>
      <c r="EJ1790"/>
      <c r="EK1790"/>
    </row>
    <row r="1791" spans="1:141" ht="15.75">
      <c r="A1791"/>
      <c r="B1791"/>
      <c r="C1791"/>
      <c r="D1791"/>
      <c r="E1791"/>
      <c r="F1791"/>
      <c r="G1791"/>
      <c r="H1791"/>
      <c r="I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c r="CW1791"/>
      <c r="CX1791"/>
      <c r="CY1791"/>
      <c r="CZ1791"/>
      <c r="DA1791"/>
      <c r="DB1791"/>
      <c r="DC1791"/>
      <c r="DD1791"/>
      <c r="DE1791"/>
      <c r="DF1791"/>
      <c r="DG1791"/>
      <c r="DH1791"/>
      <c r="DI1791"/>
      <c r="DJ1791"/>
      <c r="DK1791"/>
      <c r="DL1791"/>
      <c r="DM1791"/>
      <c r="DN1791"/>
      <c r="DO1791"/>
      <c r="DP1791"/>
      <c r="DQ1791"/>
      <c r="DR1791"/>
      <c r="DS1791"/>
      <c r="DT1791"/>
      <c r="DU1791"/>
      <c r="DV1791"/>
      <c r="DW1791"/>
      <c r="DX1791"/>
      <c r="DY1791"/>
      <c r="DZ1791"/>
      <c r="EA1791"/>
      <c r="EB1791"/>
      <c r="EC1791"/>
      <c r="ED1791"/>
      <c r="EE1791"/>
      <c r="EF1791"/>
      <c r="EG1791"/>
      <c r="EH1791"/>
      <c r="EI1791"/>
      <c r="EJ1791"/>
      <c r="EK1791"/>
    </row>
    <row r="1792" spans="1:141" ht="15.75">
      <c r="A1792"/>
      <c r="B1792"/>
      <c r="C1792"/>
      <c r="D1792"/>
      <c r="E1792"/>
      <c r="F1792"/>
      <c r="G1792"/>
      <c r="H1792"/>
      <c r="I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c r="CW1792"/>
      <c r="CX1792"/>
      <c r="CY1792"/>
      <c r="CZ1792"/>
      <c r="DA1792"/>
      <c r="DB1792"/>
      <c r="DC1792"/>
      <c r="DD1792"/>
      <c r="DE1792"/>
      <c r="DF1792"/>
      <c r="DG1792"/>
      <c r="DH1792"/>
      <c r="DI1792"/>
      <c r="DJ1792"/>
      <c r="DK1792"/>
      <c r="DL1792"/>
      <c r="DM1792"/>
      <c r="DN1792"/>
      <c r="DO1792"/>
      <c r="DP1792"/>
      <c r="DQ1792"/>
      <c r="DR1792"/>
      <c r="DS1792"/>
      <c r="DT1792"/>
      <c r="DU1792"/>
      <c r="DV1792"/>
      <c r="DW1792"/>
      <c r="DX1792"/>
      <c r="DY1792"/>
      <c r="DZ1792"/>
      <c r="EA1792"/>
      <c r="EB1792"/>
      <c r="EC1792"/>
      <c r="ED1792"/>
      <c r="EE1792"/>
      <c r="EF1792"/>
      <c r="EG1792"/>
      <c r="EH1792"/>
      <c r="EI1792"/>
      <c r="EJ1792"/>
      <c r="EK1792"/>
    </row>
    <row r="1793" spans="1:141" ht="15.75">
      <c r="A1793"/>
      <c r="B1793"/>
      <c r="C1793"/>
      <c r="D1793"/>
      <c r="E1793"/>
      <c r="F1793"/>
      <c r="G1793"/>
      <c r="H1793"/>
      <c r="I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c r="CW1793"/>
      <c r="CX1793"/>
      <c r="CY1793"/>
      <c r="CZ1793"/>
      <c r="DA1793"/>
      <c r="DB1793"/>
      <c r="DC1793"/>
      <c r="DD1793"/>
      <c r="DE1793"/>
      <c r="DF1793"/>
      <c r="DG1793"/>
      <c r="DH1793"/>
      <c r="DI1793"/>
      <c r="DJ1793"/>
      <c r="DK1793"/>
      <c r="DL1793"/>
      <c r="DM1793"/>
      <c r="DN1793"/>
      <c r="DO1793"/>
      <c r="DP1793"/>
      <c r="DQ1793"/>
      <c r="DR1793"/>
      <c r="DS1793"/>
      <c r="DT1793"/>
      <c r="DU1793"/>
      <c r="DV1793"/>
      <c r="DW1793"/>
      <c r="DX1793"/>
      <c r="DY1793"/>
      <c r="DZ1793"/>
      <c r="EA1793"/>
      <c r="EB1793"/>
      <c r="EC1793"/>
      <c r="ED1793"/>
      <c r="EE1793"/>
      <c r="EF1793"/>
      <c r="EG1793"/>
      <c r="EH1793"/>
      <c r="EI1793"/>
      <c r="EJ1793"/>
      <c r="EK1793"/>
    </row>
    <row r="1794" spans="1:141" ht="15.75">
      <c r="A1794"/>
      <c r="B1794"/>
      <c r="C1794"/>
      <c r="D1794"/>
      <c r="E1794"/>
      <c r="F1794"/>
      <c r="G1794"/>
      <c r="H1794"/>
      <c r="I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c r="CW1794"/>
      <c r="CX1794"/>
      <c r="CY1794"/>
      <c r="CZ1794"/>
      <c r="DA1794"/>
      <c r="DB1794"/>
      <c r="DC1794"/>
      <c r="DD1794"/>
      <c r="DE1794"/>
      <c r="DF1794"/>
      <c r="DG1794"/>
      <c r="DH1794"/>
      <c r="DI1794"/>
      <c r="DJ1794"/>
      <c r="DK1794"/>
      <c r="DL1794"/>
      <c r="DM1794"/>
      <c r="DN1794"/>
      <c r="DO1794"/>
      <c r="DP1794"/>
      <c r="DQ1794"/>
      <c r="DR1794"/>
      <c r="DS1794"/>
      <c r="DT1794"/>
      <c r="DU1794"/>
      <c r="DV1794"/>
      <c r="DW1794"/>
      <c r="DX1794"/>
      <c r="DY1794"/>
      <c r="DZ1794"/>
      <c r="EA1794"/>
      <c r="EB1794"/>
      <c r="EC1794"/>
      <c r="ED1794"/>
      <c r="EE1794"/>
      <c r="EF1794"/>
      <c r="EG1794"/>
      <c r="EH1794"/>
      <c r="EI1794"/>
      <c r="EJ1794"/>
      <c r="EK1794"/>
    </row>
    <row r="1795" spans="1:141" ht="15.75">
      <c r="A1795"/>
      <c r="B1795"/>
      <c r="C1795"/>
      <c r="D1795"/>
      <c r="E1795"/>
      <c r="F1795"/>
      <c r="G1795"/>
      <c r="H1795"/>
      <c r="I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c r="CW1795"/>
      <c r="CX1795"/>
      <c r="CY1795"/>
      <c r="CZ1795"/>
      <c r="DA1795"/>
      <c r="DB1795"/>
      <c r="DC1795"/>
      <c r="DD1795"/>
      <c r="DE1795"/>
      <c r="DF1795"/>
      <c r="DG1795"/>
      <c r="DH1795"/>
      <c r="DI1795"/>
      <c r="DJ1795"/>
      <c r="DK1795"/>
      <c r="DL1795"/>
      <c r="DM1795"/>
      <c r="DN1795"/>
      <c r="DO1795"/>
      <c r="DP1795"/>
      <c r="DQ1795"/>
      <c r="DR1795"/>
      <c r="DS1795"/>
      <c r="DT1795"/>
      <c r="DU1795"/>
      <c r="DV1795"/>
      <c r="DW1795"/>
      <c r="DX1795"/>
      <c r="DY1795"/>
      <c r="DZ1795"/>
      <c r="EA1795"/>
      <c r="EB1795"/>
      <c r="EC1795"/>
      <c r="ED1795"/>
      <c r="EE1795"/>
      <c r="EF1795"/>
      <c r="EG1795"/>
      <c r="EH1795"/>
      <c r="EI1795"/>
      <c r="EJ1795"/>
      <c r="EK1795"/>
    </row>
    <row r="1796" spans="1:141" ht="15.75">
      <c r="A1796"/>
      <c r="B1796"/>
      <c r="C1796"/>
      <c r="D1796"/>
      <c r="E1796"/>
      <c r="F1796"/>
      <c r="G1796"/>
      <c r="H1796"/>
      <c r="I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c r="CW1796"/>
      <c r="CX1796"/>
      <c r="CY1796"/>
      <c r="CZ1796"/>
      <c r="DA1796"/>
      <c r="DB1796"/>
      <c r="DC1796"/>
      <c r="DD1796"/>
      <c r="DE1796"/>
      <c r="DF1796"/>
      <c r="DG1796"/>
      <c r="DH1796"/>
      <c r="DI1796"/>
      <c r="DJ1796"/>
      <c r="DK1796"/>
      <c r="DL1796"/>
      <c r="DM1796"/>
      <c r="DN1796"/>
      <c r="DO1796"/>
      <c r="DP1796"/>
      <c r="DQ1796"/>
      <c r="DR1796"/>
      <c r="DS1796"/>
      <c r="DT1796"/>
      <c r="DU1796"/>
      <c r="DV1796"/>
      <c r="DW1796"/>
      <c r="DX1796"/>
      <c r="DY1796"/>
      <c r="DZ1796"/>
      <c r="EA1796"/>
      <c r="EB1796"/>
      <c r="EC1796"/>
      <c r="ED1796"/>
      <c r="EE1796"/>
      <c r="EF1796"/>
      <c r="EG1796"/>
      <c r="EH1796"/>
      <c r="EI1796"/>
      <c r="EJ1796"/>
      <c r="EK1796"/>
    </row>
    <row r="1797" spans="1:141" ht="15.75">
      <c r="A1797"/>
      <c r="B1797"/>
      <c r="C1797"/>
      <c r="D1797"/>
      <c r="E1797"/>
      <c r="F1797"/>
      <c r="G1797"/>
      <c r="H1797"/>
      <c r="I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c r="CW1797"/>
      <c r="CX1797"/>
      <c r="CY1797"/>
      <c r="CZ1797"/>
      <c r="DA1797"/>
      <c r="DB1797"/>
      <c r="DC1797"/>
      <c r="DD1797"/>
      <c r="DE1797"/>
      <c r="DF1797"/>
      <c r="DG1797"/>
      <c r="DH1797"/>
      <c r="DI1797"/>
      <c r="DJ1797"/>
      <c r="DK1797"/>
      <c r="DL1797"/>
      <c r="DM1797"/>
      <c r="DN1797"/>
      <c r="DO1797"/>
      <c r="DP1797"/>
      <c r="DQ1797"/>
      <c r="DR1797"/>
      <c r="DS1797"/>
      <c r="DT1797"/>
      <c r="DU1797"/>
      <c r="DV1797"/>
      <c r="DW1797"/>
      <c r="DX1797"/>
      <c r="DY1797"/>
      <c r="DZ1797"/>
      <c r="EA1797"/>
      <c r="EB1797"/>
      <c r="EC1797"/>
      <c r="ED1797"/>
      <c r="EE1797"/>
      <c r="EF1797"/>
      <c r="EG1797"/>
      <c r="EH1797"/>
      <c r="EI1797"/>
      <c r="EJ1797"/>
      <c r="EK1797"/>
    </row>
    <row r="1798" spans="1:141" ht="15.75">
      <c r="A1798"/>
      <c r="B1798"/>
      <c r="C1798"/>
      <c r="D1798"/>
      <c r="E1798"/>
      <c r="F1798"/>
      <c r="G1798"/>
      <c r="H1798"/>
      <c r="I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c r="CW1798"/>
      <c r="CX1798"/>
      <c r="CY1798"/>
      <c r="CZ1798"/>
      <c r="DA1798"/>
      <c r="DB1798"/>
      <c r="DC1798"/>
      <c r="DD1798"/>
      <c r="DE1798"/>
      <c r="DF1798"/>
      <c r="DG1798"/>
      <c r="DH1798"/>
      <c r="DI1798"/>
      <c r="DJ1798"/>
      <c r="DK1798"/>
      <c r="DL1798"/>
      <c r="DM1798"/>
      <c r="DN1798"/>
      <c r="DO1798"/>
      <c r="DP1798"/>
      <c r="DQ1798"/>
      <c r="DR1798"/>
      <c r="DS1798"/>
      <c r="DT1798"/>
      <c r="DU1798"/>
      <c r="DV1798"/>
      <c r="DW1798"/>
      <c r="DX1798"/>
      <c r="DY1798"/>
      <c r="DZ1798"/>
      <c r="EA1798"/>
      <c r="EB1798"/>
      <c r="EC1798"/>
      <c r="ED1798"/>
      <c r="EE1798"/>
      <c r="EF1798"/>
      <c r="EG1798"/>
      <c r="EH1798"/>
      <c r="EI1798"/>
      <c r="EJ1798"/>
      <c r="EK1798"/>
    </row>
    <row r="1799" spans="1:141" ht="15.75">
      <c r="A1799"/>
      <c r="B1799"/>
      <c r="C1799"/>
      <c r="D1799"/>
      <c r="E1799"/>
      <c r="F1799"/>
      <c r="G1799"/>
      <c r="H1799"/>
      <c r="I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c r="CW1799"/>
      <c r="CX1799"/>
      <c r="CY1799"/>
      <c r="CZ1799"/>
      <c r="DA1799"/>
      <c r="DB1799"/>
      <c r="DC1799"/>
      <c r="DD1799"/>
      <c r="DE1799"/>
      <c r="DF1799"/>
      <c r="DG1799"/>
      <c r="DH1799"/>
      <c r="DI1799"/>
      <c r="DJ1799"/>
      <c r="DK1799"/>
      <c r="DL1799"/>
      <c r="DM1799"/>
      <c r="DN1799"/>
      <c r="DO1799"/>
      <c r="DP1799"/>
      <c r="DQ1799"/>
      <c r="DR1799"/>
      <c r="DS1799"/>
      <c r="DT1799"/>
      <c r="DU1799"/>
      <c r="DV1799"/>
      <c r="DW1799"/>
      <c r="DX1799"/>
      <c r="DY1799"/>
      <c r="DZ1799"/>
      <c r="EA1799"/>
      <c r="EB1799"/>
      <c r="EC1799"/>
      <c r="ED1799"/>
      <c r="EE1799"/>
      <c r="EF1799"/>
      <c r="EG1799"/>
      <c r="EH1799"/>
      <c r="EI1799"/>
      <c r="EJ1799"/>
      <c r="EK1799"/>
    </row>
    <row r="1800" spans="1:141" ht="15.75">
      <c r="A1800"/>
      <c r="B1800"/>
      <c r="C1800"/>
      <c r="D1800"/>
      <c r="E1800"/>
      <c r="F1800"/>
      <c r="G1800"/>
      <c r="H1800"/>
      <c r="I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c r="CW1800"/>
      <c r="CX1800"/>
      <c r="CY1800"/>
      <c r="CZ1800"/>
      <c r="DA1800"/>
      <c r="DB1800"/>
      <c r="DC1800"/>
      <c r="DD1800"/>
      <c r="DE1800"/>
      <c r="DF1800"/>
      <c r="DG1800"/>
      <c r="DH1800"/>
      <c r="DI1800"/>
      <c r="DJ1800"/>
      <c r="DK1800"/>
      <c r="DL1800"/>
      <c r="DM1800"/>
      <c r="DN1800"/>
      <c r="DO1800"/>
      <c r="DP1800"/>
      <c r="DQ1800"/>
      <c r="DR1800"/>
      <c r="DS1800"/>
      <c r="DT1800"/>
      <c r="DU1800"/>
      <c r="DV1800"/>
      <c r="DW1800"/>
      <c r="DX1800"/>
      <c r="DY1800"/>
      <c r="DZ1800"/>
      <c r="EA1800"/>
      <c r="EB1800"/>
      <c r="EC1800"/>
      <c r="ED1800"/>
      <c r="EE1800"/>
      <c r="EF1800"/>
      <c r="EG1800"/>
      <c r="EH1800"/>
      <c r="EI1800"/>
      <c r="EJ1800"/>
      <c r="EK1800"/>
    </row>
    <row r="1801" spans="1:141" ht="15.75">
      <c r="A1801"/>
      <c r="B1801"/>
      <c r="C1801"/>
      <c r="D1801"/>
      <c r="E1801"/>
      <c r="F1801"/>
      <c r="G1801"/>
      <c r="H1801"/>
      <c r="I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c r="CW1801"/>
      <c r="CX1801"/>
      <c r="CY1801"/>
      <c r="CZ1801"/>
      <c r="DA1801"/>
      <c r="DB1801"/>
      <c r="DC1801"/>
      <c r="DD1801"/>
      <c r="DE1801"/>
      <c r="DF1801"/>
      <c r="DG1801"/>
      <c r="DH1801"/>
      <c r="DI1801"/>
      <c r="DJ1801"/>
      <c r="DK1801"/>
      <c r="DL1801"/>
      <c r="DM1801"/>
      <c r="DN1801"/>
      <c r="DO1801"/>
      <c r="DP1801"/>
      <c r="DQ1801"/>
      <c r="DR1801"/>
      <c r="DS1801"/>
      <c r="DT1801"/>
      <c r="DU1801"/>
      <c r="DV1801"/>
      <c r="DW1801"/>
      <c r="DX1801"/>
      <c r="DY1801"/>
      <c r="DZ1801"/>
      <c r="EA1801"/>
      <c r="EB1801"/>
      <c r="EC1801"/>
      <c r="ED1801"/>
      <c r="EE1801"/>
      <c r="EF1801"/>
      <c r="EG1801"/>
      <c r="EH1801"/>
      <c r="EI1801"/>
      <c r="EJ1801"/>
      <c r="EK1801"/>
    </row>
    <row r="1802" spans="1:141" ht="15.75">
      <c r="A1802"/>
      <c r="B1802"/>
      <c r="C1802"/>
      <c r="D1802"/>
      <c r="E1802"/>
      <c r="F1802"/>
      <c r="G1802"/>
      <c r="H1802"/>
      <c r="I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c r="CW1802"/>
      <c r="CX1802"/>
      <c r="CY1802"/>
      <c r="CZ1802"/>
      <c r="DA1802"/>
      <c r="DB1802"/>
      <c r="DC1802"/>
      <c r="DD1802"/>
      <c r="DE1802"/>
      <c r="DF1802"/>
      <c r="DG1802"/>
      <c r="DH1802"/>
      <c r="DI1802"/>
      <c r="DJ1802"/>
      <c r="DK1802"/>
      <c r="DL1802"/>
      <c r="DM1802"/>
      <c r="DN1802"/>
      <c r="DO1802"/>
      <c r="DP1802"/>
      <c r="DQ1802"/>
      <c r="DR1802"/>
      <c r="DS1802"/>
      <c r="DT1802"/>
      <c r="DU1802"/>
      <c r="DV1802"/>
      <c r="DW1802"/>
      <c r="DX1802"/>
      <c r="DY1802"/>
      <c r="DZ1802"/>
      <c r="EA1802"/>
      <c r="EB1802"/>
      <c r="EC1802"/>
      <c r="ED1802"/>
      <c r="EE1802"/>
      <c r="EF1802"/>
      <c r="EG1802"/>
      <c r="EH1802"/>
      <c r="EI1802"/>
      <c r="EJ1802"/>
      <c r="EK1802"/>
    </row>
    <row r="1803" spans="1:141" ht="15.75">
      <c r="A1803"/>
      <c r="B1803"/>
      <c r="C1803"/>
      <c r="D1803"/>
      <c r="E1803"/>
      <c r="F1803"/>
      <c r="G1803"/>
      <c r="H1803"/>
      <c r="I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c r="CW1803"/>
      <c r="CX1803"/>
      <c r="CY1803"/>
      <c r="CZ1803"/>
      <c r="DA1803"/>
      <c r="DB1803"/>
      <c r="DC1803"/>
      <c r="DD1803"/>
      <c r="DE1803"/>
      <c r="DF1803"/>
      <c r="DG1803"/>
      <c r="DH1803"/>
      <c r="DI1803"/>
      <c r="DJ1803"/>
      <c r="DK1803"/>
      <c r="DL1803"/>
      <c r="DM1803"/>
      <c r="DN1803"/>
      <c r="DO1803"/>
      <c r="DP1803"/>
      <c r="DQ1803"/>
      <c r="DR1803"/>
      <c r="DS1803"/>
      <c r="DT1803"/>
      <c r="DU1803"/>
      <c r="DV1803"/>
      <c r="DW1803"/>
      <c r="DX1803"/>
      <c r="DY1803"/>
      <c r="DZ1803"/>
      <c r="EA1803"/>
      <c r="EB1803"/>
      <c r="EC1803"/>
      <c r="ED1803"/>
      <c r="EE1803"/>
      <c r="EF1803"/>
      <c r="EG1803"/>
      <c r="EH1803"/>
      <c r="EI1803"/>
      <c r="EJ1803"/>
      <c r="EK1803"/>
    </row>
    <row r="1804" spans="1:141" ht="15.75">
      <c r="A1804"/>
      <c r="B1804"/>
      <c r="C1804"/>
      <c r="D1804"/>
      <c r="E1804"/>
      <c r="F1804"/>
      <c r="G1804"/>
      <c r="H1804"/>
      <c r="I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c r="CW1804"/>
      <c r="CX1804"/>
      <c r="CY1804"/>
      <c r="CZ1804"/>
      <c r="DA1804"/>
      <c r="DB1804"/>
      <c r="DC1804"/>
      <c r="DD1804"/>
      <c r="DE1804"/>
      <c r="DF1804"/>
      <c r="DG1804"/>
      <c r="DH1804"/>
      <c r="DI1804"/>
      <c r="DJ1804"/>
      <c r="DK1804"/>
      <c r="DL1804"/>
      <c r="DM1804"/>
      <c r="DN1804"/>
      <c r="DO1804"/>
      <c r="DP1804"/>
      <c r="DQ1804"/>
      <c r="DR1804"/>
      <c r="DS1804"/>
      <c r="DT1804"/>
      <c r="DU1804"/>
      <c r="DV1804"/>
      <c r="DW1804"/>
      <c r="DX1804"/>
      <c r="DY1804"/>
      <c r="DZ1804"/>
      <c r="EA1804"/>
      <c r="EB1804"/>
      <c r="EC1804"/>
      <c r="ED1804"/>
      <c r="EE1804"/>
      <c r="EF1804"/>
      <c r="EG1804"/>
      <c r="EH1804"/>
      <c r="EI1804"/>
      <c r="EJ1804"/>
      <c r="EK1804"/>
    </row>
    <row r="1805" spans="1:141" ht="15.75">
      <c r="A1805"/>
      <c r="B1805"/>
      <c r="C1805"/>
      <c r="D1805"/>
      <c r="E1805"/>
      <c r="F1805"/>
      <c r="G1805"/>
      <c r="H1805"/>
      <c r="I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c r="CW1805"/>
      <c r="CX1805"/>
      <c r="CY1805"/>
      <c r="CZ1805"/>
      <c r="DA1805"/>
      <c r="DB1805"/>
      <c r="DC1805"/>
      <c r="DD1805"/>
      <c r="DE1805"/>
      <c r="DF1805"/>
      <c r="DG1805"/>
      <c r="DH1805"/>
      <c r="DI1805"/>
      <c r="DJ1805"/>
      <c r="DK1805"/>
      <c r="DL1805"/>
      <c r="DM1805"/>
      <c r="DN1805"/>
      <c r="DO1805"/>
      <c r="DP1805"/>
      <c r="DQ1805"/>
      <c r="DR1805"/>
      <c r="DS1805"/>
      <c r="DT1805"/>
      <c r="DU1805"/>
      <c r="DV1805"/>
      <c r="DW1805"/>
      <c r="DX1805"/>
      <c r="DY1805"/>
      <c r="DZ1805"/>
      <c r="EA1805"/>
      <c r="EB1805"/>
      <c r="EC1805"/>
      <c r="ED1805"/>
      <c r="EE1805"/>
      <c r="EF1805"/>
      <c r="EG1805"/>
      <c r="EH1805"/>
      <c r="EI1805"/>
      <c r="EJ1805"/>
      <c r="EK1805"/>
    </row>
    <row r="1806" spans="1:141" ht="15.75">
      <c r="A1806"/>
      <c r="B1806"/>
      <c r="C1806"/>
      <c r="D1806"/>
      <c r="E1806"/>
      <c r="F1806"/>
      <c r="G1806"/>
      <c r="H1806"/>
      <c r="I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c r="CW1806"/>
      <c r="CX1806"/>
      <c r="CY1806"/>
      <c r="CZ1806"/>
      <c r="DA1806"/>
      <c r="DB1806"/>
      <c r="DC1806"/>
      <c r="DD1806"/>
      <c r="DE1806"/>
      <c r="DF1806"/>
      <c r="DG1806"/>
      <c r="DH1806"/>
      <c r="DI1806"/>
      <c r="DJ1806"/>
      <c r="DK1806"/>
      <c r="DL1806"/>
      <c r="DM1806"/>
      <c r="DN1806"/>
      <c r="DO1806"/>
      <c r="DP1806"/>
      <c r="DQ1806"/>
      <c r="DR1806"/>
      <c r="DS1806"/>
      <c r="DT1806"/>
      <c r="DU1806"/>
      <c r="DV1806"/>
      <c r="DW1806"/>
      <c r="DX1806"/>
      <c r="DY1806"/>
      <c r="DZ1806"/>
      <c r="EA1806"/>
      <c r="EB1806"/>
      <c r="EC1806"/>
      <c r="ED1806"/>
      <c r="EE1806"/>
      <c r="EF1806"/>
      <c r="EG1806"/>
      <c r="EH1806"/>
      <c r="EI1806"/>
      <c r="EJ1806"/>
      <c r="EK1806"/>
    </row>
    <row r="1807" spans="1:141" ht="15.75">
      <c r="A1807"/>
      <c r="B1807"/>
      <c r="C1807"/>
      <c r="D1807"/>
      <c r="E1807"/>
      <c r="F1807"/>
      <c r="G1807"/>
      <c r="H1807"/>
      <c r="I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c r="CW1807"/>
      <c r="CX1807"/>
      <c r="CY1807"/>
      <c r="CZ1807"/>
      <c r="DA1807"/>
      <c r="DB1807"/>
      <c r="DC1807"/>
      <c r="DD1807"/>
      <c r="DE1807"/>
      <c r="DF1807"/>
      <c r="DG1807"/>
      <c r="DH1807"/>
      <c r="DI1807"/>
      <c r="DJ1807"/>
      <c r="DK1807"/>
      <c r="DL1807"/>
      <c r="DM1807"/>
      <c r="DN1807"/>
      <c r="DO1807"/>
      <c r="DP1807"/>
      <c r="DQ1807"/>
      <c r="DR1807"/>
      <c r="DS1807"/>
      <c r="DT1807"/>
      <c r="DU1807"/>
      <c r="DV1807"/>
      <c r="DW1807"/>
      <c r="DX1807"/>
      <c r="DY1807"/>
      <c r="DZ1807"/>
      <c r="EA1807"/>
      <c r="EB1807"/>
      <c r="EC1807"/>
      <c r="ED1807"/>
      <c r="EE1807"/>
      <c r="EF1807"/>
      <c r="EG1807"/>
      <c r="EH1807"/>
      <c r="EI1807"/>
      <c r="EJ1807"/>
      <c r="EK1807"/>
    </row>
    <row r="1808" spans="1:141" ht="15.75">
      <c r="A1808"/>
      <c r="B1808"/>
      <c r="C1808"/>
      <c r="D1808"/>
      <c r="E1808"/>
      <c r="F1808"/>
      <c r="G1808"/>
      <c r="H1808"/>
      <c r="I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c r="CW1808"/>
      <c r="CX1808"/>
      <c r="CY1808"/>
      <c r="CZ1808"/>
      <c r="DA1808"/>
      <c r="DB1808"/>
      <c r="DC1808"/>
      <c r="DD1808"/>
      <c r="DE1808"/>
      <c r="DF1808"/>
      <c r="DG1808"/>
      <c r="DH1808"/>
      <c r="DI1808"/>
      <c r="DJ1808"/>
      <c r="DK1808"/>
      <c r="DL1808"/>
      <c r="DM1808"/>
      <c r="DN1808"/>
      <c r="DO1808"/>
      <c r="DP1808"/>
      <c r="DQ1808"/>
      <c r="DR1808"/>
      <c r="DS1808"/>
      <c r="DT1808"/>
      <c r="DU1808"/>
      <c r="DV1808"/>
      <c r="DW1808"/>
      <c r="DX1808"/>
      <c r="DY1808"/>
      <c r="DZ1808"/>
      <c r="EA1808"/>
      <c r="EB1808"/>
      <c r="EC1808"/>
      <c r="ED1808"/>
      <c r="EE1808"/>
      <c r="EF1808"/>
      <c r="EG1808"/>
      <c r="EH1808"/>
      <c r="EI1808"/>
      <c r="EJ1808"/>
      <c r="EK1808"/>
    </row>
    <row r="1809" spans="1:141" ht="15.75">
      <c r="A1809"/>
      <c r="B1809"/>
      <c r="C1809"/>
      <c r="D1809"/>
      <c r="E1809"/>
      <c r="F1809"/>
      <c r="G1809"/>
      <c r="H1809"/>
      <c r="I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c r="CW1809"/>
      <c r="CX1809"/>
      <c r="CY1809"/>
      <c r="CZ1809"/>
      <c r="DA1809"/>
      <c r="DB1809"/>
      <c r="DC1809"/>
      <c r="DD1809"/>
      <c r="DE1809"/>
      <c r="DF1809"/>
      <c r="DG1809"/>
      <c r="DH1809"/>
      <c r="DI1809"/>
      <c r="DJ1809"/>
      <c r="DK1809"/>
      <c r="DL1809"/>
      <c r="DM1809"/>
      <c r="DN1809"/>
      <c r="DO1809"/>
      <c r="DP1809"/>
      <c r="DQ1809"/>
      <c r="DR1809"/>
      <c r="DS1809"/>
      <c r="DT1809"/>
      <c r="DU1809"/>
      <c r="DV1809"/>
      <c r="DW1809"/>
      <c r="DX1809"/>
      <c r="DY1809"/>
      <c r="DZ1809"/>
      <c r="EA1809"/>
      <c r="EB1809"/>
      <c r="EC1809"/>
      <c r="ED1809"/>
      <c r="EE1809"/>
      <c r="EF1809"/>
      <c r="EG1809"/>
      <c r="EH1809"/>
      <c r="EI1809"/>
      <c r="EJ1809"/>
      <c r="EK1809"/>
    </row>
    <row r="1810" spans="1:141" ht="15.75">
      <c r="A1810"/>
      <c r="B1810"/>
      <c r="C1810"/>
      <c r="D1810"/>
      <c r="E1810"/>
      <c r="F1810"/>
      <c r="G1810"/>
      <c r="H1810"/>
      <c r="I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c r="CW1810"/>
      <c r="CX1810"/>
      <c r="CY1810"/>
      <c r="CZ1810"/>
      <c r="DA1810"/>
      <c r="DB1810"/>
      <c r="DC1810"/>
      <c r="DD1810"/>
      <c r="DE1810"/>
      <c r="DF1810"/>
      <c r="DG1810"/>
      <c r="DH1810"/>
      <c r="DI1810"/>
      <c r="DJ1810"/>
      <c r="DK1810"/>
      <c r="DL1810"/>
      <c r="DM1810"/>
      <c r="DN1810"/>
      <c r="DO1810"/>
      <c r="DP1810"/>
      <c r="DQ1810"/>
      <c r="DR1810"/>
      <c r="DS1810"/>
      <c r="DT1810"/>
      <c r="DU1810"/>
      <c r="DV1810"/>
      <c r="DW1810"/>
      <c r="DX1810"/>
      <c r="DY1810"/>
      <c r="DZ1810"/>
      <c r="EA1810"/>
      <c r="EB1810"/>
      <c r="EC1810"/>
      <c r="ED1810"/>
      <c r="EE1810"/>
      <c r="EF1810"/>
      <c r="EG1810"/>
      <c r="EH1810"/>
      <c r="EI1810"/>
      <c r="EJ1810"/>
      <c r="EK1810"/>
    </row>
    <row r="1811" spans="1:141" ht="15.75">
      <c r="A1811"/>
      <c r="B1811"/>
      <c r="C1811"/>
      <c r="D1811"/>
      <c r="E1811"/>
      <c r="F1811"/>
      <c r="G1811"/>
      <c r="H1811"/>
      <c r="I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c r="CW1811"/>
      <c r="CX1811"/>
      <c r="CY1811"/>
      <c r="CZ1811"/>
      <c r="DA1811"/>
      <c r="DB1811"/>
      <c r="DC1811"/>
      <c r="DD1811"/>
      <c r="DE1811"/>
      <c r="DF1811"/>
      <c r="DG1811"/>
      <c r="DH1811"/>
      <c r="DI1811"/>
      <c r="DJ1811"/>
      <c r="DK1811"/>
      <c r="DL1811"/>
      <c r="DM1811"/>
      <c r="DN1811"/>
      <c r="DO1811"/>
      <c r="DP1811"/>
      <c r="DQ1811"/>
      <c r="DR1811"/>
      <c r="DS1811"/>
      <c r="DT1811"/>
      <c r="DU1811"/>
      <c r="DV1811"/>
      <c r="DW1811"/>
      <c r="DX1811"/>
      <c r="DY1811"/>
      <c r="DZ1811"/>
      <c r="EA1811"/>
      <c r="EB1811"/>
      <c r="EC1811"/>
      <c r="ED1811"/>
      <c r="EE1811"/>
      <c r="EF1811"/>
      <c r="EG1811"/>
      <c r="EH1811"/>
      <c r="EI1811"/>
      <c r="EJ1811"/>
      <c r="EK1811"/>
    </row>
    <row r="1812" spans="1:141" ht="15.75">
      <c r="A1812"/>
      <c r="B1812"/>
      <c r="C1812"/>
      <c r="D1812"/>
      <c r="E1812"/>
      <c r="F1812"/>
      <c r="G1812"/>
      <c r="H1812"/>
      <c r="I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c r="CW1812"/>
      <c r="CX1812"/>
      <c r="CY1812"/>
      <c r="CZ1812"/>
      <c r="DA1812"/>
      <c r="DB1812"/>
      <c r="DC1812"/>
      <c r="DD1812"/>
      <c r="DE1812"/>
      <c r="DF1812"/>
      <c r="DG1812"/>
      <c r="DH1812"/>
      <c r="DI1812"/>
      <c r="DJ1812"/>
      <c r="DK1812"/>
      <c r="DL1812"/>
      <c r="DM1812"/>
      <c r="DN1812"/>
      <c r="DO1812"/>
      <c r="DP1812"/>
      <c r="DQ1812"/>
      <c r="DR1812"/>
      <c r="DS1812"/>
      <c r="DT1812"/>
      <c r="DU1812"/>
      <c r="DV1812"/>
      <c r="DW1812"/>
      <c r="DX1812"/>
      <c r="DY1812"/>
      <c r="DZ1812"/>
      <c r="EA1812"/>
      <c r="EB1812"/>
      <c r="EC1812"/>
      <c r="ED1812"/>
      <c r="EE1812"/>
      <c r="EF1812"/>
      <c r="EG1812"/>
      <c r="EH1812"/>
      <c r="EI1812"/>
      <c r="EJ1812"/>
      <c r="EK1812"/>
    </row>
    <row r="1813" spans="1:141" ht="15.75">
      <c r="A1813"/>
      <c r="B1813"/>
      <c r="C1813"/>
      <c r="D1813"/>
      <c r="E1813"/>
      <c r="F1813"/>
      <c r="G1813"/>
      <c r="H1813"/>
      <c r="I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c r="CW1813"/>
      <c r="CX1813"/>
      <c r="CY1813"/>
      <c r="CZ1813"/>
      <c r="DA1813"/>
      <c r="DB1813"/>
      <c r="DC1813"/>
      <c r="DD1813"/>
      <c r="DE1813"/>
      <c r="DF1813"/>
      <c r="DG1813"/>
      <c r="DH1813"/>
      <c r="DI1813"/>
      <c r="DJ1813"/>
      <c r="DK1813"/>
      <c r="DL1813"/>
      <c r="DM1813"/>
      <c r="DN1813"/>
      <c r="DO1813"/>
      <c r="DP1813"/>
      <c r="DQ1813"/>
      <c r="DR1813"/>
      <c r="DS1813"/>
      <c r="DT1813"/>
      <c r="DU1813"/>
      <c r="DV1813"/>
      <c r="DW1813"/>
      <c r="DX1813"/>
      <c r="DY1813"/>
      <c r="DZ1813"/>
      <c r="EA1813"/>
      <c r="EB1813"/>
      <c r="EC1813"/>
      <c r="ED1813"/>
      <c r="EE1813"/>
      <c r="EF1813"/>
      <c r="EG1813"/>
      <c r="EH1813"/>
      <c r="EI1813"/>
      <c r="EJ1813"/>
      <c r="EK1813"/>
    </row>
    <row r="1814" spans="1:141" ht="15.75">
      <c r="A1814"/>
      <c r="B1814"/>
      <c r="C1814"/>
      <c r="D1814"/>
      <c r="E1814"/>
      <c r="F1814"/>
      <c r="G1814"/>
      <c r="H1814"/>
      <c r="I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c r="CW1814"/>
      <c r="CX1814"/>
      <c r="CY1814"/>
      <c r="CZ1814"/>
      <c r="DA1814"/>
      <c r="DB1814"/>
      <c r="DC1814"/>
      <c r="DD1814"/>
      <c r="DE1814"/>
      <c r="DF1814"/>
      <c r="DG1814"/>
      <c r="DH1814"/>
      <c r="DI1814"/>
      <c r="DJ1814"/>
      <c r="DK1814"/>
      <c r="DL1814"/>
      <c r="DM1814"/>
      <c r="DN1814"/>
      <c r="DO1814"/>
      <c r="DP1814"/>
      <c r="DQ1814"/>
      <c r="DR1814"/>
      <c r="DS1814"/>
      <c r="DT1814"/>
      <c r="DU1814"/>
      <c r="DV1814"/>
      <c r="DW1814"/>
      <c r="DX1814"/>
      <c r="DY1814"/>
      <c r="DZ1814"/>
      <c r="EA1814"/>
      <c r="EB1814"/>
      <c r="EC1814"/>
      <c r="ED1814"/>
      <c r="EE1814"/>
      <c r="EF1814"/>
      <c r="EG1814"/>
      <c r="EH1814"/>
      <c r="EI1814"/>
      <c r="EJ1814"/>
      <c r="EK1814"/>
    </row>
    <row r="1815" spans="1:141" ht="15.75">
      <c r="A1815"/>
      <c r="B1815"/>
      <c r="C1815"/>
      <c r="D1815"/>
      <c r="E1815"/>
      <c r="F1815"/>
      <c r="G1815"/>
      <c r="H1815"/>
      <c r="I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c r="CW1815"/>
      <c r="CX1815"/>
      <c r="CY1815"/>
      <c r="CZ1815"/>
      <c r="DA1815"/>
      <c r="DB1815"/>
      <c r="DC1815"/>
      <c r="DD1815"/>
      <c r="DE1815"/>
      <c r="DF1815"/>
      <c r="DG1815"/>
      <c r="DH1815"/>
      <c r="DI1815"/>
      <c r="DJ1815"/>
      <c r="DK1815"/>
      <c r="DL1815"/>
      <c r="DM1815"/>
      <c r="DN1815"/>
      <c r="DO1815"/>
      <c r="DP1815"/>
      <c r="DQ1815"/>
      <c r="DR1815"/>
      <c r="DS1815"/>
      <c r="DT1815"/>
      <c r="DU1815"/>
      <c r="DV1815"/>
      <c r="DW1815"/>
      <c r="DX1815"/>
      <c r="DY1815"/>
      <c r="DZ1815"/>
      <c r="EA1815"/>
      <c r="EB1815"/>
      <c r="EC1815"/>
      <c r="ED1815"/>
      <c r="EE1815"/>
      <c r="EF1815"/>
      <c r="EG1815"/>
      <c r="EH1815"/>
      <c r="EI1815"/>
      <c r="EJ1815"/>
      <c r="EK1815"/>
    </row>
    <row r="1816" spans="1:141" ht="15.75">
      <c r="A1816"/>
      <c r="B1816"/>
      <c r="C1816"/>
      <c r="D1816"/>
      <c r="E1816"/>
      <c r="F1816"/>
      <c r="G1816"/>
      <c r="H1816"/>
      <c r="I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c r="CW1816"/>
      <c r="CX1816"/>
      <c r="CY1816"/>
      <c r="CZ1816"/>
      <c r="DA1816"/>
      <c r="DB1816"/>
      <c r="DC1816"/>
      <c r="DD1816"/>
      <c r="DE1816"/>
      <c r="DF1816"/>
      <c r="DG1816"/>
      <c r="DH1816"/>
      <c r="DI1816"/>
      <c r="DJ1816"/>
      <c r="DK1816"/>
      <c r="DL1816"/>
      <c r="DM1816"/>
      <c r="DN1816"/>
      <c r="DO1816"/>
      <c r="DP1816"/>
      <c r="DQ1816"/>
      <c r="DR1816"/>
      <c r="DS1816"/>
      <c r="DT1816"/>
      <c r="DU1816"/>
      <c r="DV1816"/>
      <c r="DW1816"/>
      <c r="DX1816"/>
      <c r="DY1816"/>
      <c r="DZ1816"/>
      <c r="EA1816"/>
      <c r="EB1816"/>
      <c r="EC1816"/>
      <c r="ED1816"/>
      <c r="EE1816"/>
      <c r="EF1816"/>
      <c r="EG1816"/>
      <c r="EH1816"/>
      <c r="EI1816"/>
      <c r="EJ1816"/>
      <c r="EK1816"/>
    </row>
    <row r="1817" spans="1:141" ht="15.75">
      <c r="A1817"/>
      <c r="B1817"/>
      <c r="C1817"/>
      <c r="D1817"/>
      <c r="E1817"/>
      <c r="F1817"/>
      <c r="G1817"/>
      <c r="H1817"/>
      <c r="I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c r="CW1817"/>
      <c r="CX1817"/>
      <c r="CY1817"/>
      <c r="CZ1817"/>
      <c r="DA1817"/>
      <c r="DB1817"/>
      <c r="DC1817"/>
      <c r="DD1817"/>
      <c r="DE1817"/>
      <c r="DF1817"/>
      <c r="DG1817"/>
      <c r="DH1817"/>
      <c r="DI1817"/>
      <c r="DJ1817"/>
      <c r="DK1817"/>
      <c r="DL1817"/>
      <c r="DM1817"/>
      <c r="DN1817"/>
      <c r="DO1817"/>
      <c r="DP1817"/>
      <c r="DQ1817"/>
      <c r="DR1817"/>
      <c r="DS1817"/>
      <c r="DT1817"/>
      <c r="DU1817"/>
      <c r="DV1817"/>
      <c r="DW1817"/>
      <c r="DX1817"/>
      <c r="DY1817"/>
      <c r="DZ1817"/>
      <c r="EA1817"/>
      <c r="EB1817"/>
      <c r="EC1817"/>
      <c r="ED1817"/>
      <c r="EE1817"/>
      <c r="EF1817"/>
      <c r="EG1817"/>
      <c r="EH1817"/>
      <c r="EI1817"/>
      <c r="EJ1817"/>
      <c r="EK1817"/>
    </row>
    <row r="1818" spans="1:141" ht="15.75">
      <c r="A1818"/>
      <c r="B1818"/>
      <c r="C1818"/>
      <c r="D1818"/>
      <c r="E1818"/>
      <c r="F1818"/>
      <c r="G1818"/>
      <c r="H1818"/>
      <c r="I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c r="CW1818"/>
      <c r="CX1818"/>
      <c r="CY1818"/>
      <c r="CZ1818"/>
      <c r="DA1818"/>
      <c r="DB1818"/>
      <c r="DC1818"/>
      <c r="DD1818"/>
      <c r="DE1818"/>
      <c r="DF1818"/>
      <c r="DG1818"/>
      <c r="DH1818"/>
      <c r="DI1818"/>
      <c r="DJ1818"/>
      <c r="DK1818"/>
      <c r="DL1818"/>
      <c r="DM1818"/>
      <c r="DN1818"/>
      <c r="DO1818"/>
      <c r="DP1818"/>
      <c r="DQ1818"/>
      <c r="DR1818"/>
      <c r="DS1818"/>
      <c r="DT1818"/>
      <c r="DU1818"/>
      <c r="DV1818"/>
      <c r="DW1818"/>
      <c r="DX1818"/>
      <c r="DY1818"/>
      <c r="DZ1818"/>
      <c r="EA1818"/>
      <c r="EB1818"/>
      <c r="EC1818"/>
      <c r="ED1818"/>
      <c r="EE1818"/>
      <c r="EF1818"/>
      <c r="EG1818"/>
      <c r="EH1818"/>
      <c r="EI1818"/>
      <c r="EJ1818"/>
      <c r="EK1818"/>
    </row>
    <row r="1819" spans="1:141" ht="15.75">
      <c r="A1819"/>
      <c r="B1819"/>
      <c r="C1819"/>
      <c r="D1819"/>
      <c r="E1819"/>
      <c r="F1819"/>
      <c r="G1819"/>
      <c r="H1819"/>
      <c r="I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c r="CW1819"/>
      <c r="CX1819"/>
      <c r="CY1819"/>
      <c r="CZ1819"/>
      <c r="DA1819"/>
      <c r="DB1819"/>
      <c r="DC1819"/>
      <c r="DD1819"/>
      <c r="DE1819"/>
      <c r="DF1819"/>
      <c r="DG1819"/>
      <c r="DH1819"/>
      <c r="DI1819"/>
      <c r="DJ1819"/>
      <c r="DK1819"/>
      <c r="DL1819"/>
      <c r="DM1819"/>
      <c r="DN1819"/>
      <c r="DO1819"/>
      <c r="DP1819"/>
      <c r="DQ1819"/>
      <c r="DR1819"/>
      <c r="DS1819"/>
      <c r="DT1819"/>
      <c r="DU1819"/>
      <c r="DV1819"/>
      <c r="DW1819"/>
      <c r="DX1819"/>
      <c r="DY1819"/>
      <c r="DZ1819"/>
      <c r="EA1819"/>
      <c r="EB1819"/>
      <c r="EC1819"/>
      <c r="ED1819"/>
      <c r="EE1819"/>
      <c r="EF1819"/>
      <c r="EG1819"/>
      <c r="EH1819"/>
      <c r="EI1819"/>
      <c r="EJ1819"/>
      <c r="EK1819"/>
    </row>
    <row r="1820" spans="1:141" ht="15.75">
      <c r="A1820"/>
      <c r="B1820"/>
      <c r="C1820"/>
      <c r="D1820"/>
      <c r="E1820"/>
      <c r="F1820"/>
      <c r="G1820"/>
      <c r="H1820"/>
      <c r="I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c r="CW1820"/>
      <c r="CX1820"/>
      <c r="CY1820"/>
      <c r="CZ1820"/>
      <c r="DA1820"/>
      <c r="DB1820"/>
      <c r="DC1820"/>
      <c r="DD1820"/>
      <c r="DE1820"/>
      <c r="DF1820"/>
      <c r="DG1820"/>
      <c r="DH1820"/>
      <c r="DI1820"/>
      <c r="DJ1820"/>
      <c r="DK1820"/>
      <c r="DL1820"/>
      <c r="DM1820"/>
      <c r="DN1820"/>
      <c r="DO1820"/>
      <c r="DP1820"/>
      <c r="DQ1820"/>
      <c r="DR1820"/>
      <c r="DS1820"/>
      <c r="DT1820"/>
      <c r="DU1820"/>
      <c r="DV1820"/>
      <c r="DW1820"/>
      <c r="DX1820"/>
      <c r="DY1820"/>
      <c r="DZ1820"/>
      <c r="EA1820"/>
      <c r="EB1820"/>
      <c r="EC1820"/>
      <c r="ED1820"/>
      <c r="EE1820"/>
      <c r="EF1820"/>
      <c r="EG1820"/>
      <c r="EH1820"/>
      <c r="EI1820"/>
      <c r="EJ1820"/>
      <c r="EK1820"/>
    </row>
    <row r="1821" spans="1:141" ht="15.75">
      <c r="A1821"/>
      <c r="B1821"/>
      <c r="C1821"/>
      <c r="D1821"/>
      <c r="E1821"/>
      <c r="F1821"/>
      <c r="G1821"/>
      <c r="H1821"/>
      <c r="I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c r="CW1821"/>
      <c r="CX1821"/>
      <c r="CY1821"/>
      <c r="CZ1821"/>
      <c r="DA1821"/>
      <c r="DB1821"/>
      <c r="DC1821"/>
      <c r="DD1821"/>
      <c r="DE1821"/>
      <c r="DF1821"/>
      <c r="DG1821"/>
      <c r="DH1821"/>
      <c r="DI1821"/>
      <c r="DJ1821"/>
      <c r="DK1821"/>
      <c r="DL1821"/>
      <c r="DM1821"/>
      <c r="DN1821"/>
      <c r="DO1821"/>
      <c r="DP1821"/>
      <c r="DQ1821"/>
      <c r="DR1821"/>
      <c r="DS1821"/>
      <c r="DT1821"/>
      <c r="DU1821"/>
      <c r="DV1821"/>
      <c r="DW1821"/>
      <c r="DX1821"/>
      <c r="DY1821"/>
      <c r="DZ1821"/>
      <c r="EA1821"/>
      <c r="EB1821"/>
      <c r="EC1821"/>
      <c r="ED1821"/>
      <c r="EE1821"/>
      <c r="EF1821"/>
      <c r="EG1821"/>
      <c r="EH1821"/>
      <c r="EI1821"/>
      <c r="EJ1821"/>
      <c r="EK1821"/>
    </row>
    <row r="1822" spans="1:141" ht="15.75">
      <c r="A1822"/>
      <c r="B1822"/>
      <c r="C1822"/>
      <c r="D1822"/>
      <c r="E1822"/>
      <c r="F1822"/>
      <c r="G1822"/>
      <c r="H1822"/>
      <c r="I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c r="CW1822"/>
      <c r="CX1822"/>
      <c r="CY1822"/>
      <c r="CZ1822"/>
      <c r="DA1822"/>
      <c r="DB1822"/>
      <c r="DC1822"/>
      <c r="DD1822"/>
      <c r="DE1822"/>
      <c r="DF1822"/>
      <c r="DG1822"/>
      <c r="DH1822"/>
      <c r="DI1822"/>
      <c r="DJ1822"/>
      <c r="DK1822"/>
      <c r="DL1822"/>
      <c r="DM1822"/>
      <c r="DN1822"/>
      <c r="DO1822"/>
      <c r="DP1822"/>
      <c r="DQ1822"/>
      <c r="DR1822"/>
      <c r="DS1822"/>
      <c r="DT1822"/>
      <c r="DU1822"/>
      <c r="DV1822"/>
      <c r="DW1822"/>
      <c r="DX1822"/>
      <c r="DY1822"/>
      <c r="DZ1822"/>
      <c r="EA1822"/>
      <c r="EB1822"/>
      <c r="EC1822"/>
      <c r="ED1822"/>
      <c r="EE1822"/>
      <c r="EF1822"/>
      <c r="EG1822"/>
      <c r="EH1822"/>
      <c r="EI1822"/>
      <c r="EJ1822"/>
      <c r="EK1822"/>
    </row>
    <row r="1823" spans="1:141" ht="15.75">
      <c r="A1823"/>
      <c r="B1823"/>
      <c r="C1823"/>
      <c r="D1823"/>
      <c r="E1823"/>
      <c r="F1823"/>
      <c r="G1823"/>
      <c r="H1823"/>
      <c r="I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c r="CW1823"/>
      <c r="CX1823"/>
      <c r="CY1823"/>
      <c r="CZ1823"/>
      <c r="DA1823"/>
      <c r="DB1823"/>
      <c r="DC1823"/>
      <c r="DD1823"/>
      <c r="DE1823"/>
      <c r="DF1823"/>
      <c r="DG1823"/>
      <c r="DH1823"/>
      <c r="DI1823"/>
      <c r="DJ1823"/>
      <c r="DK1823"/>
      <c r="DL1823"/>
      <c r="DM1823"/>
      <c r="DN1823"/>
      <c r="DO1823"/>
      <c r="DP1823"/>
      <c r="DQ1823"/>
      <c r="DR1823"/>
      <c r="DS1823"/>
      <c r="DT1823"/>
      <c r="DU1823"/>
      <c r="DV1823"/>
      <c r="DW1823"/>
      <c r="DX1823"/>
      <c r="DY1823"/>
      <c r="DZ1823"/>
      <c r="EA1823"/>
      <c r="EB1823"/>
      <c r="EC1823"/>
      <c r="ED1823"/>
      <c r="EE1823"/>
      <c r="EF1823"/>
      <c r="EG1823"/>
      <c r="EH1823"/>
      <c r="EI1823"/>
      <c r="EJ1823"/>
      <c r="EK1823"/>
    </row>
    <row r="1824" spans="1:141" ht="15.75">
      <c r="A1824"/>
      <c r="B1824"/>
      <c r="C1824"/>
      <c r="D1824"/>
      <c r="E1824"/>
      <c r="F1824"/>
      <c r="G1824"/>
      <c r="H1824"/>
      <c r="I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c r="CW1824"/>
      <c r="CX1824"/>
      <c r="CY1824"/>
      <c r="CZ1824"/>
      <c r="DA1824"/>
      <c r="DB1824"/>
      <c r="DC1824"/>
      <c r="DD1824"/>
      <c r="DE1824"/>
      <c r="DF1824"/>
      <c r="DG1824"/>
      <c r="DH1824"/>
      <c r="DI1824"/>
      <c r="DJ1824"/>
      <c r="DK1824"/>
      <c r="DL1824"/>
      <c r="DM1824"/>
      <c r="DN1824"/>
      <c r="DO1824"/>
      <c r="DP1824"/>
      <c r="DQ1824"/>
      <c r="DR1824"/>
      <c r="DS1824"/>
      <c r="DT1824"/>
      <c r="DU1824"/>
      <c r="DV1824"/>
      <c r="DW1824"/>
      <c r="DX1824"/>
      <c r="DY1824"/>
      <c r="DZ1824"/>
      <c r="EA1824"/>
      <c r="EB1824"/>
      <c r="EC1824"/>
      <c r="ED1824"/>
      <c r="EE1824"/>
      <c r="EF1824"/>
      <c r="EG1824"/>
      <c r="EH1824"/>
      <c r="EI1824"/>
      <c r="EJ1824"/>
      <c r="EK1824"/>
    </row>
    <row r="1825" spans="1:141" ht="15.75">
      <c r="A1825"/>
      <c r="B1825"/>
      <c r="C1825"/>
      <c r="D1825"/>
      <c r="E1825"/>
      <c r="F1825"/>
      <c r="G1825"/>
      <c r="H1825"/>
      <c r="I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c r="CW1825"/>
      <c r="CX1825"/>
      <c r="CY1825"/>
      <c r="CZ1825"/>
      <c r="DA1825"/>
      <c r="DB1825"/>
      <c r="DC1825"/>
      <c r="DD1825"/>
      <c r="DE1825"/>
      <c r="DF1825"/>
      <c r="DG1825"/>
      <c r="DH1825"/>
      <c r="DI1825"/>
      <c r="DJ1825"/>
      <c r="DK1825"/>
      <c r="DL1825"/>
      <c r="DM1825"/>
      <c r="DN1825"/>
      <c r="DO1825"/>
      <c r="DP1825"/>
      <c r="DQ1825"/>
      <c r="DR1825"/>
      <c r="DS1825"/>
      <c r="DT1825"/>
      <c r="DU1825"/>
      <c r="DV1825"/>
      <c r="DW1825"/>
      <c r="DX1825"/>
      <c r="DY1825"/>
      <c r="DZ1825"/>
      <c r="EA1825"/>
      <c r="EB1825"/>
      <c r="EC1825"/>
      <c r="ED1825"/>
      <c r="EE1825"/>
      <c r="EF1825"/>
      <c r="EG1825"/>
      <c r="EH1825"/>
      <c r="EI1825"/>
      <c r="EJ1825"/>
      <c r="EK1825"/>
    </row>
    <row r="1826" spans="1:141" ht="15.75">
      <c r="A1826"/>
      <c r="B1826"/>
      <c r="C1826"/>
      <c r="D1826"/>
      <c r="E1826"/>
      <c r="F1826"/>
      <c r="G1826"/>
      <c r="H1826"/>
      <c r="I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c r="CW1826"/>
      <c r="CX1826"/>
      <c r="CY1826"/>
      <c r="CZ1826"/>
      <c r="DA1826"/>
      <c r="DB1826"/>
      <c r="DC1826"/>
      <c r="DD1826"/>
      <c r="DE1826"/>
      <c r="DF1826"/>
      <c r="DG1826"/>
      <c r="DH1826"/>
      <c r="DI1826"/>
      <c r="DJ1826"/>
      <c r="DK1826"/>
      <c r="DL1826"/>
      <c r="DM1826"/>
      <c r="DN1826"/>
      <c r="DO1826"/>
      <c r="DP1826"/>
      <c r="DQ1826"/>
      <c r="DR1826"/>
      <c r="DS1826"/>
      <c r="DT1826"/>
      <c r="DU1826"/>
      <c r="DV1826"/>
      <c r="DW1826"/>
      <c r="DX1826"/>
      <c r="DY1826"/>
      <c r="DZ1826"/>
      <c r="EA1826"/>
      <c r="EB1826"/>
      <c r="EC1826"/>
      <c r="ED1826"/>
      <c r="EE1826"/>
      <c r="EF1826"/>
      <c r="EG1826"/>
      <c r="EH1826"/>
      <c r="EI1826"/>
      <c r="EJ1826"/>
      <c r="EK1826"/>
    </row>
    <row r="1827" spans="1:141" ht="15.75">
      <c r="A1827"/>
      <c r="B1827"/>
      <c r="C1827"/>
      <c r="D1827"/>
      <c r="E1827"/>
      <c r="F1827"/>
      <c r="G1827"/>
      <c r="H1827"/>
      <c r="I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c r="CW1827"/>
      <c r="CX1827"/>
      <c r="CY1827"/>
      <c r="CZ1827"/>
      <c r="DA1827"/>
      <c r="DB1827"/>
      <c r="DC1827"/>
      <c r="DD1827"/>
      <c r="DE1827"/>
      <c r="DF1827"/>
      <c r="DG1827"/>
      <c r="DH1827"/>
      <c r="DI1827"/>
      <c r="DJ1827"/>
      <c r="DK1827"/>
      <c r="DL1827"/>
      <c r="DM1827"/>
      <c r="DN1827"/>
      <c r="DO1827"/>
      <c r="DP1827"/>
      <c r="DQ1827"/>
      <c r="DR1827"/>
      <c r="DS1827"/>
      <c r="DT1827"/>
      <c r="DU1827"/>
      <c r="DV1827"/>
      <c r="DW1827"/>
      <c r="DX1827"/>
      <c r="DY1827"/>
      <c r="DZ1827"/>
      <c r="EA1827"/>
      <c r="EB1827"/>
      <c r="EC1827"/>
      <c r="ED1827"/>
      <c r="EE1827"/>
      <c r="EF1827"/>
      <c r="EG1827"/>
      <c r="EH1827"/>
      <c r="EI1827"/>
      <c r="EJ1827"/>
      <c r="EK1827"/>
    </row>
    <row r="1828" spans="1:141" ht="15.75">
      <c r="A1828"/>
      <c r="B1828"/>
      <c r="C1828"/>
      <c r="D1828"/>
      <c r="E1828"/>
      <c r="F1828"/>
      <c r="G1828"/>
      <c r="H1828"/>
      <c r="I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c r="CW1828"/>
      <c r="CX1828"/>
      <c r="CY1828"/>
      <c r="CZ1828"/>
      <c r="DA1828"/>
      <c r="DB1828"/>
      <c r="DC1828"/>
      <c r="DD1828"/>
      <c r="DE1828"/>
      <c r="DF1828"/>
      <c r="DG1828"/>
      <c r="DH1828"/>
      <c r="DI1828"/>
      <c r="DJ1828"/>
      <c r="DK1828"/>
      <c r="DL1828"/>
      <c r="DM1828"/>
      <c r="DN1828"/>
      <c r="DO1828"/>
      <c r="DP1828"/>
      <c r="DQ1828"/>
      <c r="DR1828"/>
      <c r="DS1828"/>
      <c r="DT1828"/>
      <c r="DU1828"/>
      <c r="DV1828"/>
      <c r="DW1828"/>
      <c r="DX1828"/>
      <c r="DY1828"/>
      <c r="DZ1828"/>
      <c r="EA1828"/>
      <c r="EB1828"/>
      <c r="EC1828"/>
      <c r="ED1828"/>
      <c r="EE1828"/>
      <c r="EF1828"/>
      <c r="EG1828"/>
      <c r="EH1828"/>
      <c r="EI1828"/>
      <c r="EJ1828"/>
      <c r="EK1828"/>
    </row>
    <row r="1829" spans="1:141" ht="15.75">
      <c r="A1829"/>
      <c r="B1829"/>
      <c r="C1829"/>
      <c r="D1829"/>
      <c r="E1829"/>
      <c r="F1829"/>
      <c r="G1829"/>
      <c r="H1829"/>
      <c r="I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c r="CW1829"/>
      <c r="CX1829"/>
      <c r="CY1829"/>
      <c r="CZ1829"/>
      <c r="DA1829"/>
      <c r="DB1829"/>
      <c r="DC1829"/>
      <c r="DD1829"/>
      <c r="DE1829"/>
      <c r="DF1829"/>
      <c r="DG1829"/>
      <c r="DH1829"/>
      <c r="DI1829"/>
      <c r="DJ1829"/>
      <c r="DK1829"/>
      <c r="DL1829"/>
      <c r="DM1829"/>
      <c r="DN1829"/>
      <c r="DO1829"/>
      <c r="DP1829"/>
      <c r="DQ1829"/>
      <c r="DR1829"/>
      <c r="DS1829"/>
      <c r="DT1829"/>
      <c r="DU1829"/>
      <c r="DV1829"/>
      <c r="DW1829"/>
      <c r="DX1829"/>
      <c r="DY1829"/>
      <c r="DZ1829"/>
      <c r="EA1829"/>
      <c r="EB1829"/>
      <c r="EC1829"/>
      <c r="ED1829"/>
      <c r="EE1829"/>
      <c r="EF1829"/>
      <c r="EG1829"/>
      <c r="EH1829"/>
      <c r="EI1829"/>
      <c r="EJ1829"/>
      <c r="EK1829"/>
    </row>
    <row r="1830" spans="1:141" ht="15.75">
      <c r="A1830"/>
      <c r="B1830"/>
      <c r="C1830"/>
      <c r="D1830"/>
      <c r="E1830"/>
      <c r="F1830"/>
      <c r="G1830"/>
      <c r="H1830"/>
      <c r="I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c r="CW1830"/>
      <c r="CX1830"/>
      <c r="CY1830"/>
      <c r="CZ1830"/>
      <c r="DA1830"/>
      <c r="DB1830"/>
      <c r="DC1830"/>
      <c r="DD1830"/>
      <c r="DE1830"/>
      <c r="DF1830"/>
      <c r="DG1830"/>
      <c r="DH1830"/>
      <c r="DI1830"/>
      <c r="DJ1830"/>
      <c r="DK1830"/>
      <c r="DL1830"/>
      <c r="DM1830"/>
      <c r="DN1830"/>
      <c r="DO1830"/>
      <c r="DP1830"/>
      <c r="DQ1830"/>
      <c r="DR1830"/>
      <c r="DS1830"/>
      <c r="DT1830"/>
      <c r="DU1830"/>
      <c r="DV1830"/>
      <c r="DW1830"/>
      <c r="DX1830"/>
      <c r="DY1830"/>
      <c r="DZ1830"/>
      <c r="EA1830"/>
      <c r="EB1830"/>
      <c r="EC1830"/>
      <c r="ED1830"/>
      <c r="EE1830"/>
      <c r="EF1830"/>
      <c r="EG1830"/>
      <c r="EH1830"/>
      <c r="EI1830"/>
      <c r="EJ1830"/>
      <c r="EK1830"/>
    </row>
    <row r="1831" spans="1:141" ht="15.75">
      <c r="A1831"/>
      <c r="B1831"/>
      <c r="C1831"/>
      <c r="D1831"/>
      <c r="E1831"/>
      <c r="F1831"/>
      <c r="G1831"/>
      <c r="H1831"/>
      <c r="I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c r="CW1831"/>
      <c r="CX1831"/>
      <c r="CY1831"/>
      <c r="CZ1831"/>
      <c r="DA1831"/>
      <c r="DB1831"/>
      <c r="DC1831"/>
      <c r="DD1831"/>
      <c r="DE1831"/>
      <c r="DF1831"/>
      <c r="DG1831"/>
      <c r="DH1831"/>
      <c r="DI1831"/>
      <c r="DJ1831"/>
      <c r="DK1831"/>
      <c r="DL1831"/>
      <c r="DM1831"/>
      <c r="DN1831"/>
      <c r="DO1831"/>
      <c r="DP1831"/>
      <c r="DQ1831"/>
      <c r="DR1831"/>
      <c r="DS1831"/>
      <c r="DT1831"/>
      <c r="DU1831"/>
      <c r="DV1831"/>
      <c r="DW1831"/>
      <c r="DX1831"/>
      <c r="DY1831"/>
      <c r="DZ1831"/>
      <c r="EA1831"/>
      <c r="EB1831"/>
      <c r="EC1831"/>
      <c r="ED1831"/>
      <c r="EE1831"/>
      <c r="EF1831"/>
      <c r="EG1831"/>
      <c r="EH1831"/>
      <c r="EI1831"/>
      <c r="EJ1831"/>
      <c r="EK1831"/>
    </row>
    <row r="1832" spans="1:141" ht="15.75">
      <c r="A1832"/>
      <c r="B1832"/>
      <c r="C1832"/>
      <c r="D1832"/>
      <c r="E1832"/>
      <c r="F1832"/>
      <c r="G1832"/>
      <c r="H1832"/>
      <c r="I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c r="CW1832"/>
      <c r="CX1832"/>
      <c r="CY1832"/>
      <c r="CZ1832"/>
      <c r="DA1832"/>
      <c r="DB1832"/>
      <c r="DC1832"/>
      <c r="DD1832"/>
      <c r="DE1832"/>
      <c r="DF1832"/>
      <c r="DG1832"/>
      <c r="DH1832"/>
      <c r="DI1832"/>
      <c r="DJ1832"/>
      <c r="DK1832"/>
      <c r="DL1832"/>
      <c r="DM1832"/>
      <c r="DN1832"/>
      <c r="DO1832"/>
      <c r="DP1832"/>
      <c r="DQ1832"/>
      <c r="DR1832"/>
      <c r="DS1832"/>
      <c r="DT1832"/>
      <c r="DU1832"/>
      <c r="DV1832"/>
      <c r="DW1832"/>
      <c r="DX1832"/>
      <c r="DY1832"/>
      <c r="DZ1832"/>
      <c r="EA1832"/>
      <c r="EB1832"/>
      <c r="EC1832"/>
      <c r="ED1832"/>
      <c r="EE1832"/>
      <c r="EF1832"/>
      <c r="EG1832"/>
      <c r="EH1832"/>
      <c r="EI1832"/>
      <c r="EJ1832"/>
      <c r="EK1832"/>
    </row>
    <row r="1833" spans="1:141" ht="15.75">
      <c r="A1833"/>
      <c r="B1833"/>
      <c r="C1833"/>
      <c r="D1833"/>
      <c r="E1833"/>
      <c r="F1833"/>
      <c r="G1833"/>
      <c r="H1833"/>
      <c r="I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c r="CW1833"/>
      <c r="CX1833"/>
      <c r="CY1833"/>
      <c r="CZ1833"/>
      <c r="DA1833"/>
      <c r="DB1833"/>
      <c r="DC1833"/>
      <c r="DD1833"/>
      <c r="DE1833"/>
      <c r="DF1833"/>
      <c r="DG1833"/>
      <c r="DH1833"/>
      <c r="DI1833"/>
      <c r="DJ1833"/>
      <c r="DK1833"/>
      <c r="DL1833"/>
      <c r="DM1833"/>
      <c r="DN1833"/>
      <c r="DO1833"/>
      <c r="DP1833"/>
      <c r="DQ1833"/>
      <c r="DR1833"/>
      <c r="DS1833"/>
      <c r="DT1833"/>
      <c r="DU1833"/>
      <c r="DV1833"/>
      <c r="DW1833"/>
      <c r="DX1833"/>
      <c r="DY1833"/>
      <c r="DZ1833"/>
      <c r="EA1833"/>
      <c r="EB1833"/>
      <c r="EC1833"/>
      <c r="ED1833"/>
      <c r="EE1833"/>
      <c r="EF1833"/>
      <c r="EG1833"/>
      <c r="EH1833"/>
      <c r="EI1833"/>
      <c r="EJ1833"/>
      <c r="EK1833"/>
    </row>
    <row r="1834" spans="1:141" ht="15.75">
      <c r="A1834"/>
      <c r="B1834"/>
      <c r="C1834"/>
      <c r="D1834"/>
      <c r="E1834"/>
      <c r="F1834"/>
      <c r="G1834"/>
      <c r="H1834"/>
      <c r="I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c r="CW1834"/>
      <c r="CX1834"/>
      <c r="CY1834"/>
      <c r="CZ1834"/>
      <c r="DA1834"/>
      <c r="DB1834"/>
      <c r="DC1834"/>
      <c r="DD1834"/>
      <c r="DE1834"/>
      <c r="DF1834"/>
      <c r="DG1834"/>
      <c r="DH1834"/>
      <c r="DI1834"/>
      <c r="DJ1834"/>
      <c r="DK1834"/>
      <c r="DL1834"/>
      <c r="DM1834"/>
      <c r="DN1834"/>
      <c r="DO1834"/>
      <c r="DP1834"/>
      <c r="DQ1834"/>
      <c r="DR1834"/>
      <c r="DS1834"/>
      <c r="DT1834"/>
      <c r="DU1834"/>
      <c r="DV1834"/>
      <c r="DW1834"/>
      <c r="DX1834"/>
      <c r="DY1834"/>
      <c r="DZ1834"/>
      <c r="EA1834"/>
      <c r="EB1834"/>
      <c r="EC1834"/>
      <c r="ED1834"/>
      <c r="EE1834"/>
      <c r="EF1834"/>
      <c r="EG1834"/>
      <c r="EH1834"/>
      <c r="EI1834"/>
      <c r="EJ1834"/>
      <c r="EK1834"/>
    </row>
    <row r="1835" spans="1:141" ht="15.75">
      <c r="A1835"/>
      <c r="B1835"/>
      <c r="C1835"/>
      <c r="D1835"/>
      <c r="E1835"/>
      <c r="F1835"/>
      <c r="G1835"/>
      <c r="H1835"/>
      <c r="I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c r="CW1835"/>
      <c r="CX1835"/>
      <c r="CY1835"/>
      <c r="CZ1835"/>
      <c r="DA1835"/>
      <c r="DB1835"/>
      <c r="DC1835"/>
      <c r="DD1835"/>
      <c r="DE1835"/>
      <c r="DF1835"/>
      <c r="DG1835"/>
      <c r="DH1835"/>
      <c r="DI1835"/>
      <c r="DJ1835"/>
      <c r="DK1835"/>
      <c r="DL1835"/>
      <c r="DM1835"/>
      <c r="DN1835"/>
      <c r="DO1835"/>
      <c r="DP1835"/>
      <c r="DQ1835"/>
      <c r="DR1835"/>
      <c r="DS1835"/>
      <c r="DT1835"/>
      <c r="DU1835"/>
      <c r="DV1835"/>
      <c r="DW1835"/>
      <c r="DX1835"/>
      <c r="DY1835"/>
      <c r="DZ1835"/>
      <c r="EA1835"/>
      <c r="EB1835"/>
      <c r="EC1835"/>
      <c r="ED1835"/>
      <c r="EE1835"/>
      <c r="EF1835"/>
      <c r="EG1835"/>
      <c r="EH1835"/>
      <c r="EI1835"/>
      <c r="EJ1835"/>
      <c r="EK1835"/>
    </row>
    <row r="1836" spans="1:141" ht="15.75">
      <c r="A1836"/>
      <c r="B1836"/>
      <c r="C1836"/>
      <c r="D1836"/>
      <c r="E1836"/>
      <c r="F1836"/>
      <c r="G1836"/>
      <c r="H1836"/>
      <c r="I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c r="CW1836"/>
      <c r="CX1836"/>
      <c r="CY1836"/>
      <c r="CZ1836"/>
      <c r="DA1836"/>
      <c r="DB1836"/>
      <c r="DC1836"/>
      <c r="DD1836"/>
      <c r="DE1836"/>
      <c r="DF1836"/>
      <c r="DG1836"/>
      <c r="DH1836"/>
      <c r="DI1836"/>
      <c r="DJ1836"/>
      <c r="DK1836"/>
      <c r="DL1836"/>
      <c r="DM1836"/>
      <c r="DN1836"/>
      <c r="DO1836"/>
      <c r="DP1836"/>
      <c r="DQ1836"/>
      <c r="DR1836"/>
      <c r="DS1836"/>
      <c r="DT1836"/>
      <c r="DU1836"/>
      <c r="DV1836"/>
      <c r="DW1836"/>
      <c r="DX1836"/>
      <c r="DY1836"/>
      <c r="DZ1836"/>
      <c r="EA1836"/>
      <c r="EB1836"/>
      <c r="EC1836"/>
      <c r="ED1836"/>
      <c r="EE1836"/>
      <c r="EF1836"/>
      <c r="EG1836"/>
      <c r="EH1836"/>
      <c r="EI1836"/>
      <c r="EJ1836"/>
      <c r="EK1836"/>
    </row>
    <row r="1837" spans="1:141" ht="15.75">
      <c r="A1837"/>
      <c r="B1837"/>
      <c r="C1837"/>
      <c r="D1837"/>
      <c r="E1837"/>
      <c r="F1837"/>
      <c r="G1837"/>
      <c r="H1837"/>
      <c r="I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c r="CW1837"/>
      <c r="CX1837"/>
      <c r="CY1837"/>
      <c r="CZ1837"/>
      <c r="DA1837"/>
      <c r="DB1837"/>
      <c r="DC1837"/>
      <c r="DD1837"/>
      <c r="DE1837"/>
      <c r="DF1837"/>
      <c r="DG1837"/>
      <c r="DH1837"/>
      <c r="DI1837"/>
      <c r="DJ1837"/>
      <c r="DK1837"/>
      <c r="DL1837"/>
      <c r="DM1837"/>
      <c r="DN1837"/>
      <c r="DO1837"/>
      <c r="DP1837"/>
      <c r="DQ1837"/>
      <c r="DR1837"/>
      <c r="DS1837"/>
      <c r="DT1837"/>
      <c r="DU1837"/>
      <c r="DV1837"/>
      <c r="DW1837"/>
      <c r="DX1837"/>
      <c r="DY1837"/>
      <c r="DZ1837"/>
      <c r="EA1837"/>
      <c r="EB1837"/>
      <c r="EC1837"/>
      <c r="ED1837"/>
      <c r="EE1837"/>
      <c r="EF1837"/>
      <c r="EG1837"/>
      <c r="EH1837"/>
      <c r="EI1837"/>
      <c r="EJ1837"/>
      <c r="EK1837"/>
    </row>
    <row r="1838" spans="1:141" ht="15.75">
      <c r="A1838"/>
      <c r="B1838"/>
      <c r="C1838"/>
      <c r="D1838"/>
      <c r="E1838"/>
      <c r="F1838"/>
      <c r="G1838"/>
      <c r="H1838"/>
      <c r="I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c r="CW1838"/>
      <c r="CX1838"/>
      <c r="CY1838"/>
      <c r="CZ1838"/>
      <c r="DA1838"/>
      <c r="DB1838"/>
      <c r="DC1838"/>
      <c r="DD1838"/>
      <c r="DE1838"/>
      <c r="DF1838"/>
      <c r="DG1838"/>
      <c r="DH1838"/>
      <c r="DI1838"/>
      <c r="DJ1838"/>
      <c r="DK1838"/>
      <c r="DL1838"/>
      <c r="DM1838"/>
      <c r="DN1838"/>
      <c r="DO1838"/>
      <c r="DP1838"/>
      <c r="DQ1838"/>
      <c r="DR1838"/>
      <c r="DS1838"/>
      <c r="DT1838"/>
      <c r="DU1838"/>
      <c r="DV1838"/>
      <c r="DW1838"/>
      <c r="DX1838"/>
      <c r="DY1838"/>
      <c r="DZ1838"/>
      <c r="EA1838"/>
      <c r="EB1838"/>
      <c r="EC1838"/>
      <c r="ED1838"/>
      <c r="EE1838"/>
      <c r="EF1838"/>
      <c r="EG1838"/>
      <c r="EH1838"/>
      <c r="EI1838"/>
      <c r="EJ1838"/>
      <c r="EK1838"/>
    </row>
    <row r="1839" spans="1:141" ht="15.75">
      <c r="A1839"/>
      <c r="B1839"/>
      <c r="C1839"/>
      <c r="D1839"/>
      <c r="E1839"/>
      <c r="F1839"/>
      <c r="G1839"/>
      <c r="H1839"/>
      <c r="I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c r="CW1839"/>
      <c r="CX1839"/>
      <c r="CY1839"/>
      <c r="CZ1839"/>
      <c r="DA1839"/>
      <c r="DB1839"/>
      <c r="DC1839"/>
      <c r="DD1839"/>
      <c r="DE1839"/>
      <c r="DF1839"/>
      <c r="DG1839"/>
      <c r="DH1839"/>
      <c r="DI1839"/>
      <c r="DJ1839"/>
      <c r="DK1839"/>
      <c r="DL1839"/>
      <c r="DM1839"/>
      <c r="DN1839"/>
      <c r="DO1839"/>
      <c r="DP1839"/>
      <c r="DQ1839"/>
      <c r="DR1839"/>
      <c r="DS1839"/>
      <c r="DT1839"/>
      <c r="DU1839"/>
      <c r="DV1839"/>
      <c r="DW1839"/>
      <c r="DX1839"/>
      <c r="DY1839"/>
      <c r="DZ1839"/>
      <c r="EA1839"/>
      <c r="EB1839"/>
      <c r="EC1839"/>
      <c r="ED1839"/>
      <c r="EE1839"/>
      <c r="EF1839"/>
      <c r="EG1839"/>
      <c r="EH1839"/>
      <c r="EI1839"/>
      <c r="EJ1839"/>
      <c r="EK1839"/>
    </row>
    <row r="1840" spans="1:141" ht="15.75">
      <c r="A1840"/>
      <c r="B1840"/>
      <c r="C1840"/>
      <c r="D1840"/>
      <c r="E1840"/>
      <c r="F1840"/>
      <c r="G1840"/>
      <c r="H1840"/>
      <c r="I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c r="CW1840"/>
      <c r="CX1840"/>
      <c r="CY1840"/>
      <c r="CZ1840"/>
      <c r="DA1840"/>
      <c r="DB1840"/>
      <c r="DC1840"/>
      <c r="DD1840"/>
      <c r="DE1840"/>
      <c r="DF1840"/>
      <c r="DG1840"/>
      <c r="DH1840"/>
      <c r="DI1840"/>
      <c r="DJ1840"/>
      <c r="DK1840"/>
      <c r="DL1840"/>
      <c r="DM1840"/>
      <c r="DN1840"/>
      <c r="DO1840"/>
      <c r="DP1840"/>
      <c r="DQ1840"/>
      <c r="DR1840"/>
      <c r="DS1840"/>
      <c r="DT1840"/>
      <c r="DU1840"/>
      <c r="DV1840"/>
      <c r="DW1840"/>
      <c r="DX1840"/>
      <c r="DY1840"/>
      <c r="DZ1840"/>
      <c r="EA1840"/>
      <c r="EB1840"/>
      <c r="EC1840"/>
      <c r="ED1840"/>
      <c r="EE1840"/>
      <c r="EF1840"/>
      <c r="EG1840"/>
      <c r="EH1840"/>
      <c r="EI1840"/>
      <c r="EJ1840"/>
      <c r="EK1840"/>
    </row>
    <row r="1841" spans="1:141" ht="15.75">
      <c r="A1841"/>
      <c r="B1841"/>
      <c r="C1841"/>
      <c r="D1841"/>
      <c r="E1841"/>
      <c r="F1841"/>
      <c r="G1841"/>
      <c r="H1841"/>
      <c r="I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c r="CW1841"/>
      <c r="CX1841"/>
      <c r="CY1841"/>
      <c r="CZ1841"/>
      <c r="DA1841"/>
      <c r="DB1841"/>
      <c r="DC1841"/>
      <c r="DD1841"/>
      <c r="DE1841"/>
      <c r="DF1841"/>
      <c r="DG1841"/>
      <c r="DH1841"/>
      <c r="DI1841"/>
      <c r="DJ1841"/>
      <c r="DK1841"/>
      <c r="DL1841"/>
      <c r="DM1841"/>
      <c r="DN1841"/>
      <c r="DO1841"/>
      <c r="DP1841"/>
      <c r="DQ1841"/>
      <c r="DR1841"/>
      <c r="DS1841"/>
      <c r="DT1841"/>
      <c r="DU1841"/>
      <c r="DV1841"/>
      <c r="DW1841"/>
      <c r="DX1841"/>
      <c r="DY1841"/>
      <c r="DZ1841"/>
      <c r="EA1841"/>
      <c r="EB1841"/>
      <c r="EC1841"/>
      <c r="ED1841"/>
      <c r="EE1841"/>
      <c r="EF1841"/>
      <c r="EG1841"/>
      <c r="EH1841"/>
      <c r="EI1841"/>
      <c r="EJ1841"/>
      <c r="EK1841"/>
    </row>
    <row r="1842" spans="1:141" ht="15.75">
      <c r="A1842"/>
      <c r="B1842"/>
      <c r="C1842"/>
      <c r="D1842"/>
      <c r="E1842"/>
      <c r="F1842"/>
      <c r="G1842"/>
      <c r="H1842"/>
      <c r="I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c r="CW1842"/>
      <c r="CX1842"/>
      <c r="CY1842"/>
      <c r="CZ1842"/>
      <c r="DA1842"/>
      <c r="DB1842"/>
      <c r="DC1842"/>
      <c r="DD1842"/>
      <c r="DE1842"/>
      <c r="DF1842"/>
      <c r="DG1842"/>
      <c r="DH1842"/>
      <c r="DI1842"/>
      <c r="DJ1842"/>
      <c r="DK1842"/>
      <c r="DL1842"/>
      <c r="DM1842"/>
      <c r="DN1842"/>
      <c r="DO1842"/>
      <c r="DP1842"/>
      <c r="DQ1842"/>
      <c r="DR1842"/>
      <c r="DS1842"/>
      <c r="DT1842"/>
      <c r="DU1842"/>
      <c r="DV1842"/>
      <c r="DW1842"/>
      <c r="DX1842"/>
      <c r="DY1842"/>
      <c r="DZ1842"/>
      <c r="EA1842"/>
      <c r="EB1842"/>
      <c r="EC1842"/>
      <c r="ED1842"/>
      <c r="EE1842"/>
      <c r="EF1842"/>
      <c r="EG1842"/>
      <c r="EH1842"/>
      <c r="EI1842"/>
      <c r="EJ1842"/>
      <c r="EK1842"/>
    </row>
    <row r="1843" spans="1:141" ht="15.75">
      <c r="A1843"/>
      <c r="B1843"/>
      <c r="C1843"/>
      <c r="D1843"/>
      <c r="E1843"/>
      <c r="F1843"/>
      <c r="G1843"/>
      <c r="H1843"/>
      <c r="I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c r="CW1843"/>
      <c r="CX1843"/>
      <c r="CY1843"/>
      <c r="CZ1843"/>
      <c r="DA1843"/>
      <c r="DB1843"/>
      <c r="DC1843"/>
      <c r="DD1843"/>
      <c r="DE1843"/>
      <c r="DF1843"/>
      <c r="DG1843"/>
      <c r="DH1843"/>
      <c r="DI1843"/>
      <c r="DJ1843"/>
      <c r="DK1843"/>
      <c r="DL1843"/>
      <c r="DM1843"/>
      <c r="DN1843"/>
      <c r="DO1843"/>
      <c r="DP1843"/>
      <c r="DQ1843"/>
      <c r="DR1843"/>
      <c r="DS1843"/>
      <c r="DT1843"/>
      <c r="DU1843"/>
      <c r="DV1843"/>
      <c r="DW1843"/>
      <c r="DX1843"/>
      <c r="DY1843"/>
      <c r="DZ1843"/>
      <c r="EA1843"/>
      <c r="EB1843"/>
      <c r="EC1843"/>
      <c r="ED1843"/>
      <c r="EE1843"/>
      <c r="EF1843"/>
      <c r="EG1843"/>
      <c r="EH1843"/>
      <c r="EI1843"/>
      <c r="EJ1843"/>
      <c r="EK1843"/>
    </row>
    <row r="1844" spans="1:141" ht="15.75">
      <c r="A1844"/>
      <c r="B1844"/>
      <c r="C1844"/>
      <c r="D1844"/>
      <c r="E1844"/>
      <c r="F1844"/>
      <c r="G1844"/>
      <c r="H1844"/>
      <c r="I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c r="CW1844"/>
      <c r="CX1844"/>
      <c r="CY1844"/>
      <c r="CZ1844"/>
      <c r="DA1844"/>
      <c r="DB1844"/>
      <c r="DC1844"/>
      <c r="DD1844"/>
      <c r="DE1844"/>
      <c r="DF1844"/>
      <c r="DG1844"/>
      <c r="DH1844"/>
      <c r="DI1844"/>
      <c r="DJ1844"/>
      <c r="DK1844"/>
      <c r="DL1844"/>
      <c r="DM1844"/>
      <c r="DN1844"/>
      <c r="DO1844"/>
      <c r="DP1844"/>
      <c r="DQ1844"/>
      <c r="DR1844"/>
      <c r="DS1844"/>
      <c r="DT1844"/>
      <c r="DU1844"/>
      <c r="DV1844"/>
      <c r="DW1844"/>
      <c r="DX1844"/>
      <c r="DY1844"/>
      <c r="DZ1844"/>
      <c r="EA1844"/>
      <c r="EB1844"/>
      <c r="EC1844"/>
      <c r="ED1844"/>
      <c r="EE1844"/>
      <c r="EF1844"/>
      <c r="EG1844"/>
      <c r="EH1844"/>
      <c r="EI1844"/>
      <c r="EJ1844"/>
      <c r="EK1844"/>
    </row>
    <row r="1845" spans="1:141" ht="15.75">
      <c r="A1845"/>
      <c r="B1845"/>
      <c r="C1845"/>
      <c r="D1845"/>
      <c r="E1845"/>
      <c r="F1845"/>
      <c r="G1845"/>
      <c r="H1845"/>
      <c r="I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c r="CW1845"/>
      <c r="CX1845"/>
      <c r="CY1845"/>
      <c r="CZ1845"/>
      <c r="DA1845"/>
      <c r="DB1845"/>
      <c r="DC1845"/>
      <c r="DD1845"/>
      <c r="DE1845"/>
      <c r="DF1845"/>
      <c r="DG1845"/>
      <c r="DH1845"/>
      <c r="DI1845"/>
      <c r="DJ1845"/>
      <c r="DK1845"/>
      <c r="DL1845"/>
      <c r="DM1845"/>
      <c r="DN1845"/>
      <c r="DO1845"/>
      <c r="DP1845"/>
      <c r="DQ1845"/>
      <c r="DR1845"/>
      <c r="DS1845"/>
      <c r="DT1845"/>
      <c r="DU1845"/>
      <c r="DV1845"/>
      <c r="DW1845"/>
      <c r="DX1845"/>
      <c r="DY1845"/>
      <c r="DZ1845"/>
      <c r="EA1845"/>
      <c r="EB1845"/>
      <c r="EC1845"/>
      <c r="ED1845"/>
      <c r="EE1845"/>
      <c r="EF1845"/>
      <c r="EG1845"/>
      <c r="EH1845"/>
      <c r="EI1845"/>
      <c r="EJ1845"/>
      <c r="EK1845"/>
    </row>
    <row r="1846" spans="1:141" ht="15.75">
      <c r="A1846"/>
      <c r="B1846"/>
      <c r="C1846"/>
      <c r="D1846"/>
      <c r="E1846"/>
      <c r="F1846"/>
      <c r="G1846"/>
      <c r="H1846"/>
      <c r="I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c r="CW1846"/>
      <c r="CX1846"/>
      <c r="CY1846"/>
      <c r="CZ1846"/>
      <c r="DA1846"/>
      <c r="DB1846"/>
      <c r="DC1846"/>
      <c r="DD1846"/>
      <c r="DE1846"/>
      <c r="DF1846"/>
      <c r="DG1846"/>
      <c r="DH1846"/>
      <c r="DI1846"/>
      <c r="DJ1846"/>
      <c r="DK1846"/>
      <c r="DL1846"/>
      <c r="DM1846"/>
      <c r="DN1846"/>
      <c r="DO1846"/>
      <c r="DP1846"/>
      <c r="DQ1846"/>
      <c r="DR1846"/>
      <c r="DS1846"/>
      <c r="DT1846"/>
      <c r="DU1846"/>
      <c r="DV1846"/>
      <c r="DW1846"/>
      <c r="DX1846"/>
      <c r="DY1846"/>
      <c r="DZ1846"/>
      <c r="EA1846"/>
      <c r="EB1846"/>
      <c r="EC1846"/>
      <c r="ED1846"/>
      <c r="EE1846"/>
      <c r="EF1846"/>
      <c r="EG1846"/>
      <c r="EH1846"/>
      <c r="EI1846"/>
      <c r="EJ1846"/>
      <c r="EK1846"/>
    </row>
    <row r="1847" spans="1:141" ht="15.75">
      <c r="A1847"/>
      <c r="B1847"/>
      <c r="C1847"/>
      <c r="D1847"/>
      <c r="E1847"/>
      <c r="F1847"/>
      <c r="G1847"/>
      <c r="H1847"/>
      <c r="I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c r="CW1847"/>
      <c r="CX1847"/>
      <c r="CY1847"/>
      <c r="CZ1847"/>
      <c r="DA1847"/>
      <c r="DB1847"/>
      <c r="DC1847"/>
      <c r="DD1847"/>
      <c r="DE1847"/>
      <c r="DF1847"/>
      <c r="DG1847"/>
      <c r="DH1847"/>
      <c r="DI1847"/>
      <c r="DJ1847"/>
      <c r="DK1847"/>
      <c r="DL1847"/>
      <c r="DM1847"/>
      <c r="DN1847"/>
      <c r="DO1847"/>
      <c r="DP1847"/>
      <c r="DQ1847"/>
      <c r="DR1847"/>
      <c r="DS1847"/>
      <c r="DT1847"/>
      <c r="DU1847"/>
      <c r="DV1847"/>
      <c r="DW1847"/>
      <c r="DX1847"/>
      <c r="DY1847"/>
      <c r="DZ1847"/>
      <c r="EA1847"/>
      <c r="EB1847"/>
      <c r="EC1847"/>
      <c r="ED1847"/>
      <c r="EE1847"/>
      <c r="EF1847"/>
      <c r="EG1847"/>
      <c r="EH1847"/>
      <c r="EI1847"/>
      <c r="EJ1847"/>
      <c r="EK1847"/>
    </row>
    <row r="1848" spans="1:141" ht="15.75">
      <c r="A1848"/>
      <c r="B1848"/>
      <c r="C1848"/>
      <c r="D1848"/>
      <c r="E1848"/>
      <c r="F1848"/>
      <c r="G1848"/>
      <c r="H1848"/>
      <c r="I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c r="CW1848"/>
      <c r="CX1848"/>
      <c r="CY1848"/>
      <c r="CZ1848"/>
      <c r="DA1848"/>
      <c r="DB1848"/>
      <c r="DC1848"/>
      <c r="DD1848"/>
      <c r="DE1848"/>
      <c r="DF1848"/>
      <c r="DG1848"/>
      <c r="DH1848"/>
      <c r="DI1848"/>
      <c r="DJ1848"/>
      <c r="DK1848"/>
      <c r="DL1848"/>
      <c r="DM1848"/>
      <c r="DN1848"/>
      <c r="DO1848"/>
      <c r="DP1848"/>
      <c r="DQ1848"/>
      <c r="DR1848"/>
      <c r="DS1848"/>
      <c r="DT1848"/>
      <c r="DU1848"/>
      <c r="DV1848"/>
      <c r="DW1848"/>
      <c r="DX1848"/>
      <c r="DY1848"/>
      <c r="DZ1848"/>
      <c r="EA1848"/>
      <c r="EB1848"/>
      <c r="EC1848"/>
      <c r="ED1848"/>
      <c r="EE1848"/>
      <c r="EF1848"/>
      <c r="EG1848"/>
      <c r="EH1848"/>
      <c r="EI1848"/>
      <c r="EJ1848"/>
      <c r="EK1848"/>
    </row>
    <row r="1849" spans="1:141" ht="15.75">
      <c r="A1849"/>
      <c r="B1849"/>
      <c r="C1849"/>
      <c r="D1849"/>
      <c r="E1849"/>
      <c r="F1849"/>
      <c r="G1849"/>
      <c r="H1849"/>
      <c r="I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c r="CW1849"/>
      <c r="CX1849"/>
      <c r="CY1849"/>
      <c r="CZ1849"/>
      <c r="DA1849"/>
      <c r="DB1849"/>
      <c r="DC1849"/>
      <c r="DD1849"/>
      <c r="DE1849"/>
      <c r="DF1849"/>
      <c r="DG1849"/>
      <c r="DH1849"/>
      <c r="DI1849"/>
      <c r="DJ1849"/>
      <c r="DK1849"/>
      <c r="DL1849"/>
      <c r="DM1849"/>
      <c r="DN1849"/>
      <c r="DO1849"/>
      <c r="DP1849"/>
      <c r="DQ1849"/>
      <c r="DR1849"/>
      <c r="DS1849"/>
      <c r="DT1849"/>
      <c r="DU1849"/>
      <c r="DV1849"/>
      <c r="DW1849"/>
      <c r="DX1849"/>
      <c r="DY1849"/>
      <c r="DZ1849"/>
      <c r="EA1849"/>
      <c r="EB1849"/>
      <c r="EC1849"/>
      <c r="ED1849"/>
      <c r="EE1849"/>
      <c r="EF1849"/>
      <c r="EG1849"/>
      <c r="EH1849"/>
      <c r="EI1849"/>
      <c r="EJ1849"/>
      <c r="EK1849"/>
    </row>
    <row r="1850" spans="1:141" ht="15.75">
      <c r="A1850"/>
      <c r="B1850"/>
      <c r="C1850"/>
      <c r="D1850"/>
      <c r="E1850"/>
      <c r="F1850"/>
      <c r="G1850"/>
      <c r="H1850"/>
      <c r="I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c r="CW1850"/>
      <c r="CX1850"/>
      <c r="CY1850"/>
      <c r="CZ1850"/>
      <c r="DA1850"/>
      <c r="DB1850"/>
      <c r="DC1850"/>
      <c r="DD1850"/>
      <c r="DE1850"/>
      <c r="DF1850"/>
      <c r="DG1850"/>
      <c r="DH1850"/>
      <c r="DI1850"/>
      <c r="DJ1850"/>
      <c r="DK1850"/>
      <c r="DL1850"/>
      <c r="DM1850"/>
      <c r="DN1850"/>
      <c r="DO1850"/>
      <c r="DP1850"/>
      <c r="DQ1850"/>
      <c r="DR1850"/>
      <c r="DS1850"/>
      <c r="DT1850"/>
      <c r="DU1850"/>
      <c r="DV1850"/>
      <c r="DW1850"/>
      <c r="DX1850"/>
      <c r="DY1850"/>
      <c r="DZ1850"/>
      <c r="EA1850"/>
      <c r="EB1850"/>
      <c r="EC1850"/>
      <c r="ED1850"/>
      <c r="EE1850"/>
      <c r="EF1850"/>
      <c r="EG1850"/>
      <c r="EH1850"/>
      <c r="EI1850"/>
      <c r="EJ1850"/>
      <c r="EK1850"/>
    </row>
    <row r="1851" spans="1:141" ht="15.75">
      <c r="A1851"/>
      <c r="B1851"/>
      <c r="C1851"/>
      <c r="D1851"/>
      <c r="E1851"/>
      <c r="F1851"/>
      <c r="G1851"/>
      <c r="H1851"/>
      <c r="I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c r="CW1851"/>
      <c r="CX1851"/>
      <c r="CY1851"/>
      <c r="CZ1851"/>
      <c r="DA1851"/>
      <c r="DB1851"/>
      <c r="DC1851"/>
      <c r="DD1851"/>
      <c r="DE1851"/>
      <c r="DF1851"/>
      <c r="DG1851"/>
      <c r="DH1851"/>
      <c r="DI1851"/>
      <c r="DJ1851"/>
      <c r="DK1851"/>
      <c r="DL1851"/>
      <c r="DM1851"/>
      <c r="DN1851"/>
      <c r="DO1851"/>
      <c r="DP1851"/>
      <c r="DQ1851"/>
      <c r="DR1851"/>
      <c r="DS1851"/>
      <c r="DT1851"/>
      <c r="DU1851"/>
      <c r="DV1851"/>
      <c r="DW1851"/>
      <c r="DX1851"/>
      <c r="DY1851"/>
      <c r="DZ1851"/>
      <c r="EA1851"/>
      <c r="EB1851"/>
      <c r="EC1851"/>
      <c r="ED1851"/>
      <c r="EE1851"/>
      <c r="EF1851"/>
      <c r="EG1851"/>
      <c r="EH1851"/>
      <c r="EI1851"/>
      <c r="EJ1851"/>
      <c r="EK1851"/>
    </row>
    <row r="1852" spans="1:141" ht="15.75">
      <c r="A1852"/>
      <c r="B1852"/>
      <c r="C1852"/>
      <c r="D1852"/>
      <c r="E1852"/>
      <c r="F1852"/>
      <c r="G1852"/>
      <c r="H1852"/>
      <c r="I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c r="CW1852"/>
      <c r="CX1852"/>
      <c r="CY1852"/>
      <c r="CZ1852"/>
      <c r="DA1852"/>
      <c r="DB1852"/>
      <c r="DC1852"/>
      <c r="DD1852"/>
      <c r="DE1852"/>
      <c r="DF1852"/>
      <c r="DG1852"/>
      <c r="DH1852"/>
      <c r="DI1852"/>
      <c r="DJ1852"/>
      <c r="DK1852"/>
      <c r="DL1852"/>
      <c r="DM1852"/>
      <c r="DN1852"/>
      <c r="DO1852"/>
      <c r="DP1852"/>
      <c r="DQ1852"/>
      <c r="DR1852"/>
      <c r="DS1852"/>
      <c r="DT1852"/>
      <c r="DU1852"/>
      <c r="DV1852"/>
      <c r="DW1852"/>
      <c r="DX1852"/>
      <c r="DY1852"/>
      <c r="DZ1852"/>
      <c r="EA1852"/>
      <c r="EB1852"/>
      <c r="EC1852"/>
      <c r="ED1852"/>
      <c r="EE1852"/>
      <c r="EF1852"/>
      <c r="EG1852"/>
      <c r="EH1852"/>
      <c r="EI1852"/>
      <c r="EJ1852"/>
      <c r="EK1852"/>
    </row>
    <row r="1853" spans="1:141" ht="15.75">
      <c r="A1853"/>
      <c r="B1853"/>
      <c r="C1853"/>
      <c r="D1853"/>
      <c r="E1853"/>
      <c r="F1853"/>
      <c r="G1853"/>
      <c r="H1853"/>
      <c r="I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c r="CW1853"/>
      <c r="CX1853"/>
      <c r="CY1853"/>
      <c r="CZ1853"/>
      <c r="DA1853"/>
      <c r="DB1853"/>
      <c r="DC1853"/>
      <c r="DD1853"/>
      <c r="DE1853"/>
      <c r="DF1853"/>
      <c r="DG1853"/>
      <c r="DH1853"/>
      <c r="DI1853"/>
      <c r="DJ1853"/>
      <c r="DK1853"/>
      <c r="DL1853"/>
      <c r="DM1853"/>
      <c r="DN1853"/>
      <c r="DO1853"/>
      <c r="DP1853"/>
      <c r="DQ1853"/>
      <c r="DR1853"/>
      <c r="DS1853"/>
      <c r="DT1853"/>
      <c r="DU1853"/>
      <c r="DV1853"/>
      <c r="DW1853"/>
      <c r="DX1853"/>
      <c r="DY1853"/>
      <c r="DZ1853"/>
      <c r="EA1853"/>
      <c r="EB1853"/>
      <c r="EC1853"/>
      <c r="ED1853"/>
      <c r="EE1853"/>
      <c r="EF1853"/>
      <c r="EG1853"/>
      <c r="EH1853"/>
      <c r="EI1853"/>
      <c r="EJ1853"/>
      <c r="EK1853"/>
    </row>
    <row r="1854" spans="1:141" ht="15.75">
      <c r="A1854"/>
      <c r="B1854"/>
      <c r="C1854"/>
      <c r="D1854"/>
      <c r="E1854"/>
      <c r="F1854"/>
      <c r="G1854"/>
      <c r="H1854"/>
      <c r="I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c r="CW1854"/>
      <c r="CX1854"/>
      <c r="CY1854"/>
      <c r="CZ1854"/>
      <c r="DA1854"/>
      <c r="DB1854"/>
      <c r="DC1854"/>
      <c r="DD1854"/>
      <c r="DE1854"/>
      <c r="DF1854"/>
      <c r="DG1854"/>
      <c r="DH1854"/>
      <c r="DI1854"/>
      <c r="DJ1854"/>
      <c r="DK1854"/>
      <c r="DL1854"/>
      <c r="DM1854"/>
      <c r="DN1854"/>
      <c r="DO1854"/>
      <c r="DP1854"/>
      <c r="DQ1854"/>
      <c r="DR1854"/>
      <c r="DS1854"/>
      <c r="DT1854"/>
      <c r="DU1854"/>
      <c r="DV1854"/>
      <c r="DW1854"/>
      <c r="DX1854"/>
      <c r="DY1854"/>
      <c r="DZ1854"/>
      <c r="EA1854"/>
      <c r="EB1854"/>
      <c r="EC1854"/>
      <c r="ED1854"/>
      <c r="EE1854"/>
      <c r="EF1854"/>
      <c r="EG1854"/>
      <c r="EH1854"/>
      <c r="EI1854"/>
      <c r="EJ1854"/>
      <c r="EK1854"/>
    </row>
    <row r="1855" spans="1:141" ht="15.75">
      <c r="A1855"/>
      <c r="B1855"/>
      <c r="C1855"/>
      <c r="D1855"/>
      <c r="E1855"/>
      <c r="F1855"/>
      <c r="G1855"/>
      <c r="H1855"/>
      <c r="I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c r="CW1855"/>
      <c r="CX1855"/>
      <c r="CY1855"/>
      <c r="CZ1855"/>
      <c r="DA1855"/>
      <c r="DB1855"/>
      <c r="DC1855"/>
      <c r="DD1855"/>
      <c r="DE1855"/>
      <c r="DF1855"/>
      <c r="DG1855"/>
      <c r="DH1855"/>
      <c r="DI1855"/>
      <c r="DJ1855"/>
      <c r="DK1855"/>
      <c r="DL1855"/>
      <c r="DM1855"/>
      <c r="DN1855"/>
      <c r="DO1855"/>
      <c r="DP1855"/>
      <c r="DQ1855"/>
      <c r="DR1855"/>
      <c r="DS1855"/>
      <c r="DT1855"/>
      <c r="DU1855"/>
      <c r="DV1855"/>
      <c r="DW1855"/>
      <c r="DX1855"/>
      <c r="DY1855"/>
      <c r="DZ1855"/>
      <c r="EA1855"/>
      <c r="EB1855"/>
      <c r="EC1855"/>
      <c r="ED1855"/>
      <c r="EE1855"/>
      <c r="EF1855"/>
      <c r="EG1855"/>
      <c r="EH1855"/>
      <c r="EI1855"/>
      <c r="EJ1855"/>
      <c r="EK1855"/>
    </row>
    <row r="1856" spans="1:141" ht="15.75">
      <c r="A1856"/>
      <c r="B1856"/>
      <c r="C1856"/>
      <c r="D1856"/>
      <c r="E1856"/>
      <c r="F1856"/>
      <c r="G1856"/>
      <c r="H1856"/>
      <c r="I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c r="CW1856"/>
      <c r="CX1856"/>
      <c r="CY1856"/>
      <c r="CZ1856"/>
      <c r="DA1856"/>
      <c r="DB1856"/>
      <c r="DC1856"/>
      <c r="DD1856"/>
      <c r="DE1856"/>
      <c r="DF1856"/>
      <c r="DG1856"/>
      <c r="DH1856"/>
      <c r="DI1856"/>
      <c r="DJ1856"/>
      <c r="DK1856"/>
      <c r="DL1856"/>
      <c r="DM1856"/>
      <c r="DN1856"/>
      <c r="DO1856"/>
      <c r="DP1856"/>
      <c r="DQ1856"/>
      <c r="DR1856"/>
      <c r="DS1856"/>
      <c r="DT1856"/>
      <c r="DU1856"/>
      <c r="DV1856"/>
      <c r="DW1856"/>
      <c r="DX1856"/>
      <c r="DY1856"/>
      <c r="DZ1856"/>
      <c r="EA1856"/>
      <c r="EB1856"/>
      <c r="EC1856"/>
      <c r="ED1856"/>
      <c r="EE1856"/>
      <c r="EF1856"/>
      <c r="EG1856"/>
      <c r="EH1856"/>
      <c r="EI1856"/>
      <c r="EJ1856"/>
      <c r="EK1856"/>
    </row>
    <row r="1857" spans="1:141" ht="15.75">
      <c r="A1857"/>
      <c r="B1857"/>
      <c r="C1857"/>
      <c r="D1857"/>
      <c r="E1857"/>
      <c r="F1857"/>
      <c r="G1857"/>
      <c r="H1857"/>
      <c r="I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c r="CW1857"/>
      <c r="CX1857"/>
      <c r="CY1857"/>
      <c r="CZ1857"/>
      <c r="DA1857"/>
      <c r="DB1857"/>
      <c r="DC1857"/>
      <c r="DD1857"/>
      <c r="DE1857"/>
      <c r="DF1857"/>
      <c r="DG1857"/>
      <c r="DH1857"/>
      <c r="DI1857"/>
      <c r="DJ1857"/>
      <c r="DK1857"/>
      <c r="DL1857"/>
      <c r="DM1857"/>
      <c r="DN1857"/>
      <c r="DO1857"/>
      <c r="DP1857"/>
      <c r="DQ1857"/>
      <c r="DR1857"/>
      <c r="DS1857"/>
      <c r="DT1857"/>
      <c r="DU1857"/>
      <c r="DV1857"/>
      <c r="DW1857"/>
      <c r="DX1857"/>
      <c r="DY1857"/>
      <c r="DZ1857"/>
      <c r="EA1857"/>
      <c r="EB1857"/>
      <c r="EC1857"/>
      <c r="ED1857"/>
      <c r="EE1857"/>
      <c r="EF1857"/>
      <c r="EG1857"/>
      <c r="EH1857"/>
      <c r="EI1857"/>
      <c r="EJ1857"/>
      <c r="EK1857"/>
    </row>
    <row r="1858" spans="1:141" ht="15.75">
      <c r="A1858"/>
      <c r="B1858"/>
      <c r="C1858"/>
      <c r="D1858"/>
      <c r="E1858"/>
      <c r="F1858"/>
      <c r="G1858"/>
      <c r="H1858"/>
      <c r="I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c r="CW1858"/>
      <c r="CX1858"/>
      <c r="CY1858"/>
      <c r="CZ1858"/>
      <c r="DA1858"/>
      <c r="DB1858"/>
      <c r="DC1858"/>
      <c r="DD1858"/>
      <c r="DE1858"/>
      <c r="DF1858"/>
      <c r="DG1858"/>
      <c r="DH1858"/>
      <c r="DI1858"/>
      <c r="DJ1858"/>
      <c r="DK1858"/>
      <c r="DL1858"/>
      <c r="DM1858"/>
      <c r="DN1858"/>
      <c r="DO1858"/>
      <c r="DP1858"/>
      <c r="DQ1858"/>
      <c r="DR1858"/>
      <c r="DS1858"/>
      <c r="DT1858"/>
      <c r="DU1858"/>
      <c r="DV1858"/>
      <c r="DW1858"/>
      <c r="DX1858"/>
      <c r="DY1858"/>
      <c r="DZ1858"/>
      <c r="EA1858"/>
      <c r="EB1858"/>
      <c r="EC1858"/>
      <c r="ED1858"/>
      <c r="EE1858"/>
      <c r="EF1858"/>
      <c r="EG1858"/>
      <c r="EH1858"/>
      <c r="EI1858"/>
      <c r="EJ1858"/>
      <c r="EK1858"/>
    </row>
    <row r="1859" spans="1:141" ht="15.75">
      <c r="A1859"/>
      <c r="B1859"/>
      <c r="C1859"/>
      <c r="D1859"/>
      <c r="E1859"/>
      <c r="F1859"/>
      <c r="G1859"/>
      <c r="H1859"/>
      <c r="I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c r="CW1859"/>
      <c r="CX1859"/>
      <c r="CY1859"/>
      <c r="CZ1859"/>
      <c r="DA1859"/>
      <c r="DB1859"/>
      <c r="DC1859"/>
      <c r="DD1859"/>
      <c r="DE1859"/>
      <c r="DF1859"/>
      <c r="DG1859"/>
      <c r="DH1859"/>
      <c r="DI1859"/>
      <c r="DJ1859"/>
      <c r="DK1859"/>
      <c r="DL1859"/>
      <c r="DM1859"/>
      <c r="DN1859"/>
      <c r="DO1859"/>
      <c r="DP1859"/>
      <c r="DQ1859"/>
      <c r="DR1859"/>
      <c r="DS1859"/>
      <c r="DT1859"/>
      <c r="DU1859"/>
      <c r="DV1859"/>
      <c r="DW1859"/>
      <c r="DX1859"/>
      <c r="DY1859"/>
      <c r="DZ1859"/>
      <c r="EA1859"/>
      <c r="EB1859"/>
      <c r="EC1859"/>
      <c r="ED1859"/>
      <c r="EE1859"/>
      <c r="EF1859"/>
      <c r="EG1859"/>
      <c r="EH1859"/>
      <c r="EI1859"/>
      <c r="EJ1859"/>
      <c r="EK1859"/>
    </row>
    <row r="1860" spans="1:141" ht="15.75">
      <c r="A1860"/>
      <c r="B1860"/>
      <c r="C1860"/>
      <c r="D1860"/>
      <c r="E1860"/>
      <c r="F1860"/>
      <c r="G1860"/>
      <c r="H1860"/>
      <c r="I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c r="CW1860"/>
      <c r="CX1860"/>
      <c r="CY1860"/>
      <c r="CZ1860"/>
      <c r="DA1860"/>
      <c r="DB1860"/>
      <c r="DC1860"/>
      <c r="DD1860"/>
      <c r="DE1860"/>
      <c r="DF1860"/>
      <c r="DG1860"/>
      <c r="DH1860"/>
      <c r="DI1860"/>
      <c r="DJ1860"/>
      <c r="DK1860"/>
      <c r="DL1860"/>
      <c r="DM1860"/>
      <c r="DN1860"/>
      <c r="DO1860"/>
      <c r="DP1860"/>
      <c r="DQ1860"/>
      <c r="DR1860"/>
      <c r="DS1860"/>
      <c r="DT1860"/>
      <c r="DU1860"/>
      <c r="DV1860"/>
      <c r="DW1860"/>
      <c r="DX1860"/>
      <c r="DY1860"/>
      <c r="DZ1860"/>
      <c r="EA1860"/>
      <c r="EB1860"/>
      <c r="EC1860"/>
      <c r="ED1860"/>
      <c r="EE1860"/>
      <c r="EF1860"/>
      <c r="EG1860"/>
      <c r="EH1860"/>
      <c r="EI1860"/>
      <c r="EJ1860"/>
      <c r="EK1860"/>
    </row>
    <row r="1861" spans="1:141" ht="15.75">
      <c r="A1861"/>
      <c r="B1861"/>
      <c r="C1861"/>
      <c r="D1861"/>
      <c r="E1861"/>
      <c r="F1861"/>
      <c r="G1861"/>
      <c r="H1861"/>
      <c r="I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c r="CW1861"/>
      <c r="CX1861"/>
      <c r="CY1861"/>
      <c r="CZ1861"/>
      <c r="DA1861"/>
      <c r="DB1861"/>
      <c r="DC1861"/>
      <c r="DD1861"/>
      <c r="DE1861"/>
      <c r="DF1861"/>
      <c r="DG1861"/>
      <c r="DH1861"/>
      <c r="DI1861"/>
      <c r="DJ1861"/>
      <c r="DK1861"/>
      <c r="DL1861"/>
      <c r="DM1861"/>
      <c r="DN1861"/>
      <c r="DO1861"/>
      <c r="DP1861"/>
      <c r="DQ1861"/>
      <c r="DR1861"/>
      <c r="DS1861"/>
      <c r="DT1861"/>
      <c r="DU1861"/>
      <c r="DV1861"/>
      <c r="DW1861"/>
      <c r="DX1861"/>
      <c r="DY1861"/>
      <c r="DZ1861"/>
      <c r="EA1861"/>
      <c r="EB1861"/>
      <c r="EC1861"/>
      <c r="ED1861"/>
      <c r="EE1861"/>
      <c r="EF1861"/>
      <c r="EG1861"/>
      <c r="EH1861"/>
      <c r="EI1861"/>
      <c r="EJ1861"/>
      <c r="EK1861"/>
    </row>
    <row r="1862" spans="1:141" ht="15.75">
      <c r="A1862"/>
      <c r="B1862"/>
      <c r="C1862"/>
      <c r="D1862"/>
      <c r="E1862"/>
      <c r="F1862"/>
      <c r="G1862"/>
      <c r="H1862"/>
      <c r="I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c r="CW1862"/>
      <c r="CX1862"/>
      <c r="CY1862"/>
      <c r="CZ1862"/>
      <c r="DA1862"/>
      <c r="DB1862"/>
      <c r="DC1862"/>
      <c r="DD1862"/>
      <c r="DE1862"/>
      <c r="DF1862"/>
      <c r="DG1862"/>
      <c r="DH1862"/>
      <c r="DI1862"/>
      <c r="DJ1862"/>
      <c r="DK1862"/>
      <c r="DL1862"/>
      <c r="DM1862"/>
      <c r="DN1862"/>
      <c r="DO1862"/>
      <c r="DP1862"/>
      <c r="DQ1862"/>
      <c r="DR1862"/>
      <c r="DS1862"/>
      <c r="DT1862"/>
      <c r="DU1862"/>
      <c r="DV1862"/>
      <c r="DW1862"/>
      <c r="DX1862"/>
      <c r="DY1862"/>
      <c r="DZ1862"/>
      <c r="EA1862"/>
      <c r="EB1862"/>
      <c r="EC1862"/>
      <c r="ED1862"/>
      <c r="EE1862"/>
      <c r="EF1862"/>
      <c r="EG1862"/>
      <c r="EH1862"/>
      <c r="EI1862"/>
      <c r="EJ1862"/>
      <c r="EK1862"/>
    </row>
    <row r="1863" spans="1:141" ht="15.75">
      <c r="A1863"/>
      <c r="B1863"/>
      <c r="C1863"/>
      <c r="D1863"/>
      <c r="E1863"/>
      <c r="F1863"/>
      <c r="G1863"/>
      <c r="H1863"/>
      <c r="I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c r="CW1863"/>
      <c r="CX1863"/>
      <c r="CY1863"/>
      <c r="CZ1863"/>
      <c r="DA1863"/>
      <c r="DB1863"/>
      <c r="DC1863"/>
      <c r="DD1863"/>
      <c r="DE1863"/>
      <c r="DF1863"/>
      <c r="DG1863"/>
      <c r="DH1863"/>
      <c r="DI1863"/>
      <c r="DJ1863"/>
      <c r="DK1863"/>
      <c r="DL1863"/>
      <c r="DM1863"/>
      <c r="DN1863"/>
      <c r="DO1863"/>
      <c r="DP1863"/>
      <c r="DQ1863"/>
      <c r="DR1863"/>
      <c r="DS1863"/>
      <c r="DT1863"/>
      <c r="DU1863"/>
      <c r="DV1863"/>
      <c r="DW1863"/>
      <c r="DX1863"/>
      <c r="DY1863"/>
      <c r="DZ1863"/>
      <c r="EA1863"/>
      <c r="EB1863"/>
      <c r="EC1863"/>
      <c r="ED1863"/>
      <c r="EE1863"/>
      <c r="EF1863"/>
      <c r="EG1863"/>
      <c r="EH1863"/>
      <c r="EI1863"/>
      <c r="EJ1863"/>
      <c r="EK1863"/>
    </row>
    <row r="1864" spans="1:141" ht="15.75">
      <c r="A1864"/>
      <c r="B1864"/>
      <c r="C1864"/>
      <c r="D1864"/>
      <c r="E1864"/>
      <c r="F1864"/>
      <c r="G1864"/>
      <c r="H1864"/>
      <c r="I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c r="CW1864"/>
      <c r="CX1864"/>
      <c r="CY1864"/>
      <c r="CZ1864"/>
      <c r="DA1864"/>
      <c r="DB1864"/>
      <c r="DC1864"/>
      <c r="DD1864"/>
      <c r="DE1864"/>
      <c r="DF1864"/>
      <c r="DG1864"/>
      <c r="DH1864"/>
      <c r="DI1864"/>
      <c r="DJ1864"/>
      <c r="DK1864"/>
      <c r="DL1864"/>
      <c r="DM1864"/>
      <c r="DN1864"/>
      <c r="DO1864"/>
      <c r="DP1864"/>
      <c r="DQ1864"/>
      <c r="DR1864"/>
      <c r="DS1864"/>
      <c r="DT1864"/>
      <c r="DU1864"/>
      <c r="DV1864"/>
      <c r="DW1864"/>
      <c r="DX1864"/>
      <c r="DY1864"/>
      <c r="DZ1864"/>
      <c r="EA1864"/>
      <c r="EB1864"/>
      <c r="EC1864"/>
      <c r="ED1864"/>
      <c r="EE1864"/>
      <c r="EF1864"/>
      <c r="EG1864"/>
      <c r="EH1864"/>
      <c r="EI1864"/>
      <c r="EJ1864"/>
      <c r="EK1864"/>
    </row>
    <row r="1865" spans="1:141" ht="15.75">
      <c r="A1865"/>
      <c r="B1865"/>
      <c r="C1865"/>
      <c r="D1865"/>
      <c r="E1865"/>
      <c r="F1865"/>
      <c r="G1865"/>
      <c r="H1865"/>
      <c r="I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c r="CW1865"/>
      <c r="CX1865"/>
      <c r="CY1865"/>
      <c r="CZ1865"/>
      <c r="DA1865"/>
      <c r="DB1865"/>
      <c r="DC1865"/>
      <c r="DD1865"/>
      <c r="DE1865"/>
      <c r="DF1865"/>
      <c r="DG1865"/>
      <c r="DH1865"/>
      <c r="DI1865"/>
      <c r="DJ1865"/>
      <c r="DK1865"/>
      <c r="DL1865"/>
      <c r="DM1865"/>
      <c r="DN1865"/>
      <c r="DO1865"/>
      <c r="DP1865"/>
      <c r="DQ1865"/>
      <c r="DR1865"/>
      <c r="DS1865"/>
      <c r="DT1865"/>
      <c r="DU1865"/>
      <c r="DV1865"/>
      <c r="DW1865"/>
      <c r="DX1865"/>
      <c r="DY1865"/>
      <c r="DZ1865"/>
      <c r="EA1865"/>
      <c r="EB1865"/>
      <c r="EC1865"/>
      <c r="ED1865"/>
      <c r="EE1865"/>
      <c r="EF1865"/>
      <c r="EG1865"/>
      <c r="EH1865"/>
      <c r="EI1865"/>
      <c r="EJ1865"/>
      <c r="EK1865"/>
    </row>
    <row r="1866" spans="1:141" ht="15.75">
      <c r="A1866"/>
      <c r="B1866"/>
      <c r="C1866"/>
      <c r="D1866"/>
      <c r="E1866"/>
      <c r="F1866"/>
      <c r="G1866"/>
      <c r="H1866"/>
      <c r="I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c r="CW1866"/>
      <c r="CX1866"/>
      <c r="CY1866"/>
      <c r="CZ1866"/>
      <c r="DA1866"/>
      <c r="DB1866"/>
      <c r="DC1866"/>
      <c r="DD1866"/>
      <c r="DE1866"/>
      <c r="DF1866"/>
      <c r="DG1866"/>
      <c r="DH1866"/>
      <c r="DI1866"/>
      <c r="DJ1866"/>
      <c r="DK1866"/>
      <c r="DL1866"/>
      <c r="DM1866"/>
      <c r="DN1866"/>
      <c r="DO1866"/>
      <c r="DP1866"/>
      <c r="DQ1866"/>
      <c r="DR1866"/>
      <c r="DS1866"/>
      <c r="DT1866"/>
      <c r="DU1866"/>
      <c r="DV1866"/>
      <c r="DW1866"/>
      <c r="DX1866"/>
      <c r="DY1866"/>
      <c r="DZ1866"/>
      <c r="EA1866"/>
      <c r="EB1866"/>
      <c r="EC1866"/>
      <c r="ED1866"/>
      <c r="EE1866"/>
      <c r="EF1866"/>
      <c r="EG1866"/>
      <c r="EH1866"/>
      <c r="EI1866"/>
      <c r="EJ1866"/>
      <c r="EK1866"/>
    </row>
    <row r="1867" spans="1:141" ht="15.75">
      <c r="A1867"/>
      <c r="B1867"/>
      <c r="C1867"/>
      <c r="D1867"/>
      <c r="E1867"/>
      <c r="F1867"/>
      <c r="G1867"/>
      <c r="H1867"/>
      <c r="I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c r="CW1867"/>
      <c r="CX1867"/>
      <c r="CY1867"/>
      <c r="CZ1867"/>
      <c r="DA1867"/>
      <c r="DB1867"/>
      <c r="DC1867"/>
      <c r="DD1867"/>
      <c r="DE1867"/>
      <c r="DF1867"/>
      <c r="DG1867"/>
      <c r="DH1867"/>
      <c r="DI1867"/>
      <c r="DJ1867"/>
      <c r="DK1867"/>
      <c r="DL1867"/>
      <c r="DM1867"/>
      <c r="DN1867"/>
      <c r="DO1867"/>
      <c r="DP1867"/>
      <c r="DQ1867"/>
      <c r="DR1867"/>
      <c r="DS1867"/>
      <c r="DT1867"/>
      <c r="DU1867"/>
      <c r="DV1867"/>
      <c r="DW1867"/>
      <c r="DX1867"/>
      <c r="DY1867"/>
      <c r="DZ1867"/>
      <c r="EA1867"/>
      <c r="EB1867"/>
      <c r="EC1867"/>
      <c r="ED1867"/>
      <c r="EE1867"/>
      <c r="EF1867"/>
      <c r="EG1867"/>
      <c r="EH1867"/>
      <c r="EI1867"/>
      <c r="EJ1867"/>
      <c r="EK1867"/>
    </row>
    <row r="1868" spans="1:141" ht="15.75">
      <c r="A1868"/>
      <c r="B1868"/>
      <c r="C1868"/>
      <c r="D1868"/>
      <c r="E1868"/>
      <c r="F1868"/>
      <c r="G1868"/>
      <c r="H1868"/>
      <c r="I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c r="CW1868"/>
      <c r="CX1868"/>
      <c r="CY1868"/>
      <c r="CZ1868"/>
      <c r="DA1868"/>
      <c r="DB1868"/>
      <c r="DC1868"/>
      <c r="DD1868"/>
      <c r="DE1868"/>
      <c r="DF1868"/>
      <c r="DG1868"/>
      <c r="DH1868"/>
      <c r="DI1868"/>
      <c r="DJ1868"/>
      <c r="DK1868"/>
      <c r="DL1868"/>
      <c r="DM1868"/>
      <c r="DN1868"/>
      <c r="DO1868"/>
      <c r="DP1868"/>
      <c r="DQ1868"/>
      <c r="DR1868"/>
      <c r="DS1868"/>
      <c r="DT1868"/>
      <c r="DU1868"/>
      <c r="DV1868"/>
      <c r="DW1868"/>
      <c r="DX1868"/>
      <c r="DY1868"/>
      <c r="DZ1868"/>
      <c r="EA1868"/>
      <c r="EB1868"/>
      <c r="EC1868"/>
      <c r="ED1868"/>
      <c r="EE1868"/>
      <c r="EF1868"/>
      <c r="EG1868"/>
      <c r="EH1868"/>
      <c r="EI1868"/>
      <c r="EJ1868"/>
      <c r="EK1868"/>
    </row>
    <row r="1869" spans="1:141" ht="15.75">
      <c r="A1869"/>
      <c r="B1869"/>
      <c r="C1869"/>
      <c r="D1869"/>
      <c r="E1869"/>
      <c r="F1869"/>
      <c r="G1869"/>
      <c r="H1869"/>
      <c r="I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c r="CW1869"/>
      <c r="CX1869"/>
      <c r="CY1869"/>
      <c r="CZ1869"/>
      <c r="DA1869"/>
      <c r="DB1869"/>
      <c r="DC1869"/>
      <c r="DD1869"/>
      <c r="DE1869"/>
      <c r="DF1869"/>
      <c r="DG1869"/>
      <c r="DH1869"/>
      <c r="DI1869"/>
      <c r="DJ1869"/>
      <c r="DK1869"/>
      <c r="DL1869"/>
      <c r="DM1869"/>
      <c r="DN1869"/>
      <c r="DO1869"/>
      <c r="DP1869"/>
      <c r="DQ1869"/>
      <c r="DR1869"/>
      <c r="DS1869"/>
      <c r="DT1869"/>
      <c r="DU1869"/>
      <c r="DV1869"/>
      <c r="DW1869"/>
      <c r="DX1869"/>
      <c r="DY1869"/>
      <c r="DZ1869"/>
      <c r="EA1869"/>
      <c r="EB1869"/>
      <c r="EC1869"/>
      <c r="ED1869"/>
      <c r="EE1869"/>
      <c r="EF1869"/>
      <c r="EG1869"/>
      <c r="EH1869"/>
      <c r="EI1869"/>
      <c r="EJ1869"/>
      <c r="EK1869"/>
    </row>
    <row r="1870" spans="1:141" ht="15.75">
      <c r="A1870"/>
      <c r="B1870"/>
      <c r="C1870"/>
      <c r="D1870"/>
      <c r="E1870"/>
      <c r="F1870"/>
      <c r="G1870"/>
      <c r="H1870"/>
      <c r="I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c r="CW1870"/>
      <c r="CX1870"/>
      <c r="CY1870"/>
      <c r="CZ1870"/>
      <c r="DA1870"/>
      <c r="DB1870"/>
      <c r="DC1870"/>
      <c r="DD1870"/>
      <c r="DE1870"/>
      <c r="DF1870"/>
      <c r="DG1870"/>
      <c r="DH1870"/>
      <c r="DI1870"/>
      <c r="DJ1870"/>
      <c r="DK1870"/>
      <c r="DL1870"/>
      <c r="DM1870"/>
      <c r="DN1870"/>
      <c r="DO1870"/>
      <c r="DP1870"/>
      <c r="DQ1870"/>
      <c r="DR1870"/>
      <c r="DS1870"/>
      <c r="DT1870"/>
      <c r="DU1870"/>
      <c r="DV1870"/>
      <c r="DW1870"/>
      <c r="DX1870"/>
      <c r="DY1870"/>
      <c r="DZ1870"/>
      <c r="EA1870"/>
      <c r="EB1870"/>
      <c r="EC1870"/>
      <c r="ED1870"/>
      <c r="EE1870"/>
      <c r="EF1870"/>
      <c r="EG1870"/>
      <c r="EH1870"/>
      <c r="EI1870"/>
      <c r="EJ1870"/>
      <c r="EK1870"/>
    </row>
    <row r="1871" spans="1:141" ht="15.75">
      <c r="A1871"/>
      <c r="B1871"/>
      <c r="C1871"/>
      <c r="D1871"/>
      <c r="E1871"/>
      <c r="F1871"/>
      <c r="G1871"/>
      <c r="H1871"/>
      <c r="I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c r="CW1871"/>
      <c r="CX1871"/>
      <c r="CY1871"/>
      <c r="CZ1871"/>
      <c r="DA1871"/>
      <c r="DB1871"/>
      <c r="DC1871"/>
      <c r="DD1871"/>
      <c r="DE1871"/>
      <c r="DF1871"/>
      <c r="DG1871"/>
      <c r="DH1871"/>
      <c r="DI1871"/>
      <c r="DJ1871"/>
      <c r="DK1871"/>
      <c r="DL1871"/>
      <c r="DM1871"/>
      <c r="DN1871"/>
      <c r="DO1871"/>
      <c r="DP1871"/>
      <c r="DQ1871"/>
      <c r="DR1871"/>
      <c r="DS1871"/>
      <c r="DT1871"/>
      <c r="DU1871"/>
      <c r="DV1871"/>
      <c r="DW1871"/>
      <c r="DX1871"/>
      <c r="DY1871"/>
      <c r="DZ1871"/>
      <c r="EA1871"/>
      <c r="EB1871"/>
      <c r="EC1871"/>
      <c r="ED1871"/>
      <c r="EE1871"/>
      <c r="EF1871"/>
      <c r="EG1871"/>
      <c r="EH1871"/>
      <c r="EI1871"/>
      <c r="EJ1871"/>
      <c r="EK1871"/>
    </row>
    <row r="1872" spans="1:141" ht="15.75">
      <c r="A1872"/>
      <c r="B1872"/>
      <c r="C1872"/>
      <c r="D1872"/>
      <c r="E1872"/>
      <c r="F1872"/>
      <c r="G1872"/>
      <c r="H1872"/>
      <c r="I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c r="CW1872"/>
      <c r="CX1872"/>
      <c r="CY1872"/>
      <c r="CZ1872"/>
      <c r="DA1872"/>
      <c r="DB1872"/>
      <c r="DC1872"/>
      <c r="DD1872"/>
      <c r="DE1872"/>
      <c r="DF1872"/>
      <c r="DG1872"/>
      <c r="DH1872"/>
      <c r="DI1872"/>
      <c r="DJ1872"/>
      <c r="DK1872"/>
      <c r="DL1872"/>
      <c r="DM1872"/>
      <c r="DN1872"/>
      <c r="DO1872"/>
      <c r="DP1872"/>
      <c r="DQ1872"/>
      <c r="DR1872"/>
      <c r="DS1872"/>
      <c r="DT1872"/>
      <c r="DU1872"/>
      <c r="DV1872"/>
      <c r="DW1872"/>
      <c r="DX1872"/>
      <c r="DY1872"/>
      <c r="DZ1872"/>
      <c r="EA1872"/>
      <c r="EB1872"/>
      <c r="EC1872"/>
      <c r="ED1872"/>
      <c r="EE1872"/>
      <c r="EF1872"/>
      <c r="EG1872"/>
      <c r="EH1872"/>
      <c r="EI1872"/>
      <c r="EJ1872"/>
      <c r="EK1872"/>
    </row>
    <row r="1873" spans="1:141" ht="15.75">
      <c r="A1873"/>
      <c r="B1873"/>
      <c r="C1873"/>
      <c r="D1873"/>
      <c r="E1873"/>
      <c r="F1873"/>
      <c r="G1873"/>
      <c r="H1873"/>
      <c r="I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c r="CW1873"/>
      <c r="CX1873"/>
      <c r="CY1873"/>
      <c r="CZ1873"/>
      <c r="DA1873"/>
      <c r="DB1873"/>
      <c r="DC1873"/>
      <c r="DD1873"/>
      <c r="DE1873"/>
      <c r="DF1873"/>
      <c r="DG1873"/>
      <c r="DH1873"/>
      <c r="DI1873"/>
      <c r="DJ1873"/>
      <c r="DK1873"/>
      <c r="DL1873"/>
      <c r="DM1873"/>
      <c r="DN1873"/>
      <c r="DO1873"/>
      <c r="DP1873"/>
      <c r="DQ1873"/>
      <c r="DR1873"/>
      <c r="DS1873"/>
      <c r="DT1873"/>
      <c r="DU1873"/>
      <c r="DV1873"/>
      <c r="DW1873"/>
      <c r="DX1873"/>
      <c r="DY1873"/>
      <c r="DZ1873"/>
      <c r="EA1873"/>
      <c r="EB1873"/>
      <c r="EC1873"/>
      <c r="ED1873"/>
      <c r="EE1873"/>
      <c r="EF1873"/>
      <c r="EG1873"/>
      <c r="EH1873"/>
      <c r="EI1873"/>
      <c r="EJ1873"/>
      <c r="EK1873"/>
    </row>
    <row r="1874" spans="1:141" ht="15.75">
      <c r="A1874"/>
      <c r="B1874"/>
      <c r="C1874"/>
      <c r="D1874"/>
      <c r="E1874"/>
      <c r="F1874"/>
      <c r="G1874"/>
      <c r="H1874"/>
      <c r="I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c r="CW1874"/>
      <c r="CX1874"/>
      <c r="CY1874"/>
      <c r="CZ1874"/>
      <c r="DA1874"/>
      <c r="DB1874"/>
      <c r="DC1874"/>
      <c r="DD1874"/>
      <c r="DE1874"/>
      <c r="DF1874"/>
      <c r="DG1874"/>
      <c r="DH1874"/>
      <c r="DI1874"/>
      <c r="DJ1874"/>
      <c r="DK1874"/>
      <c r="DL1874"/>
      <c r="DM1874"/>
      <c r="DN1874"/>
      <c r="DO1874"/>
      <c r="DP1874"/>
      <c r="DQ1874"/>
      <c r="DR1874"/>
      <c r="DS1874"/>
      <c r="DT1874"/>
      <c r="DU1874"/>
      <c r="DV1874"/>
      <c r="DW1874"/>
      <c r="DX1874"/>
      <c r="DY1874"/>
      <c r="DZ1874"/>
      <c r="EA1874"/>
      <c r="EB1874"/>
      <c r="EC1874"/>
      <c r="ED1874"/>
      <c r="EE1874"/>
      <c r="EF1874"/>
      <c r="EG1874"/>
      <c r="EH1874"/>
      <c r="EI1874"/>
      <c r="EJ1874"/>
      <c r="EK1874"/>
    </row>
    <row r="1875" spans="1:141" ht="15.75">
      <c r="A1875"/>
      <c r="B1875"/>
      <c r="C1875"/>
      <c r="D1875"/>
      <c r="E1875"/>
      <c r="F1875"/>
      <c r="G1875"/>
      <c r="H1875"/>
      <c r="I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c r="CW1875"/>
      <c r="CX1875"/>
      <c r="CY1875"/>
      <c r="CZ1875"/>
      <c r="DA1875"/>
      <c r="DB1875"/>
      <c r="DC1875"/>
      <c r="DD1875"/>
      <c r="DE1875"/>
      <c r="DF1875"/>
      <c r="DG1875"/>
      <c r="DH1875"/>
      <c r="DI1875"/>
      <c r="DJ1875"/>
      <c r="DK1875"/>
      <c r="DL1875"/>
      <c r="DM1875"/>
      <c r="DN1875"/>
      <c r="DO1875"/>
      <c r="DP1875"/>
      <c r="DQ1875"/>
      <c r="DR1875"/>
      <c r="DS1875"/>
      <c r="DT1875"/>
      <c r="DU1875"/>
      <c r="DV1875"/>
      <c r="DW1875"/>
      <c r="DX1875"/>
      <c r="DY1875"/>
      <c r="DZ1875"/>
      <c r="EA1875"/>
      <c r="EB1875"/>
      <c r="EC1875"/>
      <c r="ED1875"/>
      <c r="EE1875"/>
      <c r="EF1875"/>
      <c r="EG1875"/>
      <c r="EH1875"/>
      <c r="EI1875"/>
      <c r="EJ1875"/>
      <c r="EK1875"/>
    </row>
    <row r="1876" spans="1:141" ht="15.75">
      <c r="A1876"/>
      <c r="B1876"/>
      <c r="C1876"/>
      <c r="D1876"/>
      <c r="E1876"/>
      <c r="F1876"/>
      <c r="G1876"/>
      <c r="H1876"/>
      <c r="I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c r="CW1876"/>
      <c r="CX1876"/>
      <c r="CY1876"/>
      <c r="CZ1876"/>
      <c r="DA1876"/>
      <c r="DB1876"/>
      <c r="DC1876"/>
      <c r="DD1876"/>
      <c r="DE1876"/>
      <c r="DF1876"/>
      <c r="DG1876"/>
      <c r="DH1876"/>
      <c r="DI1876"/>
      <c r="DJ1876"/>
      <c r="DK1876"/>
      <c r="DL1876"/>
      <c r="DM1876"/>
      <c r="DN1876"/>
      <c r="DO1876"/>
      <c r="DP1876"/>
      <c r="DQ1876"/>
      <c r="DR1876"/>
      <c r="DS1876"/>
      <c r="DT1876"/>
      <c r="DU1876"/>
      <c r="DV1876"/>
      <c r="DW1876"/>
      <c r="DX1876"/>
      <c r="DY1876"/>
      <c r="DZ1876"/>
      <c r="EA1876"/>
      <c r="EB1876"/>
      <c r="EC1876"/>
      <c r="ED1876"/>
      <c r="EE1876"/>
      <c r="EF1876"/>
      <c r="EG1876"/>
      <c r="EH1876"/>
      <c r="EI1876"/>
      <c r="EJ1876"/>
      <c r="EK1876"/>
    </row>
    <row r="1877" spans="1:141" ht="15.75">
      <c r="A1877"/>
      <c r="B1877"/>
      <c r="C1877"/>
      <c r="D1877"/>
      <c r="E1877"/>
      <c r="F1877"/>
      <c r="G1877"/>
      <c r="H1877"/>
      <c r="I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c r="CW1877"/>
      <c r="CX1877"/>
      <c r="CY1877"/>
      <c r="CZ1877"/>
      <c r="DA1877"/>
      <c r="DB1877"/>
      <c r="DC1877"/>
      <c r="DD1877"/>
      <c r="DE1877"/>
      <c r="DF1877"/>
      <c r="DG1877"/>
      <c r="DH1877"/>
      <c r="DI1877"/>
      <c r="DJ1877"/>
      <c r="DK1877"/>
      <c r="DL1877"/>
      <c r="DM1877"/>
      <c r="DN1877"/>
      <c r="DO1877"/>
      <c r="DP1877"/>
      <c r="DQ1877"/>
      <c r="DR1877"/>
      <c r="DS1877"/>
      <c r="DT1877"/>
      <c r="DU1877"/>
      <c r="DV1877"/>
      <c r="DW1877"/>
      <c r="DX1877"/>
      <c r="DY1877"/>
      <c r="DZ1877"/>
      <c r="EA1877"/>
      <c r="EB1877"/>
      <c r="EC1877"/>
      <c r="ED1877"/>
      <c r="EE1877"/>
      <c r="EF1877"/>
      <c r="EG1877"/>
      <c r="EH1877"/>
      <c r="EI1877"/>
      <c r="EJ1877"/>
      <c r="EK1877"/>
    </row>
    <row r="1878" spans="1:141" ht="15.75">
      <c r="A1878"/>
      <c r="B1878"/>
      <c r="C1878"/>
      <c r="D1878"/>
      <c r="E1878"/>
      <c r="F1878"/>
      <c r="G1878"/>
      <c r="H1878"/>
      <c r="I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c r="CW1878"/>
      <c r="CX1878"/>
      <c r="CY1878"/>
      <c r="CZ1878"/>
      <c r="DA1878"/>
      <c r="DB1878"/>
      <c r="DC1878"/>
      <c r="DD1878"/>
      <c r="DE1878"/>
      <c r="DF1878"/>
      <c r="DG1878"/>
      <c r="DH1878"/>
      <c r="DI1878"/>
      <c r="DJ1878"/>
      <c r="DK1878"/>
      <c r="DL1878"/>
      <c r="DM1878"/>
      <c r="DN1878"/>
      <c r="DO1878"/>
      <c r="DP1878"/>
      <c r="DQ1878"/>
      <c r="DR1878"/>
      <c r="DS1878"/>
      <c r="DT1878"/>
      <c r="DU1878"/>
      <c r="DV1878"/>
      <c r="DW1878"/>
      <c r="DX1878"/>
      <c r="DY1878"/>
      <c r="DZ1878"/>
      <c r="EA1878"/>
      <c r="EB1878"/>
      <c r="EC1878"/>
      <c r="ED1878"/>
      <c r="EE1878"/>
      <c r="EF1878"/>
      <c r="EG1878"/>
      <c r="EH1878"/>
      <c r="EI1878"/>
      <c r="EJ1878"/>
      <c r="EK1878"/>
    </row>
    <row r="1879" spans="1:141" ht="15.75">
      <c r="A1879"/>
      <c r="B1879"/>
      <c r="C1879"/>
      <c r="D1879"/>
      <c r="E1879"/>
      <c r="F1879"/>
      <c r="G1879"/>
      <c r="H1879"/>
      <c r="I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c r="CW1879"/>
      <c r="CX1879"/>
      <c r="CY1879"/>
      <c r="CZ1879"/>
      <c r="DA1879"/>
      <c r="DB1879"/>
      <c r="DC1879"/>
      <c r="DD1879"/>
      <c r="DE1879"/>
      <c r="DF1879"/>
      <c r="DG1879"/>
      <c r="DH1879"/>
      <c r="DI1879"/>
      <c r="DJ1879"/>
      <c r="DK1879"/>
      <c r="DL1879"/>
      <c r="DM1879"/>
      <c r="DN1879"/>
      <c r="DO1879"/>
      <c r="DP1879"/>
      <c r="DQ1879"/>
      <c r="DR1879"/>
      <c r="DS1879"/>
      <c r="DT1879"/>
      <c r="DU1879"/>
      <c r="DV1879"/>
      <c r="DW1879"/>
      <c r="DX1879"/>
      <c r="DY1879"/>
      <c r="DZ1879"/>
      <c r="EA1879"/>
      <c r="EB1879"/>
      <c r="EC1879"/>
      <c r="ED1879"/>
      <c r="EE1879"/>
      <c r="EF1879"/>
      <c r="EG1879"/>
      <c r="EH1879"/>
      <c r="EI1879"/>
      <c r="EJ1879"/>
      <c r="EK1879"/>
    </row>
    <row r="1880" spans="1:141" ht="15.75">
      <c r="A1880"/>
      <c r="B1880"/>
      <c r="C1880"/>
      <c r="D1880"/>
      <c r="E1880"/>
      <c r="F1880"/>
      <c r="G1880"/>
      <c r="H1880"/>
      <c r="I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c r="CW1880"/>
      <c r="CX1880"/>
      <c r="CY1880"/>
      <c r="CZ1880"/>
      <c r="DA1880"/>
      <c r="DB1880"/>
      <c r="DC1880"/>
      <c r="DD1880"/>
      <c r="DE1880"/>
      <c r="DF1880"/>
      <c r="DG1880"/>
      <c r="DH1880"/>
      <c r="DI1880"/>
      <c r="DJ1880"/>
      <c r="DK1880"/>
      <c r="DL1880"/>
      <c r="DM1880"/>
      <c r="DN1880"/>
      <c r="DO1880"/>
      <c r="DP1880"/>
      <c r="DQ1880"/>
      <c r="DR1880"/>
      <c r="DS1880"/>
      <c r="DT1880"/>
      <c r="DU1880"/>
      <c r="DV1880"/>
      <c r="DW1880"/>
      <c r="DX1880"/>
      <c r="DY1880"/>
      <c r="DZ1880"/>
      <c r="EA1880"/>
      <c r="EB1880"/>
      <c r="EC1880"/>
      <c r="ED1880"/>
      <c r="EE1880"/>
      <c r="EF1880"/>
      <c r="EG1880"/>
      <c r="EH1880"/>
      <c r="EI1880"/>
      <c r="EJ1880"/>
      <c r="EK1880"/>
    </row>
    <row r="1881" spans="1:141" ht="15.75">
      <c r="A1881"/>
      <c r="B1881"/>
      <c r="C1881"/>
      <c r="D1881"/>
      <c r="E1881"/>
      <c r="F1881"/>
      <c r="G1881"/>
      <c r="H1881"/>
      <c r="I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c r="CW1881"/>
      <c r="CX1881"/>
      <c r="CY1881"/>
      <c r="CZ1881"/>
      <c r="DA1881"/>
      <c r="DB1881"/>
      <c r="DC1881"/>
      <c r="DD1881"/>
      <c r="DE1881"/>
      <c r="DF1881"/>
      <c r="DG1881"/>
      <c r="DH1881"/>
      <c r="DI1881"/>
      <c r="DJ1881"/>
      <c r="DK1881"/>
      <c r="DL1881"/>
      <c r="DM1881"/>
      <c r="DN1881"/>
      <c r="DO1881"/>
      <c r="DP1881"/>
      <c r="DQ1881"/>
      <c r="DR1881"/>
      <c r="DS1881"/>
      <c r="DT1881"/>
      <c r="DU1881"/>
      <c r="DV1881"/>
      <c r="DW1881"/>
      <c r="DX1881"/>
      <c r="DY1881"/>
      <c r="DZ1881"/>
      <c r="EA1881"/>
      <c r="EB1881"/>
      <c r="EC1881"/>
      <c r="ED1881"/>
      <c r="EE1881"/>
      <c r="EF1881"/>
      <c r="EG1881"/>
      <c r="EH1881"/>
      <c r="EI1881"/>
      <c r="EJ1881"/>
      <c r="EK1881"/>
    </row>
    <row r="1882" spans="1:141" ht="15.75">
      <c r="A1882"/>
      <c r="B1882"/>
      <c r="C1882"/>
      <c r="D1882"/>
      <c r="E1882"/>
      <c r="F1882"/>
      <c r="G1882"/>
      <c r="H1882"/>
      <c r="I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c r="CW1882"/>
      <c r="CX1882"/>
      <c r="CY1882"/>
      <c r="CZ1882"/>
      <c r="DA1882"/>
      <c r="DB1882"/>
      <c r="DC1882"/>
      <c r="DD1882"/>
      <c r="DE1882"/>
      <c r="DF1882"/>
      <c r="DG1882"/>
      <c r="DH1882"/>
      <c r="DI1882"/>
      <c r="DJ1882"/>
      <c r="DK1882"/>
      <c r="DL1882"/>
      <c r="DM1882"/>
      <c r="DN1882"/>
      <c r="DO1882"/>
      <c r="DP1882"/>
      <c r="DQ1882"/>
      <c r="DR1882"/>
      <c r="DS1882"/>
      <c r="DT1882"/>
      <c r="DU1882"/>
      <c r="DV1882"/>
      <c r="DW1882"/>
      <c r="DX1882"/>
      <c r="DY1882"/>
      <c r="DZ1882"/>
      <c r="EA1882"/>
      <c r="EB1882"/>
      <c r="EC1882"/>
      <c r="ED1882"/>
      <c r="EE1882"/>
      <c r="EF1882"/>
      <c r="EG1882"/>
      <c r="EH1882"/>
      <c r="EI1882"/>
      <c r="EJ1882"/>
      <c r="EK1882"/>
    </row>
    <row r="1883" spans="1:141" ht="15.75">
      <c r="A1883"/>
      <c r="B1883"/>
      <c r="C1883"/>
      <c r="D1883"/>
      <c r="E1883"/>
      <c r="F1883"/>
      <c r="G1883"/>
      <c r="H1883"/>
      <c r="I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c r="CW1883"/>
      <c r="CX1883"/>
      <c r="CY1883"/>
      <c r="CZ1883"/>
      <c r="DA1883"/>
      <c r="DB1883"/>
      <c r="DC1883"/>
      <c r="DD1883"/>
      <c r="DE1883"/>
      <c r="DF1883"/>
      <c r="DG1883"/>
      <c r="DH1883"/>
      <c r="DI1883"/>
      <c r="DJ1883"/>
      <c r="DK1883"/>
      <c r="DL1883"/>
      <c r="DM1883"/>
      <c r="DN1883"/>
      <c r="DO1883"/>
      <c r="DP1883"/>
      <c r="DQ1883"/>
      <c r="DR1883"/>
      <c r="DS1883"/>
      <c r="DT1883"/>
      <c r="DU1883"/>
      <c r="DV1883"/>
      <c r="DW1883"/>
      <c r="DX1883"/>
      <c r="DY1883"/>
      <c r="DZ1883"/>
      <c r="EA1883"/>
      <c r="EB1883"/>
      <c r="EC1883"/>
      <c r="ED1883"/>
      <c r="EE1883"/>
      <c r="EF1883"/>
      <c r="EG1883"/>
      <c r="EH1883"/>
      <c r="EI1883"/>
      <c r="EJ1883"/>
      <c r="EK1883"/>
    </row>
    <row r="1884" spans="1:141" ht="15.75">
      <c r="A1884"/>
      <c r="B1884"/>
      <c r="C1884"/>
      <c r="D1884"/>
      <c r="E1884"/>
      <c r="F1884"/>
      <c r="G1884"/>
      <c r="H1884"/>
      <c r="I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c r="CW1884"/>
      <c r="CX1884"/>
      <c r="CY1884"/>
      <c r="CZ1884"/>
      <c r="DA1884"/>
      <c r="DB1884"/>
      <c r="DC1884"/>
      <c r="DD1884"/>
      <c r="DE1884"/>
      <c r="DF1884"/>
      <c r="DG1884"/>
      <c r="DH1884"/>
      <c r="DI1884"/>
      <c r="DJ1884"/>
      <c r="DK1884"/>
      <c r="DL1884"/>
      <c r="DM1884"/>
      <c r="DN1884"/>
      <c r="DO1884"/>
      <c r="DP1884"/>
      <c r="DQ1884"/>
      <c r="DR1884"/>
      <c r="DS1884"/>
      <c r="DT1884"/>
      <c r="DU1884"/>
      <c r="DV1884"/>
      <c r="DW1884"/>
      <c r="DX1884"/>
      <c r="DY1884"/>
      <c r="DZ1884"/>
      <c r="EA1884"/>
      <c r="EB1884"/>
      <c r="EC1884"/>
      <c r="ED1884"/>
      <c r="EE1884"/>
      <c r="EF1884"/>
      <c r="EG1884"/>
      <c r="EH1884"/>
      <c r="EI1884"/>
      <c r="EJ1884"/>
      <c r="EK1884"/>
    </row>
    <row r="1885" spans="1:141" ht="15.75">
      <c r="A1885"/>
      <c r="B1885"/>
      <c r="C1885"/>
      <c r="D1885"/>
      <c r="E1885"/>
      <c r="F1885"/>
      <c r="G1885"/>
      <c r="H1885"/>
      <c r="I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c r="CW1885"/>
      <c r="CX1885"/>
      <c r="CY1885"/>
      <c r="CZ1885"/>
      <c r="DA1885"/>
      <c r="DB1885"/>
      <c r="DC1885"/>
      <c r="DD1885"/>
      <c r="DE1885"/>
      <c r="DF1885"/>
      <c r="DG1885"/>
      <c r="DH1885"/>
      <c r="DI1885"/>
      <c r="DJ1885"/>
      <c r="DK1885"/>
      <c r="DL1885"/>
      <c r="DM1885"/>
      <c r="DN1885"/>
      <c r="DO1885"/>
      <c r="DP1885"/>
      <c r="DQ1885"/>
      <c r="DR1885"/>
      <c r="DS1885"/>
      <c r="DT1885"/>
      <c r="DU1885"/>
      <c r="DV1885"/>
      <c r="DW1885"/>
      <c r="DX1885"/>
      <c r="DY1885"/>
      <c r="DZ1885"/>
      <c r="EA1885"/>
      <c r="EB1885"/>
      <c r="EC1885"/>
      <c r="ED1885"/>
      <c r="EE1885"/>
      <c r="EF1885"/>
      <c r="EG1885"/>
      <c r="EH1885"/>
      <c r="EI1885"/>
      <c r="EJ1885"/>
      <c r="EK1885"/>
    </row>
    <row r="1886" spans="1:141" ht="15.75">
      <c r="A1886"/>
      <c r="B1886"/>
      <c r="C1886"/>
      <c r="D1886"/>
      <c r="E1886"/>
      <c r="F1886"/>
      <c r="G1886"/>
      <c r="H1886"/>
      <c r="I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c r="CW1886"/>
      <c r="CX1886"/>
      <c r="CY1886"/>
      <c r="CZ1886"/>
      <c r="DA1886"/>
      <c r="DB1886"/>
      <c r="DC1886"/>
      <c r="DD1886"/>
      <c r="DE1886"/>
      <c r="DF1886"/>
      <c r="DG1886"/>
      <c r="DH1886"/>
      <c r="DI1886"/>
      <c r="DJ1886"/>
      <c r="DK1886"/>
      <c r="DL1886"/>
      <c r="DM1886"/>
      <c r="DN1886"/>
      <c r="DO1886"/>
      <c r="DP1886"/>
      <c r="DQ1886"/>
      <c r="DR1886"/>
      <c r="DS1886"/>
      <c r="DT1886"/>
      <c r="DU1886"/>
      <c r="DV1886"/>
      <c r="DW1886"/>
      <c r="DX1886"/>
      <c r="DY1886"/>
      <c r="DZ1886"/>
      <c r="EA1886"/>
      <c r="EB1886"/>
      <c r="EC1886"/>
      <c r="ED1886"/>
      <c r="EE1886"/>
      <c r="EF1886"/>
      <c r="EG1886"/>
      <c r="EH1886"/>
      <c r="EI1886"/>
      <c r="EJ1886"/>
      <c r="EK1886"/>
    </row>
    <row r="1887" spans="1:141" ht="15.75">
      <c r="A1887"/>
      <c r="B1887"/>
      <c r="C1887"/>
      <c r="D1887"/>
      <c r="E1887"/>
      <c r="F1887"/>
      <c r="G1887"/>
      <c r="H1887"/>
      <c r="I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c r="CW1887"/>
      <c r="CX1887"/>
      <c r="CY1887"/>
      <c r="CZ1887"/>
      <c r="DA1887"/>
      <c r="DB1887"/>
      <c r="DC1887"/>
      <c r="DD1887"/>
      <c r="DE1887"/>
      <c r="DF1887"/>
      <c r="DG1887"/>
      <c r="DH1887"/>
      <c r="DI1887"/>
      <c r="DJ1887"/>
      <c r="DK1887"/>
      <c r="DL1887"/>
      <c r="DM1887"/>
      <c r="DN1887"/>
      <c r="DO1887"/>
      <c r="DP1887"/>
      <c r="DQ1887"/>
      <c r="DR1887"/>
      <c r="DS1887"/>
      <c r="DT1887"/>
      <c r="DU1887"/>
      <c r="DV1887"/>
      <c r="DW1887"/>
      <c r="DX1887"/>
      <c r="DY1887"/>
      <c r="DZ1887"/>
      <c r="EA1887"/>
      <c r="EB1887"/>
      <c r="EC1887"/>
      <c r="ED1887"/>
      <c r="EE1887"/>
      <c r="EF1887"/>
      <c r="EG1887"/>
      <c r="EH1887"/>
      <c r="EI1887"/>
      <c r="EJ1887"/>
      <c r="EK1887"/>
    </row>
    <row r="1888" spans="1:141" ht="15.75">
      <c r="A1888"/>
      <c r="B1888"/>
      <c r="C1888"/>
      <c r="D1888"/>
      <c r="E1888"/>
      <c r="F1888"/>
      <c r="G1888"/>
      <c r="H1888"/>
      <c r="I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c r="CW1888"/>
      <c r="CX1888"/>
      <c r="CY1888"/>
      <c r="CZ1888"/>
      <c r="DA1888"/>
      <c r="DB1888"/>
      <c r="DC1888"/>
      <c r="DD1888"/>
      <c r="DE1888"/>
      <c r="DF1888"/>
      <c r="DG1888"/>
      <c r="DH1888"/>
      <c r="DI1888"/>
      <c r="DJ1888"/>
      <c r="DK1888"/>
      <c r="DL1888"/>
      <c r="DM1888"/>
      <c r="DN1888"/>
      <c r="DO1888"/>
      <c r="DP1888"/>
      <c r="DQ1888"/>
      <c r="DR1888"/>
      <c r="DS1888"/>
      <c r="DT1888"/>
      <c r="DU1888"/>
      <c r="DV1888"/>
      <c r="DW1888"/>
      <c r="DX1888"/>
      <c r="DY1888"/>
      <c r="DZ1888"/>
      <c r="EA1888"/>
      <c r="EB1888"/>
      <c r="EC1888"/>
      <c r="ED1888"/>
      <c r="EE1888"/>
      <c r="EF1888"/>
      <c r="EG1888"/>
      <c r="EH1888"/>
      <c r="EI1888"/>
      <c r="EJ1888"/>
      <c r="EK1888"/>
    </row>
    <row r="1889" spans="1:141" ht="15.75">
      <c r="A1889"/>
      <c r="B1889"/>
      <c r="C1889"/>
      <c r="D1889"/>
      <c r="E1889"/>
      <c r="F1889"/>
      <c r="G1889"/>
      <c r="H1889"/>
      <c r="I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c r="CW1889"/>
      <c r="CX1889"/>
      <c r="CY1889"/>
      <c r="CZ1889"/>
      <c r="DA1889"/>
      <c r="DB1889"/>
      <c r="DC1889"/>
      <c r="DD1889"/>
      <c r="DE1889"/>
      <c r="DF1889"/>
      <c r="DG1889"/>
      <c r="DH1889"/>
      <c r="DI1889"/>
      <c r="DJ1889"/>
      <c r="DK1889"/>
      <c r="DL1889"/>
      <c r="DM1889"/>
      <c r="DN1889"/>
      <c r="DO1889"/>
      <c r="DP1889"/>
      <c r="DQ1889"/>
      <c r="DR1889"/>
      <c r="DS1889"/>
      <c r="DT1889"/>
      <c r="DU1889"/>
      <c r="DV1889"/>
      <c r="DW1889"/>
      <c r="DX1889"/>
      <c r="DY1889"/>
      <c r="DZ1889"/>
      <c r="EA1889"/>
      <c r="EB1889"/>
      <c r="EC1889"/>
      <c r="ED1889"/>
      <c r="EE1889"/>
      <c r="EF1889"/>
      <c r="EG1889"/>
      <c r="EH1889"/>
      <c r="EI1889"/>
      <c r="EJ1889"/>
      <c r="EK1889"/>
    </row>
    <row r="1890" spans="1:141" ht="15.75">
      <c r="A1890"/>
      <c r="B1890"/>
      <c r="C1890"/>
      <c r="D1890"/>
      <c r="E1890"/>
      <c r="F1890"/>
      <c r="G1890"/>
      <c r="H1890"/>
      <c r="I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c r="CW1890"/>
      <c r="CX1890"/>
      <c r="CY1890"/>
      <c r="CZ1890"/>
      <c r="DA1890"/>
      <c r="DB1890"/>
      <c r="DC1890"/>
      <c r="DD1890"/>
      <c r="DE1890"/>
      <c r="DF1890"/>
      <c r="DG1890"/>
      <c r="DH1890"/>
      <c r="DI1890"/>
      <c r="DJ1890"/>
      <c r="DK1890"/>
      <c r="DL1890"/>
      <c r="DM1890"/>
      <c r="DN1890"/>
      <c r="DO1890"/>
      <c r="DP1890"/>
      <c r="DQ1890"/>
      <c r="DR1890"/>
      <c r="DS1890"/>
      <c r="DT1890"/>
      <c r="DU1890"/>
      <c r="DV1890"/>
      <c r="DW1890"/>
      <c r="DX1890"/>
      <c r="DY1890"/>
      <c r="DZ1890"/>
      <c r="EA1890"/>
      <c r="EB1890"/>
      <c r="EC1890"/>
      <c r="ED1890"/>
      <c r="EE1890"/>
      <c r="EF1890"/>
      <c r="EG1890"/>
      <c r="EH1890"/>
      <c r="EI1890"/>
      <c r="EJ1890"/>
      <c r="EK1890"/>
    </row>
    <row r="1891" spans="1:141" ht="15.75">
      <c r="A1891"/>
      <c r="B1891"/>
      <c r="C1891"/>
      <c r="D1891"/>
      <c r="E1891"/>
      <c r="F1891"/>
      <c r="G1891"/>
      <c r="H1891"/>
      <c r="I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c r="CW1891"/>
      <c r="CX1891"/>
      <c r="CY1891"/>
      <c r="CZ1891"/>
      <c r="DA1891"/>
      <c r="DB1891"/>
      <c r="DC1891"/>
      <c r="DD1891"/>
      <c r="DE1891"/>
      <c r="DF1891"/>
      <c r="DG1891"/>
      <c r="DH1891"/>
      <c r="DI1891"/>
      <c r="DJ1891"/>
      <c r="DK1891"/>
      <c r="DL1891"/>
      <c r="DM1891"/>
      <c r="DN1891"/>
      <c r="DO1891"/>
      <c r="DP1891"/>
      <c r="DQ1891"/>
      <c r="DR1891"/>
      <c r="DS1891"/>
      <c r="DT1891"/>
      <c r="DU1891"/>
      <c r="DV1891"/>
      <c r="DW1891"/>
      <c r="DX1891"/>
      <c r="DY1891"/>
      <c r="DZ1891"/>
      <c r="EA1891"/>
      <c r="EB1891"/>
      <c r="EC1891"/>
      <c r="ED1891"/>
      <c r="EE1891"/>
      <c r="EF1891"/>
      <c r="EG1891"/>
      <c r="EH1891"/>
      <c r="EI1891"/>
      <c r="EJ1891"/>
      <c r="EK1891"/>
    </row>
    <row r="1892" spans="1:141" ht="15.75">
      <c r="A1892"/>
      <c r="B1892"/>
      <c r="C1892"/>
      <c r="D1892"/>
      <c r="E1892"/>
      <c r="F1892"/>
      <c r="G1892"/>
      <c r="H1892"/>
      <c r="I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c r="CW1892"/>
      <c r="CX1892"/>
      <c r="CY1892"/>
      <c r="CZ1892"/>
      <c r="DA1892"/>
      <c r="DB1892"/>
      <c r="DC1892"/>
      <c r="DD1892"/>
      <c r="DE1892"/>
      <c r="DF1892"/>
      <c r="DG1892"/>
      <c r="DH1892"/>
      <c r="DI1892"/>
      <c r="DJ1892"/>
      <c r="DK1892"/>
      <c r="DL1892"/>
      <c r="DM1892"/>
      <c r="DN1892"/>
      <c r="DO1892"/>
      <c r="DP1892"/>
      <c r="DQ1892"/>
      <c r="DR1892"/>
      <c r="DS1892"/>
      <c r="DT1892"/>
      <c r="DU1892"/>
      <c r="DV1892"/>
      <c r="DW1892"/>
      <c r="DX1892"/>
      <c r="DY1892"/>
      <c r="DZ1892"/>
      <c r="EA1892"/>
      <c r="EB1892"/>
      <c r="EC1892"/>
      <c r="ED1892"/>
      <c r="EE1892"/>
      <c r="EF1892"/>
      <c r="EG1892"/>
      <c r="EH1892"/>
      <c r="EI1892"/>
      <c r="EJ1892"/>
      <c r="EK1892"/>
    </row>
    <row r="1893" spans="1:141" ht="15.75">
      <c r="A1893"/>
      <c r="B1893"/>
      <c r="C1893"/>
      <c r="D1893"/>
      <c r="E1893"/>
      <c r="F1893"/>
      <c r="G1893"/>
      <c r="H1893"/>
      <c r="I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c r="CW1893"/>
      <c r="CX1893"/>
      <c r="CY1893"/>
      <c r="CZ1893"/>
      <c r="DA1893"/>
      <c r="DB1893"/>
      <c r="DC1893"/>
      <c r="DD1893"/>
      <c r="DE1893"/>
      <c r="DF1893"/>
      <c r="DG1893"/>
      <c r="DH1893"/>
      <c r="DI1893"/>
      <c r="DJ1893"/>
      <c r="DK1893"/>
      <c r="DL1893"/>
      <c r="DM1893"/>
      <c r="DN1893"/>
      <c r="DO1893"/>
      <c r="DP1893"/>
      <c r="DQ1893"/>
      <c r="DR1893"/>
      <c r="DS1893"/>
      <c r="DT1893"/>
      <c r="DU1893"/>
      <c r="DV1893"/>
      <c r="DW1893"/>
      <c r="DX1893"/>
      <c r="DY1893"/>
      <c r="DZ1893"/>
      <c r="EA1893"/>
      <c r="EB1893"/>
      <c r="EC1893"/>
      <c r="ED1893"/>
      <c r="EE1893"/>
      <c r="EF1893"/>
      <c r="EG1893"/>
      <c r="EH1893"/>
      <c r="EI1893"/>
      <c r="EJ1893"/>
      <c r="EK1893"/>
    </row>
    <row r="1894" spans="1:141" ht="15.75">
      <c r="A1894"/>
      <c r="B1894"/>
      <c r="C1894"/>
      <c r="D1894"/>
      <c r="E1894"/>
      <c r="F1894"/>
      <c r="G1894"/>
      <c r="H1894"/>
      <c r="I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c r="CW1894"/>
      <c r="CX1894"/>
      <c r="CY1894"/>
      <c r="CZ1894"/>
      <c r="DA1894"/>
      <c r="DB1894"/>
      <c r="DC1894"/>
      <c r="DD1894"/>
      <c r="DE1894"/>
      <c r="DF1894"/>
      <c r="DG1894"/>
      <c r="DH1894"/>
      <c r="DI1894"/>
      <c r="DJ1894"/>
      <c r="DK1894"/>
      <c r="DL1894"/>
      <c r="DM1894"/>
      <c r="DN1894"/>
      <c r="DO1894"/>
      <c r="DP1894"/>
      <c r="DQ1894"/>
      <c r="DR1894"/>
      <c r="DS1894"/>
      <c r="DT1894"/>
      <c r="DU1894"/>
      <c r="DV1894"/>
      <c r="DW1894"/>
      <c r="DX1894"/>
      <c r="DY1894"/>
      <c r="DZ1894"/>
      <c r="EA1894"/>
      <c r="EB1894"/>
      <c r="EC1894"/>
      <c r="ED1894"/>
      <c r="EE1894"/>
      <c r="EF1894"/>
      <c r="EG1894"/>
      <c r="EH1894"/>
      <c r="EI1894"/>
      <c r="EJ1894"/>
      <c r="EK1894"/>
    </row>
    <row r="1895" spans="1:141" ht="15.75">
      <c r="A1895"/>
      <c r="B1895"/>
      <c r="C1895"/>
      <c r="D1895"/>
      <c r="E1895"/>
      <c r="F1895"/>
      <c r="G1895"/>
      <c r="H1895"/>
      <c r="I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c r="CW1895"/>
      <c r="CX1895"/>
      <c r="CY1895"/>
      <c r="CZ1895"/>
      <c r="DA1895"/>
      <c r="DB1895"/>
      <c r="DC1895"/>
      <c r="DD1895"/>
      <c r="DE1895"/>
      <c r="DF1895"/>
      <c r="DG1895"/>
      <c r="DH1895"/>
      <c r="DI1895"/>
      <c r="DJ1895"/>
      <c r="DK1895"/>
      <c r="DL1895"/>
      <c r="DM1895"/>
      <c r="DN1895"/>
      <c r="DO1895"/>
      <c r="DP1895"/>
      <c r="DQ1895"/>
      <c r="DR1895"/>
      <c r="DS1895"/>
      <c r="DT1895"/>
      <c r="DU1895"/>
      <c r="DV1895"/>
      <c r="DW1895"/>
      <c r="DX1895"/>
      <c r="DY1895"/>
      <c r="DZ1895"/>
      <c r="EA1895"/>
      <c r="EB1895"/>
      <c r="EC1895"/>
      <c r="ED1895"/>
      <c r="EE1895"/>
      <c r="EF1895"/>
      <c r="EG1895"/>
      <c r="EH1895"/>
      <c r="EI1895"/>
      <c r="EJ1895"/>
      <c r="EK1895"/>
    </row>
    <row r="1896" spans="1:141" ht="15.75">
      <c r="A1896"/>
      <c r="B1896"/>
      <c r="C1896"/>
      <c r="D1896"/>
      <c r="E1896"/>
      <c r="F1896"/>
      <c r="G1896"/>
      <c r="H1896"/>
      <c r="I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c r="CW1896"/>
      <c r="CX1896"/>
      <c r="CY1896"/>
      <c r="CZ1896"/>
      <c r="DA1896"/>
      <c r="DB1896"/>
      <c r="DC1896"/>
      <c r="DD1896"/>
      <c r="DE1896"/>
      <c r="DF1896"/>
      <c r="DG1896"/>
      <c r="DH1896"/>
      <c r="DI1896"/>
      <c r="DJ1896"/>
      <c r="DK1896"/>
      <c r="DL1896"/>
      <c r="DM1896"/>
      <c r="DN1896"/>
      <c r="DO1896"/>
      <c r="DP1896"/>
      <c r="DQ1896"/>
      <c r="DR1896"/>
      <c r="DS1896"/>
      <c r="DT1896"/>
      <c r="DU1896"/>
      <c r="DV1896"/>
      <c r="DW1896"/>
      <c r="DX1896"/>
      <c r="DY1896"/>
      <c r="DZ1896"/>
      <c r="EA1896"/>
      <c r="EB1896"/>
      <c r="EC1896"/>
      <c r="ED1896"/>
      <c r="EE1896"/>
      <c r="EF1896"/>
      <c r="EG1896"/>
      <c r="EH1896"/>
      <c r="EI1896"/>
      <c r="EJ1896"/>
      <c r="EK1896"/>
    </row>
    <row r="1897" spans="1:141" ht="15.75">
      <c r="A1897"/>
      <c r="B1897"/>
      <c r="C1897"/>
      <c r="D1897"/>
      <c r="E1897"/>
      <c r="F1897"/>
      <c r="G1897"/>
      <c r="H1897"/>
      <c r="I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c r="CW1897"/>
      <c r="CX1897"/>
      <c r="CY1897"/>
      <c r="CZ1897"/>
      <c r="DA1897"/>
      <c r="DB1897"/>
      <c r="DC1897"/>
      <c r="DD1897"/>
      <c r="DE1897"/>
      <c r="DF1897"/>
      <c r="DG1897"/>
      <c r="DH1897"/>
      <c r="DI1897"/>
      <c r="DJ1897"/>
      <c r="DK1897"/>
      <c r="DL1897"/>
      <c r="DM1897"/>
      <c r="DN1897"/>
      <c r="DO1897"/>
      <c r="DP1897"/>
      <c r="DQ1897"/>
      <c r="DR1897"/>
      <c r="DS1897"/>
      <c r="DT1897"/>
      <c r="DU1897"/>
      <c r="DV1897"/>
      <c r="DW1897"/>
      <c r="DX1897"/>
      <c r="DY1897"/>
      <c r="DZ1897"/>
      <c r="EA1897"/>
      <c r="EB1897"/>
      <c r="EC1897"/>
      <c r="ED1897"/>
      <c r="EE1897"/>
      <c r="EF1897"/>
      <c r="EG1897"/>
      <c r="EH1897"/>
      <c r="EI1897"/>
      <c r="EJ1897"/>
      <c r="EK1897"/>
    </row>
    <row r="1898" spans="1:141" ht="15.75">
      <c r="A1898"/>
      <c r="B1898"/>
      <c r="C1898"/>
      <c r="D1898"/>
      <c r="E1898"/>
      <c r="F1898"/>
      <c r="G1898"/>
      <c r="H1898"/>
      <c r="I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c r="CW1898"/>
      <c r="CX1898"/>
      <c r="CY1898"/>
      <c r="CZ1898"/>
      <c r="DA1898"/>
      <c r="DB1898"/>
      <c r="DC1898"/>
      <c r="DD1898"/>
      <c r="DE1898"/>
      <c r="DF1898"/>
      <c r="DG1898"/>
      <c r="DH1898"/>
      <c r="DI1898"/>
      <c r="DJ1898"/>
      <c r="DK1898"/>
      <c r="DL1898"/>
      <c r="DM1898"/>
      <c r="DN1898"/>
      <c r="DO1898"/>
      <c r="DP1898"/>
      <c r="DQ1898"/>
      <c r="DR1898"/>
      <c r="DS1898"/>
      <c r="DT1898"/>
      <c r="DU1898"/>
      <c r="DV1898"/>
      <c r="DW1898"/>
      <c r="DX1898"/>
      <c r="DY1898"/>
      <c r="DZ1898"/>
      <c r="EA1898"/>
      <c r="EB1898"/>
      <c r="EC1898"/>
      <c r="ED1898"/>
      <c r="EE1898"/>
      <c r="EF1898"/>
      <c r="EG1898"/>
      <c r="EH1898"/>
      <c r="EI1898"/>
      <c r="EJ1898"/>
      <c r="EK1898"/>
    </row>
    <row r="1899" spans="1:141" ht="15.75">
      <c r="A1899"/>
      <c r="B1899"/>
      <c r="C1899"/>
      <c r="D1899"/>
      <c r="E1899"/>
      <c r="F1899"/>
      <c r="G1899"/>
      <c r="H1899"/>
      <c r="I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c r="CW1899"/>
      <c r="CX1899"/>
      <c r="CY1899"/>
      <c r="CZ1899"/>
      <c r="DA1899"/>
      <c r="DB1899"/>
      <c r="DC1899"/>
      <c r="DD1899"/>
      <c r="DE1899"/>
      <c r="DF1899"/>
      <c r="DG1899"/>
      <c r="DH1899"/>
      <c r="DI1899"/>
      <c r="DJ1899"/>
      <c r="DK1899"/>
      <c r="DL1899"/>
      <c r="DM1899"/>
      <c r="DN1899"/>
      <c r="DO1899"/>
      <c r="DP1899"/>
      <c r="DQ1899"/>
      <c r="DR1899"/>
      <c r="DS1899"/>
      <c r="DT1899"/>
      <c r="DU1899"/>
      <c r="DV1899"/>
      <c r="DW1899"/>
      <c r="DX1899"/>
      <c r="DY1899"/>
      <c r="DZ1899"/>
      <c r="EA1899"/>
      <c r="EB1899"/>
      <c r="EC1899"/>
      <c r="ED1899"/>
      <c r="EE1899"/>
      <c r="EF1899"/>
      <c r="EG1899"/>
      <c r="EH1899"/>
      <c r="EI1899"/>
      <c r="EJ1899"/>
      <c r="EK1899"/>
    </row>
    <row r="1900" spans="1:141" ht="15.75">
      <c r="A1900"/>
      <c r="B1900"/>
      <c r="C1900"/>
      <c r="D1900"/>
      <c r="E1900"/>
      <c r="F1900"/>
      <c r="G1900"/>
      <c r="H1900"/>
      <c r="I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c r="CW1900"/>
      <c r="CX1900"/>
      <c r="CY1900"/>
      <c r="CZ1900"/>
      <c r="DA1900"/>
      <c r="DB1900"/>
      <c r="DC1900"/>
      <c r="DD1900"/>
      <c r="DE1900"/>
      <c r="DF1900"/>
      <c r="DG1900"/>
      <c r="DH1900"/>
      <c r="DI1900"/>
      <c r="DJ1900"/>
      <c r="DK1900"/>
      <c r="DL1900"/>
      <c r="DM1900"/>
      <c r="DN1900"/>
      <c r="DO1900"/>
      <c r="DP1900"/>
      <c r="DQ1900"/>
      <c r="DR1900"/>
      <c r="DS1900"/>
      <c r="DT1900"/>
      <c r="DU1900"/>
      <c r="DV1900"/>
      <c r="DW1900"/>
      <c r="DX1900"/>
      <c r="DY1900"/>
      <c r="DZ1900"/>
      <c r="EA1900"/>
      <c r="EB1900"/>
      <c r="EC1900"/>
      <c r="ED1900"/>
      <c r="EE1900"/>
      <c r="EF1900"/>
      <c r="EG1900"/>
      <c r="EH1900"/>
      <c r="EI1900"/>
      <c r="EJ1900"/>
      <c r="EK1900"/>
    </row>
    <row r="1901" spans="1:141" ht="15.75">
      <c r="A1901"/>
      <c r="B1901"/>
      <c r="C1901"/>
      <c r="D1901"/>
      <c r="E1901"/>
      <c r="F1901"/>
      <c r="G1901"/>
      <c r="H1901"/>
      <c r="I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c r="CW1901"/>
      <c r="CX1901"/>
      <c r="CY1901"/>
      <c r="CZ1901"/>
      <c r="DA1901"/>
      <c r="DB1901"/>
      <c r="DC1901"/>
      <c r="DD1901"/>
      <c r="DE1901"/>
      <c r="DF1901"/>
      <c r="DG1901"/>
      <c r="DH1901"/>
      <c r="DI1901"/>
      <c r="DJ1901"/>
      <c r="DK1901"/>
      <c r="DL1901"/>
      <c r="DM1901"/>
      <c r="DN1901"/>
      <c r="DO1901"/>
      <c r="DP1901"/>
      <c r="DQ1901"/>
      <c r="DR1901"/>
      <c r="DS1901"/>
      <c r="DT1901"/>
      <c r="DU1901"/>
      <c r="DV1901"/>
      <c r="DW1901"/>
      <c r="DX1901"/>
      <c r="DY1901"/>
      <c r="DZ1901"/>
      <c r="EA1901"/>
      <c r="EB1901"/>
      <c r="EC1901"/>
      <c r="ED1901"/>
      <c r="EE1901"/>
      <c r="EF1901"/>
      <c r="EG1901"/>
      <c r="EH1901"/>
      <c r="EI1901"/>
      <c r="EJ1901"/>
      <c r="EK1901"/>
    </row>
    <row r="1902" spans="1:141" ht="15.75">
      <c r="A1902"/>
      <c r="B1902"/>
      <c r="C1902"/>
      <c r="D1902"/>
      <c r="E1902"/>
      <c r="F1902"/>
      <c r="G1902"/>
      <c r="H1902"/>
      <c r="I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c r="CW1902"/>
      <c r="CX1902"/>
      <c r="CY1902"/>
      <c r="CZ1902"/>
      <c r="DA1902"/>
      <c r="DB1902"/>
      <c r="DC1902"/>
      <c r="DD1902"/>
      <c r="DE1902"/>
      <c r="DF1902"/>
      <c r="DG1902"/>
      <c r="DH1902"/>
      <c r="DI1902"/>
      <c r="DJ1902"/>
      <c r="DK1902"/>
      <c r="DL1902"/>
      <c r="DM1902"/>
      <c r="DN1902"/>
      <c r="DO1902"/>
      <c r="DP1902"/>
      <c r="DQ1902"/>
      <c r="DR1902"/>
      <c r="DS1902"/>
      <c r="DT1902"/>
      <c r="DU1902"/>
      <c r="DV1902"/>
      <c r="DW1902"/>
      <c r="DX1902"/>
      <c r="DY1902"/>
      <c r="DZ1902"/>
      <c r="EA1902"/>
      <c r="EB1902"/>
      <c r="EC1902"/>
      <c r="ED1902"/>
      <c r="EE1902"/>
      <c r="EF1902"/>
      <c r="EG1902"/>
      <c r="EH1902"/>
      <c r="EI1902"/>
      <c r="EJ1902"/>
      <c r="EK1902"/>
    </row>
    <row r="1903" spans="1:141" ht="15.75">
      <c r="A1903"/>
      <c r="B1903"/>
      <c r="C1903"/>
      <c r="D1903"/>
      <c r="E1903"/>
      <c r="F1903"/>
      <c r="G1903"/>
      <c r="H1903"/>
      <c r="I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c r="CW1903"/>
      <c r="CX1903"/>
      <c r="CY1903"/>
      <c r="CZ1903"/>
      <c r="DA1903"/>
      <c r="DB1903"/>
      <c r="DC1903"/>
      <c r="DD1903"/>
      <c r="DE1903"/>
      <c r="DF1903"/>
      <c r="DG1903"/>
      <c r="DH1903"/>
      <c r="DI1903"/>
      <c r="DJ1903"/>
      <c r="DK1903"/>
      <c r="DL1903"/>
      <c r="DM1903"/>
      <c r="DN1903"/>
      <c r="DO1903"/>
      <c r="DP1903"/>
      <c r="DQ1903"/>
      <c r="DR1903"/>
      <c r="DS1903"/>
      <c r="DT1903"/>
      <c r="DU1903"/>
      <c r="DV1903"/>
      <c r="DW1903"/>
      <c r="DX1903"/>
      <c r="DY1903"/>
      <c r="DZ1903"/>
      <c r="EA1903"/>
      <c r="EB1903"/>
      <c r="EC1903"/>
      <c r="ED1903"/>
      <c r="EE1903"/>
      <c r="EF1903"/>
      <c r="EG1903"/>
      <c r="EH1903"/>
      <c r="EI1903"/>
      <c r="EJ1903"/>
      <c r="EK1903"/>
    </row>
    <row r="1904" spans="1:141" ht="15.75">
      <c r="A1904"/>
      <c r="B1904"/>
      <c r="C1904"/>
      <c r="D1904"/>
      <c r="E1904"/>
      <c r="F1904"/>
      <c r="G1904"/>
      <c r="H1904"/>
      <c r="I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c r="CW1904"/>
      <c r="CX1904"/>
      <c r="CY1904"/>
      <c r="CZ1904"/>
      <c r="DA1904"/>
      <c r="DB1904"/>
      <c r="DC1904"/>
      <c r="DD1904"/>
      <c r="DE1904"/>
      <c r="DF1904"/>
      <c r="DG1904"/>
      <c r="DH1904"/>
      <c r="DI1904"/>
      <c r="DJ1904"/>
      <c r="DK1904"/>
      <c r="DL1904"/>
      <c r="DM1904"/>
      <c r="DN1904"/>
      <c r="DO1904"/>
      <c r="DP1904"/>
      <c r="DQ1904"/>
      <c r="DR1904"/>
      <c r="DS1904"/>
      <c r="DT1904"/>
      <c r="DU1904"/>
      <c r="DV1904"/>
      <c r="DW1904"/>
      <c r="DX1904"/>
      <c r="DY1904"/>
      <c r="DZ1904"/>
      <c r="EA1904"/>
      <c r="EB1904"/>
      <c r="EC1904"/>
      <c r="ED1904"/>
      <c r="EE1904"/>
      <c r="EF1904"/>
      <c r="EG1904"/>
      <c r="EH1904"/>
      <c r="EI1904"/>
      <c r="EJ1904"/>
      <c r="EK1904"/>
    </row>
    <row r="1905" spans="1:141" ht="15.75">
      <c r="A1905"/>
      <c r="B1905"/>
      <c r="C1905"/>
      <c r="D1905"/>
      <c r="E1905"/>
      <c r="F1905"/>
      <c r="G1905"/>
      <c r="H1905"/>
      <c r="I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c r="CW1905"/>
      <c r="CX1905"/>
      <c r="CY1905"/>
      <c r="CZ1905"/>
      <c r="DA1905"/>
      <c r="DB1905"/>
      <c r="DC1905"/>
      <c r="DD1905"/>
      <c r="DE1905"/>
      <c r="DF1905"/>
      <c r="DG1905"/>
      <c r="DH1905"/>
      <c r="DI1905"/>
      <c r="DJ1905"/>
      <c r="DK1905"/>
      <c r="DL1905"/>
      <c r="DM1905"/>
      <c r="DN1905"/>
      <c r="DO1905"/>
      <c r="DP1905"/>
      <c r="DQ1905"/>
      <c r="DR1905"/>
      <c r="DS1905"/>
      <c r="DT1905"/>
      <c r="DU1905"/>
      <c r="DV1905"/>
      <c r="DW1905"/>
      <c r="DX1905"/>
      <c r="DY1905"/>
      <c r="DZ1905"/>
      <c r="EA1905"/>
      <c r="EB1905"/>
      <c r="EC1905"/>
      <c r="ED1905"/>
      <c r="EE1905"/>
      <c r="EF1905"/>
      <c r="EG1905"/>
      <c r="EH1905"/>
      <c r="EI1905"/>
      <c r="EJ1905"/>
      <c r="EK1905"/>
    </row>
    <row r="1906" spans="1:141" ht="15.75">
      <c r="A1906"/>
      <c r="B1906"/>
      <c r="C1906"/>
      <c r="D1906"/>
      <c r="E1906"/>
      <c r="F1906"/>
      <c r="G1906"/>
      <c r="H1906"/>
      <c r="I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c r="CW1906"/>
      <c r="CX1906"/>
      <c r="CY1906"/>
      <c r="CZ1906"/>
      <c r="DA1906"/>
      <c r="DB1906"/>
      <c r="DC1906"/>
      <c r="DD1906"/>
      <c r="DE1906"/>
      <c r="DF1906"/>
      <c r="DG1906"/>
      <c r="DH1906"/>
      <c r="DI1906"/>
      <c r="DJ1906"/>
      <c r="DK1906"/>
      <c r="DL1906"/>
      <c r="DM1906"/>
      <c r="DN1906"/>
      <c r="DO1906"/>
      <c r="DP1906"/>
      <c r="DQ1906"/>
      <c r="DR1906"/>
      <c r="DS1906"/>
      <c r="DT1906"/>
      <c r="DU1906"/>
      <c r="DV1906"/>
      <c r="DW1906"/>
      <c r="DX1906"/>
      <c r="DY1906"/>
      <c r="DZ1906"/>
      <c r="EA1906"/>
      <c r="EB1906"/>
      <c r="EC1906"/>
      <c r="ED1906"/>
      <c r="EE1906"/>
      <c r="EF1906"/>
      <c r="EG1906"/>
      <c r="EH1906"/>
      <c r="EI1906"/>
      <c r="EJ1906"/>
      <c r="EK1906"/>
    </row>
    <row r="1907" spans="1:141" ht="15.75">
      <c r="A1907"/>
      <c r="B1907"/>
      <c r="C1907"/>
      <c r="D1907"/>
      <c r="E1907"/>
      <c r="F1907"/>
      <c r="G1907"/>
      <c r="H1907"/>
      <c r="I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c r="CW1907"/>
      <c r="CX1907"/>
      <c r="CY1907"/>
      <c r="CZ1907"/>
      <c r="DA1907"/>
      <c r="DB1907"/>
      <c r="DC1907"/>
      <c r="DD1907"/>
      <c r="DE1907"/>
      <c r="DF1907"/>
      <c r="DG1907"/>
      <c r="DH1907"/>
      <c r="DI1907"/>
      <c r="DJ1907"/>
      <c r="DK1907"/>
      <c r="DL1907"/>
      <c r="DM1907"/>
      <c r="DN1907"/>
      <c r="DO1907"/>
      <c r="DP1907"/>
      <c r="DQ1907"/>
      <c r="DR1907"/>
      <c r="DS1907"/>
      <c r="DT1907"/>
      <c r="DU1907"/>
      <c r="DV1907"/>
      <c r="DW1907"/>
      <c r="DX1907"/>
      <c r="DY1907"/>
      <c r="DZ1907"/>
      <c r="EA1907"/>
      <c r="EB1907"/>
      <c r="EC1907"/>
      <c r="ED1907"/>
      <c r="EE1907"/>
      <c r="EF1907"/>
      <c r="EG1907"/>
      <c r="EH1907"/>
      <c r="EI1907"/>
      <c r="EJ1907"/>
      <c r="EK1907"/>
    </row>
    <row r="1908" spans="1:141" ht="15.75">
      <c r="A1908"/>
      <c r="B1908"/>
      <c r="C1908"/>
      <c r="D1908"/>
      <c r="E1908"/>
      <c r="F1908"/>
      <c r="G1908"/>
      <c r="H1908"/>
      <c r="I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c r="CW1908"/>
      <c r="CX1908"/>
      <c r="CY1908"/>
      <c r="CZ1908"/>
      <c r="DA1908"/>
      <c r="DB1908"/>
      <c r="DC1908"/>
      <c r="DD1908"/>
      <c r="DE1908"/>
      <c r="DF1908"/>
      <c r="DG1908"/>
      <c r="DH1908"/>
      <c r="DI1908"/>
      <c r="DJ1908"/>
      <c r="DK1908"/>
      <c r="DL1908"/>
      <c r="DM1908"/>
      <c r="DN1908"/>
      <c r="DO1908"/>
      <c r="DP1908"/>
      <c r="DQ1908"/>
      <c r="DR1908"/>
      <c r="DS1908"/>
      <c r="DT1908"/>
      <c r="DU1908"/>
      <c r="DV1908"/>
      <c r="DW1908"/>
      <c r="DX1908"/>
      <c r="DY1908"/>
      <c r="DZ1908"/>
      <c r="EA1908"/>
      <c r="EB1908"/>
      <c r="EC1908"/>
      <c r="ED1908"/>
      <c r="EE1908"/>
      <c r="EF1908"/>
      <c r="EG1908"/>
      <c r="EH1908"/>
      <c r="EI1908"/>
      <c r="EJ1908"/>
      <c r="EK1908"/>
    </row>
    <row r="1909" spans="1:141" ht="15.75">
      <c r="A1909"/>
      <c r="B1909"/>
      <c r="C1909"/>
      <c r="D1909"/>
      <c r="E1909"/>
      <c r="F1909"/>
      <c r="G1909"/>
      <c r="H1909"/>
      <c r="I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c r="CW1909"/>
      <c r="CX1909"/>
      <c r="CY1909"/>
      <c r="CZ1909"/>
      <c r="DA1909"/>
      <c r="DB1909"/>
      <c r="DC1909"/>
      <c r="DD1909"/>
      <c r="DE1909"/>
      <c r="DF1909"/>
      <c r="DG1909"/>
      <c r="DH1909"/>
      <c r="DI1909"/>
      <c r="DJ1909"/>
      <c r="DK1909"/>
      <c r="DL1909"/>
      <c r="DM1909"/>
      <c r="DN1909"/>
      <c r="DO1909"/>
      <c r="DP1909"/>
      <c r="DQ1909"/>
      <c r="DR1909"/>
      <c r="DS1909"/>
      <c r="DT1909"/>
      <c r="DU1909"/>
      <c r="DV1909"/>
      <c r="DW1909"/>
      <c r="DX1909"/>
      <c r="DY1909"/>
      <c r="DZ1909"/>
      <c r="EA1909"/>
      <c r="EB1909"/>
      <c r="EC1909"/>
      <c r="ED1909"/>
      <c r="EE1909"/>
      <c r="EF1909"/>
      <c r="EG1909"/>
      <c r="EH1909"/>
      <c r="EI1909"/>
      <c r="EJ1909"/>
      <c r="EK1909"/>
    </row>
    <row r="1910" spans="1:141" ht="15.75">
      <c r="A1910"/>
      <c r="B1910"/>
      <c r="C1910"/>
      <c r="D1910"/>
      <c r="E1910"/>
      <c r="F1910"/>
      <c r="G1910"/>
      <c r="H1910"/>
      <c r="I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c r="CW1910"/>
      <c r="CX1910"/>
      <c r="CY1910"/>
      <c r="CZ1910"/>
      <c r="DA1910"/>
      <c r="DB1910"/>
      <c r="DC1910"/>
      <c r="DD1910"/>
      <c r="DE1910"/>
      <c r="DF1910"/>
      <c r="DG1910"/>
      <c r="DH1910"/>
      <c r="DI1910"/>
      <c r="DJ1910"/>
      <c r="DK1910"/>
      <c r="DL1910"/>
      <c r="DM1910"/>
      <c r="DN1910"/>
      <c r="DO1910"/>
      <c r="DP1910"/>
      <c r="DQ1910"/>
      <c r="DR1910"/>
      <c r="DS1910"/>
      <c r="DT1910"/>
      <c r="DU1910"/>
      <c r="DV1910"/>
      <c r="DW1910"/>
      <c r="DX1910"/>
      <c r="DY1910"/>
      <c r="DZ1910"/>
      <c r="EA1910"/>
      <c r="EB1910"/>
      <c r="EC1910"/>
      <c r="ED1910"/>
      <c r="EE1910"/>
      <c r="EF1910"/>
      <c r="EG1910"/>
      <c r="EH1910"/>
      <c r="EI1910"/>
      <c r="EJ1910"/>
      <c r="EK1910"/>
    </row>
    <row r="1911" spans="1:141" ht="15.75">
      <c r="A1911"/>
      <c r="B1911"/>
      <c r="C1911"/>
      <c r="D1911"/>
      <c r="E1911"/>
      <c r="F1911"/>
      <c r="G1911"/>
      <c r="H1911"/>
      <c r="I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c r="CW1911"/>
      <c r="CX1911"/>
      <c r="CY1911"/>
      <c r="CZ1911"/>
      <c r="DA1911"/>
      <c r="DB1911"/>
      <c r="DC1911"/>
      <c r="DD1911"/>
      <c r="DE1911"/>
      <c r="DF1911"/>
      <c r="DG1911"/>
      <c r="DH1911"/>
      <c r="DI1911"/>
      <c r="DJ1911"/>
      <c r="DK1911"/>
      <c r="DL1911"/>
      <c r="DM1911"/>
      <c r="DN1911"/>
      <c r="DO1911"/>
      <c r="DP1911"/>
      <c r="DQ1911"/>
      <c r="DR1911"/>
      <c r="DS1911"/>
      <c r="DT1911"/>
      <c r="DU1911"/>
      <c r="DV1911"/>
      <c r="DW1911"/>
      <c r="DX1911"/>
      <c r="DY1911"/>
      <c r="DZ1911"/>
      <c r="EA1911"/>
      <c r="EB1911"/>
      <c r="EC1911"/>
      <c r="ED1911"/>
      <c r="EE1911"/>
      <c r="EF1911"/>
      <c r="EG1911"/>
      <c r="EH1911"/>
      <c r="EI1911"/>
      <c r="EJ1911"/>
      <c r="EK1911"/>
    </row>
    <row r="1912" spans="1:141" ht="15.75">
      <c r="A1912"/>
      <c r="B1912"/>
      <c r="C1912"/>
      <c r="D1912"/>
      <c r="E1912"/>
      <c r="F1912"/>
      <c r="G1912"/>
      <c r="H1912"/>
      <c r="I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c r="CW1912"/>
      <c r="CX1912"/>
      <c r="CY1912"/>
      <c r="CZ1912"/>
      <c r="DA1912"/>
      <c r="DB1912"/>
      <c r="DC1912"/>
      <c r="DD1912"/>
      <c r="DE1912"/>
      <c r="DF1912"/>
      <c r="DG1912"/>
      <c r="DH1912"/>
      <c r="DI1912"/>
      <c r="DJ1912"/>
      <c r="DK1912"/>
      <c r="DL1912"/>
      <c r="DM1912"/>
      <c r="DN1912"/>
      <c r="DO1912"/>
      <c r="DP1912"/>
      <c r="DQ1912"/>
      <c r="DR1912"/>
      <c r="DS1912"/>
      <c r="DT1912"/>
      <c r="DU1912"/>
      <c r="DV1912"/>
      <c r="DW1912"/>
      <c r="DX1912"/>
      <c r="DY1912"/>
      <c r="DZ1912"/>
      <c r="EA1912"/>
      <c r="EB1912"/>
      <c r="EC1912"/>
      <c r="ED1912"/>
      <c r="EE1912"/>
      <c r="EF1912"/>
      <c r="EG1912"/>
      <c r="EH1912"/>
      <c r="EI1912"/>
      <c r="EJ1912"/>
      <c r="EK1912"/>
    </row>
    <row r="1913" spans="1:141" ht="15.75">
      <c r="A1913"/>
      <c r="B1913"/>
      <c r="C1913"/>
      <c r="D1913"/>
      <c r="E1913"/>
      <c r="F1913"/>
      <c r="G1913"/>
      <c r="H1913"/>
      <c r="I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c r="CW1913"/>
      <c r="CX1913"/>
      <c r="CY1913"/>
      <c r="CZ1913"/>
      <c r="DA1913"/>
      <c r="DB1913"/>
      <c r="DC1913"/>
      <c r="DD1913"/>
      <c r="DE1913"/>
      <c r="DF1913"/>
      <c r="DG1913"/>
      <c r="DH1913"/>
      <c r="DI1913"/>
      <c r="DJ1913"/>
      <c r="DK1913"/>
      <c r="DL1913"/>
      <c r="DM1913"/>
      <c r="DN1913"/>
      <c r="DO1913"/>
      <c r="DP1913"/>
      <c r="DQ1913"/>
      <c r="DR1913"/>
      <c r="DS1913"/>
      <c r="DT1913"/>
      <c r="DU1913"/>
      <c r="DV1913"/>
      <c r="DW1913"/>
      <c r="DX1913"/>
      <c r="DY1913"/>
      <c r="DZ1913"/>
      <c r="EA1913"/>
      <c r="EB1913"/>
      <c r="EC1913"/>
      <c r="ED1913"/>
      <c r="EE1913"/>
      <c r="EF1913"/>
      <c r="EG1913"/>
      <c r="EH1913"/>
      <c r="EI1913"/>
      <c r="EJ1913"/>
      <c r="EK1913"/>
    </row>
    <row r="1914" spans="1:141" ht="15.75">
      <c r="A1914"/>
      <c r="B1914"/>
      <c r="C1914"/>
      <c r="D1914"/>
      <c r="E1914"/>
      <c r="F1914"/>
      <c r="G1914"/>
      <c r="H1914"/>
      <c r="I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c r="CW1914"/>
      <c r="CX1914"/>
      <c r="CY1914"/>
      <c r="CZ1914"/>
      <c r="DA1914"/>
      <c r="DB1914"/>
      <c r="DC1914"/>
      <c r="DD1914"/>
      <c r="DE1914"/>
      <c r="DF1914"/>
      <c r="DG1914"/>
      <c r="DH1914"/>
      <c r="DI1914"/>
      <c r="DJ1914"/>
      <c r="DK1914"/>
      <c r="DL1914"/>
      <c r="DM1914"/>
      <c r="DN1914"/>
      <c r="DO1914"/>
      <c r="DP1914"/>
      <c r="DQ1914"/>
      <c r="DR1914"/>
      <c r="DS1914"/>
      <c r="DT1914"/>
      <c r="DU1914"/>
      <c r="DV1914"/>
      <c r="DW1914"/>
      <c r="DX1914"/>
      <c r="DY1914"/>
      <c r="DZ1914"/>
      <c r="EA1914"/>
      <c r="EB1914"/>
      <c r="EC1914"/>
      <c r="ED1914"/>
      <c r="EE1914"/>
      <c r="EF1914"/>
      <c r="EG1914"/>
      <c r="EH1914"/>
      <c r="EI1914"/>
      <c r="EJ1914"/>
      <c r="EK1914"/>
    </row>
    <row r="1915" spans="1:141" ht="15.75">
      <c r="A1915"/>
      <c r="B1915"/>
      <c r="C1915"/>
      <c r="D1915"/>
      <c r="E1915"/>
      <c r="F1915"/>
      <c r="G1915"/>
      <c r="H1915"/>
      <c r="I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c r="CW1915"/>
      <c r="CX1915"/>
      <c r="CY1915"/>
      <c r="CZ1915"/>
      <c r="DA1915"/>
      <c r="DB1915"/>
      <c r="DC1915"/>
      <c r="DD1915"/>
      <c r="DE1915"/>
      <c r="DF1915"/>
      <c r="DG1915"/>
      <c r="DH1915"/>
      <c r="DI1915"/>
      <c r="DJ1915"/>
      <c r="DK1915"/>
      <c r="DL1915"/>
      <c r="DM1915"/>
      <c r="DN1915"/>
      <c r="DO1915"/>
      <c r="DP1915"/>
      <c r="DQ1915"/>
      <c r="DR1915"/>
      <c r="DS1915"/>
      <c r="DT1915"/>
      <c r="DU1915"/>
      <c r="DV1915"/>
      <c r="DW1915"/>
      <c r="DX1915"/>
      <c r="DY1915"/>
      <c r="DZ1915"/>
      <c r="EA1915"/>
      <c r="EB1915"/>
      <c r="EC1915"/>
      <c r="ED1915"/>
      <c r="EE1915"/>
      <c r="EF1915"/>
      <c r="EG1915"/>
      <c r="EH1915"/>
      <c r="EI1915"/>
      <c r="EJ1915"/>
      <c r="EK1915"/>
    </row>
    <row r="1916" spans="1:141" ht="15.75">
      <c r="A1916"/>
      <c r="B1916"/>
      <c r="C1916"/>
      <c r="D1916"/>
      <c r="E1916"/>
      <c r="F1916"/>
      <c r="G1916"/>
      <c r="H1916"/>
      <c r="I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c r="CW1916"/>
      <c r="CX1916"/>
      <c r="CY1916"/>
      <c r="CZ1916"/>
      <c r="DA1916"/>
      <c r="DB1916"/>
      <c r="DC1916"/>
      <c r="DD1916"/>
      <c r="DE1916"/>
      <c r="DF1916"/>
      <c r="DG1916"/>
      <c r="DH1916"/>
      <c r="DI1916"/>
      <c r="DJ1916"/>
      <c r="DK1916"/>
      <c r="DL1916"/>
      <c r="DM1916"/>
      <c r="DN1916"/>
      <c r="DO1916"/>
      <c r="DP1916"/>
      <c r="DQ1916"/>
      <c r="DR1916"/>
      <c r="DS1916"/>
      <c r="DT1916"/>
      <c r="DU1916"/>
      <c r="DV1916"/>
      <c r="DW1916"/>
      <c r="DX1916"/>
      <c r="DY1916"/>
      <c r="DZ1916"/>
      <c r="EA1916"/>
      <c r="EB1916"/>
      <c r="EC1916"/>
      <c r="ED1916"/>
      <c r="EE1916"/>
      <c r="EF1916"/>
      <c r="EG1916"/>
      <c r="EH1916"/>
      <c r="EI1916"/>
      <c r="EJ1916"/>
      <c r="EK1916"/>
    </row>
    <row r="1917" spans="1:141" ht="15.75">
      <c r="A1917"/>
      <c r="B1917"/>
      <c r="C1917"/>
      <c r="D1917"/>
      <c r="E1917"/>
      <c r="F1917"/>
      <c r="G1917"/>
      <c r="H1917"/>
      <c r="I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c r="CW1917"/>
      <c r="CX1917"/>
      <c r="CY1917"/>
      <c r="CZ1917"/>
      <c r="DA1917"/>
      <c r="DB1917"/>
      <c r="DC1917"/>
      <c r="DD1917"/>
      <c r="DE1917"/>
      <c r="DF1917"/>
      <c r="DG1917"/>
      <c r="DH1917"/>
      <c r="DI1917"/>
      <c r="DJ1917"/>
      <c r="DK1917"/>
      <c r="DL1917"/>
      <c r="DM1917"/>
      <c r="DN1917"/>
      <c r="DO1917"/>
      <c r="DP1917"/>
      <c r="DQ1917"/>
      <c r="DR1917"/>
      <c r="DS1917"/>
      <c r="DT1917"/>
      <c r="DU1917"/>
      <c r="DV1917"/>
      <c r="DW1917"/>
      <c r="DX1917"/>
      <c r="DY1917"/>
      <c r="DZ1917"/>
      <c r="EA1917"/>
      <c r="EB1917"/>
      <c r="EC1917"/>
      <c r="ED1917"/>
      <c r="EE1917"/>
      <c r="EF1917"/>
      <c r="EG1917"/>
      <c r="EH1917"/>
      <c r="EI1917"/>
      <c r="EJ1917"/>
      <c r="EK1917"/>
    </row>
    <row r="1918" spans="1:141" ht="15.75">
      <c r="A1918"/>
      <c r="B1918"/>
      <c r="C1918"/>
      <c r="D1918"/>
      <c r="E1918"/>
      <c r="F1918"/>
      <c r="G1918"/>
      <c r="H1918"/>
      <c r="I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c r="CW1918"/>
      <c r="CX1918"/>
      <c r="CY1918"/>
      <c r="CZ1918"/>
      <c r="DA1918"/>
      <c r="DB1918"/>
      <c r="DC1918"/>
      <c r="DD1918"/>
      <c r="DE1918"/>
      <c r="DF1918"/>
      <c r="DG1918"/>
      <c r="DH1918"/>
      <c r="DI1918"/>
      <c r="DJ1918"/>
      <c r="DK1918"/>
      <c r="DL1918"/>
      <c r="DM1918"/>
      <c r="DN1918"/>
      <c r="DO1918"/>
      <c r="DP1918"/>
      <c r="DQ1918"/>
      <c r="DR1918"/>
      <c r="DS1918"/>
      <c r="DT1918"/>
      <c r="DU1918"/>
      <c r="DV1918"/>
      <c r="DW1918"/>
      <c r="DX1918"/>
      <c r="DY1918"/>
      <c r="DZ1918"/>
      <c r="EA1918"/>
      <c r="EB1918"/>
      <c r="EC1918"/>
      <c r="ED1918"/>
      <c r="EE1918"/>
      <c r="EF1918"/>
      <c r="EG1918"/>
      <c r="EH1918"/>
      <c r="EI1918"/>
      <c r="EJ1918"/>
      <c r="EK1918"/>
    </row>
    <row r="1919" spans="1:141" ht="15.75">
      <c r="A1919"/>
      <c r="B1919"/>
      <c r="C1919"/>
      <c r="D1919"/>
      <c r="E1919"/>
      <c r="F1919"/>
      <c r="G1919"/>
      <c r="H1919"/>
      <c r="I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c r="CW1919"/>
      <c r="CX1919"/>
      <c r="CY1919"/>
      <c r="CZ1919"/>
      <c r="DA1919"/>
      <c r="DB1919"/>
      <c r="DC1919"/>
      <c r="DD1919"/>
      <c r="DE1919"/>
      <c r="DF1919"/>
      <c r="DG1919"/>
      <c r="DH1919"/>
      <c r="DI1919"/>
      <c r="DJ1919"/>
      <c r="DK1919"/>
      <c r="DL1919"/>
      <c r="DM1919"/>
      <c r="DN1919"/>
      <c r="DO1919"/>
      <c r="DP1919"/>
      <c r="DQ1919"/>
      <c r="DR1919"/>
      <c r="DS1919"/>
      <c r="DT1919"/>
      <c r="DU1919"/>
      <c r="DV1919"/>
      <c r="DW1919"/>
      <c r="DX1919"/>
      <c r="DY1919"/>
      <c r="DZ1919"/>
      <c r="EA1919"/>
      <c r="EB1919"/>
      <c r="EC1919"/>
      <c r="ED1919"/>
      <c r="EE1919"/>
      <c r="EF1919"/>
      <c r="EG1919"/>
      <c r="EH1919"/>
      <c r="EI1919"/>
      <c r="EJ1919"/>
      <c r="EK1919"/>
    </row>
    <row r="1920" spans="1:141" ht="15.75">
      <c r="A1920"/>
      <c r="B1920"/>
      <c r="C1920"/>
      <c r="D1920"/>
      <c r="E1920"/>
      <c r="F1920"/>
      <c r="G1920"/>
      <c r="H1920"/>
      <c r="I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c r="CW1920"/>
      <c r="CX1920"/>
      <c r="CY1920"/>
      <c r="CZ1920"/>
      <c r="DA1920"/>
      <c r="DB1920"/>
      <c r="DC1920"/>
      <c r="DD1920"/>
      <c r="DE1920"/>
      <c r="DF1920"/>
      <c r="DG1920"/>
      <c r="DH1920"/>
      <c r="DI1920"/>
      <c r="DJ1920"/>
      <c r="DK1920"/>
      <c r="DL1920"/>
      <c r="DM1920"/>
      <c r="DN1920"/>
      <c r="DO1920"/>
      <c r="DP1920"/>
      <c r="DQ1920"/>
      <c r="DR1920"/>
      <c r="DS1920"/>
      <c r="DT1920"/>
      <c r="DU1920"/>
      <c r="DV1920"/>
      <c r="DW1920"/>
      <c r="DX1920"/>
      <c r="DY1920"/>
      <c r="DZ1920"/>
      <c r="EA1920"/>
      <c r="EB1920"/>
      <c r="EC1920"/>
      <c r="ED1920"/>
      <c r="EE1920"/>
      <c r="EF1920"/>
      <c r="EG1920"/>
      <c r="EH1920"/>
      <c r="EI1920"/>
      <c r="EJ1920"/>
      <c r="EK1920"/>
    </row>
    <row r="1921" spans="1:141" ht="15.75">
      <c r="A1921"/>
      <c r="B1921"/>
      <c r="C1921"/>
      <c r="D1921"/>
      <c r="E1921"/>
      <c r="F1921"/>
      <c r="G1921"/>
      <c r="H1921"/>
      <c r="I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c r="CW1921"/>
      <c r="CX1921"/>
      <c r="CY1921"/>
      <c r="CZ1921"/>
      <c r="DA1921"/>
      <c r="DB1921"/>
      <c r="DC1921"/>
      <c r="DD1921"/>
      <c r="DE1921"/>
      <c r="DF1921"/>
      <c r="DG1921"/>
      <c r="DH1921"/>
      <c r="DI1921"/>
      <c r="DJ1921"/>
      <c r="DK1921"/>
      <c r="DL1921"/>
      <c r="DM1921"/>
      <c r="DN1921"/>
      <c r="DO1921"/>
      <c r="DP1921"/>
      <c r="DQ1921"/>
      <c r="DR1921"/>
      <c r="DS1921"/>
      <c r="DT1921"/>
      <c r="DU1921"/>
      <c r="DV1921"/>
      <c r="DW1921"/>
      <c r="DX1921"/>
      <c r="DY1921"/>
      <c r="DZ1921"/>
      <c r="EA1921"/>
      <c r="EB1921"/>
      <c r="EC1921"/>
      <c r="ED1921"/>
      <c r="EE1921"/>
      <c r="EF1921"/>
      <c r="EG1921"/>
      <c r="EH1921"/>
      <c r="EI1921"/>
      <c r="EJ1921"/>
      <c r="EK1921"/>
    </row>
    <row r="1922" spans="1:141" ht="15.75">
      <c r="A1922"/>
      <c r="B1922"/>
      <c r="C1922"/>
      <c r="D1922"/>
      <c r="E1922"/>
      <c r="F1922"/>
      <c r="G1922"/>
      <c r="H1922"/>
      <c r="I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c r="CW1922"/>
      <c r="CX1922"/>
      <c r="CY1922"/>
      <c r="CZ1922"/>
      <c r="DA1922"/>
      <c r="DB1922"/>
      <c r="DC1922"/>
      <c r="DD1922"/>
      <c r="DE1922"/>
      <c r="DF1922"/>
      <c r="DG1922"/>
      <c r="DH1922"/>
      <c r="DI1922"/>
      <c r="DJ1922"/>
      <c r="DK1922"/>
      <c r="DL1922"/>
      <c r="DM1922"/>
      <c r="DN1922"/>
      <c r="DO1922"/>
      <c r="DP1922"/>
      <c r="DQ1922"/>
      <c r="DR1922"/>
      <c r="DS1922"/>
      <c r="DT1922"/>
      <c r="DU1922"/>
      <c r="DV1922"/>
      <c r="DW1922"/>
      <c r="DX1922"/>
      <c r="DY1922"/>
      <c r="DZ1922"/>
      <c r="EA1922"/>
      <c r="EB1922"/>
      <c r="EC1922"/>
      <c r="ED1922"/>
      <c r="EE1922"/>
      <c r="EF1922"/>
      <c r="EG1922"/>
      <c r="EH1922"/>
      <c r="EI1922"/>
      <c r="EJ1922"/>
      <c r="EK1922"/>
    </row>
    <row r="1923" spans="1:141" ht="15.75">
      <c r="A1923"/>
      <c r="B1923"/>
      <c r="C1923"/>
      <c r="D1923"/>
      <c r="E1923"/>
      <c r="F1923"/>
      <c r="G1923"/>
      <c r="H1923"/>
      <c r="I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c r="CW1923"/>
      <c r="CX1923"/>
      <c r="CY1923"/>
      <c r="CZ1923"/>
      <c r="DA1923"/>
      <c r="DB1923"/>
      <c r="DC1923"/>
      <c r="DD1923"/>
      <c r="DE1923"/>
      <c r="DF1923"/>
      <c r="DG1923"/>
      <c r="DH1923"/>
      <c r="DI1923"/>
      <c r="DJ1923"/>
      <c r="DK1923"/>
      <c r="DL1923"/>
      <c r="DM1923"/>
      <c r="DN1923"/>
      <c r="DO1923"/>
      <c r="DP1923"/>
      <c r="DQ1923"/>
      <c r="DR1923"/>
      <c r="DS1923"/>
      <c r="DT1923"/>
      <c r="DU1923"/>
      <c r="DV1923"/>
      <c r="DW1923"/>
      <c r="DX1923"/>
      <c r="DY1923"/>
      <c r="DZ1923"/>
      <c r="EA1923"/>
      <c r="EB1923"/>
      <c r="EC1923"/>
      <c r="ED1923"/>
      <c r="EE1923"/>
      <c r="EF1923"/>
      <c r="EG1923"/>
      <c r="EH1923"/>
      <c r="EI1923"/>
      <c r="EJ1923"/>
      <c r="EK1923"/>
    </row>
    <row r="1924" spans="1:141" ht="15.75">
      <c r="A1924"/>
      <c r="B1924"/>
      <c r="C1924"/>
      <c r="D1924"/>
      <c r="E1924"/>
      <c r="F1924"/>
      <c r="G1924"/>
      <c r="H1924"/>
      <c r="I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c r="CW1924"/>
      <c r="CX1924"/>
      <c r="CY1924"/>
      <c r="CZ1924"/>
      <c r="DA1924"/>
      <c r="DB1924"/>
      <c r="DC1924"/>
      <c r="DD1924"/>
      <c r="DE1924"/>
      <c r="DF1924"/>
      <c r="DG1924"/>
      <c r="DH1924"/>
      <c r="DI1924"/>
      <c r="DJ1924"/>
      <c r="DK1924"/>
      <c r="DL1924"/>
      <c r="DM1924"/>
      <c r="DN1924"/>
      <c r="DO1924"/>
      <c r="DP1924"/>
      <c r="DQ1924"/>
      <c r="DR1924"/>
      <c r="DS1924"/>
      <c r="DT1924"/>
      <c r="DU1924"/>
      <c r="DV1924"/>
      <c r="DW1924"/>
      <c r="DX1924"/>
      <c r="DY1924"/>
      <c r="DZ1924"/>
      <c r="EA1924"/>
      <c r="EB1924"/>
      <c r="EC1924"/>
      <c r="ED1924"/>
      <c r="EE1924"/>
      <c r="EF1924"/>
      <c r="EG1924"/>
      <c r="EH1924"/>
      <c r="EI1924"/>
      <c r="EJ1924"/>
      <c r="EK1924"/>
    </row>
    <row r="1925" spans="1:141" ht="15.75">
      <c r="A1925"/>
      <c r="B1925"/>
      <c r="C1925"/>
      <c r="D1925"/>
      <c r="E1925"/>
      <c r="F1925"/>
      <c r="G1925"/>
      <c r="H1925"/>
      <c r="I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c r="CW1925"/>
      <c r="CX1925"/>
      <c r="CY1925"/>
      <c r="CZ1925"/>
      <c r="DA1925"/>
      <c r="DB1925"/>
      <c r="DC1925"/>
      <c r="DD1925"/>
      <c r="DE1925"/>
      <c r="DF1925"/>
      <c r="DG1925"/>
      <c r="DH1925"/>
      <c r="DI1925"/>
      <c r="DJ1925"/>
      <c r="DK1925"/>
      <c r="DL1925"/>
      <c r="DM1925"/>
      <c r="DN1925"/>
      <c r="DO1925"/>
      <c r="DP1925"/>
      <c r="DQ1925"/>
      <c r="DR1925"/>
      <c r="DS1925"/>
      <c r="DT1925"/>
      <c r="DU1925"/>
      <c r="DV1925"/>
      <c r="DW1925"/>
      <c r="DX1925"/>
      <c r="DY1925"/>
      <c r="DZ1925"/>
      <c r="EA1925"/>
      <c r="EB1925"/>
      <c r="EC1925"/>
      <c r="ED1925"/>
      <c r="EE1925"/>
      <c r="EF1925"/>
      <c r="EG1925"/>
      <c r="EH1925"/>
      <c r="EI1925"/>
      <c r="EJ1925"/>
      <c r="EK1925"/>
    </row>
    <row r="1926" spans="1:141" ht="15.75">
      <c r="A1926"/>
      <c r="B1926"/>
      <c r="C1926"/>
      <c r="D1926"/>
      <c r="E1926"/>
      <c r="F1926"/>
      <c r="G1926"/>
      <c r="H1926"/>
      <c r="I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c r="CW1926"/>
      <c r="CX1926"/>
      <c r="CY1926"/>
      <c r="CZ1926"/>
      <c r="DA1926"/>
      <c r="DB1926"/>
      <c r="DC1926"/>
      <c r="DD1926"/>
      <c r="DE1926"/>
      <c r="DF1926"/>
      <c r="DG1926"/>
      <c r="DH1926"/>
      <c r="DI1926"/>
      <c r="DJ1926"/>
      <c r="DK1926"/>
      <c r="DL1926"/>
      <c r="DM1926"/>
      <c r="DN1926"/>
      <c r="DO1926"/>
      <c r="DP1926"/>
      <c r="DQ1926"/>
      <c r="DR1926"/>
      <c r="DS1926"/>
      <c r="DT1926"/>
      <c r="DU1926"/>
      <c r="DV1926"/>
      <c r="DW1926"/>
      <c r="DX1926"/>
      <c r="DY1926"/>
      <c r="DZ1926"/>
      <c r="EA1926"/>
      <c r="EB1926"/>
      <c r="EC1926"/>
      <c r="ED1926"/>
      <c r="EE1926"/>
      <c r="EF1926"/>
      <c r="EG1926"/>
      <c r="EH1926"/>
      <c r="EI1926"/>
      <c r="EJ1926"/>
      <c r="EK1926"/>
    </row>
    <row r="1927" spans="1:141" ht="15.75">
      <c r="A1927"/>
      <c r="B1927"/>
      <c r="C1927"/>
      <c r="D1927"/>
      <c r="E1927"/>
      <c r="F1927"/>
      <c r="G1927"/>
      <c r="H1927"/>
      <c r="I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c r="CW1927"/>
      <c r="CX1927"/>
      <c r="CY1927"/>
      <c r="CZ1927"/>
      <c r="DA1927"/>
      <c r="DB1927"/>
      <c r="DC1927"/>
      <c r="DD1927"/>
      <c r="DE1927"/>
      <c r="DF1927"/>
      <c r="DG1927"/>
      <c r="DH1927"/>
      <c r="DI1927"/>
      <c r="DJ1927"/>
      <c r="DK1927"/>
      <c r="DL1927"/>
      <c r="DM1927"/>
      <c r="DN1927"/>
      <c r="DO1927"/>
      <c r="DP1927"/>
      <c r="DQ1927"/>
      <c r="DR1927"/>
      <c r="DS1927"/>
      <c r="DT1927"/>
      <c r="DU1927"/>
      <c r="DV1927"/>
      <c r="DW1927"/>
      <c r="DX1927"/>
      <c r="DY1927"/>
      <c r="DZ1927"/>
      <c r="EA1927"/>
      <c r="EB1927"/>
      <c r="EC1927"/>
      <c r="ED1927"/>
      <c r="EE1927"/>
      <c r="EF1927"/>
      <c r="EG1927"/>
      <c r="EH1927"/>
      <c r="EI1927"/>
      <c r="EJ1927"/>
      <c r="EK1927"/>
    </row>
    <row r="1928" spans="1:141" ht="15.75">
      <c r="A1928"/>
      <c r="B1928"/>
      <c r="C1928"/>
      <c r="D1928"/>
      <c r="E1928"/>
      <c r="F1928"/>
      <c r="G1928"/>
      <c r="H1928"/>
      <c r="I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c r="CW1928"/>
      <c r="CX1928"/>
      <c r="CY1928"/>
      <c r="CZ1928"/>
      <c r="DA1928"/>
      <c r="DB1928"/>
      <c r="DC1928"/>
      <c r="DD1928"/>
      <c r="DE1928"/>
      <c r="DF1928"/>
      <c r="DG1928"/>
      <c r="DH1928"/>
      <c r="DI1928"/>
      <c r="DJ1928"/>
      <c r="DK1928"/>
      <c r="DL1928"/>
      <c r="DM1928"/>
      <c r="DN1928"/>
      <c r="DO1928"/>
      <c r="DP1928"/>
      <c r="DQ1928"/>
      <c r="DR1928"/>
      <c r="DS1928"/>
      <c r="DT1928"/>
      <c r="DU1928"/>
      <c r="DV1928"/>
      <c r="DW1928"/>
      <c r="DX1928"/>
      <c r="DY1928"/>
      <c r="DZ1928"/>
      <c r="EA1928"/>
      <c r="EB1928"/>
      <c r="EC1928"/>
      <c r="ED1928"/>
      <c r="EE1928"/>
      <c r="EF1928"/>
      <c r="EG1928"/>
      <c r="EH1928"/>
      <c r="EI1928"/>
      <c r="EJ1928"/>
      <c r="EK1928"/>
    </row>
    <row r="1929" spans="1:141" ht="15.75">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c r="DN1929"/>
      <c r="DO1929"/>
      <c r="DP1929"/>
      <c r="DQ1929"/>
      <c r="DR1929"/>
      <c r="DS1929"/>
      <c r="DT1929"/>
      <c r="DU1929"/>
      <c r="DV1929"/>
      <c r="DW1929"/>
      <c r="DX1929"/>
      <c r="DY1929"/>
      <c r="DZ1929"/>
      <c r="EA1929"/>
      <c r="EB1929"/>
      <c r="EC1929"/>
      <c r="ED1929"/>
      <c r="EE1929"/>
      <c r="EF1929"/>
      <c r="EG1929"/>
      <c r="EH1929"/>
      <c r="EI1929"/>
      <c r="EJ1929"/>
      <c r="EK1929"/>
    </row>
    <row r="1930" spans="1:141" ht="15.75">
      <c r="A1930"/>
      <c r="B1930"/>
      <c r="C1930"/>
      <c r="D1930"/>
      <c r="E1930"/>
      <c r="F1930"/>
      <c r="G1930"/>
      <c r="H1930"/>
      <c r="I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c r="CW1930"/>
      <c r="CX1930"/>
      <c r="CY1930"/>
      <c r="CZ1930"/>
      <c r="DA1930"/>
      <c r="DB1930"/>
      <c r="DC1930"/>
      <c r="DD1930"/>
      <c r="DE1930"/>
      <c r="DF1930"/>
      <c r="DG1930"/>
      <c r="DH1930"/>
      <c r="DI1930"/>
      <c r="DJ1930"/>
      <c r="DK1930"/>
      <c r="DL1930"/>
      <c r="DM1930"/>
      <c r="DN1930"/>
      <c r="DO1930"/>
      <c r="DP1930"/>
      <c r="DQ1930"/>
      <c r="DR1930"/>
      <c r="DS1930"/>
      <c r="DT1930"/>
      <c r="DU1930"/>
      <c r="DV1930"/>
      <c r="DW1930"/>
      <c r="DX1930"/>
      <c r="DY1930"/>
      <c r="DZ1930"/>
      <c r="EA1930"/>
      <c r="EB1930"/>
      <c r="EC1930"/>
      <c r="ED1930"/>
      <c r="EE1930"/>
      <c r="EF1930"/>
      <c r="EG1930"/>
      <c r="EH1930"/>
      <c r="EI1930"/>
      <c r="EJ1930"/>
      <c r="EK1930"/>
    </row>
    <row r="1931" spans="1:141" ht="15.75">
      <c r="A1931"/>
      <c r="B1931"/>
      <c r="C1931"/>
      <c r="D1931"/>
      <c r="E1931"/>
      <c r="F1931"/>
      <c r="G1931"/>
      <c r="H1931"/>
      <c r="I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c r="CW1931"/>
      <c r="CX1931"/>
      <c r="CY1931"/>
      <c r="CZ1931"/>
      <c r="DA1931"/>
      <c r="DB1931"/>
      <c r="DC1931"/>
      <c r="DD1931"/>
      <c r="DE1931"/>
      <c r="DF1931"/>
      <c r="DG1931"/>
      <c r="DH1931"/>
      <c r="DI1931"/>
      <c r="DJ1931"/>
      <c r="DK1931"/>
      <c r="DL1931"/>
      <c r="DM1931"/>
      <c r="DN1931"/>
      <c r="DO1931"/>
      <c r="DP1931"/>
      <c r="DQ1931"/>
      <c r="DR1931"/>
      <c r="DS1931"/>
      <c r="DT1931"/>
      <c r="DU1931"/>
      <c r="DV1931"/>
      <c r="DW1931"/>
      <c r="DX1931"/>
      <c r="DY1931"/>
      <c r="DZ1931"/>
      <c r="EA1931"/>
      <c r="EB1931"/>
      <c r="EC1931"/>
      <c r="ED1931"/>
      <c r="EE1931"/>
      <c r="EF1931"/>
      <c r="EG1931"/>
      <c r="EH1931"/>
      <c r="EI1931"/>
      <c r="EJ1931"/>
      <c r="EK1931"/>
    </row>
    <row r="1932" spans="1:141" ht="15.75">
      <c r="A1932"/>
      <c r="B1932"/>
      <c r="C1932"/>
      <c r="D1932"/>
      <c r="E1932"/>
      <c r="F1932"/>
      <c r="G1932"/>
      <c r="H1932"/>
      <c r="I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c r="CW1932"/>
      <c r="CX1932"/>
      <c r="CY1932"/>
      <c r="CZ1932"/>
      <c r="DA1932"/>
      <c r="DB1932"/>
      <c r="DC1932"/>
      <c r="DD1932"/>
      <c r="DE1932"/>
      <c r="DF1932"/>
      <c r="DG1932"/>
      <c r="DH1932"/>
      <c r="DI1932"/>
      <c r="DJ1932"/>
      <c r="DK1932"/>
      <c r="DL1932"/>
      <c r="DM1932"/>
      <c r="DN1932"/>
      <c r="DO1932"/>
      <c r="DP1932"/>
      <c r="DQ1932"/>
      <c r="DR1932"/>
      <c r="DS1932"/>
      <c r="DT1932"/>
      <c r="DU1932"/>
      <c r="DV1932"/>
      <c r="DW1932"/>
      <c r="DX1932"/>
      <c r="DY1932"/>
      <c r="DZ1932"/>
      <c r="EA1932"/>
      <c r="EB1932"/>
      <c r="EC1932"/>
      <c r="ED1932"/>
      <c r="EE1932"/>
      <c r="EF1932"/>
      <c r="EG1932"/>
      <c r="EH1932"/>
      <c r="EI1932"/>
      <c r="EJ1932"/>
      <c r="EK1932"/>
    </row>
    <row r="1933" spans="1:141" ht="15.75">
      <c r="A1933"/>
      <c r="B1933"/>
      <c r="C1933"/>
      <c r="D1933"/>
      <c r="E1933"/>
      <c r="F1933"/>
      <c r="G1933"/>
      <c r="H1933"/>
      <c r="I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c r="CW1933"/>
      <c r="CX1933"/>
      <c r="CY1933"/>
      <c r="CZ1933"/>
      <c r="DA1933"/>
      <c r="DB1933"/>
      <c r="DC1933"/>
      <c r="DD1933"/>
      <c r="DE1933"/>
      <c r="DF1933"/>
      <c r="DG1933"/>
      <c r="DH1933"/>
      <c r="DI1933"/>
      <c r="DJ1933"/>
      <c r="DK1933"/>
      <c r="DL1933"/>
      <c r="DM1933"/>
      <c r="DN1933"/>
      <c r="DO1933"/>
      <c r="DP1933"/>
      <c r="DQ1933"/>
      <c r="DR1933"/>
      <c r="DS1933"/>
      <c r="DT1933"/>
      <c r="DU1933"/>
      <c r="DV1933"/>
      <c r="DW1933"/>
      <c r="DX1933"/>
      <c r="DY1933"/>
      <c r="DZ1933"/>
      <c r="EA1933"/>
      <c r="EB1933"/>
      <c r="EC1933"/>
      <c r="ED1933"/>
      <c r="EE1933"/>
      <c r="EF1933"/>
      <c r="EG1933"/>
      <c r="EH1933"/>
      <c r="EI1933"/>
      <c r="EJ1933"/>
      <c r="EK1933"/>
    </row>
    <row r="1934" spans="1:141" ht="15.75">
      <c r="A1934"/>
      <c r="B1934"/>
      <c r="C1934"/>
      <c r="D1934"/>
      <c r="E1934"/>
      <c r="F1934"/>
      <c r="G1934"/>
      <c r="H1934"/>
      <c r="I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c r="CW1934"/>
      <c r="CX1934"/>
      <c r="CY1934"/>
      <c r="CZ1934"/>
      <c r="DA1934"/>
      <c r="DB1934"/>
      <c r="DC1934"/>
      <c r="DD1934"/>
      <c r="DE1934"/>
      <c r="DF1934"/>
      <c r="DG1934"/>
      <c r="DH1934"/>
      <c r="DI1934"/>
      <c r="DJ1934"/>
      <c r="DK1934"/>
      <c r="DL1934"/>
      <c r="DM1934"/>
      <c r="DN1934"/>
      <c r="DO1934"/>
      <c r="DP1934"/>
      <c r="DQ1934"/>
      <c r="DR1934"/>
      <c r="DS1934"/>
      <c r="DT1934"/>
      <c r="DU1934"/>
      <c r="DV1934"/>
      <c r="DW1934"/>
      <c r="DX1934"/>
      <c r="DY1934"/>
      <c r="DZ1934"/>
      <c r="EA1934"/>
      <c r="EB1934"/>
      <c r="EC1934"/>
      <c r="ED1934"/>
      <c r="EE1934"/>
      <c r="EF1934"/>
      <c r="EG1934"/>
      <c r="EH1934"/>
      <c r="EI1934"/>
      <c r="EJ1934"/>
      <c r="EK1934"/>
    </row>
    <row r="1935" spans="1:141" ht="15.75">
      <c r="A1935"/>
      <c r="B1935"/>
      <c r="C1935"/>
      <c r="D1935"/>
      <c r="E1935"/>
      <c r="F1935"/>
      <c r="G1935"/>
      <c r="H1935"/>
      <c r="I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c r="CW1935"/>
      <c r="CX1935"/>
      <c r="CY1935"/>
      <c r="CZ1935"/>
      <c r="DA1935"/>
      <c r="DB1935"/>
      <c r="DC1935"/>
      <c r="DD1935"/>
      <c r="DE1935"/>
      <c r="DF1935"/>
      <c r="DG1935"/>
      <c r="DH1935"/>
      <c r="DI1935"/>
      <c r="DJ1935"/>
      <c r="DK1935"/>
      <c r="DL1935"/>
      <c r="DM1935"/>
      <c r="DN1935"/>
      <c r="DO1935"/>
      <c r="DP1935"/>
      <c r="DQ1935"/>
      <c r="DR1935"/>
      <c r="DS1935"/>
      <c r="DT1935"/>
      <c r="DU1935"/>
      <c r="DV1935"/>
      <c r="DW1935"/>
      <c r="DX1935"/>
      <c r="DY1935"/>
      <c r="DZ1935"/>
      <c r="EA1935"/>
      <c r="EB1935"/>
      <c r="EC1935"/>
      <c r="ED1935"/>
      <c r="EE1935"/>
      <c r="EF1935"/>
      <c r="EG1935"/>
      <c r="EH1935"/>
      <c r="EI1935"/>
      <c r="EJ1935"/>
      <c r="EK1935"/>
    </row>
    <row r="1936" spans="1:141" ht="15.75">
      <c r="A1936"/>
      <c r="B1936"/>
      <c r="C1936"/>
      <c r="D1936"/>
      <c r="E1936"/>
      <c r="F1936"/>
      <c r="G1936"/>
      <c r="H1936"/>
      <c r="I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c r="CW1936"/>
      <c r="CX1936"/>
      <c r="CY1936"/>
      <c r="CZ1936"/>
      <c r="DA1936"/>
      <c r="DB1936"/>
      <c r="DC1936"/>
      <c r="DD1936"/>
      <c r="DE1936"/>
      <c r="DF1936"/>
      <c r="DG1936"/>
      <c r="DH1936"/>
      <c r="DI1936"/>
      <c r="DJ1936"/>
      <c r="DK1936"/>
      <c r="DL1936"/>
      <c r="DM1936"/>
      <c r="DN1936"/>
      <c r="DO1936"/>
      <c r="DP1936"/>
      <c r="DQ1936"/>
      <c r="DR1936"/>
      <c r="DS1936"/>
      <c r="DT1936"/>
      <c r="DU1936"/>
      <c r="DV1936"/>
      <c r="DW1936"/>
      <c r="DX1936"/>
      <c r="DY1936"/>
      <c r="DZ1936"/>
      <c r="EA1936"/>
      <c r="EB1936"/>
      <c r="EC1936"/>
      <c r="ED1936"/>
      <c r="EE1936"/>
      <c r="EF1936"/>
      <c r="EG1936"/>
      <c r="EH1936"/>
      <c r="EI1936"/>
      <c r="EJ1936"/>
      <c r="EK1936"/>
    </row>
    <row r="1937" spans="1:141" ht="15.75">
      <c r="A1937"/>
      <c r="B1937"/>
      <c r="C1937"/>
      <c r="D1937"/>
      <c r="E1937"/>
      <c r="F1937"/>
      <c r="G1937"/>
      <c r="H1937"/>
      <c r="I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c r="CW1937"/>
      <c r="CX1937"/>
      <c r="CY1937"/>
      <c r="CZ1937"/>
      <c r="DA1937"/>
      <c r="DB1937"/>
      <c r="DC1937"/>
      <c r="DD1937"/>
      <c r="DE1937"/>
      <c r="DF1937"/>
      <c r="DG1937"/>
      <c r="DH1937"/>
      <c r="DI1937"/>
      <c r="DJ1937"/>
      <c r="DK1937"/>
      <c r="DL1937"/>
      <c r="DM1937"/>
      <c r="DN1937"/>
      <c r="DO1937"/>
      <c r="DP1937"/>
      <c r="DQ1937"/>
      <c r="DR1937"/>
      <c r="DS1937"/>
      <c r="DT1937"/>
      <c r="DU1937"/>
      <c r="DV1937"/>
      <c r="DW1937"/>
      <c r="DX1937"/>
      <c r="DY1937"/>
      <c r="DZ1937"/>
      <c r="EA1937"/>
      <c r="EB1937"/>
      <c r="EC1937"/>
      <c r="ED1937"/>
      <c r="EE1937"/>
      <c r="EF1937"/>
      <c r="EG1937"/>
      <c r="EH1937"/>
      <c r="EI1937"/>
      <c r="EJ1937"/>
      <c r="EK1937"/>
    </row>
    <row r="1938" spans="1:141" ht="15.75">
      <c r="A1938"/>
      <c r="B1938"/>
      <c r="C1938"/>
      <c r="D1938"/>
      <c r="E1938"/>
      <c r="F1938"/>
      <c r="G1938"/>
      <c r="H1938"/>
      <c r="I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c r="CW1938"/>
      <c r="CX1938"/>
      <c r="CY1938"/>
      <c r="CZ1938"/>
      <c r="DA1938"/>
      <c r="DB1938"/>
      <c r="DC1938"/>
      <c r="DD1938"/>
      <c r="DE1938"/>
      <c r="DF1938"/>
      <c r="DG1938"/>
      <c r="DH1938"/>
      <c r="DI1938"/>
      <c r="DJ1938"/>
      <c r="DK1938"/>
      <c r="DL1938"/>
      <c r="DM1938"/>
      <c r="DN1938"/>
      <c r="DO1938"/>
      <c r="DP1938"/>
      <c r="DQ1938"/>
      <c r="DR1938"/>
      <c r="DS1938"/>
      <c r="DT1938"/>
      <c r="DU1938"/>
      <c r="DV1938"/>
      <c r="DW1938"/>
      <c r="DX1938"/>
      <c r="DY1938"/>
      <c r="DZ1938"/>
      <c r="EA1938"/>
      <c r="EB1938"/>
      <c r="EC1938"/>
      <c r="ED1938"/>
      <c r="EE1938"/>
      <c r="EF1938"/>
      <c r="EG1938"/>
      <c r="EH1938"/>
      <c r="EI1938"/>
      <c r="EJ1938"/>
      <c r="EK1938"/>
    </row>
    <row r="1939" spans="1:141" ht="15.75">
      <c r="A1939"/>
      <c r="B1939"/>
      <c r="C1939"/>
      <c r="D1939"/>
      <c r="E1939"/>
      <c r="F1939"/>
      <c r="G1939"/>
      <c r="H1939"/>
      <c r="I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c r="CW1939"/>
      <c r="CX1939"/>
      <c r="CY1939"/>
      <c r="CZ1939"/>
      <c r="DA1939"/>
      <c r="DB1939"/>
      <c r="DC1939"/>
      <c r="DD1939"/>
      <c r="DE1939"/>
      <c r="DF1939"/>
      <c r="DG1939"/>
      <c r="DH1939"/>
      <c r="DI1939"/>
      <c r="DJ1939"/>
      <c r="DK1939"/>
      <c r="DL1939"/>
      <c r="DM1939"/>
      <c r="DN1939"/>
      <c r="DO1939"/>
      <c r="DP1939"/>
      <c r="DQ1939"/>
      <c r="DR1939"/>
      <c r="DS1939"/>
      <c r="DT1939"/>
      <c r="DU1939"/>
      <c r="DV1939"/>
      <c r="DW1939"/>
      <c r="DX1939"/>
      <c r="DY1939"/>
      <c r="DZ1939"/>
      <c r="EA1939"/>
      <c r="EB1939"/>
      <c r="EC1939"/>
      <c r="ED1939"/>
      <c r="EE1939"/>
      <c r="EF1939"/>
      <c r="EG1939"/>
      <c r="EH1939"/>
      <c r="EI1939"/>
      <c r="EJ1939"/>
      <c r="EK1939"/>
    </row>
    <row r="1940" spans="1:141" ht="15.75">
      <c r="A1940"/>
      <c r="B1940"/>
      <c r="C1940"/>
      <c r="D1940"/>
      <c r="E1940"/>
      <c r="F1940"/>
      <c r="G1940"/>
      <c r="H1940"/>
      <c r="I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c r="CW1940"/>
      <c r="CX1940"/>
      <c r="CY1940"/>
      <c r="CZ1940"/>
      <c r="DA1940"/>
      <c r="DB1940"/>
      <c r="DC1940"/>
      <c r="DD1940"/>
      <c r="DE1940"/>
      <c r="DF1940"/>
      <c r="DG1940"/>
      <c r="DH1940"/>
      <c r="DI1940"/>
      <c r="DJ1940"/>
      <c r="DK1940"/>
      <c r="DL1940"/>
      <c r="DM1940"/>
      <c r="DN1940"/>
      <c r="DO1940"/>
      <c r="DP1940"/>
      <c r="DQ1940"/>
      <c r="DR1940"/>
      <c r="DS1940"/>
      <c r="DT1940"/>
      <c r="DU1940"/>
      <c r="DV1940"/>
      <c r="DW1940"/>
      <c r="DX1940"/>
      <c r="DY1940"/>
      <c r="DZ1940"/>
      <c r="EA1940"/>
      <c r="EB1940"/>
      <c r="EC1940"/>
      <c r="ED1940"/>
      <c r="EE1940"/>
      <c r="EF1940"/>
      <c r="EG1940"/>
      <c r="EH1940"/>
      <c r="EI1940"/>
      <c r="EJ1940"/>
      <c r="EK1940"/>
    </row>
    <row r="1941" spans="1:141" ht="15.75">
      <c r="A1941"/>
      <c r="B1941"/>
      <c r="C1941"/>
      <c r="D1941"/>
      <c r="E1941"/>
      <c r="F1941"/>
      <c r="G1941"/>
      <c r="H1941"/>
      <c r="I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c r="CW1941"/>
      <c r="CX1941"/>
      <c r="CY1941"/>
      <c r="CZ1941"/>
      <c r="DA1941"/>
      <c r="DB1941"/>
      <c r="DC1941"/>
      <c r="DD1941"/>
      <c r="DE1941"/>
      <c r="DF1941"/>
      <c r="DG1941"/>
      <c r="DH1941"/>
      <c r="DI1941"/>
      <c r="DJ1941"/>
      <c r="DK1941"/>
      <c r="DL1941"/>
      <c r="DM1941"/>
      <c r="DN1941"/>
      <c r="DO1941"/>
      <c r="DP1941"/>
      <c r="DQ1941"/>
      <c r="DR1941"/>
      <c r="DS1941"/>
      <c r="DT1941"/>
      <c r="DU1941"/>
      <c r="DV1941"/>
      <c r="DW1941"/>
      <c r="DX1941"/>
      <c r="DY1941"/>
      <c r="DZ1941"/>
      <c r="EA1941"/>
      <c r="EB1941"/>
      <c r="EC1941"/>
      <c r="ED1941"/>
      <c r="EE1941"/>
      <c r="EF1941"/>
      <c r="EG1941"/>
      <c r="EH1941"/>
      <c r="EI1941"/>
      <c r="EJ1941"/>
      <c r="EK1941"/>
    </row>
    <row r="1942" spans="1:141" ht="15.75">
      <c r="A1942"/>
      <c r="B1942"/>
      <c r="C1942"/>
      <c r="D1942"/>
      <c r="E1942"/>
      <c r="F1942"/>
      <c r="G1942"/>
      <c r="H1942"/>
      <c r="I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c r="CW1942"/>
      <c r="CX1942"/>
      <c r="CY1942"/>
      <c r="CZ1942"/>
      <c r="DA1942"/>
      <c r="DB1942"/>
      <c r="DC1942"/>
      <c r="DD1942"/>
      <c r="DE1942"/>
      <c r="DF1942"/>
      <c r="DG1942"/>
      <c r="DH1942"/>
      <c r="DI1942"/>
      <c r="DJ1942"/>
      <c r="DK1942"/>
      <c r="DL1942"/>
      <c r="DM1942"/>
      <c r="DN1942"/>
      <c r="DO1942"/>
      <c r="DP1942"/>
      <c r="DQ1942"/>
      <c r="DR1942"/>
      <c r="DS1942"/>
      <c r="DT1942"/>
      <c r="DU1942"/>
      <c r="DV1942"/>
      <c r="DW1942"/>
      <c r="DX1942"/>
      <c r="DY1942"/>
      <c r="DZ1942"/>
      <c r="EA1942"/>
      <c r="EB1942"/>
      <c r="EC1942"/>
      <c r="ED1942"/>
      <c r="EE1942"/>
      <c r="EF1942"/>
      <c r="EG1942"/>
      <c r="EH1942"/>
      <c r="EI1942"/>
      <c r="EJ1942"/>
      <c r="EK1942"/>
    </row>
    <row r="1943" spans="1:141" ht="15.75">
      <c r="A1943"/>
      <c r="B1943"/>
      <c r="C1943"/>
      <c r="D1943"/>
      <c r="E1943"/>
      <c r="F1943"/>
      <c r="G1943"/>
      <c r="H1943"/>
      <c r="I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c r="CW1943"/>
      <c r="CX1943"/>
      <c r="CY1943"/>
      <c r="CZ1943"/>
      <c r="DA1943"/>
      <c r="DB1943"/>
      <c r="DC1943"/>
      <c r="DD1943"/>
      <c r="DE1943"/>
      <c r="DF1943"/>
      <c r="DG1943"/>
      <c r="DH1943"/>
      <c r="DI1943"/>
      <c r="DJ1943"/>
      <c r="DK1943"/>
      <c r="DL1943"/>
      <c r="DM1943"/>
      <c r="DN1943"/>
      <c r="DO1943"/>
      <c r="DP1943"/>
      <c r="DQ1943"/>
      <c r="DR1943"/>
      <c r="DS1943"/>
      <c r="DT1943"/>
      <c r="DU1943"/>
      <c r="DV1943"/>
      <c r="DW1943"/>
      <c r="DX1943"/>
      <c r="DY1943"/>
      <c r="DZ1943"/>
      <c r="EA1943"/>
      <c r="EB1943"/>
      <c r="EC1943"/>
      <c r="ED1943"/>
      <c r="EE1943"/>
      <c r="EF1943"/>
      <c r="EG1943"/>
      <c r="EH1943"/>
      <c r="EI1943"/>
      <c r="EJ1943"/>
      <c r="EK1943"/>
    </row>
    <row r="1944" spans="1:141" ht="15.75">
      <c r="A1944"/>
      <c r="B1944"/>
      <c r="C1944"/>
      <c r="D1944"/>
      <c r="E1944"/>
      <c r="F1944"/>
      <c r="G1944"/>
      <c r="H1944"/>
      <c r="I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c r="CW1944"/>
      <c r="CX1944"/>
      <c r="CY1944"/>
      <c r="CZ1944"/>
      <c r="DA1944"/>
      <c r="DB1944"/>
      <c r="DC1944"/>
      <c r="DD1944"/>
      <c r="DE1944"/>
      <c r="DF1944"/>
      <c r="DG1944"/>
      <c r="DH1944"/>
      <c r="DI1944"/>
      <c r="DJ1944"/>
      <c r="DK1944"/>
      <c r="DL1944"/>
      <c r="DM1944"/>
      <c r="DN1944"/>
      <c r="DO1944"/>
      <c r="DP1944"/>
      <c r="DQ1944"/>
      <c r="DR1944"/>
      <c r="DS1944"/>
      <c r="DT1944"/>
      <c r="DU1944"/>
      <c r="DV1944"/>
      <c r="DW1944"/>
      <c r="DX1944"/>
      <c r="DY1944"/>
      <c r="DZ1944"/>
      <c r="EA1944"/>
      <c r="EB1944"/>
      <c r="EC1944"/>
      <c r="ED1944"/>
      <c r="EE1944"/>
      <c r="EF1944"/>
      <c r="EG1944"/>
      <c r="EH1944"/>
      <c r="EI1944"/>
      <c r="EJ1944"/>
      <c r="EK1944"/>
    </row>
    <row r="1945" spans="1:141" ht="15.75">
      <c r="A1945"/>
      <c r="B1945"/>
      <c r="C1945"/>
      <c r="D1945"/>
      <c r="E1945"/>
      <c r="F1945"/>
      <c r="G1945"/>
      <c r="H1945"/>
      <c r="I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c r="CW1945"/>
      <c r="CX1945"/>
      <c r="CY1945"/>
      <c r="CZ1945"/>
      <c r="DA1945"/>
      <c r="DB1945"/>
      <c r="DC1945"/>
      <c r="DD1945"/>
      <c r="DE1945"/>
      <c r="DF1945"/>
      <c r="DG1945"/>
      <c r="DH1945"/>
      <c r="DI1945"/>
      <c r="DJ1945"/>
      <c r="DK1945"/>
      <c r="DL1945"/>
      <c r="DM1945"/>
      <c r="DN1945"/>
      <c r="DO1945"/>
      <c r="DP1945"/>
      <c r="DQ1945"/>
      <c r="DR1945"/>
      <c r="DS1945"/>
      <c r="DT1945"/>
      <c r="DU1945"/>
      <c r="DV1945"/>
      <c r="DW1945"/>
      <c r="DX1945"/>
      <c r="DY1945"/>
      <c r="DZ1945"/>
      <c r="EA1945"/>
      <c r="EB1945"/>
      <c r="EC1945"/>
      <c r="ED1945"/>
      <c r="EE1945"/>
      <c r="EF1945"/>
      <c r="EG1945"/>
      <c r="EH1945"/>
      <c r="EI1945"/>
      <c r="EJ1945"/>
      <c r="EK1945"/>
    </row>
    <row r="1946" spans="1:141" ht="15.75">
      <c r="A1946"/>
      <c r="B1946"/>
      <c r="C1946"/>
      <c r="D1946"/>
      <c r="E1946"/>
      <c r="F1946"/>
      <c r="G1946"/>
      <c r="H1946"/>
      <c r="I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c r="CW1946"/>
      <c r="CX1946"/>
      <c r="CY1946"/>
      <c r="CZ1946"/>
      <c r="DA1946"/>
      <c r="DB1946"/>
      <c r="DC1946"/>
      <c r="DD1946"/>
      <c r="DE1946"/>
      <c r="DF1946"/>
      <c r="DG1946"/>
      <c r="DH1946"/>
      <c r="DI1946"/>
      <c r="DJ1946"/>
      <c r="DK1946"/>
      <c r="DL1946"/>
      <c r="DM1946"/>
      <c r="DN1946"/>
      <c r="DO1946"/>
      <c r="DP1946"/>
      <c r="DQ1946"/>
      <c r="DR1946"/>
      <c r="DS1946"/>
      <c r="DT1946"/>
      <c r="DU1946"/>
      <c r="DV1946"/>
      <c r="DW1946"/>
      <c r="DX1946"/>
      <c r="DY1946"/>
      <c r="DZ1946"/>
      <c r="EA1946"/>
      <c r="EB1946"/>
      <c r="EC1946"/>
      <c r="ED1946"/>
      <c r="EE1946"/>
      <c r="EF1946"/>
      <c r="EG1946"/>
      <c r="EH1946"/>
      <c r="EI1946"/>
      <c r="EJ1946"/>
      <c r="EK1946"/>
    </row>
    <row r="1947" spans="1:141" ht="15.75">
      <c r="A1947"/>
      <c r="B1947"/>
      <c r="C1947"/>
      <c r="D1947"/>
      <c r="E1947"/>
      <c r="F1947"/>
      <c r="G1947"/>
      <c r="H1947"/>
      <c r="I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c r="CW1947"/>
      <c r="CX1947"/>
      <c r="CY1947"/>
      <c r="CZ1947"/>
      <c r="DA1947"/>
      <c r="DB1947"/>
      <c r="DC1947"/>
      <c r="DD1947"/>
      <c r="DE1947"/>
      <c r="DF1947"/>
      <c r="DG1947"/>
      <c r="DH1947"/>
      <c r="DI1947"/>
      <c r="DJ1947"/>
      <c r="DK1947"/>
      <c r="DL1947"/>
      <c r="DM1947"/>
      <c r="DN1947"/>
      <c r="DO1947"/>
      <c r="DP1947"/>
      <c r="DQ1947"/>
      <c r="DR1947"/>
      <c r="DS1947"/>
      <c r="DT1947"/>
      <c r="DU1947"/>
      <c r="DV1947"/>
      <c r="DW1947"/>
      <c r="DX1947"/>
      <c r="DY1947"/>
      <c r="DZ1947"/>
      <c r="EA1947"/>
      <c r="EB1947"/>
      <c r="EC1947"/>
      <c r="ED1947"/>
      <c r="EE1947"/>
      <c r="EF1947"/>
      <c r="EG1947"/>
      <c r="EH1947"/>
      <c r="EI1947"/>
      <c r="EJ1947"/>
      <c r="EK1947"/>
    </row>
    <row r="1948" spans="1:141" ht="15.75">
      <c r="A1948"/>
      <c r="B1948"/>
      <c r="C1948"/>
      <c r="D1948"/>
      <c r="E1948"/>
      <c r="F1948"/>
      <c r="G1948"/>
      <c r="H1948"/>
      <c r="I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c r="CW1948"/>
      <c r="CX1948"/>
      <c r="CY1948"/>
      <c r="CZ1948"/>
      <c r="DA1948"/>
      <c r="DB1948"/>
      <c r="DC1948"/>
      <c r="DD1948"/>
      <c r="DE1948"/>
      <c r="DF1948"/>
      <c r="DG1948"/>
      <c r="DH1948"/>
      <c r="DI1948"/>
      <c r="DJ1948"/>
      <c r="DK1948"/>
      <c r="DL1948"/>
      <c r="DM1948"/>
      <c r="DN1948"/>
      <c r="DO1948"/>
      <c r="DP1948"/>
      <c r="DQ1948"/>
      <c r="DR1948"/>
      <c r="DS1948"/>
      <c r="DT1948"/>
      <c r="DU1948"/>
      <c r="DV1948"/>
      <c r="DW1948"/>
      <c r="DX1948"/>
      <c r="DY1948"/>
      <c r="DZ1948"/>
      <c r="EA1948"/>
      <c r="EB1948"/>
      <c r="EC1948"/>
      <c r="ED1948"/>
      <c r="EE1948"/>
      <c r="EF1948"/>
      <c r="EG1948"/>
      <c r="EH1948"/>
      <c r="EI1948"/>
      <c r="EJ1948"/>
      <c r="EK1948"/>
    </row>
    <row r="1949" spans="1:141" ht="15.75">
      <c r="A1949"/>
      <c r="B1949"/>
      <c r="C1949"/>
      <c r="D1949"/>
      <c r="E1949"/>
      <c r="F1949"/>
      <c r="G1949"/>
      <c r="H1949"/>
      <c r="I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c r="CW1949"/>
      <c r="CX1949"/>
      <c r="CY1949"/>
      <c r="CZ1949"/>
      <c r="DA1949"/>
      <c r="DB1949"/>
      <c r="DC1949"/>
      <c r="DD1949"/>
      <c r="DE1949"/>
      <c r="DF1949"/>
      <c r="DG1949"/>
      <c r="DH1949"/>
      <c r="DI1949"/>
      <c r="DJ1949"/>
      <c r="DK1949"/>
      <c r="DL1949"/>
      <c r="DM1949"/>
      <c r="DN1949"/>
      <c r="DO1949"/>
      <c r="DP1949"/>
      <c r="DQ1949"/>
      <c r="DR1949"/>
      <c r="DS1949"/>
      <c r="DT1949"/>
      <c r="DU1949"/>
      <c r="DV1949"/>
      <c r="DW1949"/>
      <c r="DX1949"/>
      <c r="DY1949"/>
      <c r="DZ1949"/>
      <c r="EA1949"/>
      <c r="EB1949"/>
      <c r="EC1949"/>
      <c r="ED1949"/>
      <c r="EE1949"/>
      <c r="EF1949"/>
      <c r="EG1949"/>
      <c r="EH1949"/>
      <c r="EI1949"/>
      <c r="EJ1949"/>
      <c r="EK1949"/>
    </row>
    <row r="1950" spans="1:141" ht="15.75">
      <c r="A1950"/>
      <c r="B1950"/>
      <c r="C1950"/>
      <c r="D1950"/>
      <c r="E1950"/>
      <c r="F1950"/>
      <c r="G1950"/>
      <c r="H1950"/>
      <c r="I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c r="CW1950"/>
      <c r="CX1950"/>
      <c r="CY1950"/>
      <c r="CZ1950"/>
      <c r="DA1950"/>
      <c r="DB1950"/>
      <c r="DC1950"/>
      <c r="DD1950"/>
      <c r="DE1950"/>
      <c r="DF1950"/>
      <c r="DG1950"/>
      <c r="DH1950"/>
      <c r="DI1950"/>
      <c r="DJ1950"/>
      <c r="DK1950"/>
      <c r="DL1950"/>
      <c r="DM1950"/>
      <c r="DN1950"/>
      <c r="DO1950"/>
      <c r="DP1950"/>
      <c r="DQ1950"/>
      <c r="DR1950"/>
      <c r="DS1950"/>
      <c r="DT1950"/>
      <c r="DU1950"/>
      <c r="DV1950"/>
      <c r="DW1950"/>
      <c r="DX1950"/>
      <c r="DY1950"/>
      <c r="DZ1950"/>
      <c r="EA1950"/>
      <c r="EB1950"/>
      <c r="EC1950"/>
      <c r="ED1950"/>
      <c r="EE1950"/>
      <c r="EF1950"/>
      <c r="EG1950"/>
      <c r="EH1950"/>
      <c r="EI1950"/>
      <c r="EJ1950"/>
      <c r="EK1950"/>
    </row>
    <row r="1951" spans="1:141" ht="15.75">
      <c r="A1951"/>
      <c r="B1951"/>
      <c r="C1951"/>
      <c r="D1951"/>
      <c r="E1951"/>
      <c r="F1951"/>
      <c r="G1951"/>
      <c r="H1951"/>
      <c r="I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c r="CW1951"/>
      <c r="CX1951"/>
      <c r="CY1951"/>
      <c r="CZ1951"/>
      <c r="DA1951"/>
      <c r="DB1951"/>
      <c r="DC1951"/>
      <c r="DD1951"/>
      <c r="DE1951"/>
      <c r="DF1951"/>
      <c r="DG1951"/>
      <c r="DH1951"/>
      <c r="DI1951"/>
      <c r="DJ1951"/>
      <c r="DK1951"/>
      <c r="DL1951"/>
      <c r="DM1951"/>
      <c r="DN1951"/>
      <c r="DO1951"/>
      <c r="DP1951"/>
      <c r="DQ1951"/>
      <c r="DR1951"/>
      <c r="DS1951"/>
      <c r="DT1951"/>
      <c r="DU1951"/>
      <c r="DV1951"/>
      <c r="DW1951"/>
      <c r="DX1951"/>
      <c r="DY1951"/>
      <c r="DZ1951"/>
      <c r="EA1951"/>
      <c r="EB1951"/>
      <c r="EC1951"/>
      <c r="ED1951"/>
      <c r="EE1951"/>
      <c r="EF1951"/>
      <c r="EG1951"/>
      <c r="EH1951"/>
      <c r="EI1951"/>
      <c r="EJ1951"/>
      <c r="EK1951"/>
    </row>
    <row r="1952" spans="1:141" ht="15.75">
      <c r="A1952"/>
      <c r="B1952"/>
      <c r="C1952"/>
      <c r="D1952"/>
      <c r="E1952"/>
      <c r="F1952"/>
      <c r="G1952"/>
      <c r="H1952"/>
      <c r="I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c r="CW1952"/>
      <c r="CX1952"/>
      <c r="CY1952"/>
      <c r="CZ1952"/>
      <c r="DA1952"/>
      <c r="DB1952"/>
      <c r="DC1952"/>
      <c r="DD1952"/>
      <c r="DE1952"/>
      <c r="DF1952"/>
      <c r="DG1952"/>
      <c r="DH1952"/>
      <c r="DI1952"/>
      <c r="DJ1952"/>
      <c r="DK1952"/>
      <c r="DL1952"/>
      <c r="DM1952"/>
      <c r="DN1952"/>
      <c r="DO1952"/>
      <c r="DP1952"/>
      <c r="DQ1952"/>
      <c r="DR1952"/>
      <c r="DS1952"/>
      <c r="DT1952"/>
      <c r="DU1952"/>
      <c r="DV1952"/>
      <c r="DW1952"/>
      <c r="DX1952"/>
      <c r="DY1952"/>
      <c r="DZ1952"/>
      <c r="EA1952"/>
      <c r="EB1952"/>
      <c r="EC1952"/>
      <c r="ED1952"/>
      <c r="EE1952"/>
      <c r="EF1952"/>
      <c r="EG1952"/>
      <c r="EH1952"/>
      <c r="EI1952"/>
      <c r="EJ1952"/>
      <c r="EK1952"/>
    </row>
    <row r="1953" spans="1:141" ht="15.75">
      <c r="A1953"/>
      <c r="B1953"/>
      <c r="C1953"/>
      <c r="D1953"/>
      <c r="E1953"/>
      <c r="F1953"/>
      <c r="G1953"/>
      <c r="H1953"/>
      <c r="I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c r="CW1953"/>
      <c r="CX1953"/>
      <c r="CY1953"/>
      <c r="CZ1953"/>
      <c r="DA1953"/>
      <c r="DB1953"/>
      <c r="DC1953"/>
      <c r="DD1953"/>
      <c r="DE1953"/>
      <c r="DF1953"/>
      <c r="DG1953"/>
      <c r="DH1953"/>
      <c r="DI1953"/>
      <c r="DJ1953"/>
      <c r="DK1953"/>
      <c r="DL1953"/>
      <c r="DM1953"/>
      <c r="DN1953"/>
      <c r="DO1953"/>
      <c r="DP1953"/>
      <c r="DQ1953"/>
      <c r="DR1953"/>
      <c r="DS1953"/>
      <c r="DT1953"/>
      <c r="DU1953"/>
      <c r="DV1953"/>
      <c r="DW1953"/>
      <c r="DX1953"/>
      <c r="DY1953"/>
      <c r="DZ1953"/>
      <c r="EA1953"/>
      <c r="EB1953"/>
      <c r="EC1953"/>
      <c r="ED1953"/>
      <c r="EE1953"/>
      <c r="EF1953"/>
      <c r="EG1953"/>
      <c r="EH1953"/>
      <c r="EI1953"/>
      <c r="EJ1953"/>
      <c r="EK1953"/>
    </row>
    <row r="1954" spans="1:141" ht="15.75">
      <c r="A1954"/>
      <c r="B1954"/>
      <c r="C1954"/>
      <c r="D1954"/>
      <c r="E1954"/>
      <c r="F1954"/>
      <c r="G1954"/>
      <c r="H1954"/>
      <c r="I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c r="CW1954"/>
      <c r="CX1954"/>
      <c r="CY1954"/>
      <c r="CZ1954"/>
      <c r="DA1954"/>
      <c r="DB1954"/>
      <c r="DC1954"/>
      <c r="DD1954"/>
      <c r="DE1954"/>
      <c r="DF1954"/>
      <c r="DG1954"/>
      <c r="DH1954"/>
      <c r="DI1954"/>
      <c r="DJ1954"/>
      <c r="DK1954"/>
      <c r="DL1954"/>
      <c r="DM1954"/>
      <c r="DN1954"/>
      <c r="DO1954"/>
      <c r="DP1954"/>
      <c r="DQ1954"/>
      <c r="DR1954"/>
      <c r="DS1954"/>
      <c r="DT1954"/>
      <c r="DU1954"/>
      <c r="DV1954"/>
      <c r="DW1954"/>
      <c r="DX1954"/>
      <c r="DY1954"/>
      <c r="DZ1954"/>
      <c r="EA1954"/>
      <c r="EB1954"/>
      <c r="EC1954"/>
      <c r="ED1954"/>
      <c r="EE1954"/>
      <c r="EF1954"/>
      <c r="EG1954"/>
      <c r="EH1954"/>
      <c r="EI1954"/>
      <c r="EJ1954"/>
      <c r="EK1954"/>
    </row>
    <row r="1955" spans="1:141" ht="15.75">
      <c r="A1955"/>
      <c r="B1955"/>
      <c r="C1955"/>
      <c r="D1955"/>
      <c r="E1955"/>
      <c r="F1955"/>
      <c r="G1955"/>
      <c r="H1955"/>
      <c r="I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c r="CW1955"/>
      <c r="CX1955"/>
      <c r="CY1955"/>
      <c r="CZ1955"/>
      <c r="DA1955"/>
      <c r="DB1955"/>
      <c r="DC1955"/>
      <c r="DD1955"/>
      <c r="DE1955"/>
      <c r="DF1955"/>
      <c r="DG1955"/>
      <c r="DH1955"/>
      <c r="DI1955"/>
      <c r="DJ1955"/>
      <c r="DK1955"/>
      <c r="DL1955"/>
      <c r="DM1955"/>
      <c r="DN1955"/>
      <c r="DO1955"/>
      <c r="DP1955"/>
      <c r="DQ1955"/>
      <c r="DR1955"/>
      <c r="DS1955"/>
      <c r="DT1955"/>
      <c r="DU1955"/>
      <c r="DV1955"/>
      <c r="DW1955"/>
      <c r="DX1955"/>
      <c r="DY1955"/>
      <c r="DZ1955"/>
      <c r="EA1955"/>
      <c r="EB1955"/>
      <c r="EC1955"/>
      <c r="ED1955"/>
      <c r="EE1955"/>
      <c r="EF1955"/>
      <c r="EG1955"/>
      <c r="EH1955"/>
      <c r="EI1955"/>
      <c r="EJ1955"/>
      <c r="EK1955"/>
    </row>
    <row r="1956" spans="1:141" ht="15.75">
      <c r="A1956"/>
      <c r="B1956"/>
      <c r="C1956"/>
      <c r="D1956"/>
      <c r="E1956"/>
      <c r="F1956"/>
      <c r="G1956"/>
      <c r="H1956"/>
      <c r="I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c r="CW1956"/>
      <c r="CX1956"/>
      <c r="CY1956"/>
      <c r="CZ1956"/>
      <c r="DA1956"/>
      <c r="DB1956"/>
      <c r="DC1956"/>
      <c r="DD1956"/>
      <c r="DE1956"/>
      <c r="DF1956"/>
      <c r="DG1956"/>
      <c r="DH1956"/>
      <c r="DI1956"/>
      <c r="DJ1956"/>
      <c r="DK1956"/>
      <c r="DL1956"/>
      <c r="DM1956"/>
      <c r="DN1956"/>
      <c r="DO1956"/>
      <c r="DP1956"/>
      <c r="DQ1956"/>
      <c r="DR1956"/>
      <c r="DS1956"/>
      <c r="DT1956"/>
      <c r="DU1956"/>
      <c r="DV1956"/>
      <c r="DW1956"/>
      <c r="DX1956"/>
      <c r="DY1956"/>
      <c r="DZ1956"/>
      <c r="EA1956"/>
      <c r="EB1956"/>
      <c r="EC1956"/>
      <c r="ED1956"/>
      <c r="EE1956"/>
      <c r="EF1956"/>
      <c r="EG1956"/>
      <c r="EH1956"/>
      <c r="EI1956"/>
      <c r="EJ1956"/>
      <c r="EK1956"/>
    </row>
    <row r="1957" spans="1:141" ht="15.75">
      <c r="A1957"/>
      <c r="B1957"/>
      <c r="C1957"/>
      <c r="D1957"/>
      <c r="E1957"/>
      <c r="F1957"/>
      <c r="G1957"/>
      <c r="H1957"/>
      <c r="I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c r="CW1957"/>
      <c r="CX1957"/>
      <c r="CY1957"/>
      <c r="CZ1957"/>
      <c r="DA1957"/>
      <c r="DB1957"/>
      <c r="DC1957"/>
      <c r="DD1957"/>
      <c r="DE1957"/>
      <c r="DF1957"/>
      <c r="DG1957"/>
      <c r="DH1957"/>
      <c r="DI1957"/>
      <c r="DJ1957"/>
      <c r="DK1957"/>
      <c r="DL1957"/>
      <c r="DM1957"/>
      <c r="DN1957"/>
      <c r="DO1957"/>
      <c r="DP1957"/>
      <c r="DQ1957"/>
      <c r="DR1957"/>
      <c r="DS1957"/>
      <c r="DT1957"/>
      <c r="DU1957"/>
      <c r="DV1957"/>
      <c r="DW1957"/>
      <c r="DX1957"/>
      <c r="DY1957"/>
      <c r="DZ1957"/>
      <c r="EA1957"/>
      <c r="EB1957"/>
      <c r="EC1957"/>
      <c r="ED1957"/>
      <c r="EE1957"/>
      <c r="EF1957"/>
      <c r="EG1957"/>
      <c r="EH1957"/>
      <c r="EI1957"/>
      <c r="EJ1957"/>
      <c r="EK1957"/>
    </row>
    <row r="1958" spans="1:141" ht="15.75">
      <c r="A1958"/>
      <c r="B1958"/>
      <c r="C1958"/>
      <c r="D1958"/>
      <c r="E1958"/>
      <c r="F1958"/>
      <c r="G1958"/>
      <c r="H1958"/>
      <c r="I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c r="CW1958"/>
      <c r="CX1958"/>
      <c r="CY1958"/>
      <c r="CZ1958"/>
      <c r="DA1958"/>
      <c r="DB1958"/>
      <c r="DC1958"/>
      <c r="DD1958"/>
      <c r="DE1958"/>
      <c r="DF1958"/>
      <c r="DG1958"/>
      <c r="DH1958"/>
      <c r="DI1958"/>
      <c r="DJ1958"/>
      <c r="DK1958"/>
      <c r="DL1958"/>
      <c r="DM1958"/>
      <c r="DN1958"/>
      <c r="DO1958"/>
      <c r="DP1958"/>
      <c r="DQ1958"/>
      <c r="DR1958"/>
      <c r="DS1958"/>
      <c r="DT1958"/>
      <c r="DU1958"/>
      <c r="DV1958"/>
      <c r="DW1958"/>
      <c r="DX1958"/>
      <c r="DY1958"/>
      <c r="DZ1958"/>
      <c r="EA1958"/>
      <c r="EB1958"/>
      <c r="EC1958"/>
      <c r="ED1958"/>
      <c r="EE1958"/>
      <c r="EF1958"/>
      <c r="EG1958"/>
      <c r="EH1958"/>
      <c r="EI1958"/>
      <c r="EJ1958"/>
      <c r="EK1958"/>
    </row>
    <row r="1959" spans="1:141" ht="15.75">
      <c r="A1959"/>
      <c r="B1959"/>
      <c r="C1959"/>
      <c r="D1959"/>
      <c r="E1959"/>
      <c r="F1959"/>
      <c r="G1959"/>
      <c r="H1959"/>
      <c r="I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c r="CW1959"/>
      <c r="CX1959"/>
      <c r="CY1959"/>
      <c r="CZ1959"/>
      <c r="DA1959"/>
      <c r="DB1959"/>
      <c r="DC1959"/>
      <c r="DD1959"/>
      <c r="DE1959"/>
      <c r="DF1959"/>
      <c r="DG1959"/>
      <c r="DH1959"/>
      <c r="DI1959"/>
      <c r="DJ1959"/>
      <c r="DK1959"/>
      <c r="DL1959"/>
      <c r="DM1959"/>
      <c r="DN1959"/>
      <c r="DO1959"/>
      <c r="DP1959"/>
      <c r="DQ1959"/>
      <c r="DR1959"/>
      <c r="DS1959"/>
      <c r="DT1959"/>
      <c r="DU1959"/>
      <c r="DV1959"/>
      <c r="DW1959"/>
      <c r="DX1959"/>
      <c r="DY1959"/>
      <c r="DZ1959"/>
      <c r="EA1959"/>
      <c r="EB1959"/>
      <c r="EC1959"/>
      <c r="ED1959"/>
      <c r="EE1959"/>
      <c r="EF1959"/>
      <c r="EG1959"/>
      <c r="EH1959"/>
      <c r="EI1959"/>
      <c r="EJ1959"/>
      <c r="EK1959"/>
    </row>
    <row r="1960" spans="1:141" ht="15.75">
      <c r="A1960"/>
      <c r="B1960"/>
      <c r="C1960"/>
      <c r="D1960"/>
      <c r="E1960"/>
      <c r="F1960"/>
      <c r="G1960"/>
      <c r="H1960"/>
      <c r="I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c r="CW1960"/>
      <c r="CX1960"/>
      <c r="CY1960"/>
      <c r="CZ1960"/>
      <c r="DA1960"/>
      <c r="DB1960"/>
      <c r="DC1960"/>
      <c r="DD1960"/>
      <c r="DE1960"/>
      <c r="DF1960"/>
      <c r="DG1960"/>
      <c r="DH1960"/>
      <c r="DI1960"/>
      <c r="DJ1960"/>
      <c r="DK1960"/>
      <c r="DL1960"/>
      <c r="DM1960"/>
      <c r="DN1960"/>
      <c r="DO1960"/>
      <c r="DP1960"/>
      <c r="DQ1960"/>
      <c r="DR1960"/>
      <c r="DS1960"/>
      <c r="DT1960"/>
      <c r="DU1960"/>
      <c r="DV1960"/>
      <c r="DW1960"/>
      <c r="DX1960"/>
      <c r="DY1960"/>
      <c r="DZ1960"/>
      <c r="EA1960"/>
      <c r="EB1960"/>
      <c r="EC1960"/>
      <c r="ED1960"/>
      <c r="EE1960"/>
      <c r="EF1960"/>
      <c r="EG1960"/>
      <c r="EH1960"/>
      <c r="EI1960"/>
      <c r="EJ1960"/>
      <c r="EK1960"/>
    </row>
    <row r="1961" spans="1:141" ht="15.75">
      <c r="A1961"/>
      <c r="B1961"/>
      <c r="C1961"/>
      <c r="D1961"/>
      <c r="E1961"/>
      <c r="F1961"/>
      <c r="G1961"/>
      <c r="H1961"/>
      <c r="I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c r="CW1961"/>
      <c r="CX1961"/>
      <c r="CY1961"/>
      <c r="CZ1961"/>
      <c r="DA1961"/>
      <c r="DB1961"/>
      <c r="DC1961"/>
      <c r="DD1961"/>
      <c r="DE1961"/>
      <c r="DF1961"/>
      <c r="DG1961"/>
      <c r="DH1961"/>
      <c r="DI1961"/>
      <c r="DJ1961"/>
      <c r="DK1961"/>
      <c r="DL1961"/>
      <c r="DM1961"/>
      <c r="DN1961"/>
      <c r="DO1961"/>
      <c r="DP1961"/>
      <c r="DQ1961"/>
      <c r="DR1961"/>
      <c r="DS1961"/>
      <c r="DT1961"/>
      <c r="DU1961"/>
      <c r="DV1961"/>
      <c r="DW1961"/>
      <c r="DX1961"/>
      <c r="DY1961"/>
      <c r="DZ1961"/>
      <c r="EA1961"/>
      <c r="EB1961"/>
      <c r="EC1961"/>
      <c r="ED1961"/>
      <c r="EE1961"/>
      <c r="EF1961"/>
      <c r="EG1961"/>
      <c r="EH1961"/>
      <c r="EI1961"/>
      <c r="EJ1961"/>
      <c r="EK1961"/>
    </row>
    <row r="1962" spans="1:141" ht="15.75">
      <c r="A1962"/>
      <c r="B1962"/>
      <c r="C1962"/>
      <c r="D1962"/>
      <c r="E1962"/>
      <c r="F1962"/>
      <c r="G1962"/>
      <c r="H1962"/>
      <c r="I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c r="CW1962"/>
      <c r="CX1962"/>
      <c r="CY1962"/>
      <c r="CZ1962"/>
      <c r="DA1962"/>
      <c r="DB1962"/>
      <c r="DC1962"/>
      <c r="DD1962"/>
      <c r="DE1962"/>
      <c r="DF1962"/>
      <c r="DG1962"/>
      <c r="DH1962"/>
      <c r="DI1962"/>
      <c r="DJ1962"/>
      <c r="DK1962"/>
      <c r="DL1962"/>
      <c r="DM1962"/>
      <c r="DN1962"/>
      <c r="DO1962"/>
      <c r="DP1962"/>
      <c r="DQ1962"/>
      <c r="DR1962"/>
      <c r="DS1962"/>
      <c r="DT1962"/>
      <c r="DU1962"/>
      <c r="DV1962"/>
      <c r="DW1962"/>
      <c r="DX1962"/>
      <c r="DY1962"/>
      <c r="DZ1962"/>
      <c r="EA1962"/>
      <c r="EB1962"/>
      <c r="EC1962"/>
      <c r="ED1962"/>
      <c r="EE1962"/>
      <c r="EF1962"/>
      <c r="EG1962"/>
      <c r="EH1962"/>
      <c r="EI1962"/>
      <c r="EJ1962"/>
      <c r="EK1962"/>
    </row>
    <row r="1963" spans="1:141" ht="15.75">
      <c r="A1963"/>
      <c r="B1963"/>
      <c r="C1963"/>
      <c r="D1963"/>
      <c r="E1963"/>
      <c r="F1963"/>
      <c r="G1963"/>
      <c r="H1963"/>
      <c r="I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c r="CW1963"/>
      <c r="CX1963"/>
      <c r="CY1963"/>
      <c r="CZ1963"/>
      <c r="DA1963"/>
      <c r="DB1963"/>
      <c r="DC1963"/>
      <c r="DD1963"/>
      <c r="DE1963"/>
      <c r="DF1963"/>
      <c r="DG1963"/>
      <c r="DH1963"/>
      <c r="DI1963"/>
      <c r="DJ1963"/>
      <c r="DK1963"/>
      <c r="DL1963"/>
      <c r="DM1963"/>
      <c r="DN1963"/>
      <c r="DO1963"/>
      <c r="DP1963"/>
      <c r="DQ1963"/>
      <c r="DR1963"/>
      <c r="DS1963"/>
      <c r="DT1963"/>
      <c r="DU1963"/>
      <c r="DV1963"/>
      <c r="DW1963"/>
      <c r="DX1963"/>
      <c r="DY1963"/>
      <c r="DZ1963"/>
      <c r="EA1963"/>
      <c r="EB1963"/>
      <c r="EC1963"/>
      <c r="ED1963"/>
      <c r="EE1963"/>
      <c r="EF1963"/>
      <c r="EG1963"/>
      <c r="EH1963"/>
      <c r="EI1963"/>
      <c r="EJ1963"/>
      <c r="EK1963"/>
    </row>
    <row r="1964" spans="1:141" ht="15.75">
      <c r="A1964"/>
      <c r="B1964"/>
      <c r="C1964"/>
      <c r="D1964"/>
      <c r="E1964"/>
      <c r="F1964"/>
      <c r="G1964"/>
      <c r="H1964"/>
      <c r="I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c r="CW1964"/>
      <c r="CX1964"/>
      <c r="CY1964"/>
      <c r="CZ1964"/>
      <c r="DA1964"/>
      <c r="DB1964"/>
      <c r="DC1964"/>
      <c r="DD1964"/>
      <c r="DE1964"/>
      <c r="DF1964"/>
      <c r="DG1964"/>
      <c r="DH1964"/>
      <c r="DI1964"/>
      <c r="DJ1964"/>
      <c r="DK1964"/>
      <c r="DL1964"/>
      <c r="DM1964"/>
      <c r="DN1964"/>
      <c r="DO1964"/>
      <c r="DP1964"/>
      <c r="DQ1964"/>
      <c r="DR1964"/>
      <c r="DS1964"/>
      <c r="DT1964"/>
      <c r="DU1964"/>
      <c r="DV1964"/>
      <c r="DW1964"/>
      <c r="DX1964"/>
      <c r="DY1964"/>
      <c r="DZ1964"/>
      <c r="EA1964"/>
      <c r="EB1964"/>
      <c r="EC1964"/>
      <c r="ED1964"/>
      <c r="EE1964"/>
      <c r="EF1964"/>
      <c r="EG1964"/>
      <c r="EH1964"/>
      <c r="EI1964"/>
      <c r="EJ1964"/>
      <c r="EK1964"/>
    </row>
    <row r="1965" spans="1:141" ht="15.75">
      <c r="A1965"/>
      <c r="B1965"/>
      <c r="C1965"/>
      <c r="D1965"/>
      <c r="E1965"/>
      <c r="F1965"/>
      <c r="G1965"/>
      <c r="H1965"/>
      <c r="I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c r="CW1965"/>
      <c r="CX1965"/>
      <c r="CY1965"/>
      <c r="CZ1965"/>
      <c r="DA1965"/>
      <c r="DB1965"/>
      <c r="DC1965"/>
      <c r="DD1965"/>
      <c r="DE1965"/>
      <c r="DF1965"/>
      <c r="DG1965"/>
      <c r="DH1965"/>
      <c r="DI1965"/>
      <c r="DJ1965"/>
      <c r="DK1965"/>
      <c r="DL1965"/>
      <c r="DM1965"/>
      <c r="DN1965"/>
      <c r="DO1965"/>
      <c r="DP1965"/>
      <c r="DQ1965"/>
      <c r="DR1965"/>
      <c r="DS1965"/>
      <c r="DT1965"/>
      <c r="DU1965"/>
      <c r="DV1965"/>
      <c r="DW1965"/>
      <c r="DX1965"/>
      <c r="DY1965"/>
      <c r="DZ1965"/>
      <c r="EA1965"/>
      <c r="EB1965"/>
      <c r="EC1965"/>
      <c r="ED1965"/>
      <c r="EE1965"/>
      <c r="EF1965"/>
      <c r="EG1965"/>
      <c r="EH1965"/>
      <c r="EI1965"/>
      <c r="EJ1965"/>
      <c r="EK1965"/>
    </row>
    <row r="1966" spans="1:141" ht="15.75">
      <c r="A1966"/>
      <c r="B1966"/>
      <c r="C1966"/>
      <c r="D1966"/>
      <c r="E1966"/>
      <c r="F1966"/>
      <c r="G1966"/>
      <c r="H1966"/>
      <c r="I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c r="CW1966"/>
      <c r="CX1966"/>
      <c r="CY1966"/>
      <c r="CZ1966"/>
      <c r="DA1966"/>
      <c r="DB1966"/>
      <c r="DC1966"/>
      <c r="DD1966"/>
      <c r="DE1966"/>
      <c r="DF1966"/>
      <c r="DG1966"/>
      <c r="DH1966"/>
      <c r="DI1966"/>
      <c r="DJ1966"/>
      <c r="DK1966"/>
      <c r="DL1966"/>
      <c r="DM1966"/>
      <c r="DN1966"/>
      <c r="DO1966"/>
      <c r="DP1966"/>
      <c r="DQ1966"/>
      <c r="DR1966"/>
      <c r="DS1966"/>
      <c r="DT1966"/>
      <c r="DU1966"/>
      <c r="DV1966"/>
      <c r="DW1966"/>
      <c r="DX1966"/>
      <c r="DY1966"/>
      <c r="DZ1966"/>
      <c r="EA1966"/>
      <c r="EB1966"/>
      <c r="EC1966"/>
      <c r="ED1966"/>
      <c r="EE1966"/>
      <c r="EF1966"/>
      <c r="EG1966"/>
      <c r="EH1966"/>
      <c r="EI1966"/>
      <c r="EJ1966"/>
      <c r="EK1966"/>
    </row>
    <row r="1967" spans="1:141" ht="15.75">
      <c r="A1967"/>
      <c r="B1967"/>
      <c r="C1967"/>
      <c r="D1967"/>
      <c r="E1967"/>
      <c r="F1967"/>
      <c r="G1967"/>
      <c r="H1967"/>
      <c r="I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c r="CW1967"/>
      <c r="CX1967"/>
      <c r="CY1967"/>
      <c r="CZ1967"/>
      <c r="DA1967"/>
      <c r="DB1967"/>
      <c r="DC1967"/>
      <c r="DD1967"/>
      <c r="DE1967"/>
      <c r="DF1967"/>
      <c r="DG1967"/>
      <c r="DH1967"/>
      <c r="DI1967"/>
      <c r="DJ1967"/>
      <c r="DK1967"/>
      <c r="DL1967"/>
      <c r="DM1967"/>
      <c r="DN1967"/>
      <c r="DO1967"/>
      <c r="DP1967"/>
      <c r="DQ1967"/>
      <c r="DR1967"/>
      <c r="DS1967"/>
      <c r="DT1967"/>
      <c r="DU1967"/>
      <c r="DV1967"/>
      <c r="DW1967"/>
      <c r="DX1967"/>
      <c r="DY1967"/>
      <c r="DZ1967"/>
      <c r="EA1967"/>
      <c r="EB1967"/>
      <c r="EC1967"/>
      <c r="ED1967"/>
      <c r="EE1967"/>
      <c r="EF1967"/>
      <c r="EG1967"/>
      <c r="EH1967"/>
      <c r="EI1967"/>
      <c r="EJ1967"/>
      <c r="EK1967"/>
    </row>
    <row r="1968" spans="1:141" ht="15.75">
      <c r="A1968"/>
      <c r="B1968"/>
      <c r="C1968"/>
      <c r="D1968"/>
      <c r="E1968"/>
      <c r="F1968"/>
      <c r="G1968"/>
      <c r="H1968"/>
      <c r="I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c r="CW1968"/>
      <c r="CX1968"/>
      <c r="CY1968"/>
      <c r="CZ1968"/>
      <c r="DA1968"/>
      <c r="DB1968"/>
      <c r="DC1968"/>
      <c r="DD1968"/>
      <c r="DE1968"/>
      <c r="DF1968"/>
      <c r="DG1968"/>
      <c r="DH1968"/>
      <c r="DI1968"/>
      <c r="DJ1968"/>
      <c r="DK1968"/>
      <c r="DL1968"/>
      <c r="DM1968"/>
      <c r="DN1968"/>
      <c r="DO1968"/>
      <c r="DP1968"/>
      <c r="DQ1968"/>
      <c r="DR1968"/>
      <c r="DS1968"/>
      <c r="DT1968"/>
      <c r="DU1968"/>
      <c r="DV1968"/>
      <c r="DW1968"/>
      <c r="DX1968"/>
      <c r="DY1968"/>
      <c r="DZ1968"/>
      <c r="EA1968"/>
      <c r="EB1968"/>
      <c r="EC1968"/>
      <c r="ED1968"/>
      <c r="EE1968"/>
      <c r="EF1968"/>
      <c r="EG1968"/>
      <c r="EH1968"/>
      <c r="EI1968"/>
      <c r="EJ1968"/>
      <c r="EK1968"/>
    </row>
    <row r="1969" spans="1:141" ht="15.75">
      <c r="A1969"/>
      <c r="B1969"/>
      <c r="C1969"/>
      <c r="D1969"/>
      <c r="E1969"/>
      <c r="F1969"/>
      <c r="G1969"/>
      <c r="H1969"/>
      <c r="I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c r="CW1969"/>
      <c r="CX1969"/>
      <c r="CY1969"/>
      <c r="CZ1969"/>
      <c r="DA1969"/>
      <c r="DB1969"/>
      <c r="DC1969"/>
      <c r="DD1969"/>
      <c r="DE1969"/>
      <c r="DF1969"/>
      <c r="DG1969"/>
      <c r="DH1969"/>
      <c r="DI1969"/>
      <c r="DJ1969"/>
      <c r="DK1969"/>
      <c r="DL1969"/>
      <c r="DM1969"/>
      <c r="DN1969"/>
      <c r="DO1969"/>
      <c r="DP1969"/>
      <c r="DQ1969"/>
      <c r="DR1969"/>
      <c r="DS1969"/>
      <c r="DT1969"/>
      <c r="DU1969"/>
      <c r="DV1969"/>
      <c r="DW1969"/>
      <c r="DX1969"/>
      <c r="DY1969"/>
      <c r="DZ1969"/>
      <c r="EA1969"/>
      <c r="EB1969"/>
      <c r="EC1969"/>
      <c r="ED1969"/>
      <c r="EE1969"/>
      <c r="EF1969"/>
      <c r="EG1969"/>
      <c r="EH1969"/>
      <c r="EI1969"/>
      <c r="EJ1969"/>
      <c r="EK1969"/>
    </row>
    <row r="1970" spans="1:141" ht="15.75">
      <c r="A1970"/>
      <c r="B1970"/>
      <c r="C1970"/>
      <c r="D1970"/>
      <c r="E1970"/>
      <c r="F1970"/>
      <c r="G1970"/>
      <c r="H1970"/>
      <c r="I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c r="CW1970"/>
      <c r="CX1970"/>
      <c r="CY1970"/>
      <c r="CZ1970"/>
      <c r="DA1970"/>
      <c r="DB1970"/>
      <c r="DC1970"/>
      <c r="DD1970"/>
      <c r="DE1970"/>
      <c r="DF1970"/>
      <c r="DG1970"/>
      <c r="DH1970"/>
      <c r="DI1970"/>
      <c r="DJ1970"/>
      <c r="DK1970"/>
      <c r="DL1970"/>
      <c r="DM1970"/>
      <c r="DN1970"/>
      <c r="DO1970"/>
      <c r="DP1970"/>
      <c r="DQ1970"/>
      <c r="DR1970"/>
      <c r="DS1970"/>
      <c r="DT1970"/>
      <c r="DU1970"/>
      <c r="DV1970"/>
      <c r="DW1970"/>
      <c r="DX1970"/>
      <c r="DY1970"/>
      <c r="DZ1970"/>
      <c r="EA1970"/>
      <c r="EB1970"/>
      <c r="EC1970"/>
      <c r="ED1970"/>
      <c r="EE1970"/>
      <c r="EF1970"/>
      <c r="EG1970"/>
      <c r="EH1970"/>
      <c r="EI1970"/>
      <c r="EJ1970"/>
      <c r="EK1970"/>
    </row>
    <row r="1971" spans="1:141" ht="15.75">
      <c r="A1971"/>
      <c r="B1971"/>
      <c r="C1971"/>
      <c r="D1971"/>
      <c r="E1971"/>
      <c r="F1971"/>
      <c r="G1971"/>
      <c r="H1971"/>
      <c r="I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c r="CW1971"/>
      <c r="CX1971"/>
      <c r="CY1971"/>
      <c r="CZ1971"/>
      <c r="DA1971"/>
      <c r="DB1971"/>
      <c r="DC1971"/>
      <c r="DD1971"/>
      <c r="DE1971"/>
      <c r="DF1971"/>
      <c r="DG1971"/>
      <c r="DH1971"/>
      <c r="DI1971"/>
      <c r="DJ1971"/>
      <c r="DK1971"/>
      <c r="DL1971"/>
      <c r="DM1971"/>
      <c r="DN1971"/>
      <c r="DO1971"/>
      <c r="DP1971"/>
      <c r="DQ1971"/>
      <c r="DR1971"/>
      <c r="DS1971"/>
      <c r="DT1971"/>
      <c r="DU1971"/>
      <c r="DV1971"/>
      <c r="DW1971"/>
      <c r="DX1971"/>
      <c r="DY1971"/>
      <c r="DZ1971"/>
      <c r="EA1971"/>
      <c r="EB1971"/>
      <c r="EC1971"/>
      <c r="ED1971"/>
      <c r="EE1971"/>
      <c r="EF1971"/>
      <c r="EG1971"/>
      <c r="EH1971"/>
      <c r="EI1971"/>
      <c r="EJ1971"/>
      <c r="EK1971"/>
    </row>
    <row r="1972" spans="1:141" ht="15.75">
      <c r="A1972"/>
      <c r="B1972"/>
      <c r="C1972"/>
      <c r="D1972"/>
      <c r="E1972"/>
      <c r="F1972"/>
      <c r="G1972"/>
      <c r="H1972"/>
      <c r="I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c r="CW1972"/>
      <c r="CX1972"/>
      <c r="CY1972"/>
      <c r="CZ1972"/>
      <c r="DA1972"/>
      <c r="DB1972"/>
      <c r="DC1972"/>
      <c r="DD1972"/>
      <c r="DE1972"/>
      <c r="DF1972"/>
      <c r="DG1972"/>
      <c r="DH1972"/>
      <c r="DI1972"/>
      <c r="DJ1972"/>
      <c r="DK1972"/>
      <c r="DL1972"/>
      <c r="DM1972"/>
      <c r="DN1972"/>
      <c r="DO1972"/>
      <c r="DP1972"/>
      <c r="DQ1972"/>
      <c r="DR1972"/>
      <c r="DS1972"/>
      <c r="DT1972"/>
      <c r="DU1972"/>
      <c r="DV1972"/>
      <c r="DW1972"/>
      <c r="DX1972"/>
      <c r="DY1972"/>
      <c r="DZ1972"/>
      <c r="EA1972"/>
      <c r="EB1972"/>
      <c r="EC1972"/>
      <c r="ED1972"/>
      <c r="EE1972"/>
      <c r="EF1972"/>
      <c r="EG1972"/>
      <c r="EH1972"/>
      <c r="EI1972"/>
      <c r="EJ1972"/>
      <c r="EK1972"/>
    </row>
    <row r="1973" spans="1:141" ht="15.75">
      <c r="A1973"/>
      <c r="B1973"/>
      <c r="C1973"/>
      <c r="D1973"/>
      <c r="E1973"/>
      <c r="F1973"/>
      <c r="G1973"/>
      <c r="H1973"/>
      <c r="I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c r="CW1973"/>
      <c r="CX1973"/>
      <c r="CY1973"/>
      <c r="CZ1973"/>
      <c r="DA1973"/>
      <c r="DB1973"/>
      <c r="DC1973"/>
      <c r="DD1973"/>
      <c r="DE1973"/>
      <c r="DF1973"/>
      <c r="DG1973"/>
      <c r="DH1973"/>
      <c r="DI1973"/>
      <c r="DJ1973"/>
      <c r="DK1973"/>
      <c r="DL1973"/>
      <c r="DM1973"/>
      <c r="DN1973"/>
      <c r="DO1973"/>
      <c r="DP1973"/>
      <c r="DQ1973"/>
      <c r="DR1973"/>
      <c r="DS1973"/>
      <c r="DT1973"/>
      <c r="DU1973"/>
      <c r="DV1973"/>
      <c r="DW1973"/>
      <c r="DX1973"/>
      <c r="DY1973"/>
      <c r="DZ1973"/>
      <c r="EA1973"/>
      <c r="EB1973"/>
      <c r="EC1973"/>
      <c r="ED1973"/>
      <c r="EE1973"/>
      <c r="EF1973"/>
      <c r="EG1973"/>
      <c r="EH1973"/>
      <c r="EI1973"/>
      <c r="EJ1973"/>
      <c r="EK1973"/>
    </row>
    <row r="1974" spans="1:141" ht="15.75">
      <c r="A1974"/>
      <c r="B1974"/>
      <c r="C1974"/>
      <c r="D1974"/>
      <c r="E1974"/>
      <c r="F1974"/>
      <c r="G1974"/>
      <c r="H1974"/>
      <c r="I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c r="CW1974"/>
      <c r="CX1974"/>
      <c r="CY1974"/>
      <c r="CZ1974"/>
      <c r="DA1974"/>
      <c r="DB1974"/>
      <c r="DC1974"/>
      <c r="DD1974"/>
      <c r="DE1974"/>
      <c r="DF1974"/>
      <c r="DG1974"/>
      <c r="DH1974"/>
      <c r="DI1974"/>
      <c r="DJ1974"/>
      <c r="DK1974"/>
      <c r="DL1974"/>
      <c r="DM1974"/>
      <c r="DN1974"/>
      <c r="DO1974"/>
      <c r="DP1974"/>
      <c r="DQ1974"/>
      <c r="DR1974"/>
      <c r="DS1974"/>
      <c r="DT1974"/>
      <c r="DU1974"/>
      <c r="DV1974"/>
      <c r="DW1974"/>
      <c r="DX1974"/>
      <c r="DY1974"/>
      <c r="DZ1974"/>
      <c r="EA1974"/>
      <c r="EB1974"/>
      <c r="EC1974"/>
      <c r="ED1974"/>
      <c r="EE1974"/>
      <c r="EF1974"/>
      <c r="EG1974"/>
      <c r="EH1974"/>
      <c r="EI1974"/>
      <c r="EJ1974"/>
      <c r="EK1974"/>
    </row>
    <row r="1975" spans="1:141" ht="15.75">
      <c r="A1975"/>
      <c r="B1975"/>
      <c r="C1975"/>
      <c r="D1975"/>
      <c r="E1975"/>
      <c r="F1975"/>
      <c r="G1975"/>
      <c r="H1975"/>
      <c r="I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c r="CW1975"/>
      <c r="CX1975"/>
      <c r="CY1975"/>
      <c r="CZ1975"/>
      <c r="DA1975"/>
      <c r="DB1975"/>
      <c r="DC1975"/>
      <c r="DD1975"/>
      <c r="DE1975"/>
      <c r="DF1975"/>
      <c r="DG1975"/>
      <c r="DH1975"/>
      <c r="DI1975"/>
      <c r="DJ1975"/>
      <c r="DK1975"/>
      <c r="DL1975"/>
      <c r="DM1975"/>
      <c r="DN1975"/>
      <c r="DO1975"/>
      <c r="DP1975"/>
      <c r="DQ1975"/>
      <c r="DR1975"/>
      <c r="DS1975"/>
      <c r="DT1975"/>
      <c r="DU1975"/>
      <c r="DV1975"/>
      <c r="DW1975"/>
      <c r="DX1975"/>
      <c r="DY1975"/>
      <c r="DZ1975"/>
      <c r="EA1975"/>
      <c r="EB1975"/>
      <c r="EC1975"/>
      <c r="ED1975"/>
      <c r="EE1975"/>
      <c r="EF1975"/>
      <c r="EG1975"/>
      <c r="EH1975"/>
      <c r="EI1975"/>
      <c r="EJ1975"/>
      <c r="EK1975"/>
    </row>
    <row r="1976" spans="1:141" ht="15.75">
      <c r="A1976"/>
      <c r="B1976"/>
      <c r="C1976"/>
      <c r="D1976"/>
      <c r="E1976"/>
      <c r="F1976"/>
      <c r="G1976"/>
      <c r="H1976"/>
      <c r="I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c r="CW1976"/>
      <c r="CX1976"/>
      <c r="CY1976"/>
      <c r="CZ1976"/>
      <c r="DA1976"/>
      <c r="DB1976"/>
      <c r="DC1976"/>
      <c r="DD1976"/>
      <c r="DE1976"/>
      <c r="DF1976"/>
      <c r="DG1976"/>
      <c r="DH1976"/>
      <c r="DI1976"/>
      <c r="DJ1976"/>
      <c r="DK1976"/>
      <c r="DL1976"/>
      <c r="DM1976"/>
      <c r="DN1976"/>
      <c r="DO1976"/>
      <c r="DP1976"/>
      <c r="DQ1976"/>
      <c r="DR1976"/>
      <c r="DS1976"/>
      <c r="DT1976"/>
      <c r="DU1976"/>
      <c r="DV1976"/>
      <c r="DW1976"/>
      <c r="DX1976"/>
      <c r="DY1976"/>
      <c r="DZ1976"/>
      <c r="EA1976"/>
      <c r="EB1976"/>
      <c r="EC1976"/>
      <c r="ED1976"/>
      <c r="EE1976"/>
      <c r="EF1976"/>
      <c r="EG1976"/>
      <c r="EH1976"/>
      <c r="EI1976"/>
      <c r="EJ1976"/>
      <c r="EK1976"/>
    </row>
    <row r="1977" spans="1:141" ht="15.75">
      <c r="A1977"/>
      <c r="B1977"/>
      <c r="C1977"/>
      <c r="D1977"/>
      <c r="E1977"/>
      <c r="F1977"/>
      <c r="G1977"/>
      <c r="H1977"/>
      <c r="I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c r="CW1977"/>
      <c r="CX1977"/>
      <c r="CY1977"/>
      <c r="CZ1977"/>
      <c r="DA1977"/>
      <c r="DB1977"/>
      <c r="DC1977"/>
      <c r="DD1977"/>
      <c r="DE1977"/>
      <c r="DF1977"/>
      <c r="DG1977"/>
      <c r="DH1977"/>
      <c r="DI1977"/>
      <c r="DJ1977"/>
      <c r="DK1977"/>
      <c r="DL1977"/>
      <c r="DM1977"/>
      <c r="DN1977"/>
      <c r="DO1977"/>
      <c r="DP1977"/>
      <c r="DQ1977"/>
      <c r="DR1977"/>
      <c r="DS1977"/>
      <c r="DT1977"/>
      <c r="DU1977"/>
      <c r="DV1977"/>
      <c r="DW1977"/>
      <c r="DX1977"/>
      <c r="DY1977"/>
      <c r="DZ1977"/>
      <c r="EA1977"/>
      <c r="EB1977"/>
      <c r="EC1977"/>
      <c r="ED1977"/>
      <c r="EE1977"/>
      <c r="EF1977"/>
      <c r="EG1977"/>
      <c r="EH1977"/>
      <c r="EI1977"/>
      <c r="EJ1977"/>
      <c r="EK1977"/>
    </row>
    <row r="1978" spans="1:141" ht="15.75">
      <c r="A1978"/>
      <c r="B1978"/>
      <c r="C1978"/>
      <c r="D1978"/>
      <c r="E1978"/>
      <c r="F1978"/>
      <c r="G1978"/>
      <c r="H1978"/>
      <c r="I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c r="CW1978"/>
      <c r="CX1978"/>
      <c r="CY1978"/>
      <c r="CZ1978"/>
      <c r="DA1978"/>
      <c r="DB1978"/>
      <c r="DC1978"/>
      <c r="DD1978"/>
      <c r="DE1978"/>
      <c r="DF1978"/>
      <c r="DG1978"/>
      <c r="DH1978"/>
      <c r="DI1978"/>
      <c r="DJ1978"/>
      <c r="DK1978"/>
      <c r="DL1978"/>
      <c r="DM1978"/>
      <c r="DN1978"/>
      <c r="DO1978"/>
      <c r="DP1978"/>
      <c r="DQ1978"/>
      <c r="DR1978"/>
      <c r="DS1978"/>
      <c r="DT1978"/>
      <c r="DU1978"/>
      <c r="DV1978"/>
      <c r="DW1978"/>
      <c r="DX1978"/>
      <c r="DY1978"/>
      <c r="DZ1978"/>
      <c r="EA1978"/>
      <c r="EB1978"/>
      <c r="EC1978"/>
      <c r="ED1978"/>
      <c r="EE1978"/>
      <c r="EF1978"/>
      <c r="EG1978"/>
      <c r="EH1978"/>
      <c r="EI1978"/>
      <c r="EJ1978"/>
      <c r="EK1978"/>
    </row>
    <row r="1979" spans="1:141" ht="15.75">
      <c r="A1979"/>
      <c r="B1979"/>
      <c r="C1979"/>
      <c r="D1979"/>
      <c r="E1979"/>
      <c r="F1979"/>
      <c r="G1979"/>
      <c r="H1979"/>
      <c r="I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c r="CW1979"/>
      <c r="CX1979"/>
      <c r="CY1979"/>
      <c r="CZ1979"/>
      <c r="DA1979"/>
      <c r="DB1979"/>
      <c r="DC1979"/>
      <c r="DD1979"/>
      <c r="DE1979"/>
      <c r="DF1979"/>
      <c r="DG1979"/>
      <c r="DH1979"/>
      <c r="DI1979"/>
      <c r="DJ1979"/>
      <c r="DK1979"/>
      <c r="DL1979"/>
      <c r="DM1979"/>
      <c r="DN1979"/>
      <c r="DO1979"/>
      <c r="DP1979"/>
      <c r="DQ1979"/>
      <c r="DR1979"/>
      <c r="DS1979"/>
      <c r="DT1979"/>
      <c r="DU1979"/>
      <c r="DV1979"/>
      <c r="DW1979"/>
      <c r="DX1979"/>
      <c r="DY1979"/>
      <c r="DZ1979"/>
      <c r="EA1979"/>
      <c r="EB1979"/>
      <c r="EC1979"/>
      <c r="ED1979"/>
      <c r="EE1979"/>
      <c r="EF1979"/>
      <c r="EG1979"/>
      <c r="EH1979"/>
      <c r="EI1979"/>
      <c r="EJ1979"/>
      <c r="EK1979"/>
    </row>
    <row r="1980" spans="1:141" ht="15.75">
      <c r="A1980"/>
      <c r="B1980"/>
      <c r="C1980"/>
      <c r="D1980"/>
      <c r="E1980"/>
      <c r="F1980"/>
      <c r="G1980"/>
      <c r="H1980"/>
      <c r="I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c r="CW1980"/>
      <c r="CX1980"/>
      <c r="CY1980"/>
      <c r="CZ1980"/>
      <c r="DA1980"/>
      <c r="DB1980"/>
      <c r="DC1980"/>
      <c r="DD1980"/>
      <c r="DE1980"/>
      <c r="DF1980"/>
      <c r="DG1980"/>
      <c r="DH1980"/>
      <c r="DI1980"/>
      <c r="DJ1980"/>
      <c r="DK1980"/>
      <c r="DL1980"/>
      <c r="DM1980"/>
      <c r="DN1980"/>
      <c r="DO1980"/>
      <c r="DP1980"/>
      <c r="DQ1980"/>
      <c r="DR1980"/>
      <c r="DS1980"/>
      <c r="DT1980"/>
      <c r="DU1980"/>
      <c r="DV1980"/>
      <c r="DW1980"/>
      <c r="DX1980"/>
      <c r="DY1980"/>
      <c r="DZ1980"/>
      <c r="EA1980"/>
      <c r="EB1980"/>
      <c r="EC1980"/>
      <c r="ED1980"/>
      <c r="EE1980"/>
      <c r="EF1980"/>
      <c r="EG1980"/>
      <c r="EH1980"/>
      <c r="EI1980"/>
      <c r="EJ1980"/>
      <c r="EK1980"/>
    </row>
    <row r="1981" spans="1:141" ht="15.75">
      <c r="A1981"/>
      <c r="B1981"/>
      <c r="C1981"/>
      <c r="D1981"/>
      <c r="E1981"/>
      <c r="F1981"/>
      <c r="G1981"/>
      <c r="H1981"/>
      <c r="I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c r="CW1981"/>
      <c r="CX1981"/>
      <c r="CY1981"/>
      <c r="CZ1981"/>
      <c r="DA1981"/>
      <c r="DB1981"/>
      <c r="DC1981"/>
      <c r="DD1981"/>
      <c r="DE1981"/>
      <c r="DF1981"/>
      <c r="DG1981"/>
      <c r="DH1981"/>
      <c r="DI1981"/>
      <c r="DJ1981"/>
      <c r="DK1981"/>
      <c r="DL1981"/>
      <c r="DM1981"/>
      <c r="DN1981"/>
      <c r="DO1981"/>
      <c r="DP1981"/>
      <c r="DQ1981"/>
      <c r="DR1981"/>
      <c r="DS1981"/>
      <c r="DT1981"/>
      <c r="DU1981"/>
      <c r="DV1981"/>
      <c r="DW1981"/>
      <c r="DX1981"/>
      <c r="DY1981"/>
      <c r="DZ1981"/>
      <c r="EA1981"/>
      <c r="EB1981"/>
      <c r="EC1981"/>
      <c r="ED1981"/>
      <c r="EE1981"/>
      <c r="EF1981"/>
      <c r="EG1981"/>
      <c r="EH1981"/>
      <c r="EI1981"/>
      <c r="EJ1981"/>
      <c r="EK1981"/>
    </row>
    <row r="1982" spans="1:141" ht="15.75">
      <c r="A1982"/>
      <c r="B1982"/>
      <c r="C1982"/>
      <c r="D1982"/>
      <c r="E1982"/>
      <c r="F1982"/>
      <c r="G1982"/>
      <c r="H1982"/>
      <c r="I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c r="CW1982"/>
      <c r="CX1982"/>
      <c r="CY1982"/>
      <c r="CZ1982"/>
      <c r="DA1982"/>
      <c r="DB1982"/>
      <c r="DC1982"/>
      <c r="DD1982"/>
      <c r="DE1982"/>
      <c r="DF1982"/>
      <c r="DG1982"/>
      <c r="DH1982"/>
      <c r="DI1982"/>
      <c r="DJ1982"/>
      <c r="DK1982"/>
      <c r="DL1982"/>
      <c r="DM1982"/>
      <c r="DN1982"/>
      <c r="DO1982"/>
      <c r="DP1982"/>
      <c r="DQ1982"/>
      <c r="DR1982"/>
      <c r="DS1982"/>
      <c r="DT1982"/>
      <c r="DU1982"/>
      <c r="DV1982"/>
      <c r="DW1982"/>
      <c r="DX1982"/>
      <c r="DY1982"/>
      <c r="DZ1982"/>
      <c r="EA1982"/>
      <c r="EB1982"/>
      <c r="EC1982"/>
      <c r="ED1982"/>
      <c r="EE1982"/>
      <c r="EF1982"/>
      <c r="EG1982"/>
      <c r="EH1982"/>
      <c r="EI1982"/>
      <c r="EJ1982"/>
      <c r="EK1982"/>
    </row>
    <row r="1983" spans="1:141" ht="15.75">
      <c r="A1983"/>
      <c r="B1983"/>
      <c r="C1983"/>
      <c r="D1983"/>
      <c r="E1983"/>
      <c r="F1983"/>
      <c r="G1983"/>
      <c r="H1983"/>
      <c r="I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c r="CW1983"/>
      <c r="CX1983"/>
      <c r="CY1983"/>
      <c r="CZ1983"/>
      <c r="DA1983"/>
      <c r="DB1983"/>
      <c r="DC1983"/>
      <c r="DD1983"/>
      <c r="DE1983"/>
      <c r="DF1983"/>
      <c r="DG1983"/>
      <c r="DH1983"/>
      <c r="DI1983"/>
      <c r="DJ1983"/>
      <c r="DK1983"/>
      <c r="DL1983"/>
      <c r="DM1983"/>
      <c r="DN1983"/>
      <c r="DO1983"/>
      <c r="DP1983"/>
      <c r="DQ1983"/>
      <c r="DR1983"/>
      <c r="DS1983"/>
      <c r="DT1983"/>
      <c r="DU1983"/>
      <c r="DV1983"/>
      <c r="DW1983"/>
      <c r="DX1983"/>
      <c r="DY1983"/>
      <c r="DZ1983"/>
      <c r="EA1983"/>
      <c r="EB1983"/>
      <c r="EC1983"/>
      <c r="ED1983"/>
      <c r="EE1983"/>
      <c r="EF1983"/>
      <c r="EG1983"/>
      <c r="EH1983"/>
      <c r="EI1983"/>
      <c r="EJ1983"/>
      <c r="EK1983"/>
    </row>
    <row r="1984" spans="1:141" ht="15.75">
      <c r="A1984"/>
      <c r="B1984"/>
      <c r="C1984"/>
      <c r="D1984"/>
      <c r="E1984"/>
      <c r="F1984"/>
      <c r="G1984"/>
      <c r="H1984"/>
      <c r="I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c r="CW1984"/>
      <c r="CX1984"/>
      <c r="CY1984"/>
      <c r="CZ1984"/>
      <c r="DA1984"/>
      <c r="DB1984"/>
      <c r="DC1984"/>
      <c r="DD1984"/>
      <c r="DE1984"/>
      <c r="DF1984"/>
      <c r="DG1984"/>
      <c r="DH1984"/>
      <c r="DI1984"/>
      <c r="DJ1984"/>
      <c r="DK1984"/>
      <c r="DL1984"/>
      <c r="DM1984"/>
      <c r="DN1984"/>
      <c r="DO1984"/>
      <c r="DP1984"/>
      <c r="DQ1984"/>
      <c r="DR1984"/>
      <c r="DS1984"/>
      <c r="DT1984"/>
      <c r="DU1984"/>
      <c r="DV1984"/>
      <c r="DW1984"/>
      <c r="DX1984"/>
      <c r="DY1984"/>
      <c r="DZ1984"/>
      <c r="EA1984"/>
      <c r="EB1984"/>
      <c r="EC1984"/>
      <c r="ED1984"/>
      <c r="EE1984"/>
      <c r="EF1984"/>
      <c r="EG1984"/>
      <c r="EH1984"/>
      <c r="EI1984"/>
      <c r="EJ1984"/>
      <c r="EK1984"/>
    </row>
    <row r="1985" spans="1:141" ht="15.75">
      <c r="A1985"/>
      <c r="B1985"/>
      <c r="C1985"/>
      <c r="D1985"/>
      <c r="E1985"/>
      <c r="F1985"/>
      <c r="G1985"/>
      <c r="H1985"/>
      <c r="I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c r="CW1985"/>
      <c r="CX1985"/>
      <c r="CY1985"/>
      <c r="CZ1985"/>
      <c r="DA1985"/>
      <c r="DB1985"/>
      <c r="DC1985"/>
      <c r="DD1985"/>
      <c r="DE1985"/>
      <c r="DF1985"/>
      <c r="DG1985"/>
      <c r="DH1985"/>
      <c r="DI1985"/>
      <c r="DJ1985"/>
      <c r="DK1985"/>
      <c r="DL1985"/>
      <c r="DM1985"/>
      <c r="DN1985"/>
      <c r="DO1985"/>
      <c r="DP1985"/>
      <c r="DQ1985"/>
      <c r="DR1985"/>
      <c r="DS1985"/>
      <c r="DT1985"/>
      <c r="DU1985"/>
      <c r="DV1985"/>
      <c r="DW1985"/>
      <c r="DX1985"/>
      <c r="DY1985"/>
      <c r="DZ1985"/>
      <c r="EA1985"/>
      <c r="EB1985"/>
      <c r="EC1985"/>
      <c r="ED1985"/>
      <c r="EE1985"/>
      <c r="EF1985"/>
      <c r="EG1985"/>
      <c r="EH1985"/>
      <c r="EI1985"/>
      <c r="EJ1985"/>
      <c r="EK1985"/>
    </row>
    <row r="1986" spans="1:141" ht="15.75">
      <c r="A1986"/>
      <c r="B1986"/>
      <c r="C1986"/>
      <c r="D1986"/>
      <c r="E1986"/>
      <c r="F1986"/>
      <c r="G1986"/>
      <c r="H1986"/>
      <c r="I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c r="CW1986"/>
      <c r="CX1986"/>
      <c r="CY1986"/>
      <c r="CZ1986"/>
      <c r="DA1986"/>
      <c r="DB1986"/>
      <c r="DC1986"/>
      <c r="DD1986"/>
      <c r="DE1986"/>
      <c r="DF1986"/>
      <c r="DG1986"/>
      <c r="DH1986"/>
      <c r="DI1986"/>
      <c r="DJ1986"/>
      <c r="DK1986"/>
      <c r="DL1986"/>
      <c r="DM1986"/>
      <c r="DN1986"/>
      <c r="DO1986"/>
      <c r="DP1986"/>
      <c r="DQ1986"/>
      <c r="DR1986"/>
      <c r="DS1986"/>
      <c r="DT1986"/>
      <c r="DU1986"/>
      <c r="DV1986"/>
      <c r="DW1986"/>
      <c r="DX1986"/>
      <c r="DY1986"/>
      <c r="DZ1986"/>
      <c r="EA1986"/>
      <c r="EB1986"/>
      <c r="EC1986"/>
      <c r="ED1986"/>
      <c r="EE1986"/>
      <c r="EF1986"/>
      <c r="EG1986"/>
      <c r="EH1986"/>
      <c r="EI1986"/>
      <c r="EJ1986"/>
      <c r="EK1986"/>
    </row>
    <row r="1987" spans="1:141" ht="15.75">
      <c r="A1987"/>
      <c r="B1987"/>
      <c r="C1987"/>
      <c r="D1987"/>
      <c r="E1987"/>
      <c r="F1987"/>
      <c r="G1987"/>
      <c r="H1987"/>
      <c r="I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c r="CW1987"/>
      <c r="CX1987"/>
      <c r="CY1987"/>
      <c r="CZ1987"/>
      <c r="DA1987"/>
      <c r="DB1987"/>
      <c r="DC1987"/>
      <c r="DD1987"/>
      <c r="DE1987"/>
      <c r="DF1987"/>
      <c r="DG1987"/>
      <c r="DH1987"/>
      <c r="DI1987"/>
      <c r="DJ1987"/>
      <c r="DK1987"/>
      <c r="DL1987"/>
      <c r="DM1987"/>
      <c r="DN1987"/>
      <c r="DO1987"/>
      <c r="DP1987"/>
      <c r="DQ1987"/>
      <c r="DR1987"/>
      <c r="DS1987"/>
      <c r="DT1987"/>
      <c r="DU1987"/>
      <c r="DV1987"/>
      <c r="DW1987"/>
      <c r="DX1987"/>
      <c r="DY1987"/>
      <c r="DZ1987"/>
      <c r="EA1987"/>
      <c r="EB1987"/>
      <c r="EC1987"/>
      <c r="ED1987"/>
      <c r="EE1987"/>
      <c r="EF1987"/>
      <c r="EG1987"/>
      <c r="EH1987"/>
      <c r="EI1987"/>
      <c r="EJ1987"/>
      <c r="EK1987"/>
    </row>
    <row r="1988" spans="1:141" ht="15.75">
      <c r="A1988"/>
      <c r="B1988"/>
      <c r="C1988"/>
      <c r="D1988"/>
      <c r="E1988"/>
      <c r="F1988"/>
      <c r="G1988"/>
      <c r="H1988"/>
      <c r="I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c r="CW1988"/>
      <c r="CX1988"/>
      <c r="CY1988"/>
      <c r="CZ1988"/>
      <c r="DA1988"/>
      <c r="DB1988"/>
      <c r="DC1988"/>
      <c r="DD1988"/>
      <c r="DE1988"/>
      <c r="DF1988"/>
      <c r="DG1988"/>
      <c r="DH1988"/>
      <c r="DI1988"/>
      <c r="DJ1988"/>
      <c r="DK1988"/>
      <c r="DL1988"/>
      <c r="DM1988"/>
      <c r="DN1988"/>
      <c r="DO1988"/>
      <c r="DP1988"/>
      <c r="DQ1988"/>
      <c r="DR1988"/>
      <c r="DS1988"/>
      <c r="DT1988"/>
      <c r="DU1988"/>
      <c r="DV1988"/>
      <c r="DW1988"/>
      <c r="DX1988"/>
      <c r="DY1988"/>
      <c r="DZ1988"/>
      <c r="EA1988"/>
      <c r="EB1988"/>
      <c r="EC1988"/>
      <c r="ED1988"/>
      <c r="EE1988"/>
      <c r="EF1988"/>
      <c r="EG1988"/>
      <c r="EH1988"/>
      <c r="EI1988"/>
      <c r="EJ1988"/>
      <c r="EK1988"/>
    </row>
    <row r="1989" spans="1:141" ht="15.75">
      <c r="A1989"/>
      <c r="B1989"/>
      <c r="C1989"/>
      <c r="D1989"/>
      <c r="E1989"/>
      <c r="F1989"/>
      <c r="G1989"/>
      <c r="H1989"/>
      <c r="I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c r="CW1989"/>
      <c r="CX1989"/>
      <c r="CY1989"/>
      <c r="CZ1989"/>
      <c r="DA1989"/>
      <c r="DB1989"/>
      <c r="DC1989"/>
      <c r="DD1989"/>
      <c r="DE1989"/>
      <c r="DF1989"/>
      <c r="DG1989"/>
      <c r="DH1989"/>
      <c r="DI1989"/>
      <c r="DJ1989"/>
      <c r="DK1989"/>
      <c r="DL1989"/>
      <c r="DM1989"/>
      <c r="DN1989"/>
      <c r="DO1989"/>
      <c r="DP1989"/>
      <c r="DQ1989"/>
      <c r="DR1989"/>
      <c r="DS1989"/>
      <c r="DT1989"/>
      <c r="DU1989"/>
      <c r="DV1989"/>
      <c r="DW1989"/>
      <c r="DX1989"/>
      <c r="DY1989"/>
      <c r="DZ1989"/>
      <c r="EA1989"/>
      <c r="EB1989"/>
      <c r="EC1989"/>
      <c r="ED1989"/>
      <c r="EE1989"/>
      <c r="EF1989"/>
      <c r="EG1989"/>
      <c r="EH1989"/>
      <c r="EI1989"/>
      <c r="EJ1989"/>
      <c r="EK1989"/>
    </row>
    <row r="1990" spans="1:141" ht="15.75">
      <c r="A1990"/>
      <c r="B1990"/>
      <c r="C1990"/>
      <c r="D1990"/>
      <c r="E1990"/>
      <c r="F1990"/>
      <c r="G1990"/>
      <c r="H1990"/>
      <c r="I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c r="CW1990"/>
      <c r="CX1990"/>
      <c r="CY1990"/>
      <c r="CZ1990"/>
      <c r="DA1990"/>
      <c r="DB1990"/>
      <c r="DC1990"/>
      <c r="DD1990"/>
      <c r="DE1990"/>
      <c r="DF1990"/>
      <c r="DG1990"/>
      <c r="DH1990"/>
      <c r="DI1990"/>
      <c r="DJ1990"/>
      <c r="DK1990"/>
      <c r="DL1990"/>
      <c r="DM1990"/>
      <c r="DN1990"/>
      <c r="DO1990"/>
      <c r="DP1990"/>
      <c r="DQ1990"/>
      <c r="DR1990"/>
      <c r="DS1990"/>
      <c r="DT1990"/>
      <c r="DU1990"/>
      <c r="DV1990"/>
      <c r="DW1990"/>
      <c r="DX1990"/>
      <c r="DY1990"/>
      <c r="DZ1990"/>
      <c r="EA1990"/>
      <c r="EB1990"/>
      <c r="EC1990"/>
      <c r="ED1990"/>
      <c r="EE1990"/>
      <c r="EF1990"/>
      <c r="EG1990"/>
      <c r="EH1990"/>
      <c r="EI1990"/>
      <c r="EJ1990"/>
      <c r="EK1990"/>
    </row>
    <row r="1991" spans="1:141" ht="15.75">
      <c r="A1991"/>
      <c r="B1991"/>
      <c r="C1991"/>
      <c r="D1991"/>
      <c r="E1991"/>
      <c r="F1991"/>
      <c r="G1991"/>
      <c r="H1991"/>
      <c r="I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c r="CW1991"/>
      <c r="CX1991"/>
      <c r="CY1991"/>
      <c r="CZ1991"/>
      <c r="DA1991"/>
      <c r="DB1991"/>
      <c r="DC1991"/>
      <c r="DD1991"/>
      <c r="DE1991"/>
      <c r="DF1991"/>
      <c r="DG1991"/>
      <c r="DH1991"/>
      <c r="DI1991"/>
      <c r="DJ1991"/>
      <c r="DK1991"/>
      <c r="DL1991"/>
      <c r="DM1991"/>
      <c r="DN1991"/>
      <c r="DO1991"/>
      <c r="DP1991"/>
      <c r="DQ1991"/>
      <c r="DR1991"/>
      <c r="DS1991"/>
      <c r="DT1991"/>
      <c r="DU1991"/>
      <c r="DV1991"/>
      <c r="DW1991"/>
      <c r="DX1991"/>
      <c r="DY1991"/>
      <c r="DZ1991"/>
      <c r="EA1991"/>
      <c r="EB1991"/>
      <c r="EC1991"/>
      <c r="ED1991"/>
      <c r="EE1991"/>
      <c r="EF1991"/>
      <c r="EG1991"/>
      <c r="EH1991"/>
      <c r="EI1991"/>
      <c r="EJ1991"/>
      <c r="EK1991"/>
    </row>
    <row r="1992" spans="1:141" ht="15.75">
      <c r="A1992"/>
      <c r="B1992"/>
      <c r="C1992"/>
      <c r="D1992"/>
      <c r="E1992"/>
      <c r="F1992"/>
      <c r="G1992"/>
      <c r="H1992"/>
      <c r="I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c r="CW1992"/>
      <c r="CX1992"/>
      <c r="CY1992"/>
      <c r="CZ1992"/>
      <c r="DA1992"/>
      <c r="DB1992"/>
      <c r="DC1992"/>
      <c r="DD1992"/>
      <c r="DE1992"/>
      <c r="DF1992"/>
      <c r="DG1992"/>
      <c r="DH1992"/>
      <c r="DI1992"/>
      <c r="DJ1992"/>
      <c r="DK1992"/>
      <c r="DL1992"/>
      <c r="DM1992"/>
      <c r="DN1992"/>
      <c r="DO1992"/>
      <c r="DP1992"/>
      <c r="DQ1992"/>
      <c r="DR1992"/>
      <c r="DS1992"/>
      <c r="DT1992"/>
      <c r="DU1992"/>
      <c r="DV1992"/>
      <c r="DW1992"/>
      <c r="DX1992"/>
      <c r="DY1992"/>
      <c r="DZ1992"/>
      <c r="EA1992"/>
      <c r="EB1992"/>
      <c r="EC1992"/>
      <c r="ED1992"/>
      <c r="EE1992"/>
      <c r="EF1992"/>
      <c r="EG1992"/>
      <c r="EH1992"/>
      <c r="EI1992"/>
      <c r="EJ1992"/>
      <c r="EK1992"/>
    </row>
    <row r="1993" spans="1:141" ht="15.75">
      <c r="A1993"/>
      <c r="B1993"/>
      <c r="C1993"/>
      <c r="D1993"/>
      <c r="E1993"/>
      <c r="F1993"/>
      <c r="G1993"/>
      <c r="H1993"/>
      <c r="I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c r="CW1993"/>
      <c r="CX1993"/>
      <c r="CY1993"/>
      <c r="CZ1993"/>
      <c r="DA1993"/>
      <c r="DB1993"/>
      <c r="DC1993"/>
      <c r="DD1993"/>
      <c r="DE1993"/>
      <c r="DF1993"/>
      <c r="DG1993"/>
      <c r="DH1993"/>
      <c r="DI1993"/>
      <c r="DJ1993"/>
      <c r="DK1993"/>
      <c r="DL1993"/>
      <c r="DM1993"/>
      <c r="DN1993"/>
      <c r="DO1993"/>
      <c r="DP1993"/>
      <c r="DQ1993"/>
      <c r="DR1993"/>
      <c r="DS1993"/>
      <c r="DT1993"/>
      <c r="DU1993"/>
      <c r="DV1993"/>
      <c r="DW1993"/>
      <c r="DX1993"/>
      <c r="DY1993"/>
      <c r="DZ1993"/>
      <c r="EA1993"/>
      <c r="EB1993"/>
      <c r="EC1993"/>
      <c r="ED1993"/>
      <c r="EE1993"/>
      <c r="EF1993"/>
      <c r="EG1993"/>
      <c r="EH1993"/>
      <c r="EI1993"/>
      <c r="EJ1993"/>
      <c r="EK1993"/>
    </row>
    <row r="1994" spans="1:141" ht="15.75">
      <c r="A1994"/>
      <c r="B1994"/>
      <c r="C1994"/>
      <c r="D1994"/>
      <c r="E1994"/>
      <c r="F1994"/>
      <c r="G1994"/>
      <c r="H1994"/>
      <c r="I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c r="CW1994"/>
      <c r="CX1994"/>
      <c r="CY1994"/>
      <c r="CZ1994"/>
      <c r="DA1994"/>
      <c r="DB1994"/>
      <c r="DC1994"/>
      <c r="DD1994"/>
      <c r="DE1994"/>
      <c r="DF1994"/>
      <c r="DG1994"/>
      <c r="DH1994"/>
      <c r="DI1994"/>
      <c r="DJ1994"/>
      <c r="DK1994"/>
      <c r="DL1994"/>
      <c r="DM1994"/>
      <c r="DN1994"/>
      <c r="DO1994"/>
      <c r="DP1994"/>
      <c r="DQ1994"/>
      <c r="DR1994"/>
      <c r="DS1994"/>
      <c r="DT1994"/>
      <c r="DU1994"/>
      <c r="DV1994"/>
      <c r="DW1994"/>
      <c r="DX1994"/>
      <c r="DY1994"/>
      <c r="DZ1994"/>
      <c r="EA1994"/>
      <c r="EB1994"/>
      <c r="EC1994"/>
      <c r="ED1994"/>
      <c r="EE1994"/>
      <c r="EF1994"/>
      <c r="EG1994"/>
      <c r="EH1994"/>
      <c r="EI1994"/>
      <c r="EJ1994"/>
      <c r="EK1994"/>
    </row>
    <row r="1995" spans="1:141" ht="15.75">
      <c r="A1995"/>
      <c r="B1995"/>
      <c r="C1995"/>
      <c r="D1995"/>
      <c r="E1995"/>
      <c r="F1995"/>
      <c r="G1995"/>
      <c r="H1995"/>
      <c r="I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c r="CW1995"/>
      <c r="CX1995"/>
      <c r="CY1995"/>
      <c r="CZ1995"/>
      <c r="DA1995"/>
      <c r="DB1995"/>
      <c r="DC1995"/>
      <c r="DD1995"/>
      <c r="DE1995"/>
      <c r="DF1995"/>
      <c r="DG1995"/>
      <c r="DH1995"/>
      <c r="DI1995"/>
      <c r="DJ1995"/>
      <c r="DK1995"/>
      <c r="DL1995"/>
      <c r="DM1995"/>
      <c r="DN1995"/>
      <c r="DO1995"/>
      <c r="DP1995"/>
      <c r="DQ1995"/>
      <c r="DR1995"/>
      <c r="DS1995"/>
      <c r="DT1995"/>
      <c r="DU1995"/>
      <c r="DV1995"/>
      <c r="DW1995"/>
      <c r="DX1995"/>
      <c r="DY1995"/>
      <c r="DZ1995"/>
      <c r="EA1995"/>
      <c r="EB1995"/>
      <c r="EC1995"/>
      <c r="ED1995"/>
      <c r="EE1995"/>
      <c r="EF1995"/>
      <c r="EG1995"/>
      <c r="EH1995"/>
      <c r="EI1995"/>
      <c r="EJ1995"/>
      <c r="EK1995"/>
    </row>
    <row r="1996" spans="1:141" ht="15.75">
      <c r="A1996"/>
      <c r="B1996"/>
      <c r="C1996"/>
      <c r="D1996"/>
      <c r="E1996"/>
      <c r="F1996"/>
      <c r="G1996"/>
      <c r="H1996"/>
      <c r="I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c r="CW1996"/>
      <c r="CX1996"/>
      <c r="CY1996"/>
      <c r="CZ1996"/>
      <c r="DA1996"/>
      <c r="DB1996"/>
      <c r="DC1996"/>
      <c r="DD1996"/>
      <c r="DE1996"/>
      <c r="DF1996"/>
      <c r="DG1996"/>
      <c r="DH1996"/>
      <c r="DI1996"/>
      <c r="DJ1996"/>
      <c r="DK1996"/>
      <c r="DL1996"/>
      <c r="DM1996"/>
      <c r="DN1996"/>
      <c r="DO1996"/>
      <c r="DP1996"/>
      <c r="DQ1996"/>
      <c r="DR1996"/>
      <c r="DS1996"/>
      <c r="DT1996"/>
      <c r="DU1996"/>
      <c r="DV1996"/>
      <c r="DW1996"/>
      <c r="DX1996"/>
      <c r="DY1996"/>
      <c r="DZ1996"/>
      <c r="EA1996"/>
      <c r="EB1996"/>
      <c r="EC1996"/>
      <c r="ED1996"/>
      <c r="EE1996"/>
      <c r="EF1996"/>
      <c r="EG1996"/>
      <c r="EH1996"/>
      <c r="EI1996"/>
      <c r="EJ1996"/>
      <c r="EK1996"/>
    </row>
    <row r="1997" spans="1:141" ht="15.75">
      <c r="A1997"/>
      <c r="B1997"/>
      <c r="C1997"/>
      <c r="D1997"/>
      <c r="E1997"/>
      <c r="F1997"/>
      <c r="G1997"/>
      <c r="H1997"/>
      <c r="I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c r="CW1997"/>
      <c r="CX1997"/>
      <c r="CY1997"/>
      <c r="CZ1997"/>
      <c r="DA1997"/>
      <c r="DB1997"/>
      <c r="DC1997"/>
      <c r="DD1997"/>
      <c r="DE1997"/>
      <c r="DF1997"/>
      <c r="DG1997"/>
      <c r="DH1997"/>
      <c r="DI1997"/>
      <c r="DJ1997"/>
      <c r="DK1997"/>
      <c r="DL1997"/>
      <c r="DM1997"/>
      <c r="DN1997"/>
      <c r="DO1997"/>
      <c r="DP1997"/>
      <c r="DQ1997"/>
      <c r="DR1997"/>
      <c r="DS1997"/>
      <c r="DT1997"/>
      <c r="DU1997"/>
      <c r="DV1997"/>
      <c r="DW1997"/>
      <c r="DX1997"/>
      <c r="DY1997"/>
      <c r="DZ1997"/>
      <c r="EA1997"/>
      <c r="EB1997"/>
      <c r="EC1997"/>
      <c r="ED1997"/>
      <c r="EE1997"/>
      <c r="EF1997"/>
      <c r="EG1997"/>
      <c r="EH1997"/>
      <c r="EI1997"/>
      <c r="EJ1997"/>
      <c r="EK1997"/>
    </row>
    <row r="1998" spans="1:141" ht="15.75">
      <c r="A1998"/>
      <c r="B1998"/>
      <c r="C1998"/>
      <c r="D1998"/>
      <c r="E1998"/>
      <c r="F1998"/>
      <c r="G1998"/>
      <c r="H1998"/>
      <c r="I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c r="CW1998"/>
      <c r="CX1998"/>
      <c r="CY1998"/>
      <c r="CZ1998"/>
      <c r="DA1998"/>
      <c r="DB1998"/>
      <c r="DC1998"/>
      <c r="DD1998"/>
      <c r="DE1998"/>
      <c r="DF1998"/>
      <c r="DG1998"/>
      <c r="DH1998"/>
      <c r="DI1998"/>
      <c r="DJ1998"/>
      <c r="DK1998"/>
      <c r="DL1998"/>
      <c r="DM1998"/>
      <c r="DN1998"/>
      <c r="DO1998"/>
      <c r="DP1998"/>
      <c r="DQ1998"/>
      <c r="DR1998"/>
      <c r="DS1998"/>
      <c r="DT1998"/>
      <c r="DU1998"/>
      <c r="DV1998"/>
      <c r="DW1998"/>
      <c r="DX1998"/>
      <c r="DY1998"/>
      <c r="DZ1998"/>
      <c r="EA1998"/>
      <c r="EB1998"/>
      <c r="EC1998"/>
      <c r="ED1998"/>
      <c r="EE1998"/>
      <c r="EF1998"/>
      <c r="EG1998"/>
      <c r="EH1998"/>
      <c r="EI1998"/>
      <c r="EJ1998"/>
      <c r="EK1998"/>
    </row>
    <row r="1999" spans="1:141" ht="15.75">
      <c r="A1999"/>
      <c r="B1999"/>
      <c r="C1999"/>
      <c r="D1999"/>
      <c r="E1999"/>
      <c r="F1999"/>
      <c r="G1999"/>
      <c r="H1999"/>
      <c r="I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c r="CW1999"/>
      <c r="CX1999"/>
      <c r="CY1999"/>
      <c r="CZ1999"/>
      <c r="DA1999"/>
      <c r="DB1999"/>
      <c r="DC1999"/>
      <c r="DD1999"/>
      <c r="DE1999"/>
      <c r="DF1999"/>
      <c r="DG1999"/>
      <c r="DH1999"/>
      <c r="DI1999"/>
      <c r="DJ1999"/>
      <c r="DK1999"/>
      <c r="DL1999"/>
      <c r="DM1999"/>
      <c r="DN1999"/>
      <c r="DO1999"/>
      <c r="DP1999"/>
      <c r="DQ1999"/>
      <c r="DR1999"/>
      <c r="DS1999"/>
      <c r="DT1999"/>
      <c r="DU1999"/>
      <c r="DV1999"/>
      <c r="DW1999"/>
      <c r="DX1999"/>
      <c r="DY1999"/>
      <c r="DZ1999"/>
      <c r="EA1999"/>
      <c r="EB1999"/>
      <c r="EC1999"/>
      <c r="ED1999"/>
      <c r="EE1999"/>
      <c r="EF1999"/>
      <c r="EG1999"/>
      <c r="EH1999"/>
      <c r="EI1999"/>
      <c r="EJ1999"/>
      <c r="EK1999"/>
    </row>
    <row r="2000" spans="1:141" ht="15.75">
      <c r="A2000"/>
      <c r="B2000"/>
      <c r="C2000"/>
      <c r="D2000"/>
      <c r="E2000"/>
      <c r="F2000"/>
      <c r="G2000"/>
      <c r="H2000"/>
      <c r="I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c r="CW2000"/>
      <c r="CX2000"/>
      <c r="CY2000"/>
      <c r="CZ2000"/>
      <c r="DA2000"/>
      <c r="DB2000"/>
      <c r="DC2000"/>
      <c r="DD2000"/>
      <c r="DE2000"/>
      <c r="DF2000"/>
      <c r="DG2000"/>
      <c r="DH2000"/>
      <c r="DI2000"/>
      <c r="DJ2000"/>
      <c r="DK2000"/>
      <c r="DL2000"/>
      <c r="DM2000"/>
      <c r="DN2000"/>
      <c r="DO2000"/>
      <c r="DP2000"/>
      <c r="DQ2000"/>
      <c r="DR2000"/>
      <c r="DS2000"/>
      <c r="DT2000"/>
      <c r="DU2000"/>
      <c r="DV2000"/>
      <c r="DW2000"/>
      <c r="DX2000"/>
      <c r="DY2000"/>
      <c r="DZ2000"/>
      <c r="EA2000"/>
      <c r="EB2000"/>
      <c r="EC2000"/>
      <c r="ED2000"/>
      <c r="EE2000"/>
      <c r="EF2000"/>
      <c r="EG2000"/>
      <c r="EH2000"/>
      <c r="EI2000"/>
      <c r="EJ2000"/>
      <c r="EK2000"/>
    </row>
    <row r="2001" spans="1:141" ht="15.75">
      <c r="A2001"/>
      <c r="B2001"/>
      <c r="C2001"/>
      <c r="D2001"/>
      <c r="E2001"/>
      <c r="F2001"/>
      <c r="G2001"/>
      <c r="H2001"/>
      <c r="I2001"/>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c r="CW2001"/>
      <c r="CX2001"/>
      <c r="CY2001"/>
      <c r="CZ2001"/>
      <c r="DA2001"/>
      <c r="DB2001"/>
      <c r="DC2001"/>
      <c r="DD2001"/>
      <c r="DE2001"/>
      <c r="DF2001"/>
      <c r="DG2001"/>
      <c r="DH2001"/>
      <c r="DI2001"/>
      <c r="DJ2001"/>
      <c r="DK2001"/>
      <c r="DL2001"/>
      <c r="DM2001"/>
      <c r="DN2001"/>
      <c r="DO2001"/>
      <c r="DP2001"/>
      <c r="DQ2001"/>
      <c r="DR2001"/>
      <c r="DS2001"/>
      <c r="DT2001"/>
      <c r="DU2001"/>
      <c r="DV2001"/>
      <c r="DW2001"/>
      <c r="DX2001"/>
      <c r="DY2001"/>
      <c r="DZ2001"/>
      <c r="EA2001"/>
      <c r="EB2001"/>
      <c r="EC2001"/>
      <c r="ED2001"/>
      <c r="EE2001"/>
      <c r="EF2001"/>
      <c r="EG2001"/>
      <c r="EH2001"/>
      <c r="EI2001"/>
      <c r="EJ2001"/>
      <c r="EK2001"/>
    </row>
    <row r="2002" spans="1:141" ht="15.75">
      <c r="A2002"/>
      <c r="B2002"/>
      <c r="C2002"/>
      <c r="D2002"/>
      <c r="E2002"/>
      <c r="F2002"/>
      <c r="G2002"/>
      <c r="H2002"/>
      <c r="I2002"/>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c r="CW2002"/>
      <c r="CX2002"/>
      <c r="CY2002"/>
      <c r="CZ2002"/>
      <c r="DA2002"/>
      <c r="DB2002"/>
      <c r="DC2002"/>
      <c r="DD2002"/>
      <c r="DE2002"/>
      <c r="DF2002"/>
      <c r="DG2002"/>
      <c r="DH2002"/>
      <c r="DI2002"/>
      <c r="DJ2002"/>
      <c r="DK2002"/>
      <c r="DL2002"/>
      <c r="DM2002"/>
      <c r="DN2002"/>
      <c r="DO2002"/>
      <c r="DP2002"/>
      <c r="DQ2002"/>
      <c r="DR2002"/>
      <c r="DS2002"/>
      <c r="DT2002"/>
      <c r="DU2002"/>
      <c r="DV2002"/>
      <c r="DW2002"/>
      <c r="DX2002"/>
      <c r="DY2002"/>
      <c r="DZ2002"/>
      <c r="EA2002"/>
      <c r="EB2002"/>
      <c r="EC2002"/>
      <c r="ED2002"/>
      <c r="EE2002"/>
      <c r="EF2002"/>
      <c r="EG2002"/>
      <c r="EH2002"/>
      <c r="EI2002"/>
      <c r="EJ2002"/>
      <c r="EK2002"/>
    </row>
    <row r="2003" spans="1:141" ht="15.75">
      <c r="A2003"/>
      <c r="B2003"/>
      <c r="C2003"/>
      <c r="D2003"/>
      <c r="E2003"/>
      <c r="F2003"/>
      <c r="G2003"/>
      <c r="H2003"/>
      <c r="I2003"/>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c r="CW2003"/>
      <c r="CX2003"/>
      <c r="CY2003"/>
      <c r="CZ2003"/>
      <c r="DA2003"/>
      <c r="DB2003"/>
      <c r="DC2003"/>
      <c r="DD2003"/>
      <c r="DE2003"/>
      <c r="DF2003"/>
      <c r="DG2003"/>
      <c r="DH2003"/>
      <c r="DI2003"/>
      <c r="DJ2003"/>
      <c r="DK2003"/>
      <c r="DL2003"/>
      <c r="DM2003"/>
      <c r="DN2003"/>
      <c r="DO2003"/>
      <c r="DP2003"/>
      <c r="DQ2003"/>
      <c r="DR2003"/>
      <c r="DS2003"/>
      <c r="DT2003"/>
      <c r="DU2003"/>
      <c r="DV2003"/>
      <c r="DW2003"/>
      <c r="DX2003"/>
      <c r="DY2003"/>
      <c r="DZ2003"/>
      <c r="EA2003"/>
      <c r="EB2003"/>
      <c r="EC2003"/>
      <c r="ED2003"/>
      <c r="EE2003"/>
      <c r="EF2003"/>
      <c r="EG2003"/>
      <c r="EH2003"/>
      <c r="EI2003"/>
      <c r="EJ2003"/>
      <c r="EK2003"/>
    </row>
    <row r="2004" spans="1:141" ht="15.75">
      <c r="A2004"/>
      <c r="B2004"/>
      <c r="C2004"/>
      <c r="D2004"/>
      <c r="E2004"/>
      <c r="F2004"/>
      <c r="G2004"/>
      <c r="H2004"/>
      <c r="I2004"/>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c r="CW2004"/>
      <c r="CX2004"/>
      <c r="CY2004"/>
      <c r="CZ2004"/>
      <c r="DA2004"/>
      <c r="DB2004"/>
      <c r="DC2004"/>
      <c r="DD2004"/>
      <c r="DE2004"/>
      <c r="DF2004"/>
      <c r="DG2004"/>
      <c r="DH2004"/>
      <c r="DI2004"/>
      <c r="DJ2004"/>
      <c r="DK2004"/>
      <c r="DL2004"/>
      <c r="DM2004"/>
      <c r="DN2004"/>
      <c r="DO2004"/>
      <c r="DP2004"/>
      <c r="DQ2004"/>
      <c r="DR2004"/>
      <c r="DS2004"/>
      <c r="DT2004"/>
      <c r="DU2004"/>
      <c r="DV2004"/>
      <c r="DW2004"/>
      <c r="DX2004"/>
      <c r="DY2004"/>
      <c r="DZ2004"/>
      <c r="EA2004"/>
      <c r="EB2004"/>
      <c r="EC2004"/>
      <c r="ED2004"/>
      <c r="EE2004"/>
      <c r="EF2004"/>
      <c r="EG2004"/>
      <c r="EH2004"/>
      <c r="EI2004"/>
      <c r="EJ2004"/>
      <c r="EK2004"/>
    </row>
    <row r="2005" spans="1:141" ht="15.75">
      <c r="A2005"/>
      <c r="B2005"/>
      <c r="C2005"/>
      <c r="D2005"/>
      <c r="E2005"/>
      <c r="F2005"/>
      <c r="G2005"/>
      <c r="H2005"/>
      <c r="I200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c r="CW2005"/>
      <c r="CX2005"/>
      <c r="CY2005"/>
      <c r="CZ2005"/>
      <c r="DA2005"/>
      <c r="DB2005"/>
      <c r="DC2005"/>
      <c r="DD2005"/>
      <c r="DE2005"/>
      <c r="DF2005"/>
      <c r="DG2005"/>
      <c r="DH2005"/>
      <c r="DI2005"/>
      <c r="DJ2005"/>
      <c r="DK2005"/>
      <c r="DL2005"/>
      <c r="DM2005"/>
      <c r="DN2005"/>
      <c r="DO2005"/>
      <c r="DP2005"/>
      <c r="DQ2005"/>
      <c r="DR2005"/>
      <c r="DS2005"/>
      <c r="DT2005"/>
      <c r="DU2005"/>
      <c r="DV2005"/>
      <c r="DW2005"/>
      <c r="DX2005"/>
      <c r="DY2005"/>
      <c r="DZ2005"/>
      <c r="EA2005"/>
      <c r="EB2005"/>
      <c r="EC2005"/>
      <c r="ED2005"/>
      <c r="EE2005"/>
      <c r="EF2005"/>
      <c r="EG2005"/>
      <c r="EH2005"/>
      <c r="EI2005"/>
      <c r="EJ2005"/>
      <c r="EK2005"/>
    </row>
    <row r="2006" spans="1:141" ht="15.75">
      <c r="A2006"/>
      <c r="B2006"/>
      <c r="C2006"/>
      <c r="D2006"/>
      <c r="E2006"/>
      <c r="F2006"/>
      <c r="G2006"/>
      <c r="H2006"/>
      <c r="I2006"/>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c r="CW2006"/>
      <c r="CX2006"/>
      <c r="CY2006"/>
      <c r="CZ2006"/>
      <c r="DA2006"/>
      <c r="DB2006"/>
      <c r="DC2006"/>
      <c r="DD2006"/>
      <c r="DE2006"/>
      <c r="DF2006"/>
      <c r="DG2006"/>
      <c r="DH2006"/>
      <c r="DI2006"/>
      <c r="DJ2006"/>
      <c r="DK2006"/>
      <c r="DL2006"/>
      <c r="DM2006"/>
      <c r="DN2006"/>
      <c r="DO2006"/>
      <c r="DP2006"/>
      <c r="DQ2006"/>
      <c r="DR2006"/>
      <c r="DS2006"/>
      <c r="DT2006"/>
      <c r="DU2006"/>
      <c r="DV2006"/>
      <c r="DW2006"/>
      <c r="DX2006"/>
      <c r="DY2006"/>
      <c r="DZ2006"/>
      <c r="EA2006"/>
      <c r="EB2006"/>
      <c r="EC2006"/>
      <c r="ED2006"/>
      <c r="EE2006"/>
      <c r="EF2006"/>
      <c r="EG2006"/>
      <c r="EH2006"/>
      <c r="EI2006"/>
      <c r="EJ2006"/>
      <c r="EK2006"/>
    </row>
    <row r="2007" spans="1:141" ht="15.75">
      <c r="A2007"/>
      <c r="B2007"/>
      <c r="C2007"/>
      <c r="D2007"/>
      <c r="E2007"/>
      <c r="F2007"/>
      <c r="G2007"/>
      <c r="H2007"/>
      <c r="I2007"/>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c r="CW2007"/>
      <c r="CX2007"/>
      <c r="CY2007"/>
      <c r="CZ2007"/>
      <c r="DA2007"/>
      <c r="DB2007"/>
      <c r="DC2007"/>
      <c r="DD2007"/>
      <c r="DE2007"/>
      <c r="DF2007"/>
      <c r="DG2007"/>
      <c r="DH2007"/>
      <c r="DI2007"/>
      <c r="DJ2007"/>
      <c r="DK2007"/>
      <c r="DL2007"/>
      <c r="DM2007"/>
      <c r="DN2007"/>
      <c r="DO2007"/>
      <c r="DP2007"/>
      <c r="DQ2007"/>
      <c r="DR2007"/>
      <c r="DS2007"/>
      <c r="DT2007"/>
      <c r="DU2007"/>
      <c r="DV2007"/>
      <c r="DW2007"/>
      <c r="DX2007"/>
      <c r="DY2007"/>
      <c r="DZ2007"/>
      <c r="EA2007"/>
      <c r="EB2007"/>
      <c r="EC2007"/>
      <c r="ED2007"/>
      <c r="EE2007"/>
      <c r="EF2007"/>
      <c r="EG2007"/>
      <c r="EH2007"/>
      <c r="EI2007"/>
      <c r="EJ2007"/>
      <c r="EK2007"/>
    </row>
    <row r="2008" spans="1:141" ht="15.75">
      <c r="A2008"/>
      <c r="B2008"/>
      <c r="C2008"/>
      <c r="D2008"/>
      <c r="E2008"/>
      <c r="F2008"/>
      <c r="G2008"/>
      <c r="H2008"/>
      <c r="I2008"/>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c r="CW2008"/>
      <c r="CX2008"/>
      <c r="CY2008"/>
      <c r="CZ2008"/>
      <c r="DA2008"/>
      <c r="DB2008"/>
      <c r="DC2008"/>
      <c r="DD2008"/>
      <c r="DE2008"/>
      <c r="DF2008"/>
      <c r="DG2008"/>
      <c r="DH2008"/>
      <c r="DI2008"/>
      <c r="DJ2008"/>
      <c r="DK2008"/>
      <c r="DL2008"/>
      <c r="DM2008"/>
      <c r="DN2008"/>
      <c r="DO2008"/>
      <c r="DP2008"/>
      <c r="DQ2008"/>
      <c r="DR2008"/>
      <c r="DS2008"/>
      <c r="DT2008"/>
      <c r="DU2008"/>
      <c r="DV2008"/>
      <c r="DW2008"/>
      <c r="DX2008"/>
      <c r="DY2008"/>
      <c r="DZ2008"/>
      <c r="EA2008"/>
      <c r="EB2008"/>
      <c r="EC2008"/>
      <c r="ED2008"/>
      <c r="EE2008"/>
      <c r="EF2008"/>
      <c r="EG2008"/>
      <c r="EH2008"/>
      <c r="EI2008"/>
      <c r="EJ2008"/>
      <c r="EK2008"/>
    </row>
    <row r="2009" spans="1:141" ht="15.75">
      <c r="A2009"/>
      <c r="B2009"/>
      <c r="C2009"/>
      <c r="D2009"/>
      <c r="E2009"/>
      <c r="F2009"/>
      <c r="G2009"/>
      <c r="H2009"/>
      <c r="I2009"/>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c r="CW2009"/>
      <c r="CX2009"/>
      <c r="CY2009"/>
      <c r="CZ2009"/>
      <c r="DA2009"/>
      <c r="DB2009"/>
      <c r="DC2009"/>
      <c r="DD2009"/>
      <c r="DE2009"/>
      <c r="DF2009"/>
      <c r="DG2009"/>
      <c r="DH2009"/>
      <c r="DI2009"/>
      <c r="DJ2009"/>
      <c r="DK2009"/>
      <c r="DL2009"/>
      <c r="DM2009"/>
      <c r="DN2009"/>
      <c r="DO2009"/>
      <c r="DP2009"/>
      <c r="DQ2009"/>
      <c r="DR2009"/>
      <c r="DS2009"/>
      <c r="DT2009"/>
      <c r="DU2009"/>
      <c r="DV2009"/>
      <c r="DW2009"/>
      <c r="DX2009"/>
      <c r="DY2009"/>
      <c r="DZ2009"/>
      <c r="EA2009"/>
      <c r="EB2009"/>
      <c r="EC2009"/>
      <c r="ED2009"/>
      <c r="EE2009"/>
      <c r="EF2009"/>
      <c r="EG2009"/>
      <c r="EH2009"/>
      <c r="EI2009"/>
      <c r="EJ2009"/>
      <c r="EK2009"/>
    </row>
    <row r="2010" spans="1:141" ht="15.75">
      <c r="A2010"/>
      <c r="B2010"/>
      <c r="C2010"/>
      <c r="D2010"/>
      <c r="E2010"/>
      <c r="F2010"/>
      <c r="G2010"/>
      <c r="H2010"/>
      <c r="I2010"/>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c r="CW2010"/>
      <c r="CX2010"/>
      <c r="CY2010"/>
      <c r="CZ2010"/>
      <c r="DA2010"/>
      <c r="DB2010"/>
      <c r="DC2010"/>
      <c r="DD2010"/>
      <c r="DE2010"/>
      <c r="DF2010"/>
      <c r="DG2010"/>
      <c r="DH2010"/>
      <c r="DI2010"/>
      <c r="DJ2010"/>
      <c r="DK2010"/>
      <c r="DL2010"/>
      <c r="DM2010"/>
      <c r="DN2010"/>
      <c r="DO2010"/>
      <c r="DP2010"/>
      <c r="DQ2010"/>
      <c r="DR2010"/>
      <c r="DS2010"/>
      <c r="DT2010"/>
      <c r="DU2010"/>
      <c r="DV2010"/>
      <c r="DW2010"/>
      <c r="DX2010"/>
      <c r="DY2010"/>
      <c r="DZ2010"/>
      <c r="EA2010"/>
      <c r="EB2010"/>
      <c r="EC2010"/>
      <c r="ED2010"/>
      <c r="EE2010"/>
      <c r="EF2010"/>
      <c r="EG2010"/>
      <c r="EH2010"/>
      <c r="EI2010"/>
      <c r="EJ2010"/>
      <c r="EK2010"/>
    </row>
    <row r="2011" spans="1:141" ht="15.75">
      <c r="A2011"/>
      <c r="B2011"/>
      <c r="C2011"/>
      <c r="D2011"/>
      <c r="E2011"/>
      <c r="F2011"/>
      <c r="G2011"/>
      <c r="H2011"/>
      <c r="I2011"/>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c r="CW2011"/>
      <c r="CX2011"/>
      <c r="CY2011"/>
      <c r="CZ2011"/>
      <c r="DA2011"/>
      <c r="DB2011"/>
      <c r="DC2011"/>
      <c r="DD2011"/>
      <c r="DE2011"/>
      <c r="DF2011"/>
      <c r="DG2011"/>
      <c r="DH2011"/>
      <c r="DI2011"/>
      <c r="DJ2011"/>
      <c r="DK2011"/>
      <c r="DL2011"/>
      <c r="DM2011"/>
      <c r="DN2011"/>
      <c r="DO2011"/>
      <c r="DP2011"/>
      <c r="DQ2011"/>
      <c r="DR2011"/>
      <c r="DS2011"/>
      <c r="DT2011"/>
      <c r="DU2011"/>
      <c r="DV2011"/>
      <c r="DW2011"/>
      <c r="DX2011"/>
      <c r="DY2011"/>
      <c r="DZ2011"/>
      <c r="EA2011"/>
      <c r="EB2011"/>
      <c r="EC2011"/>
      <c r="ED2011"/>
      <c r="EE2011"/>
      <c r="EF2011"/>
      <c r="EG2011"/>
      <c r="EH2011"/>
      <c r="EI2011"/>
      <c r="EJ2011"/>
      <c r="EK2011"/>
    </row>
    <row r="2012" spans="1:141" ht="15.75">
      <c r="A2012"/>
      <c r="B2012"/>
      <c r="C2012"/>
      <c r="D2012"/>
      <c r="E2012"/>
      <c r="F2012"/>
      <c r="G2012"/>
      <c r="H2012"/>
      <c r="I2012"/>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c r="CW2012"/>
      <c r="CX2012"/>
      <c r="CY2012"/>
      <c r="CZ2012"/>
      <c r="DA2012"/>
      <c r="DB2012"/>
      <c r="DC2012"/>
      <c r="DD2012"/>
      <c r="DE2012"/>
      <c r="DF2012"/>
      <c r="DG2012"/>
      <c r="DH2012"/>
      <c r="DI2012"/>
      <c r="DJ2012"/>
      <c r="DK2012"/>
      <c r="DL2012"/>
      <c r="DM2012"/>
      <c r="DN2012"/>
      <c r="DO2012"/>
      <c r="DP2012"/>
      <c r="DQ2012"/>
      <c r="DR2012"/>
      <c r="DS2012"/>
      <c r="DT2012"/>
      <c r="DU2012"/>
      <c r="DV2012"/>
      <c r="DW2012"/>
      <c r="DX2012"/>
      <c r="DY2012"/>
      <c r="DZ2012"/>
      <c r="EA2012"/>
      <c r="EB2012"/>
      <c r="EC2012"/>
      <c r="ED2012"/>
      <c r="EE2012"/>
      <c r="EF2012"/>
      <c r="EG2012"/>
      <c r="EH2012"/>
      <c r="EI2012"/>
      <c r="EJ2012"/>
      <c r="EK2012"/>
    </row>
    <row r="2013" spans="1:141" ht="15.75">
      <c r="A2013"/>
      <c r="B2013"/>
      <c r="C2013"/>
      <c r="D2013"/>
      <c r="E2013"/>
      <c r="F2013"/>
      <c r="G2013"/>
      <c r="H2013"/>
      <c r="I2013"/>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c r="CW2013"/>
      <c r="CX2013"/>
      <c r="CY2013"/>
      <c r="CZ2013"/>
      <c r="DA2013"/>
      <c r="DB2013"/>
      <c r="DC2013"/>
      <c r="DD2013"/>
      <c r="DE2013"/>
      <c r="DF2013"/>
      <c r="DG2013"/>
      <c r="DH2013"/>
      <c r="DI2013"/>
      <c r="DJ2013"/>
      <c r="DK2013"/>
      <c r="DL2013"/>
      <c r="DM2013"/>
      <c r="DN2013"/>
      <c r="DO2013"/>
      <c r="DP2013"/>
      <c r="DQ2013"/>
      <c r="DR2013"/>
      <c r="DS2013"/>
      <c r="DT2013"/>
      <c r="DU2013"/>
      <c r="DV2013"/>
      <c r="DW2013"/>
      <c r="DX2013"/>
      <c r="DY2013"/>
      <c r="DZ2013"/>
      <c r="EA2013"/>
      <c r="EB2013"/>
      <c r="EC2013"/>
      <c r="ED2013"/>
      <c r="EE2013"/>
      <c r="EF2013"/>
      <c r="EG2013"/>
      <c r="EH2013"/>
      <c r="EI2013"/>
      <c r="EJ2013"/>
      <c r="EK2013"/>
    </row>
    <row r="2014" spans="1:141" ht="15.75">
      <c r="A2014"/>
      <c r="B2014"/>
      <c r="C2014"/>
      <c r="D2014"/>
      <c r="E2014"/>
      <c r="F2014"/>
      <c r="G2014"/>
      <c r="H2014"/>
      <c r="I2014"/>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c r="CW2014"/>
      <c r="CX2014"/>
      <c r="CY2014"/>
      <c r="CZ2014"/>
      <c r="DA2014"/>
      <c r="DB2014"/>
      <c r="DC2014"/>
      <c r="DD2014"/>
      <c r="DE2014"/>
      <c r="DF2014"/>
      <c r="DG2014"/>
      <c r="DH2014"/>
      <c r="DI2014"/>
      <c r="DJ2014"/>
      <c r="DK2014"/>
      <c r="DL2014"/>
      <c r="DM2014"/>
      <c r="DN2014"/>
      <c r="DO2014"/>
      <c r="DP2014"/>
      <c r="DQ2014"/>
      <c r="DR2014"/>
      <c r="DS2014"/>
      <c r="DT2014"/>
      <c r="DU2014"/>
      <c r="DV2014"/>
      <c r="DW2014"/>
      <c r="DX2014"/>
      <c r="DY2014"/>
      <c r="DZ2014"/>
      <c r="EA2014"/>
      <c r="EB2014"/>
      <c r="EC2014"/>
      <c r="ED2014"/>
      <c r="EE2014"/>
      <c r="EF2014"/>
      <c r="EG2014"/>
      <c r="EH2014"/>
      <c r="EI2014"/>
      <c r="EJ2014"/>
      <c r="EK2014"/>
    </row>
    <row r="2015" spans="1:141" ht="15.75">
      <c r="A2015"/>
      <c r="B2015"/>
      <c r="C2015"/>
      <c r="D2015"/>
      <c r="E2015"/>
      <c r="F2015"/>
      <c r="G2015"/>
      <c r="H2015"/>
      <c r="I201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c r="CW2015"/>
      <c r="CX2015"/>
      <c r="CY2015"/>
      <c r="CZ2015"/>
      <c r="DA2015"/>
      <c r="DB2015"/>
      <c r="DC2015"/>
      <c r="DD2015"/>
      <c r="DE2015"/>
      <c r="DF2015"/>
      <c r="DG2015"/>
      <c r="DH2015"/>
      <c r="DI2015"/>
      <c r="DJ2015"/>
      <c r="DK2015"/>
      <c r="DL2015"/>
      <c r="DM2015"/>
      <c r="DN2015"/>
      <c r="DO2015"/>
      <c r="DP2015"/>
      <c r="DQ2015"/>
      <c r="DR2015"/>
      <c r="DS2015"/>
      <c r="DT2015"/>
      <c r="DU2015"/>
      <c r="DV2015"/>
      <c r="DW2015"/>
      <c r="DX2015"/>
      <c r="DY2015"/>
      <c r="DZ2015"/>
      <c r="EA2015"/>
      <c r="EB2015"/>
      <c r="EC2015"/>
      <c r="ED2015"/>
      <c r="EE2015"/>
      <c r="EF2015"/>
      <c r="EG2015"/>
      <c r="EH2015"/>
      <c r="EI2015"/>
      <c r="EJ2015"/>
      <c r="EK2015"/>
    </row>
    <row r="2016" spans="1:141" ht="15.75">
      <c r="A2016"/>
      <c r="B2016"/>
      <c r="C2016"/>
      <c r="D2016"/>
      <c r="E2016"/>
      <c r="F2016"/>
      <c r="G2016"/>
      <c r="H2016"/>
      <c r="I2016"/>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c r="CW2016"/>
      <c r="CX2016"/>
      <c r="CY2016"/>
      <c r="CZ2016"/>
      <c r="DA2016"/>
      <c r="DB2016"/>
      <c r="DC2016"/>
      <c r="DD2016"/>
      <c r="DE2016"/>
      <c r="DF2016"/>
      <c r="DG2016"/>
      <c r="DH2016"/>
      <c r="DI2016"/>
      <c r="DJ2016"/>
      <c r="DK2016"/>
      <c r="DL2016"/>
      <c r="DM2016"/>
      <c r="DN2016"/>
      <c r="DO2016"/>
      <c r="DP2016"/>
      <c r="DQ2016"/>
      <c r="DR2016"/>
      <c r="DS2016"/>
      <c r="DT2016"/>
      <c r="DU2016"/>
      <c r="DV2016"/>
      <c r="DW2016"/>
      <c r="DX2016"/>
      <c r="DY2016"/>
      <c r="DZ2016"/>
      <c r="EA2016"/>
      <c r="EB2016"/>
      <c r="EC2016"/>
      <c r="ED2016"/>
      <c r="EE2016"/>
      <c r="EF2016"/>
      <c r="EG2016"/>
      <c r="EH2016"/>
      <c r="EI2016"/>
      <c r="EJ2016"/>
      <c r="EK2016"/>
    </row>
    <row r="2017" spans="1:141" ht="15.75">
      <c r="A2017"/>
      <c r="B2017"/>
      <c r="C2017"/>
      <c r="D2017"/>
      <c r="E2017"/>
      <c r="F2017"/>
      <c r="G2017"/>
      <c r="H2017"/>
      <c r="I2017"/>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c r="CW2017"/>
      <c r="CX2017"/>
      <c r="CY2017"/>
      <c r="CZ2017"/>
      <c r="DA2017"/>
      <c r="DB2017"/>
      <c r="DC2017"/>
      <c r="DD2017"/>
      <c r="DE2017"/>
      <c r="DF2017"/>
      <c r="DG2017"/>
      <c r="DH2017"/>
      <c r="DI2017"/>
      <c r="DJ2017"/>
      <c r="DK2017"/>
      <c r="DL2017"/>
      <c r="DM2017"/>
      <c r="DN2017"/>
      <c r="DO2017"/>
      <c r="DP2017"/>
      <c r="DQ2017"/>
      <c r="DR2017"/>
      <c r="DS2017"/>
      <c r="DT2017"/>
      <c r="DU2017"/>
      <c r="DV2017"/>
      <c r="DW2017"/>
      <c r="DX2017"/>
      <c r="DY2017"/>
      <c r="DZ2017"/>
      <c r="EA2017"/>
      <c r="EB2017"/>
      <c r="EC2017"/>
      <c r="ED2017"/>
      <c r="EE2017"/>
      <c r="EF2017"/>
      <c r="EG2017"/>
      <c r="EH2017"/>
      <c r="EI2017"/>
      <c r="EJ2017"/>
      <c r="EK2017"/>
    </row>
    <row r="2018" spans="1:141" ht="15.75">
      <c r="A2018"/>
      <c r="B2018"/>
      <c r="C2018"/>
      <c r="D2018"/>
      <c r="E2018"/>
      <c r="F2018"/>
      <c r="G2018"/>
      <c r="H2018"/>
      <c r="I2018"/>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c r="CW2018"/>
      <c r="CX2018"/>
      <c r="CY2018"/>
      <c r="CZ2018"/>
      <c r="DA2018"/>
      <c r="DB2018"/>
      <c r="DC2018"/>
      <c r="DD2018"/>
      <c r="DE2018"/>
      <c r="DF2018"/>
      <c r="DG2018"/>
      <c r="DH2018"/>
      <c r="DI2018"/>
      <c r="DJ2018"/>
      <c r="DK2018"/>
      <c r="DL2018"/>
      <c r="DM2018"/>
      <c r="DN2018"/>
      <c r="DO2018"/>
      <c r="DP2018"/>
      <c r="DQ2018"/>
      <c r="DR2018"/>
      <c r="DS2018"/>
      <c r="DT2018"/>
      <c r="DU2018"/>
      <c r="DV2018"/>
      <c r="DW2018"/>
      <c r="DX2018"/>
      <c r="DY2018"/>
      <c r="DZ2018"/>
      <c r="EA2018"/>
      <c r="EB2018"/>
      <c r="EC2018"/>
      <c r="ED2018"/>
      <c r="EE2018"/>
      <c r="EF2018"/>
      <c r="EG2018"/>
      <c r="EH2018"/>
      <c r="EI2018"/>
      <c r="EJ2018"/>
      <c r="EK2018"/>
    </row>
    <row r="2019" spans="1:141" ht="15.75">
      <c r="A2019"/>
      <c r="B2019"/>
      <c r="C2019"/>
      <c r="D2019"/>
      <c r="E2019"/>
      <c r="F2019"/>
      <c r="G2019"/>
      <c r="H2019"/>
      <c r="I2019"/>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c r="CW2019"/>
      <c r="CX2019"/>
      <c r="CY2019"/>
      <c r="CZ2019"/>
      <c r="DA2019"/>
      <c r="DB2019"/>
      <c r="DC2019"/>
      <c r="DD2019"/>
      <c r="DE2019"/>
      <c r="DF2019"/>
      <c r="DG2019"/>
      <c r="DH2019"/>
      <c r="DI2019"/>
      <c r="DJ2019"/>
      <c r="DK2019"/>
      <c r="DL2019"/>
      <c r="DM2019"/>
      <c r="DN2019"/>
      <c r="DO2019"/>
      <c r="DP2019"/>
      <c r="DQ2019"/>
      <c r="DR2019"/>
      <c r="DS2019"/>
      <c r="DT2019"/>
      <c r="DU2019"/>
      <c r="DV2019"/>
      <c r="DW2019"/>
      <c r="DX2019"/>
      <c r="DY2019"/>
      <c r="DZ2019"/>
      <c r="EA2019"/>
      <c r="EB2019"/>
      <c r="EC2019"/>
      <c r="ED2019"/>
      <c r="EE2019"/>
      <c r="EF2019"/>
      <c r="EG2019"/>
      <c r="EH2019"/>
      <c r="EI2019"/>
      <c r="EJ2019"/>
      <c r="EK2019"/>
    </row>
    <row r="2020" spans="1:141" ht="15.75">
      <c r="A2020"/>
      <c r="B2020"/>
      <c r="C2020"/>
      <c r="D2020"/>
      <c r="E2020"/>
      <c r="F2020"/>
      <c r="G2020"/>
      <c r="H2020"/>
      <c r="I2020"/>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c r="CW2020"/>
      <c r="CX2020"/>
      <c r="CY2020"/>
      <c r="CZ2020"/>
      <c r="DA2020"/>
      <c r="DB2020"/>
      <c r="DC2020"/>
      <c r="DD2020"/>
      <c r="DE2020"/>
      <c r="DF2020"/>
      <c r="DG2020"/>
      <c r="DH2020"/>
      <c r="DI2020"/>
      <c r="DJ2020"/>
      <c r="DK2020"/>
      <c r="DL2020"/>
      <c r="DM2020"/>
      <c r="DN2020"/>
      <c r="DO2020"/>
      <c r="DP2020"/>
      <c r="DQ2020"/>
      <c r="DR2020"/>
      <c r="DS2020"/>
      <c r="DT2020"/>
      <c r="DU2020"/>
      <c r="DV2020"/>
      <c r="DW2020"/>
      <c r="DX2020"/>
      <c r="DY2020"/>
      <c r="DZ2020"/>
      <c r="EA2020"/>
      <c r="EB2020"/>
      <c r="EC2020"/>
      <c r="ED2020"/>
      <c r="EE2020"/>
      <c r="EF2020"/>
      <c r="EG2020"/>
      <c r="EH2020"/>
      <c r="EI2020"/>
      <c r="EJ2020"/>
      <c r="EK2020"/>
    </row>
    <row r="2021" spans="1:141" ht="15.75">
      <c r="A2021"/>
      <c r="B2021"/>
      <c r="C2021"/>
      <c r="D2021"/>
      <c r="E2021"/>
      <c r="F2021"/>
      <c r="G2021"/>
      <c r="H2021"/>
      <c r="I2021"/>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c r="CW2021"/>
      <c r="CX2021"/>
      <c r="CY2021"/>
      <c r="CZ2021"/>
      <c r="DA2021"/>
      <c r="DB2021"/>
      <c r="DC2021"/>
      <c r="DD2021"/>
      <c r="DE2021"/>
      <c r="DF2021"/>
      <c r="DG2021"/>
      <c r="DH2021"/>
      <c r="DI2021"/>
      <c r="DJ2021"/>
      <c r="DK2021"/>
      <c r="DL2021"/>
      <c r="DM2021"/>
      <c r="DN2021"/>
      <c r="DO2021"/>
      <c r="DP2021"/>
      <c r="DQ2021"/>
      <c r="DR2021"/>
      <c r="DS2021"/>
      <c r="DT2021"/>
      <c r="DU2021"/>
      <c r="DV2021"/>
      <c r="DW2021"/>
      <c r="DX2021"/>
      <c r="DY2021"/>
      <c r="DZ2021"/>
      <c r="EA2021"/>
      <c r="EB2021"/>
      <c r="EC2021"/>
      <c r="ED2021"/>
      <c r="EE2021"/>
      <c r="EF2021"/>
      <c r="EG2021"/>
      <c r="EH2021"/>
      <c r="EI2021"/>
      <c r="EJ2021"/>
      <c r="EK2021"/>
    </row>
    <row r="2022" spans="1:141" ht="15.75">
      <c r="A2022"/>
      <c r="B2022"/>
      <c r="C2022"/>
      <c r="D2022"/>
      <c r="E2022"/>
      <c r="F2022"/>
      <c r="G2022"/>
      <c r="H2022"/>
      <c r="I2022"/>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c r="CW2022"/>
      <c r="CX2022"/>
      <c r="CY2022"/>
      <c r="CZ2022"/>
      <c r="DA2022"/>
      <c r="DB2022"/>
      <c r="DC2022"/>
      <c r="DD2022"/>
      <c r="DE2022"/>
      <c r="DF2022"/>
      <c r="DG2022"/>
      <c r="DH2022"/>
      <c r="DI2022"/>
      <c r="DJ2022"/>
      <c r="DK2022"/>
      <c r="DL2022"/>
      <c r="DM2022"/>
      <c r="DN2022"/>
      <c r="DO2022"/>
      <c r="DP2022"/>
      <c r="DQ2022"/>
      <c r="DR2022"/>
      <c r="DS2022"/>
      <c r="DT2022"/>
      <c r="DU2022"/>
      <c r="DV2022"/>
      <c r="DW2022"/>
      <c r="DX2022"/>
      <c r="DY2022"/>
      <c r="DZ2022"/>
      <c r="EA2022"/>
      <c r="EB2022"/>
      <c r="EC2022"/>
      <c r="ED2022"/>
      <c r="EE2022"/>
      <c r="EF2022"/>
      <c r="EG2022"/>
      <c r="EH2022"/>
      <c r="EI2022"/>
      <c r="EJ2022"/>
      <c r="EK2022"/>
    </row>
    <row r="2023" spans="1:141" ht="15.75">
      <c r="A2023"/>
      <c r="B2023"/>
      <c r="C2023"/>
      <c r="D2023"/>
      <c r="E2023"/>
      <c r="F2023"/>
      <c r="G2023"/>
      <c r="H2023"/>
      <c r="I2023"/>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c r="CW2023"/>
      <c r="CX2023"/>
      <c r="CY2023"/>
      <c r="CZ2023"/>
      <c r="DA2023"/>
      <c r="DB2023"/>
      <c r="DC2023"/>
      <c r="DD2023"/>
      <c r="DE2023"/>
      <c r="DF2023"/>
      <c r="DG2023"/>
      <c r="DH2023"/>
      <c r="DI2023"/>
      <c r="DJ2023"/>
      <c r="DK2023"/>
      <c r="DL2023"/>
      <c r="DM2023"/>
      <c r="DN2023"/>
      <c r="DO2023"/>
      <c r="DP2023"/>
      <c r="DQ2023"/>
      <c r="DR2023"/>
      <c r="DS2023"/>
      <c r="DT2023"/>
      <c r="DU2023"/>
      <c r="DV2023"/>
      <c r="DW2023"/>
      <c r="DX2023"/>
      <c r="DY2023"/>
      <c r="DZ2023"/>
      <c r="EA2023"/>
      <c r="EB2023"/>
      <c r="EC2023"/>
      <c r="ED2023"/>
      <c r="EE2023"/>
      <c r="EF2023"/>
      <c r="EG2023"/>
      <c r="EH2023"/>
      <c r="EI2023"/>
      <c r="EJ2023"/>
      <c r="EK2023"/>
    </row>
    <row r="2024" spans="1:141" ht="15.75">
      <c r="A2024"/>
      <c r="B2024"/>
      <c r="C2024"/>
      <c r="D2024"/>
      <c r="E2024"/>
      <c r="F2024"/>
      <c r="G2024"/>
      <c r="H2024"/>
      <c r="I2024"/>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c r="CW2024"/>
      <c r="CX2024"/>
      <c r="CY2024"/>
      <c r="CZ2024"/>
      <c r="DA2024"/>
      <c r="DB2024"/>
      <c r="DC2024"/>
      <c r="DD2024"/>
      <c r="DE2024"/>
      <c r="DF2024"/>
      <c r="DG2024"/>
      <c r="DH2024"/>
      <c r="DI2024"/>
      <c r="DJ2024"/>
      <c r="DK2024"/>
      <c r="DL2024"/>
      <c r="DM2024"/>
      <c r="DN2024"/>
      <c r="DO2024"/>
      <c r="DP2024"/>
      <c r="DQ2024"/>
      <c r="DR2024"/>
      <c r="DS2024"/>
      <c r="DT2024"/>
      <c r="DU2024"/>
      <c r="DV2024"/>
      <c r="DW2024"/>
      <c r="DX2024"/>
      <c r="DY2024"/>
      <c r="DZ2024"/>
      <c r="EA2024"/>
      <c r="EB2024"/>
      <c r="EC2024"/>
      <c r="ED2024"/>
      <c r="EE2024"/>
      <c r="EF2024"/>
      <c r="EG2024"/>
      <c r="EH2024"/>
      <c r="EI2024"/>
      <c r="EJ2024"/>
      <c r="EK2024"/>
    </row>
    <row r="2025" spans="1:141" ht="15.75">
      <c r="A2025"/>
      <c r="B2025"/>
      <c r="C2025"/>
      <c r="D2025"/>
      <c r="E2025"/>
      <c r="F2025"/>
      <c r="G2025"/>
      <c r="H2025"/>
      <c r="I2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c r="CW2025"/>
      <c r="CX2025"/>
      <c r="CY2025"/>
      <c r="CZ2025"/>
      <c r="DA2025"/>
      <c r="DB2025"/>
      <c r="DC2025"/>
      <c r="DD2025"/>
      <c r="DE2025"/>
      <c r="DF2025"/>
      <c r="DG2025"/>
      <c r="DH2025"/>
      <c r="DI2025"/>
      <c r="DJ2025"/>
      <c r="DK2025"/>
      <c r="DL2025"/>
      <c r="DM2025"/>
      <c r="DN2025"/>
      <c r="DO2025"/>
      <c r="DP2025"/>
      <c r="DQ2025"/>
      <c r="DR2025"/>
      <c r="DS2025"/>
      <c r="DT2025"/>
      <c r="DU2025"/>
      <c r="DV2025"/>
      <c r="DW2025"/>
      <c r="DX2025"/>
      <c r="DY2025"/>
      <c r="DZ2025"/>
      <c r="EA2025"/>
      <c r="EB2025"/>
      <c r="EC2025"/>
      <c r="ED2025"/>
      <c r="EE2025"/>
      <c r="EF2025"/>
      <c r="EG2025"/>
      <c r="EH2025"/>
      <c r="EI2025"/>
      <c r="EJ2025"/>
      <c r="EK2025"/>
    </row>
    <row r="2026" spans="1:141" ht="15.75">
      <c r="A2026"/>
      <c r="B2026"/>
      <c r="C2026"/>
      <c r="D2026"/>
      <c r="E2026"/>
      <c r="F2026"/>
      <c r="G2026"/>
      <c r="H2026"/>
      <c r="I2026"/>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c r="CW2026"/>
      <c r="CX2026"/>
      <c r="CY2026"/>
      <c r="CZ2026"/>
      <c r="DA2026"/>
      <c r="DB2026"/>
      <c r="DC2026"/>
      <c r="DD2026"/>
      <c r="DE2026"/>
      <c r="DF2026"/>
      <c r="DG2026"/>
      <c r="DH2026"/>
      <c r="DI2026"/>
      <c r="DJ2026"/>
      <c r="DK2026"/>
      <c r="DL2026"/>
      <c r="DM2026"/>
      <c r="DN2026"/>
      <c r="DO2026"/>
      <c r="DP2026"/>
      <c r="DQ2026"/>
      <c r="DR2026"/>
      <c r="DS2026"/>
      <c r="DT2026"/>
      <c r="DU2026"/>
      <c r="DV2026"/>
      <c r="DW2026"/>
      <c r="DX2026"/>
      <c r="DY2026"/>
      <c r="DZ2026"/>
      <c r="EA2026"/>
      <c r="EB2026"/>
      <c r="EC2026"/>
      <c r="ED2026"/>
      <c r="EE2026"/>
      <c r="EF2026"/>
      <c r="EG2026"/>
      <c r="EH2026"/>
      <c r="EI2026"/>
      <c r="EJ2026"/>
      <c r="EK2026"/>
    </row>
    <row r="2027" spans="1:141" ht="15.75">
      <c r="A2027"/>
      <c r="B2027"/>
      <c r="C2027"/>
      <c r="D2027"/>
      <c r="E2027"/>
      <c r="F2027"/>
      <c r="G2027"/>
      <c r="H2027"/>
      <c r="I2027"/>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c r="CW2027"/>
      <c r="CX2027"/>
      <c r="CY2027"/>
      <c r="CZ2027"/>
      <c r="DA2027"/>
      <c r="DB2027"/>
      <c r="DC2027"/>
      <c r="DD2027"/>
      <c r="DE2027"/>
      <c r="DF2027"/>
      <c r="DG2027"/>
      <c r="DH2027"/>
      <c r="DI2027"/>
      <c r="DJ2027"/>
      <c r="DK2027"/>
      <c r="DL2027"/>
      <c r="DM2027"/>
      <c r="DN2027"/>
      <c r="DO2027"/>
      <c r="DP2027"/>
      <c r="DQ2027"/>
      <c r="DR2027"/>
      <c r="DS2027"/>
      <c r="DT2027"/>
      <c r="DU2027"/>
      <c r="DV2027"/>
      <c r="DW2027"/>
      <c r="DX2027"/>
      <c r="DY2027"/>
      <c r="DZ2027"/>
      <c r="EA2027"/>
      <c r="EB2027"/>
      <c r="EC2027"/>
      <c r="ED2027"/>
      <c r="EE2027"/>
      <c r="EF2027"/>
      <c r="EG2027"/>
      <c r="EH2027"/>
      <c r="EI2027"/>
      <c r="EJ2027"/>
      <c r="EK2027"/>
    </row>
    <row r="2028" spans="1:141" ht="15.75">
      <c r="A2028"/>
      <c r="B2028"/>
      <c r="C2028"/>
      <c r="D2028"/>
      <c r="E2028"/>
      <c r="F2028"/>
      <c r="G2028"/>
      <c r="H2028"/>
      <c r="I2028"/>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c r="CW2028"/>
      <c r="CX2028"/>
      <c r="CY2028"/>
      <c r="CZ2028"/>
      <c r="DA2028"/>
      <c r="DB2028"/>
      <c r="DC2028"/>
      <c r="DD2028"/>
      <c r="DE2028"/>
      <c r="DF2028"/>
      <c r="DG2028"/>
      <c r="DH2028"/>
      <c r="DI2028"/>
      <c r="DJ2028"/>
      <c r="DK2028"/>
      <c r="DL2028"/>
      <c r="DM2028"/>
      <c r="DN2028"/>
      <c r="DO2028"/>
      <c r="DP2028"/>
      <c r="DQ2028"/>
      <c r="DR2028"/>
      <c r="DS2028"/>
      <c r="DT2028"/>
      <c r="DU2028"/>
      <c r="DV2028"/>
      <c r="DW2028"/>
      <c r="DX2028"/>
      <c r="DY2028"/>
      <c r="DZ2028"/>
      <c r="EA2028"/>
      <c r="EB2028"/>
      <c r="EC2028"/>
      <c r="ED2028"/>
      <c r="EE2028"/>
      <c r="EF2028"/>
      <c r="EG2028"/>
      <c r="EH2028"/>
      <c r="EI2028"/>
      <c r="EJ2028"/>
      <c r="EK2028"/>
    </row>
    <row r="2029" spans="1:141" ht="15.75">
      <c r="A2029"/>
      <c r="B2029"/>
      <c r="C2029"/>
      <c r="D2029"/>
      <c r="E2029"/>
      <c r="F2029"/>
      <c r="G2029"/>
      <c r="H2029"/>
      <c r="I2029"/>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c r="CW2029"/>
      <c r="CX2029"/>
      <c r="CY2029"/>
      <c r="CZ2029"/>
      <c r="DA2029"/>
      <c r="DB2029"/>
      <c r="DC2029"/>
      <c r="DD2029"/>
      <c r="DE2029"/>
      <c r="DF2029"/>
      <c r="DG2029"/>
      <c r="DH2029"/>
      <c r="DI2029"/>
      <c r="DJ2029"/>
      <c r="DK2029"/>
      <c r="DL2029"/>
      <c r="DM2029"/>
      <c r="DN2029"/>
      <c r="DO2029"/>
      <c r="DP2029"/>
      <c r="DQ2029"/>
      <c r="DR2029"/>
      <c r="DS2029"/>
      <c r="DT2029"/>
      <c r="DU2029"/>
      <c r="DV2029"/>
      <c r="DW2029"/>
      <c r="DX2029"/>
      <c r="DY2029"/>
      <c r="DZ2029"/>
      <c r="EA2029"/>
      <c r="EB2029"/>
      <c r="EC2029"/>
      <c r="ED2029"/>
      <c r="EE2029"/>
      <c r="EF2029"/>
      <c r="EG2029"/>
      <c r="EH2029"/>
      <c r="EI2029"/>
      <c r="EJ2029"/>
      <c r="EK2029"/>
    </row>
    <row r="2030" spans="1:141" ht="15.75">
      <c r="A2030"/>
      <c r="B2030"/>
      <c r="C2030"/>
      <c r="D2030"/>
      <c r="E2030"/>
      <c r="F2030"/>
      <c r="G2030"/>
      <c r="H2030"/>
      <c r="I2030"/>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c r="CW2030"/>
      <c r="CX2030"/>
      <c r="CY2030"/>
      <c r="CZ2030"/>
      <c r="DA2030"/>
      <c r="DB2030"/>
      <c r="DC2030"/>
      <c r="DD2030"/>
      <c r="DE2030"/>
      <c r="DF2030"/>
      <c r="DG2030"/>
      <c r="DH2030"/>
      <c r="DI2030"/>
      <c r="DJ2030"/>
      <c r="DK2030"/>
      <c r="DL2030"/>
      <c r="DM2030"/>
      <c r="DN2030"/>
      <c r="DO2030"/>
      <c r="DP2030"/>
      <c r="DQ2030"/>
      <c r="DR2030"/>
      <c r="DS2030"/>
      <c r="DT2030"/>
      <c r="DU2030"/>
      <c r="DV2030"/>
      <c r="DW2030"/>
      <c r="DX2030"/>
      <c r="DY2030"/>
      <c r="DZ2030"/>
      <c r="EA2030"/>
      <c r="EB2030"/>
      <c r="EC2030"/>
      <c r="ED2030"/>
      <c r="EE2030"/>
      <c r="EF2030"/>
      <c r="EG2030"/>
      <c r="EH2030"/>
      <c r="EI2030"/>
      <c r="EJ2030"/>
      <c r="EK2030"/>
    </row>
    <row r="2031" spans="1:141" ht="15.75">
      <c r="A2031"/>
      <c r="B2031"/>
      <c r="C2031"/>
      <c r="D2031"/>
      <c r="E2031"/>
      <c r="F2031"/>
      <c r="G2031"/>
      <c r="H2031"/>
      <c r="I2031"/>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c r="CW2031"/>
      <c r="CX2031"/>
      <c r="CY2031"/>
      <c r="CZ2031"/>
      <c r="DA2031"/>
      <c r="DB2031"/>
      <c r="DC2031"/>
      <c r="DD2031"/>
      <c r="DE2031"/>
      <c r="DF2031"/>
      <c r="DG2031"/>
      <c r="DH2031"/>
      <c r="DI2031"/>
      <c r="DJ2031"/>
      <c r="DK2031"/>
      <c r="DL2031"/>
      <c r="DM2031"/>
      <c r="DN2031"/>
      <c r="DO2031"/>
      <c r="DP2031"/>
      <c r="DQ2031"/>
      <c r="DR2031"/>
      <c r="DS2031"/>
      <c r="DT2031"/>
      <c r="DU2031"/>
      <c r="DV2031"/>
      <c r="DW2031"/>
      <c r="DX2031"/>
      <c r="DY2031"/>
      <c r="DZ2031"/>
      <c r="EA2031"/>
      <c r="EB2031"/>
      <c r="EC2031"/>
      <c r="ED2031"/>
      <c r="EE2031"/>
      <c r="EF2031"/>
      <c r="EG2031"/>
      <c r="EH2031"/>
      <c r="EI2031"/>
      <c r="EJ2031"/>
      <c r="EK2031"/>
    </row>
    <row r="2032" spans="1:141" ht="15.75">
      <c r="A2032"/>
      <c r="B2032"/>
      <c r="C2032"/>
      <c r="D2032"/>
      <c r="E2032"/>
      <c r="F2032"/>
      <c r="G2032"/>
      <c r="H2032"/>
      <c r="I2032"/>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c r="CW2032"/>
      <c r="CX2032"/>
      <c r="CY2032"/>
      <c r="CZ2032"/>
      <c r="DA2032"/>
      <c r="DB2032"/>
      <c r="DC2032"/>
      <c r="DD2032"/>
      <c r="DE2032"/>
      <c r="DF2032"/>
      <c r="DG2032"/>
      <c r="DH2032"/>
      <c r="DI2032"/>
      <c r="DJ2032"/>
      <c r="DK2032"/>
      <c r="DL2032"/>
      <c r="DM2032"/>
      <c r="DN2032"/>
      <c r="DO2032"/>
      <c r="DP2032"/>
      <c r="DQ2032"/>
      <c r="DR2032"/>
      <c r="DS2032"/>
      <c r="DT2032"/>
      <c r="DU2032"/>
      <c r="DV2032"/>
      <c r="DW2032"/>
      <c r="DX2032"/>
      <c r="DY2032"/>
      <c r="DZ2032"/>
      <c r="EA2032"/>
      <c r="EB2032"/>
      <c r="EC2032"/>
      <c r="ED2032"/>
      <c r="EE2032"/>
      <c r="EF2032"/>
      <c r="EG2032"/>
      <c r="EH2032"/>
      <c r="EI2032"/>
      <c r="EJ2032"/>
      <c r="EK2032"/>
    </row>
    <row r="2033" spans="1:141" ht="15.75">
      <c r="A2033"/>
      <c r="B2033"/>
      <c r="C2033"/>
      <c r="D2033"/>
      <c r="E2033"/>
      <c r="F2033"/>
      <c r="G2033"/>
      <c r="H2033"/>
      <c r="I2033"/>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c r="CW2033"/>
      <c r="CX2033"/>
      <c r="CY2033"/>
      <c r="CZ2033"/>
      <c r="DA2033"/>
      <c r="DB2033"/>
      <c r="DC2033"/>
      <c r="DD2033"/>
      <c r="DE2033"/>
      <c r="DF2033"/>
      <c r="DG2033"/>
      <c r="DH2033"/>
      <c r="DI2033"/>
      <c r="DJ2033"/>
      <c r="DK2033"/>
      <c r="DL2033"/>
      <c r="DM2033"/>
      <c r="DN2033"/>
      <c r="DO2033"/>
      <c r="DP2033"/>
      <c r="DQ2033"/>
      <c r="DR2033"/>
      <c r="DS2033"/>
      <c r="DT2033"/>
      <c r="DU2033"/>
      <c r="DV2033"/>
      <c r="DW2033"/>
      <c r="DX2033"/>
      <c r="DY2033"/>
      <c r="DZ2033"/>
      <c r="EA2033"/>
      <c r="EB2033"/>
      <c r="EC2033"/>
      <c r="ED2033"/>
      <c r="EE2033"/>
      <c r="EF2033"/>
      <c r="EG2033"/>
      <c r="EH2033"/>
      <c r="EI2033"/>
      <c r="EJ2033"/>
      <c r="EK2033"/>
    </row>
    <row r="2034" spans="1:141" ht="15.75">
      <c r="A2034"/>
      <c r="B2034"/>
      <c r="C2034"/>
      <c r="D2034"/>
      <c r="E2034"/>
      <c r="F2034"/>
      <c r="G2034"/>
      <c r="H2034"/>
      <c r="I2034"/>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c r="CW2034"/>
      <c r="CX2034"/>
      <c r="CY2034"/>
      <c r="CZ2034"/>
      <c r="DA2034"/>
      <c r="DB2034"/>
      <c r="DC2034"/>
      <c r="DD2034"/>
      <c r="DE2034"/>
      <c r="DF2034"/>
      <c r="DG2034"/>
      <c r="DH2034"/>
      <c r="DI2034"/>
      <c r="DJ2034"/>
      <c r="DK2034"/>
      <c r="DL2034"/>
      <c r="DM2034"/>
      <c r="DN2034"/>
      <c r="DO2034"/>
      <c r="DP2034"/>
      <c r="DQ2034"/>
      <c r="DR2034"/>
      <c r="DS2034"/>
      <c r="DT2034"/>
      <c r="DU2034"/>
      <c r="DV2034"/>
      <c r="DW2034"/>
      <c r="DX2034"/>
      <c r="DY2034"/>
      <c r="DZ2034"/>
      <c r="EA2034"/>
      <c r="EB2034"/>
      <c r="EC2034"/>
      <c r="ED2034"/>
      <c r="EE2034"/>
      <c r="EF2034"/>
      <c r="EG2034"/>
      <c r="EH2034"/>
      <c r="EI2034"/>
      <c r="EJ2034"/>
      <c r="EK2034"/>
    </row>
    <row r="2035" spans="1:141" ht="15.75">
      <c r="A2035"/>
      <c r="B2035"/>
      <c r="C2035"/>
      <c r="D2035"/>
      <c r="E2035"/>
      <c r="F2035"/>
      <c r="G2035"/>
      <c r="H2035"/>
      <c r="I203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c r="CW2035"/>
      <c r="CX2035"/>
      <c r="CY2035"/>
      <c r="CZ2035"/>
      <c r="DA2035"/>
      <c r="DB2035"/>
      <c r="DC2035"/>
      <c r="DD2035"/>
      <c r="DE2035"/>
      <c r="DF2035"/>
      <c r="DG2035"/>
      <c r="DH2035"/>
      <c r="DI2035"/>
      <c r="DJ2035"/>
      <c r="DK2035"/>
      <c r="DL2035"/>
      <c r="DM2035"/>
      <c r="DN2035"/>
      <c r="DO2035"/>
      <c r="DP2035"/>
      <c r="DQ2035"/>
      <c r="DR2035"/>
      <c r="DS2035"/>
      <c r="DT2035"/>
      <c r="DU2035"/>
      <c r="DV2035"/>
      <c r="DW2035"/>
      <c r="DX2035"/>
      <c r="DY2035"/>
      <c r="DZ2035"/>
      <c r="EA2035"/>
      <c r="EB2035"/>
      <c r="EC2035"/>
      <c r="ED2035"/>
      <c r="EE2035"/>
      <c r="EF2035"/>
      <c r="EG2035"/>
      <c r="EH2035"/>
      <c r="EI2035"/>
      <c r="EJ2035"/>
      <c r="EK2035"/>
    </row>
    <row r="2036" spans="1:141" ht="15.75">
      <c r="A2036"/>
      <c r="B2036"/>
      <c r="C2036"/>
      <c r="D2036"/>
      <c r="E2036"/>
      <c r="F2036"/>
      <c r="G2036"/>
      <c r="H2036"/>
      <c r="I2036"/>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c r="CW2036"/>
      <c r="CX2036"/>
      <c r="CY2036"/>
      <c r="CZ2036"/>
      <c r="DA2036"/>
      <c r="DB2036"/>
      <c r="DC2036"/>
      <c r="DD2036"/>
      <c r="DE2036"/>
      <c r="DF2036"/>
      <c r="DG2036"/>
      <c r="DH2036"/>
      <c r="DI2036"/>
      <c r="DJ2036"/>
      <c r="DK2036"/>
      <c r="DL2036"/>
      <c r="DM2036"/>
      <c r="DN2036"/>
      <c r="DO2036"/>
      <c r="DP2036"/>
      <c r="DQ2036"/>
      <c r="DR2036"/>
      <c r="DS2036"/>
      <c r="DT2036"/>
      <c r="DU2036"/>
      <c r="DV2036"/>
      <c r="DW2036"/>
      <c r="DX2036"/>
      <c r="DY2036"/>
      <c r="DZ2036"/>
      <c r="EA2036"/>
      <c r="EB2036"/>
      <c r="EC2036"/>
      <c r="ED2036"/>
      <c r="EE2036"/>
      <c r="EF2036"/>
      <c r="EG2036"/>
      <c r="EH2036"/>
      <c r="EI2036"/>
      <c r="EJ2036"/>
      <c r="EK2036"/>
    </row>
    <row r="2037" spans="1:141" ht="15.75">
      <c r="A2037"/>
      <c r="B2037"/>
      <c r="C2037"/>
      <c r="D2037"/>
      <c r="E2037"/>
      <c r="F2037"/>
      <c r="G2037"/>
      <c r="H2037"/>
      <c r="I2037"/>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c r="CW2037"/>
      <c r="CX2037"/>
      <c r="CY2037"/>
      <c r="CZ2037"/>
      <c r="DA2037"/>
      <c r="DB2037"/>
      <c r="DC2037"/>
      <c r="DD2037"/>
      <c r="DE2037"/>
      <c r="DF2037"/>
      <c r="DG2037"/>
      <c r="DH2037"/>
      <c r="DI2037"/>
      <c r="DJ2037"/>
      <c r="DK2037"/>
      <c r="DL2037"/>
      <c r="DM2037"/>
      <c r="DN2037"/>
      <c r="DO2037"/>
      <c r="DP2037"/>
      <c r="DQ2037"/>
      <c r="DR2037"/>
      <c r="DS2037"/>
      <c r="DT2037"/>
      <c r="DU2037"/>
      <c r="DV2037"/>
      <c r="DW2037"/>
      <c r="DX2037"/>
      <c r="DY2037"/>
      <c r="DZ2037"/>
      <c r="EA2037"/>
      <c r="EB2037"/>
      <c r="EC2037"/>
      <c r="ED2037"/>
      <c r="EE2037"/>
      <c r="EF2037"/>
      <c r="EG2037"/>
      <c r="EH2037"/>
      <c r="EI2037"/>
      <c r="EJ2037"/>
      <c r="EK2037"/>
    </row>
    <row r="2038" spans="1:141" ht="15.75">
      <c r="A2038"/>
      <c r="B2038"/>
      <c r="C2038"/>
      <c r="D2038"/>
      <c r="E2038"/>
      <c r="F2038"/>
      <c r="G2038"/>
      <c r="H2038"/>
      <c r="I2038"/>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c r="CW2038"/>
      <c r="CX2038"/>
      <c r="CY2038"/>
      <c r="CZ2038"/>
      <c r="DA2038"/>
      <c r="DB2038"/>
      <c r="DC2038"/>
      <c r="DD2038"/>
      <c r="DE2038"/>
      <c r="DF2038"/>
      <c r="DG2038"/>
      <c r="DH2038"/>
      <c r="DI2038"/>
      <c r="DJ2038"/>
      <c r="DK2038"/>
      <c r="DL2038"/>
      <c r="DM2038"/>
      <c r="DN2038"/>
      <c r="DO2038"/>
      <c r="DP2038"/>
      <c r="DQ2038"/>
      <c r="DR2038"/>
      <c r="DS2038"/>
      <c r="DT2038"/>
      <c r="DU2038"/>
      <c r="DV2038"/>
      <c r="DW2038"/>
      <c r="DX2038"/>
      <c r="DY2038"/>
      <c r="DZ2038"/>
      <c r="EA2038"/>
      <c r="EB2038"/>
      <c r="EC2038"/>
      <c r="ED2038"/>
      <c r="EE2038"/>
      <c r="EF2038"/>
      <c r="EG2038"/>
      <c r="EH2038"/>
      <c r="EI2038"/>
      <c r="EJ2038"/>
      <c r="EK2038"/>
    </row>
    <row r="2039" spans="1:141" ht="15.75">
      <c r="A2039"/>
      <c r="B2039"/>
      <c r="C2039"/>
      <c r="D2039"/>
      <c r="E2039"/>
      <c r="F2039"/>
      <c r="G2039"/>
      <c r="H2039"/>
      <c r="I2039"/>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c r="CW2039"/>
      <c r="CX2039"/>
      <c r="CY2039"/>
      <c r="CZ2039"/>
      <c r="DA2039"/>
      <c r="DB2039"/>
      <c r="DC2039"/>
      <c r="DD2039"/>
      <c r="DE2039"/>
      <c r="DF2039"/>
      <c r="DG2039"/>
      <c r="DH2039"/>
      <c r="DI2039"/>
      <c r="DJ2039"/>
      <c r="DK2039"/>
      <c r="DL2039"/>
      <c r="DM2039"/>
      <c r="DN2039"/>
      <c r="DO2039"/>
      <c r="DP2039"/>
      <c r="DQ2039"/>
      <c r="DR2039"/>
      <c r="DS2039"/>
      <c r="DT2039"/>
      <c r="DU2039"/>
      <c r="DV2039"/>
      <c r="DW2039"/>
      <c r="DX2039"/>
      <c r="DY2039"/>
      <c r="DZ2039"/>
      <c r="EA2039"/>
      <c r="EB2039"/>
      <c r="EC2039"/>
      <c r="ED2039"/>
      <c r="EE2039"/>
      <c r="EF2039"/>
      <c r="EG2039"/>
      <c r="EH2039"/>
      <c r="EI2039"/>
      <c r="EJ2039"/>
      <c r="EK2039"/>
    </row>
    <row r="2040" spans="1:141" ht="15.75">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c r="DM2040"/>
      <c r="DN2040"/>
      <c r="DO2040"/>
      <c r="DP2040"/>
      <c r="DQ2040"/>
      <c r="DR2040"/>
      <c r="DS2040"/>
      <c r="DT2040"/>
      <c r="DU2040"/>
      <c r="DV2040"/>
      <c r="DW2040"/>
      <c r="DX2040"/>
      <c r="DY2040"/>
      <c r="DZ2040"/>
      <c r="EA2040"/>
      <c r="EB2040"/>
      <c r="EC2040"/>
      <c r="ED2040"/>
      <c r="EE2040"/>
      <c r="EF2040"/>
      <c r="EG2040"/>
      <c r="EH2040"/>
      <c r="EI2040"/>
      <c r="EJ2040"/>
      <c r="EK2040"/>
    </row>
    <row r="2041" spans="1:141" ht="15.75">
      <c r="A2041"/>
      <c r="B2041"/>
      <c r="C2041"/>
      <c r="D2041"/>
      <c r="E2041"/>
      <c r="F2041"/>
      <c r="G2041"/>
      <c r="H2041"/>
      <c r="I2041"/>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c r="CW2041"/>
      <c r="CX2041"/>
      <c r="CY2041"/>
      <c r="CZ2041"/>
      <c r="DA2041"/>
      <c r="DB2041"/>
      <c r="DC2041"/>
      <c r="DD2041"/>
      <c r="DE2041"/>
      <c r="DF2041"/>
      <c r="DG2041"/>
      <c r="DH2041"/>
      <c r="DI2041"/>
      <c r="DJ2041"/>
      <c r="DK2041"/>
      <c r="DL2041"/>
      <c r="DM2041"/>
      <c r="DN2041"/>
      <c r="DO2041"/>
      <c r="DP2041"/>
      <c r="DQ2041"/>
      <c r="DR2041"/>
      <c r="DS2041"/>
      <c r="DT2041"/>
      <c r="DU2041"/>
      <c r="DV2041"/>
      <c r="DW2041"/>
      <c r="DX2041"/>
      <c r="DY2041"/>
      <c r="DZ2041"/>
      <c r="EA2041"/>
      <c r="EB2041"/>
      <c r="EC2041"/>
      <c r="ED2041"/>
      <c r="EE2041"/>
      <c r="EF2041"/>
      <c r="EG2041"/>
      <c r="EH2041"/>
      <c r="EI2041"/>
      <c r="EJ2041"/>
      <c r="EK2041"/>
    </row>
    <row r="2042" spans="1:141" ht="15.75">
      <c r="A2042"/>
      <c r="B2042"/>
      <c r="C2042"/>
      <c r="D2042"/>
      <c r="E2042"/>
      <c r="F2042"/>
      <c r="G2042"/>
      <c r="H2042"/>
      <c r="I2042"/>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c r="CW2042"/>
      <c r="CX2042"/>
      <c r="CY2042"/>
      <c r="CZ2042"/>
      <c r="DA2042"/>
      <c r="DB2042"/>
      <c r="DC2042"/>
      <c r="DD2042"/>
      <c r="DE2042"/>
      <c r="DF2042"/>
      <c r="DG2042"/>
      <c r="DH2042"/>
      <c r="DI2042"/>
      <c r="DJ2042"/>
      <c r="DK2042"/>
      <c r="DL2042"/>
      <c r="DM2042"/>
      <c r="DN2042"/>
      <c r="DO2042"/>
      <c r="DP2042"/>
      <c r="DQ2042"/>
      <c r="DR2042"/>
      <c r="DS2042"/>
      <c r="DT2042"/>
      <c r="DU2042"/>
      <c r="DV2042"/>
      <c r="DW2042"/>
      <c r="DX2042"/>
      <c r="DY2042"/>
      <c r="DZ2042"/>
      <c r="EA2042"/>
      <c r="EB2042"/>
      <c r="EC2042"/>
      <c r="ED2042"/>
      <c r="EE2042"/>
      <c r="EF2042"/>
      <c r="EG2042"/>
      <c r="EH2042"/>
      <c r="EI2042"/>
      <c r="EJ2042"/>
      <c r="EK2042"/>
    </row>
    <row r="2043" spans="1:141" ht="15.75">
      <c r="A2043"/>
      <c r="B2043"/>
      <c r="C2043"/>
      <c r="D2043"/>
      <c r="E2043"/>
      <c r="F2043"/>
      <c r="G2043"/>
      <c r="H2043"/>
      <c r="I2043"/>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c r="CW2043"/>
      <c r="CX2043"/>
      <c r="CY2043"/>
      <c r="CZ2043"/>
      <c r="DA2043"/>
      <c r="DB2043"/>
      <c r="DC2043"/>
      <c r="DD2043"/>
      <c r="DE2043"/>
      <c r="DF2043"/>
      <c r="DG2043"/>
      <c r="DH2043"/>
      <c r="DI2043"/>
      <c r="DJ2043"/>
      <c r="DK2043"/>
      <c r="DL2043"/>
      <c r="DM2043"/>
      <c r="DN2043"/>
      <c r="DO2043"/>
      <c r="DP2043"/>
      <c r="DQ2043"/>
      <c r="DR2043"/>
      <c r="DS2043"/>
      <c r="DT2043"/>
      <c r="DU2043"/>
      <c r="DV2043"/>
      <c r="DW2043"/>
      <c r="DX2043"/>
      <c r="DY2043"/>
      <c r="DZ2043"/>
      <c r="EA2043"/>
      <c r="EB2043"/>
      <c r="EC2043"/>
      <c r="ED2043"/>
      <c r="EE2043"/>
      <c r="EF2043"/>
      <c r="EG2043"/>
      <c r="EH2043"/>
      <c r="EI2043"/>
      <c r="EJ2043"/>
      <c r="EK2043"/>
    </row>
    <row r="2044" spans="1:141" ht="15.75">
      <c r="A2044"/>
      <c r="B2044"/>
      <c r="C2044"/>
      <c r="D2044"/>
      <c r="E2044"/>
      <c r="F2044"/>
      <c r="G2044"/>
      <c r="H2044"/>
      <c r="I2044"/>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c r="CW2044"/>
      <c r="CX2044"/>
      <c r="CY2044"/>
      <c r="CZ2044"/>
      <c r="DA2044"/>
      <c r="DB2044"/>
      <c r="DC2044"/>
      <c r="DD2044"/>
      <c r="DE2044"/>
      <c r="DF2044"/>
      <c r="DG2044"/>
      <c r="DH2044"/>
      <c r="DI2044"/>
      <c r="DJ2044"/>
      <c r="DK2044"/>
      <c r="DL2044"/>
      <c r="DM2044"/>
      <c r="DN2044"/>
      <c r="DO2044"/>
      <c r="DP2044"/>
      <c r="DQ2044"/>
      <c r="DR2044"/>
      <c r="DS2044"/>
      <c r="DT2044"/>
      <c r="DU2044"/>
      <c r="DV2044"/>
      <c r="DW2044"/>
      <c r="DX2044"/>
      <c r="DY2044"/>
      <c r="DZ2044"/>
      <c r="EA2044"/>
      <c r="EB2044"/>
      <c r="EC2044"/>
      <c r="ED2044"/>
      <c r="EE2044"/>
      <c r="EF2044"/>
      <c r="EG2044"/>
      <c r="EH2044"/>
      <c r="EI2044"/>
      <c r="EJ2044"/>
      <c r="EK2044"/>
    </row>
    <row r="2045" spans="1:141" ht="15.75">
      <c r="A2045"/>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c r="CW2045"/>
      <c r="CX2045"/>
      <c r="CY2045"/>
      <c r="CZ2045"/>
      <c r="DA2045"/>
      <c r="DB2045"/>
      <c r="DC2045"/>
      <c r="DD2045"/>
      <c r="DE2045"/>
      <c r="DF2045"/>
      <c r="DG2045"/>
      <c r="DH2045"/>
      <c r="DI2045"/>
      <c r="DJ2045"/>
      <c r="DK2045"/>
      <c r="DL2045"/>
      <c r="DM2045"/>
      <c r="DN2045"/>
      <c r="DO2045"/>
      <c r="DP2045"/>
      <c r="DQ2045"/>
      <c r="DR2045"/>
      <c r="DS2045"/>
      <c r="DT2045"/>
      <c r="DU2045"/>
      <c r="DV2045"/>
      <c r="DW2045"/>
      <c r="DX2045"/>
      <c r="DY2045"/>
      <c r="DZ2045"/>
      <c r="EA2045"/>
      <c r="EB2045"/>
      <c r="EC2045"/>
      <c r="ED2045"/>
      <c r="EE2045"/>
      <c r="EF2045"/>
      <c r="EG2045"/>
      <c r="EH2045"/>
      <c r="EI2045"/>
      <c r="EJ2045"/>
      <c r="EK2045"/>
    </row>
    <row r="2046" spans="1:141" ht="15.75">
      <c r="A2046"/>
      <c r="B2046"/>
      <c r="C2046"/>
      <c r="D2046"/>
      <c r="E2046"/>
      <c r="F2046"/>
      <c r="G2046"/>
      <c r="H2046"/>
      <c r="I2046"/>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c r="CW2046"/>
      <c r="CX2046"/>
      <c r="CY2046"/>
      <c r="CZ2046"/>
      <c r="DA2046"/>
      <c r="DB2046"/>
      <c r="DC2046"/>
      <c r="DD2046"/>
      <c r="DE2046"/>
      <c r="DF2046"/>
      <c r="DG2046"/>
      <c r="DH2046"/>
      <c r="DI2046"/>
      <c r="DJ2046"/>
      <c r="DK2046"/>
      <c r="DL2046"/>
      <c r="DM2046"/>
      <c r="DN2046"/>
      <c r="DO2046"/>
      <c r="DP2046"/>
      <c r="DQ2046"/>
      <c r="DR2046"/>
      <c r="DS2046"/>
      <c r="DT2046"/>
      <c r="DU2046"/>
      <c r="DV2046"/>
      <c r="DW2046"/>
      <c r="DX2046"/>
      <c r="DY2046"/>
      <c r="DZ2046"/>
      <c r="EA2046"/>
      <c r="EB2046"/>
      <c r="EC2046"/>
      <c r="ED2046"/>
      <c r="EE2046"/>
      <c r="EF2046"/>
      <c r="EG2046"/>
      <c r="EH2046"/>
      <c r="EI2046"/>
      <c r="EJ2046"/>
      <c r="EK2046"/>
    </row>
    <row r="2047" spans="1:141" ht="15.75">
      <c r="A2047"/>
      <c r="B2047"/>
      <c r="C2047"/>
      <c r="D2047"/>
      <c r="E2047"/>
      <c r="F2047"/>
      <c r="G2047"/>
      <c r="H2047"/>
      <c r="I2047"/>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c r="CW2047"/>
      <c r="CX2047"/>
      <c r="CY2047"/>
      <c r="CZ2047"/>
      <c r="DA2047"/>
      <c r="DB2047"/>
      <c r="DC2047"/>
      <c r="DD2047"/>
      <c r="DE2047"/>
      <c r="DF2047"/>
      <c r="DG2047"/>
      <c r="DH2047"/>
      <c r="DI2047"/>
      <c r="DJ2047"/>
      <c r="DK2047"/>
      <c r="DL2047"/>
      <c r="DM2047"/>
      <c r="DN2047"/>
      <c r="DO2047"/>
      <c r="DP2047"/>
      <c r="DQ2047"/>
      <c r="DR2047"/>
      <c r="DS2047"/>
      <c r="DT2047"/>
      <c r="DU2047"/>
      <c r="DV2047"/>
      <c r="DW2047"/>
      <c r="DX2047"/>
      <c r="DY2047"/>
      <c r="DZ2047"/>
      <c r="EA2047"/>
      <c r="EB2047"/>
      <c r="EC2047"/>
      <c r="ED2047"/>
      <c r="EE2047"/>
      <c r="EF2047"/>
      <c r="EG2047"/>
      <c r="EH2047"/>
      <c r="EI2047"/>
      <c r="EJ2047"/>
      <c r="EK2047"/>
    </row>
    <row r="2048" spans="1:141" ht="15.75">
      <c r="A2048"/>
      <c r="B2048"/>
      <c r="C2048"/>
      <c r="D2048"/>
      <c r="E2048"/>
      <c r="F2048"/>
      <c r="G2048"/>
      <c r="H2048"/>
      <c r="I2048"/>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c r="CW2048"/>
      <c r="CX2048"/>
      <c r="CY2048"/>
      <c r="CZ2048"/>
      <c r="DA2048"/>
      <c r="DB2048"/>
      <c r="DC2048"/>
      <c r="DD2048"/>
      <c r="DE2048"/>
      <c r="DF2048"/>
      <c r="DG2048"/>
      <c r="DH2048"/>
      <c r="DI2048"/>
      <c r="DJ2048"/>
      <c r="DK2048"/>
      <c r="DL2048"/>
      <c r="DM2048"/>
      <c r="DN2048"/>
      <c r="DO2048"/>
      <c r="DP2048"/>
      <c r="DQ2048"/>
      <c r="DR2048"/>
      <c r="DS2048"/>
      <c r="DT2048"/>
      <c r="DU2048"/>
      <c r="DV2048"/>
      <c r="DW2048"/>
      <c r="DX2048"/>
      <c r="DY2048"/>
      <c r="DZ2048"/>
      <c r="EA2048"/>
      <c r="EB2048"/>
      <c r="EC2048"/>
      <c r="ED2048"/>
      <c r="EE2048"/>
      <c r="EF2048"/>
      <c r="EG2048"/>
      <c r="EH2048"/>
      <c r="EI2048"/>
      <c r="EJ2048"/>
      <c r="EK2048"/>
    </row>
    <row r="2049" spans="1:141" ht="15.75">
      <c r="A2049"/>
      <c r="B2049"/>
      <c r="C2049"/>
      <c r="D2049"/>
      <c r="E2049"/>
      <c r="F2049"/>
      <c r="G2049"/>
      <c r="H2049"/>
      <c r="I2049"/>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c r="CW2049"/>
      <c r="CX2049"/>
      <c r="CY2049"/>
      <c r="CZ2049"/>
      <c r="DA2049"/>
      <c r="DB2049"/>
      <c r="DC2049"/>
      <c r="DD2049"/>
      <c r="DE2049"/>
      <c r="DF2049"/>
      <c r="DG2049"/>
      <c r="DH2049"/>
      <c r="DI2049"/>
      <c r="DJ2049"/>
      <c r="DK2049"/>
      <c r="DL2049"/>
      <c r="DM2049"/>
      <c r="DN2049"/>
      <c r="DO2049"/>
      <c r="DP2049"/>
      <c r="DQ2049"/>
      <c r="DR2049"/>
      <c r="DS2049"/>
      <c r="DT2049"/>
      <c r="DU2049"/>
      <c r="DV2049"/>
      <c r="DW2049"/>
      <c r="DX2049"/>
      <c r="DY2049"/>
      <c r="DZ2049"/>
      <c r="EA2049"/>
      <c r="EB2049"/>
      <c r="EC2049"/>
      <c r="ED2049"/>
      <c r="EE2049"/>
      <c r="EF2049"/>
      <c r="EG2049"/>
      <c r="EH2049"/>
      <c r="EI2049"/>
      <c r="EJ2049"/>
      <c r="EK2049"/>
    </row>
    <row r="2050" spans="1:141" ht="15.75">
      <c r="A2050"/>
      <c r="B2050"/>
      <c r="C2050"/>
      <c r="D2050"/>
      <c r="E2050"/>
      <c r="F2050"/>
      <c r="G2050"/>
      <c r="H2050"/>
      <c r="I2050"/>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c r="CW2050"/>
      <c r="CX2050"/>
      <c r="CY2050"/>
      <c r="CZ2050"/>
      <c r="DA2050"/>
      <c r="DB2050"/>
      <c r="DC2050"/>
      <c r="DD2050"/>
      <c r="DE2050"/>
      <c r="DF2050"/>
      <c r="DG2050"/>
      <c r="DH2050"/>
      <c r="DI2050"/>
      <c r="DJ2050"/>
      <c r="DK2050"/>
      <c r="DL2050"/>
      <c r="DM2050"/>
      <c r="DN2050"/>
      <c r="DO2050"/>
      <c r="DP2050"/>
      <c r="DQ2050"/>
      <c r="DR2050"/>
      <c r="DS2050"/>
      <c r="DT2050"/>
      <c r="DU2050"/>
      <c r="DV2050"/>
      <c r="DW2050"/>
      <c r="DX2050"/>
      <c r="DY2050"/>
      <c r="DZ2050"/>
      <c r="EA2050"/>
      <c r="EB2050"/>
      <c r="EC2050"/>
      <c r="ED2050"/>
      <c r="EE2050"/>
      <c r="EF2050"/>
      <c r="EG2050"/>
      <c r="EH2050"/>
      <c r="EI2050"/>
      <c r="EJ2050"/>
      <c r="EK2050"/>
    </row>
    <row r="2051" spans="1:141" ht="15.75">
      <c r="A2051"/>
      <c r="B2051"/>
      <c r="C2051"/>
      <c r="D2051"/>
      <c r="E2051"/>
      <c r="F2051"/>
      <c r="G2051"/>
      <c r="H2051"/>
      <c r="I2051"/>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c r="CW2051"/>
      <c r="CX2051"/>
      <c r="CY2051"/>
      <c r="CZ2051"/>
      <c r="DA2051"/>
      <c r="DB2051"/>
      <c r="DC2051"/>
      <c r="DD2051"/>
      <c r="DE2051"/>
      <c r="DF2051"/>
      <c r="DG2051"/>
      <c r="DH2051"/>
      <c r="DI2051"/>
      <c r="DJ2051"/>
      <c r="DK2051"/>
      <c r="DL2051"/>
      <c r="DM2051"/>
      <c r="DN2051"/>
      <c r="DO2051"/>
      <c r="DP2051"/>
      <c r="DQ2051"/>
      <c r="DR2051"/>
      <c r="DS2051"/>
      <c r="DT2051"/>
      <c r="DU2051"/>
      <c r="DV2051"/>
      <c r="DW2051"/>
      <c r="DX2051"/>
      <c r="DY2051"/>
      <c r="DZ2051"/>
      <c r="EA2051"/>
      <c r="EB2051"/>
      <c r="EC2051"/>
      <c r="ED2051"/>
      <c r="EE2051"/>
      <c r="EF2051"/>
      <c r="EG2051"/>
      <c r="EH2051"/>
      <c r="EI2051"/>
      <c r="EJ2051"/>
      <c r="EK2051"/>
    </row>
    <row r="2052" spans="1:141" ht="15.75">
      <c r="A2052"/>
      <c r="B2052"/>
      <c r="C2052"/>
      <c r="D2052"/>
      <c r="E2052"/>
      <c r="F2052"/>
      <c r="G2052"/>
      <c r="H2052"/>
      <c r="I2052"/>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c r="CW2052"/>
      <c r="CX2052"/>
      <c r="CY2052"/>
      <c r="CZ2052"/>
      <c r="DA2052"/>
      <c r="DB2052"/>
      <c r="DC2052"/>
      <c r="DD2052"/>
      <c r="DE2052"/>
      <c r="DF2052"/>
      <c r="DG2052"/>
      <c r="DH2052"/>
      <c r="DI2052"/>
      <c r="DJ2052"/>
      <c r="DK2052"/>
      <c r="DL2052"/>
      <c r="DM2052"/>
      <c r="DN2052"/>
      <c r="DO2052"/>
      <c r="DP2052"/>
      <c r="DQ2052"/>
      <c r="DR2052"/>
      <c r="DS2052"/>
      <c r="DT2052"/>
      <c r="DU2052"/>
      <c r="DV2052"/>
      <c r="DW2052"/>
      <c r="DX2052"/>
      <c r="DY2052"/>
      <c r="DZ2052"/>
      <c r="EA2052"/>
      <c r="EB2052"/>
      <c r="EC2052"/>
      <c r="ED2052"/>
      <c r="EE2052"/>
      <c r="EF2052"/>
      <c r="EG2052"/>
      <c r="EH2052"/>
      <c r="EI2052"/>
      <c r="EJ2052"/>
      <c r="EK2052"/>
    </row>
    <row r="2053" spans="1:141" ht="15.75">
      <c r="A2053"/>
      <c r="B2053"/>
      <c r="C2053"/>
      <c r="D2053"/>
      <c r="E2053"/>
      <c r="F2053"/>
      <c r="G2053"/>
      <c r="H2053"/>
      <c r="I2053"/>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c r="CW2053"/>
      <c r="CX2053"/>
      <c r="CY2053"/>
      <c r="CZ2053"/>
      <c r="DA2053"/>
      <c r="DB2053"/>
      <c r="DC2053"/>
      <c r="DD2053"/>
      <c r="DE2053"/>
      <c r="DF2053"/>
      <c r="DG2053"/>
      <c r="DH2053"/>
      <c r="DI2053"/>
      <c r="DJ2053"/>
      <c r="DK2053"/>
      <c r="DL2053"/>
      <c r="DM2053"/>
      <c r="DN2053"/>
      <c r="DO2053"/>
      <c r="DP2053"/>
      <c r="DQ2053"/>
      <c r="DR2053"/>
      <c r="DS2053"/>
      <c r="DT2053"/>
      <c r="DU2053"/>
      <c r="DV2053"/>
      <c r="DW2053"/>
      <c r="DX2053"/>
      <c r="DY2053"/>
      <c r="DZ2053"/>
      <c r="EA2053"/>
      <c r="EB2053"/>
      <c r="EC2053"/>
      <c r="ED2053"/>
      <c r="EE2053"/>
      <c r="EF2053"/>
      <c r="EG2053"/>
      <c r="EH2053"/>
      <c r="EI2053"/>
      <c r="EJ2053"/>
      <c r="EK2053"/>
    </row>
    <row r="2054" spans="1:141" ht="15.75">
      <c r="A2054"/>
      <c r="B2054"/>
      <c r="C2054"/>
      <c r="D2054"/>
      <c r="E2054"/>
      <c r="F2054"/>
      <c r="G2054"/>
      <c r="H2054"/>
      <c r="I2054"/>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c r="CW2054"/>
      <c r="CX2054"/>
      <c r="CY2054"/>
      <c r="CZ2054"/>
      <c r="DA2054"/>
      <c r="DB2054"/>
      <c r="DC2054"/>
      <c r="DD2054"/>
      <c r="DE2054"/>
      <c r="DF2054"/>
      <c r="DG2054"/>
      <c r="DH2054"/>
      <c r="DI2054"/>
      <c r="DJ2054"/>
      <c r="DK2054"/>
      <c r="DL2054"/>
      <c r="DM2054"/>
      <c r="DN2054"/>
      <c r="DO2054"/>
      <c r="DP2054"/>
      <c r="DQ2054"/>
      <c r="DR2054"/>
      <c r="DS2054"/>
      <c r="DT2054"/>
      <c r="DU2054"/>
      <c r="DV2054"/>
      <c r="DW2054"/>
      <c r="DX2054"/>
      <c r="DY2054"/>
      <c r="DZ2054"/>
      <c r="EA2054"/>
      <c r="EB2054"/>
      <c r="EC2054"/>
      <c r="ED2054"/>
      <c r="EE2054"/>
      <c r="EF2054"/>
      <c r="EG2054"/>
      <c r="EH2054"/>
      <c r="EI2054"/>
      <c r="EJ2054"/>
      <c r="EK2054"/>
    </row>
    <row r="2055" spans="1:141" ht="15.75">
      <c r="A2055"/>
      <c r="B2055"/>
      <c r="C2055"/>
      <c r="D2055"/>
      <c r="E2055"/>
      <c r="F2055"/>
      <c r="G2055"/>
      <c r="H2055"/>
      <c r="I205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c r="CW2055"/>
      <c r="CX2055"/>
      <c r="CY2055"/>
      <c r="CZ2055"/>
      <c r="DA2055"/>
      <c r="DB2055"/>
      <c r="DC2055"/>
      <c r="DD2055"/>
      <c r="DE2055"/>
      <c r="DF2055"/>
      <c r="DG2055"/>
      <c r="DH2055"/>
      <c r="DI2055"/>
      <c r="DJ2055"/>
      <c r="DK2055"/>
      <c r="DL2055"/>
      <c r="DM2055"/>
      <c r="DN2055"/>
      <c r="DO2055"/>
      <c r="DP2055"/>
      <c r="DQ2055"/>
      <c r="DR2055"/>
      <c r="DS2055"/>
      <c r="DT2055"/>
      <c r="DU2055"/>
      <c r="DV2055"/>
      <c r="DW2055"/>
      <c r="DX2055"/>
      <c r="DY2055"/>
      <c r="DZ2055"/>
      <c r="EA2055"/>
      <c r="EB2055"/>
      <c r="EC2055"/>
      <c r="ED2055"/>
      <c r="EE2055"/>
      <c r="EF2055"/>
      <c r="EG2055"/>
      <c r="EH2055"/>
      <c r="EI2055"/>
      <c r="EJ2055"/>
      <c r="EK2055"/>
    </row>
    <row r="2056" spans="1:141" ht="15.75">
      <c r="A2056"/>
      <c r="B2056"/>
      <c r="C2056"/>
      <c r="D2056"/>
      <c r="E2056"/>
      <c r="F2056"/>
      <c r="G2056"/>
      <c r="H2056"/>
      <c r="I2056"/>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c r="CW2056"/>
      <c r="CX2056"/>
      <c r="CY2056"/>
      <c r="CZ2056"/>
      <c r="DA2056"/>
      <c r="DB2056"/>
      <c r="DC2056"/>
      <c r="DD2056"/>
      <c r="DE2056"/>
      <c r="DF2056"/>
      <c r="DG2056"/>
      <c r="DH2056"/>
      <c r="DI2056"/>
      <c r="DJ2056"/>
      <c r="DK2056"/>
      <c r="DL2056"/>
      <c r="DM2056"/>
      <c r="DN2056"/>
      <c r="DO2056"/>
      <c r="DP2056"/>
      <c r="DQ2056"/>
      <c r="DR2056"/>
      <c r="DS2056"/>
      <c r="DT2056"/>
      <c r="DU2056"/>
      <c r="DV2056"/>
      <c r="DW2056"/>
      <c r="DX2056"/>
      <c r="DY2056"/>
      <c r="DZ2056"/>
      <c r="EA2056"/>
      <c r="EB2056"/>
      <c r="EC2056"/>
      <c r="ED2056"/>
      <c r="EE2056"/>
      <c r="EF2056"/>
      <c r="EG2056"/>
      <c r="EH2056"/>
      <c r="EI2056"/>
      <c r="EJ2056"/>
      <c r="EK2056"/>
    </row>
    <row r="2057" spans="1:141" ht="15.75">
      <c r="A2057"/>
      <c r="B2057"/>
      <c r="C2057"/>
      <c r="D2057"/>
      <c r="E2057"/>
      <c r="F2057"/>
      <c r="G2057"/>
      <c r="H2057"/>
      <c r="I2057"/>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c r="CW2057"/>
      <c r="CX2057"/>
      <c r="CY2057"/>
      <c r="CZ2057"/>
      <c r="DA2057"/>
      <c r="DB2057"/>
      <c r="DC2057"/>
      <c r="DD2057"/>
      <c r="DE2057"/>
      <c r="DF2057"/>
      <c r="DG2057"/>
      <c r="DH2057"/>
      <c r="DI2057"/>
      <c r="DJ2057"/>
      <c r="DK2057"/>
      <c r="DL2057"/>
      <c r="DM2057"/>
      <c r="DN2057"/>
      <c r="DO2057"/>
      <c r="DP2057"/>
      <c r="DQ2057"/>
      <c r="DR2057"/>
      <c r="DS2057"/>
      <c r="DT2057"/>
      <c r="DU2057"/>
      <c r="DV2057"/>
      <c r="DW2057"/>
      <c r="DX2057"/>
      <c r="DY2057"/>
      <c r="DZ2057"/>
      <c r="EA2057"/>
      <c r="EB2057"/>
      <c r="EC2057"/>
      <c r="ED2057"/>
      <c r="EE2057"/>
      <c r="EF2057"/>
      <c r="EG2057"/>
      <c r="EH2057"/>
      <c r="EI2057"/>
      <c r="EJ2057"/>
      <c r="EK2057"/>
    </row>
    <row r="2058" spans="1:141" ht="15.75">
      <c r="A2058"/>
      <c r="B2058"/>
      <c r="C2058"/>
      <c r="D2058"/>
      <c r="E2058"/>
      <c r="F2058"/>
      <c r="G2058"/>
      <c r="H2058"/>
      <c r="I2058"/>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c r="CW2058"/>
      <c r="CX2058"/>
      <c r="CY2058"/>
      <c r="CZ2058"/>
      <c r="DA2058"/>
      <c r="DB2058"/>
      <c r="DC2058"/>
      <c r="DD2058"/>
      <c r="DE2058"/>
      <c r="DF2058"/>
      <c r="DG2058"/>
      <c r="DH2058"/>
      <c r="DI2058"/>
      <c r="DJ2058"/>
      <c r="DK2058"/>
      <c r="DL2058"/>
      <c r="DM2058"/>
      <c r="DN2058"/>
      <c r="DO2058"/>
      <c r="DP2058"/>
      <c r="DQ2058"/>
      <c r="DR2058"/>
      <c r="DS2058"/>
      <c r="DT2058"/>
      <c r="DU2058"/>
      <c r="DV2058"/>
      <c r="DW2058"/>
      <c r="DX2058"/>
      <c r="DY2058"/>
      <c r="DZ2058"/>
      <c r="EA2058"/>
      <c r="EB2058"/>
      <c r="EC2058"/>
      <c r="ED2058"/>
      <c r="EE2058"/>
      <c r="EF2058"/>
      <c r="EG2058"/>
      <c r="EH2058"/>
      <c r="EI2058"/>
      <c r="EJ2058"/>
      <c r="EK2058"/>
    </row>
    <row r="2059" spans="1:141" ht="15.75">
      <c r="A2059"/>
      <c r="B2059"/>
      <c r="C2059"/>
      <c r="D2059"/>
      <c r="E2059"/>
      <c r="F2059"/>
      <c r="G2059"/>
      <c r="H2059"/>
      <c r="I2059"/>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c r="CW2059"/>
      <c r="CX2059"/>
      <c r="CY2059"/>
      <c r="CZ2059"/>
      <c r="DA2059"/>
      <c r="DB2059"/>
      <c r="DC2059"/>
      <c r="DD2059"/>
      <c r="DE2059"/>
      <c r="DF2059"/>
      <c r="DG2059"/>
      <c r="DH2059"/>
      <c r="DI2059"/>
      <c r="DJ2059"/>
      <c r="DK2059"/>
      <c r="DL2059"/>
      <c r="DM2059"/>
      <c r="DN2059"/>
      <c r="DO2059"/>
      <c r="DP2059"/>
      <c r="DQ2059"/>
      <c r="DR2059"/>
      <c r="DS2059"/>
      <c r="DT2059"/>
      <c r="DU2059"/>
      <c r="DV2059"/>
      <c r="DW2059"/>
      <c r="DX2059"/>
      <c r="DY2059"/>
      <c r="DZ2059"/>
      <c r="EA2059"/>
      <c r="EB2059"/>
      <c r="EC2059"/>
      <c r="ED2059"/>
      <c r="EE2059"/>
      <c r="EF2059"/>
      <c r="EG2059"/>
      <c r="EH2059"/>
      <c r="EI2059"/>
      <c r="EJ2059"/>
      <c r="EK2059"/>
    </row>
    <row r="2060" spans="1:141" ht="15.75">
      <c r="A2060"/>
      <c r="B2060"/>
      <c r="C2060"/>
      <c r="D2060"/>
      <c r="E2060"/>
      <c r="F2060"/>
      <c r="G2060"/>
      <c r="H2060"/>
      <c r="I2060"/>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c r="CW2060"/>
      <c r="CX2060"/>
      <c r="CY2060"/>
      <c r="CZ2060"/>
      <c r="DA2060"/>
      <c r="DB2060"/>
      <c r="DC2060"/>
      <c r="DD2060"/>
      <c r="DE2060"/>
      <c r="DF2060"/>
      <c r="DG2060"/>
      <c r="DH2060"/>
      <c r="DI2060"/>
      <c r="DJ2060"/>
      <c r="DK2060"/>
      <c r="DL2060"/>
      <c r="DM2060"/>
      <c r="DN2060"/>
      <c r="DO2060"/>
      <c r="DP2060"/>
      <c r="DQ2060"/>
      <c r="DR2060"/>
      <c r="DS2060"/>
      <c r="DT2060"/>
      <c r="DU2060"/>
      <c r="DV2060"/>
      <c r="DW2060"/>
      <c r="DX2060"/>
      <c r="DY2060"/>
      <c r="DZ2060"/>
      <c r="EA2060"/>
      <c r="EB2060"/>
      <c r="EC2060"/>
      <c r="ED2060"/>
      <c r="EE2060"/>
      <c r="EF2060"/>
      <c r="EG2060"/>
      <c r="EH2060"/>
      <c r="EI2060"/>
      <c r="EJ2060"/>
      <c r="EK2060"/>
    </row>
    <row r="2061" spans="1:141" ht="15.75">
      <c r="A2061"/>
      <c r="B2061"/>
      <c r="C2061"/>
      <c r="D2061"/>
      <c r="E2061"/>
      <c r="F2061"/>
      <c r="G2061"/>
      <c r="H2061"/>
      <c r="I2061"/>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c r="CW2061"/>
      <c r="CX2061"/>
      <c r="CY2061"/>
      <c r="CZ2061"/>
      <c r="DA2061"/>
      <c r="DB2061"/>
      <c r="DC2061"/>
      <c r="DD2061"/>
      <c r="DE2061"/>
      <c r="DF2061"/>
      <c r="DG2061"/>
      <c r="DH2061"/>
      <c r="DI2061"/>
      <c r="DJ2061"/>
      <c r="DK2061"/>
      <c r="DL2061"/>
      <c r="DM2061"/>
      <c r="DN2061"/>
      <c r="DO2061"/>
      <c r="DP2061"/>
      <c r="DQ2061"/>
      <c r="DR2061"/>
      <c r="DS2061"/>
      <c r="DT2061"/>
      <c r="DU2061"/>
      <c r="DV2061"/>
      <c r="DW2061"/>
      <c r="DX2061"/>
      <c r="DY2061"/>
      <c r="DZ2061"/>
      <c r="EA2061"/>
      <c r="EB2061"/>
      <c r="EC2061"/>
      <c r="ED2061"/>
      <c r="EE2061"/>
      <c r="EF2061"/>
      <c r="EG2061"/>
      <c r="EH2061"/>
      <c r="EI2061"/>
      <c r="EJ2061"/>
      <c r="EK2061"/>
    </row>
    <row r="2062" spans="1:141" ht="15.75">
      <c r="A2062"/>
      <c r="B2062"/>
      <c r="C2062"/>
      <c r="D2062"/>
      <c r="E2062"/>
      <c r="F2062"/>
      <c r="G2062"/>
      <c r="H2062"/>
      <c r="I2062"/>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c r="CW2062"/>
      <c r="CX2062"/>
      <c r="CY2062"/>
      <c r="CZ2062"/>
      <c r="DA2062"/>
      <c r="DB2062"/>
      <c r="DC2062"/>
      <c r="DD2062"/>
      <c r="DE2062"/>
      <c r="DF2062"/>
      <c r="DG2062"/>
      <c r="DH2062"/>
      <c r="DI2062"/>
      <c r="DJ2062"/>
      <c r="DK2062"/>
      <c r="DL2062"/>
      <c r="DM2062"/>
      <c r="DN2062"/>
      <c r="DO2062"/>
      <c r="DP2062"/>
      <c r="DQ2062"/>
      <c r="DR2062"/>
      <c r="DS2062"/>
      <c r="DT2062"/>
      <c r="DU2062"/>
      <c r="DV2062"/>
      <c r="DW2062"/>
      <c r="DX2062"/>
      <c r="DY2062"/>
      <c r="DZ2062"/>
      <c r="EA2062"/>
      <c r="EB2062"/>
      <c r="EC2062"/>
      <c r="ED2062"/>
      <c r="EE2062"/>
      <c r="EF2062"/>
      <c r="EG2062"/>
      <c r="EH2062"/>
      <c r="EI2062"/>
      <c r="EJ2062"/>
      <c r="EK2062"/>
    </row>
    <row r="2063" spans="1:141" ht="15.75">
      <c r="A2063"/>
      <c r="B2063"/>
      <c r="C2063"/>
      <c r="D2063"/>
      <c r="E2063"/>
      <c r="F2063"/>
      <c r="G2063"/>
      <c r="H2063"/>
      <c r="I2063"/>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c r="CW2063"/>
      <c r="CX2063"/>
      <c r="CY2063"/>
      <c r="CZ2063"/>
      <c r="DA2063"/>
      <c r="DB2063"/>
      <c r="DC2063"/>
      <c r="DD2063"/>
      <c r="DE2063"/>
      <c r="DF2063"/>
      <c r="DG2063"/>
      <c r="DH2063"/>
      <c r="DI2063"/>
      <c r="DJ2063"/>
      <c r="DK2063"/>
      <c r="DL2063"/>
      <c r="DM2063"/>
      <c r="DN2063"/>
      <c r="DO2063"/>
      <c r="DP2063"/>
      <c r="DQ2063"/>
      <c r="DR2063"/>
      <c r="DS2063"/>
      <c r="DT2063"/>
      <c r="DU2063"/>
      <c r="DV2063"/>
      <c r="DW2063"/>
      <c r="DX2063"/>
      <c r="DY2063"/>
      <c r="DZ2063"/>
      <c r="EA2063"/>
      <c r="EB2063"/>
      <c r="EC2063"/>
      <c r="ED2063"/>
      <c r="EE2063"/>
      <c r="EF2063"/>
      <c r="EG2063"/>
      <c r="EH2063"/>
      <c r="EI2063"/>
      <c r="EJ2063"/>
      <c r="EK2063"/>
    </row>
    <row r="2064" spans="1:141" ht="15.75">
      <c r="A2064"/>
      <c r="B2064"/>
      <c r="C2064"/>
      <c r="D2064"/>
      <c r="E2064"/>
      <c r="F2064"/>
      <c r="G2064"/>
      <c r="H2064"/>
      <c r="I2064"/>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c r="CW2064"/>
      <c r="CX2064"/>
      <c r="CY2064"/>
      <c r="CZ2064"/>
      <c r="DA2064"/>
      <c r="DB2064"/>
      <c r="DC2064"/>
      <c r="DD2064"/>
      <c r="DE2064"/>
      <c r="DF2064"/>
      <c r="DG2064"/>
      <c r="DH2064"/>
      <c r="DI2064"/>
      <c r="DJ2064"/>
      <c r="DK2064"/>
      <c r="DL2064"/>
      <c r="DM2064"/>
      <c r="DN2064"/>
      <c r="DO2064"/>
      <c r="DP2064"/>
      <c r="DQ2064"/>
      <c r="DR2064"/>
      <c r="DS2064"/>
      <c r="DT2064"/>
      <c r="DU2064"/>
      <c r="DV2064"/>
      <c r="DW2064"/>
      <c r="DX2064"/>
      <c r="DY2064"/>
      <c r="DZ2064"/>
      <c r="EA2064"/>
      <c r="EB2064"/>
      <c r="EC2064"/>
      <c r="ED2064"/>
      <c r="EE2064"/>
      <c r="EF2064"/>
      <c r="EG2064"/>
      <c r="EH2064"/>
      <c r="EI2064"/>
      <c r="EJ2064"/>
      <c r="EK2064"/>
    </row>
    <row r="2065" spans="1:141" ht="15.75">
      <c r="A2065"/>
      <c r="B2065"/>
      <c r="C2065"/>
      <c r="D2065"/>
      <c r="E2065"/>
      <c r="F2065"/>
      <c r="G2065"/>
      <c r="H2065"/>
      <c r="I206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c r="CW2065"/>
      <c r="CX2065"/>
      <c r="CY2065"/>
      <c r="CZ2065"/>
      <c r="DA2065"/>
      <c r="DB2065"/>
      <c r="DC2065"/>
      <c r="DD2065"/>
      <c r="DE2065"/>
      <c r="DF2065"/>
      <c r="DG2065"/>
      <c r="DH2065"/>
      <c r="DI2065"/>
      <c r="DJ2065"/>
      <c r="DK2065"/>
      <c r="DL2065"/>
      <c r="DM2065"/>
      <c r="DN2065"/>
      <c r="DO2065"/>
      <c r="DP2065"/>
      <c r="DQ2065"/>
      <c r="DR2065"/>
      <c r="DS2065"/>
      <c r="DT2065"/>
      <c r="DU2065"/>
      <c r="DV2065"/>
      <c r="DW2065"/>
      <c r="DX2065"/>
      <c r="DY2065"/>
      <c r="DZ2065"/>
      <c r="EA2065"/>
      <c r="EB2065"/>
      <c r="EC2065"/>
      <c r="ED2065"/>
      <c r="EE2065"/>
      <c r="EF2065"/>
      <c r="EG2065"/>
      <c r="EH2065"/>
      <c r="EI2065"/>
      <c r="EJ2065"/>
      <c r="EK2065"/>
    </row>
    <row r="2066" spans="1:141" ht="15.75">
      <c r="A2066"/>
      <c r="B2066"/>
      <c r="C2066"/>
      <c r="D2066"/>
      <c r="E2066"/>
      <c r="F2066"/>
      <c r="G2066"/>
      <c r="H2066"/>
      <c r="I2066"/>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c r="CW2066"/>
      <c r="CX2066"/>
      <c r="CY2066"/>
      <c r="CZ2066"/>
      <c r="DA2066"/>
      <c r="DB2066"/>
      <c r="DC2066"/>
      <c r="DD2066"/>
      <c r="DE2066"/>
      <c r="DF2066"/>
      <c r="DG2066"/>
      <c r="DH2066"/>
      <c r="DI2066"/>
      <c r="DJ2066"/>
      <c r="DK2066"/>
      <c r="DL2066"/>
      <c r="DM2066"/>
      <c r="DN2066"/>
      <c r="DO2066"/>
      <c r="DP2066"/>
      <c r="DQ2066"/>
      <c r="DR2066"/>
      <c r="DS2066"/>
      <c r="DT2066"/>
      <c r="DU2066"/>
      <c r="DV2066"/>
      <c r="DW2066"/>
      <c r="DX2066"/>
      <c r="DY2066"/>
      <c r="DZ2066"/>
      <c r="EA2066"/>
      <c r="EB2066"/>
      <c r="EC2066"/>
      <c r="ED2066"/>
      <c r="EE2066"/>
      <c r="EF2066"/>
      <c r="EG2066"/>
      <c r="EH2066"/>
      <c r="EI2066"/>
      <c r="EJ2066"/>
      <c r="EK2066"/>
    </row>
    <row r="2067" spans="1:141" ht="15.75">
      <c r="A2067"/>
      <c r="B2067"/>
      <c r="C2067"/>
      <c r="D2067"/>
      <c r="E2067"/>
      <c r="F2067"/>
      <c r="G2067"/>
      <c r="H2067"/>
      <c r="I2067"/>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c r="CW2067"/>
      <c r="CX2067"/>
      <c r="CY2067"/>
      <c r="CZ2067"/>
      <c r="DA2067"/>
      <c r="DB2067"/>
      <c r="DC2067"/>
      <c r="DD2067"/>
      <c r="DE2067"/>
      <c r="DF2067"/>
      <c r="DG2067"/>
      <c r="DH2067"/>
      <c r="DI2067"/>
      <c r="DJ2067"/>
      <c r="DK2067"/>
      <c r="DL2067"/>
      <c r="DM2067"/>
      <c r="DN2067"/>
      <c r="DO2067"/>
      <c r="DP2067"/>
      <c r="DQ2067"/>
      <c r="DR2067"/>
      <c r="DS2067"/>
      <c r="DT2067"/>
      <c r="DU2067"/>
      <c r="DV2067"/>
      <c r="DW2067"/>
      <c r="DX2067"/>
      <c r="DY2067"/>
      <c r="DZ2067"/>
      <c r="EA2067"/>
      <c r="EB2067"/>
      <c r="EC2067"/>
      <c r="ED2067"/>
      <c r="EE2067"/>
      <c r="EF2067"/>
      <c r="EG2067"/>
      <c r="EH2067"/>
      <c r="EI2067"/>
      <c r="EJ2067"/>
      <c r="EK2067"/>
    </row>
    <row r="2068" spans="1:141" ht="15.75">
      <c r="A2068"/>
      <c r="B2068"/>
      <c r="C2068"/>
      <c r="D2068"/>
      <c r="E2068"/>
      <c r="F2068"/>
      <c r="G2068"/>
      <c r="H2068"/>
      <c r="I2068"/>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c r="CW2068"/>
      <c r="CX2068"/>
      <c r="CY2068"/>
      <c r="CZ2068"/>
      <c r="DA2068"/>
      <c r="DB2068"/>
      <c r="DC2068"/>
      <c r="DD2068"/>
      <c r="DE2068"/>
      <c r="DF2068"/>
      <c r="DG2068"/>
      <c r="DH2068"/>
      <c r="DI2068"/>
      <c r="DJ2068"/>
      <c r="DK2068"/>
      <c r="DL2068"/>
      <c r="DM2068"/>
      <c r="DN2068"/>
      <c r="DO2068"/>
      <c r="DP2068"/>
      <c r="DQ2068"/>
      <c r="DR2068"/>
      <c r="DS2068"/>
      <c r="DT2068"/>
      <c r="DU2068"/>
      <c r="DV2068"/>
      <c r="DW2068"/>
      <c r="DX2068"/>
      <c r="DY2068"/>
      <c r="DZ2068"/>
      <c r="EA2068"/>
      <c r="EB2068"/>
      <c r="EC2068"/>
      <c r="ED2068"/>
      <c r="EE2068"/>
      <c r="EF2068"/>
      <c r="EG2068"/>
      <c r="EH2068"/>
      <c r="EI2068"/>
      <c r="EJ2068"/>
      <c r="EK2068"/>
    </row>
    <row r="2069" spans="1:141" ht="15.75">
      <c r="A2069"/>
      <c r="B2069"/>
      <c r="C2069"/>
      <c r="D2069"/>
      <c r="E2069"/>
      <c r="F2069"/>
      <c r="G2069"/>
      <c r="H2069"/>
      <c r="I2069"/>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c r="CW2069"/>
      <c r="CX2069"/>
      <c r="CY2069"/>
      <c r="CZ2069"/>
      <c r="DA2069"/>
      <c r="DB2069"/>
      <c r="DC2069"/>
      <c r="DD2069"/>
      <c r="DE2069"/>
      <c r="DF2069"/>
      <c r="DG2069"/>
      <c r="DH2069"/>
      <c r="DI2069"/>
      <c r="DJ2069"/>
      <c r="DK2069"/>
      <c r="DL2069"/>
      <c r="DM2069"/>
      <c r="DN2069"/>
      <c r="DO2069"/>
      <c r="DP2069"/>
      <c r="DQ2069"/>
      <c r="DR2069"/>
      <c r="DS2069"/>
      <c r="DT2069"/>
      <c r="DU2069"/>
      <c r="DV2069"/>
      <c r="DW2069"/>
      <c r="DX2069"/>
      <c r="DY2069"/>
      <c r="DZ2069"/>
      <c r="EA2069"/>
      <c r="EB2069"/>
      <c r="EC2069"/>
      <c r="ED2069"/>
      <c r="EE2069"/>
      <c r="EF2069"/>
      <c r="EG2069"/>
      <c r="EH2069"/>
      <c r="EI2069"/>
      <c r="EJ2069"/>
      <c r="EK2069"/>
    </row>
    <row r="2070" spans="1:141" ht="15.75">
      <c r="A2070"/>
      <c r="B2070"/>
      <c r="C2070"/>
      <c r="D2070"/>
      <c r="E2070"/>
      <c r="F2070"/>
      <c r="G2070"/>
      <c r="H2070"/>
      <c r="I2070"/>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c r="CW2070"/>
      <c r="CX2070"/>
      <c r="CY2070"/>
      <c r="CZ2070"/>
      <c r="DA2070"/>
      <c r="DB2070"/>
      <c r="DC2070"/>
      <c r="DD2070"/>
      <c r="DE2070"/>
      <c r="DF2070"/>
      <c r="DG2070"/>
      <c r="DH2070"/>
      <c r="DI2070"/>
      <c r="DJ2070"/>
      <c r="DK2070"/>
      <c r="DL2070"/>
      <c r="DM2070"/>
      <c r="DN2070"/>
      <c r="DO2070"/>
      <c r="DP2070"/>
      <c r="DQ2070"/>
      <c r="DR2070"/>
      <c r="DS2070"/>
      <c r="DT2070"/>
      <c r="DU2070"/>
      <c r="DV2070"/>
      <c r="DW2070"/>
      <c r="DX2070"/>
      <c r="DY2070"/>
      <c r="DZ2070"/>
      <c r="EA2070"/>
      <c r="EB2070"/>
      <c r="EC2070"/>
      <c r="ED2070"/>
      <c r="EE2070"/>
      <c r="EF2070"/>
      <c r="EG2070"/>
      <c r="EH2070"/>
      <c r="EI2070"/>
      <c r="EJ2070"/>
      <c r="EK2070"/>
    </row>
    <row r="2071" spans="1:141" ht="15.75">
      <c r="A2071"/>
      <c r="B2071"/>
      <c r="C2071"/>
      <c r="D2071"/>
      <c r="E2071"/>
      <c r="F2071"/>
      <c r="G2071"/>
      <c r="H2071"/>
      <c r="I2071"/>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c r="CW2071"/>
      <c r="CX2071"/>
      <c r="CY2071"/>
      <c r="CZ2071"/>
      <c r="DA2071"/>
      <c r="DB2071"/>
      <c r="DC2071"/>
      <c r="DD2071"/>
      <c r="DE2071"/>
      <c r="DF2071"/>
      <c r="DG2071"/>
      <c r="DH2071"/>
      <c r="DI2071"/>
      <c r="DJ2071"/>
      <c r="DK2071"/>
      <c r="DL2071"/>
      <c r="DM2071"/>
      <c r="DN2071"/>
      <c r="DO2071"/>
      <c r="DP2071"/>
      <c r="DQ2071"/>
      <c r="DR2071"/>
      <c r="DS2071"/>
      <c r="DT2071"/>
      <c r="DU2071"/>
      <c r="DV2071"/>
      <c r="DW2071"/>
      <c r="DX2071"/>
      <c r="DY2071"/>
      <c r="DZ2071"/>
      <c r="EA2071"/>
      <c r="EB2071"/>
      <c r="EC2071"/>
      <c r="ED2071"/>
      <c r="EE2071"/>
      <c r="EF2071"/>
      <c r="EG2071"/>
      <c r="EH2071"/>
      <c r="EI2071"/>
      <c r="EJ2071"/>
      <c r="EK2071"/>
    </row>
    <row r="2072" spans="1:141" ht="15.75">
      <c r="A2072"/>
      <c r="B2072"/>
      <c r="C2072"/>
      <c r="D2072"/>
      <c r="E2072"/>
      <c r="F2072"/>
      <c r="G2072"/>
      <c r="H2072"/>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c r="CW2072"/>
      <c r="CX2072"/>
      <c r="CY2072"/>
      <c r="CZ2072"/>
      <c r="DA2072"/>
      <c r="DB2072"/>
      <c r="DC2072"/>
      <c r="DD2072"/>
      <c r="DE2072"/>
      <c r="DF2072"/>
      <c r="DG2072"/>
      <c r="DH2072"/>
      <c r="DI2072"/>
      <c r="DJ2072"/>
      <c r="DK2072"/>
      <c r="DL2072"/>
      <c r="DM2072"/>
      <c r="DN2072"/>
      <c r="DO2072"/>
      <c r="DP2072"/>
      <c r="DQ2072"/>
      <c r="DR2072"/>
      <c r="DS2072"/>
      <c r="DT2072"/>
      <c r="DU2072"/>
      <c r="DV2072"/>
      <c r="DW2072"/>
      <c r="DX2072"/>
      <c r="DY2072"/>
      <c r="DZ2072"/>
      <c r="EA2072"/>
      <c r="EB2072"/>
      <c r="EC2072"/>
      <c r="ED2072"/>
      <c r="EE2072"/>
      <c r="EF2072"/>
      <c r="EG2072"/>
      <c r="EH2072"/>
      <c r="EI2072"/>
      <c r="EJ2072"/>
      <c r="EK2072"/>
    </row>
    <row r="2073" spans="1:141" ht="15.75">
      <c r="A2073"/>
      <c r="B2073"/>
      <c r="C2073"/>
      <c r="D2073"/>
      <c r="E2073"/>
      <c r="F2073"/>
      <c r="G2073"/>
      <c r="H2073"/>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c r="CW2073"/>
      <c r="CX2073"/>
      <c r="CY2073"/>
      <c r="CZ2073"/>
      <c r="DA2073"/>
      <c r="DB2073"/>
      <c r="DC2073"/>
      <c r="DD2073"/>
      <c r="DE2073"/>
      <c r="DF2073"/>
      <c r="DG2073"/>
      <c r="DH2073"/>
      <c r="DI2073"/>
      <c r="DJ2073"/>
      <c r="DK2073"/>
      <c r="DL2073"/>
      <c r="DM2073"/>
      <c r="DN2073"/>
      <c r="DO2073"/>
      <c r="DP2073"/>
      <c r="DQ2073"/>
      <c r="DR2073"/>
      <c r="DS2073"/>
      <c r="DT2073"/>
      <c r="DU2073"/>
      <c r="DV2073"/>
      <c r="DW2073"/>
      <c r="DX2073"/>
      <c r="DY2073"/>
      <c r="DZ2073"/>
      <c r="EA2073"/>
      <c r="EB2073"/>
      <c r="EC2073"/>
      <c r="ED2073"/>
      <c r="EE2073"/>
      <c r="EF2073"/>
      <c r="EG2073"/>
      <c r="EH2073"/>
      <c r="EI2073"/>
      <c r="EJ2073"/>
      <c r="EK2073"/>
    </row>
    <row r="2074" spans="1:141" ht="15.75">
      <c r="A2074"/>
      <c r="B2074"/>
      <c r="C2074"/>
      <c r="D2074"/>
      <c r="E2074"/>
      <c r="F2074"/>
      <c r="G2074"/>
      <c r="H2074"/>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c r="CW2074"/>
      <c r="CX2074"/>
      <c r="CY2074"/>
      <c r="CZ2074"/>
      <c r="DA2074"/>
      <c r="DB2074"/>
      <c r="DC2074"/>
      <c r="DD2074"/>
      <c r="DE2074"/>
      <c r="DF2074"/>
      <c r="DG2074"/>
      <c r="DH2074"/>
      <c r="DI2074"/>
      <c r="DJ2074"/>
      <c r="DK2074"/>
      <c r="DL2074"/>
      <c r="DM2074"/>
      <c r="DN2074"/>
      <c r="DO2074"/>
      <c r="DP2074"/>
      <c r="DQ2074"/>
      <c r="DR2074"/>
      <c r="DS2074"/>
      <c r="DT2074"/>
      <c r="DU2074"/>
      <c r="DV2074"/>
      <c r="DW2074"/>
      <c r="DX2074"/>
      <c r="DY2074"/>
      <c r="DZ2074"/>
      <c r="EA2074"/>
      <c r="EB2074"/>
      <c r="EC2074"/>
      <c r="ED2074"/>
      <c r="EE2074"/>
      <c r="EF2074"/>
      <c r="EG2074"/>
      <c r="EH2074"/>
      <c r="EI2074"/>
      <c r="EJ2074"/>
      <c r="EK2074"/>
    </row>
    <row r="2075" spans="1:141" ht="15.75">
      <c r="A2075"/>
      <c r="B2075"/>
      <c r="C2075"/>
      <c r="D2075"/>
      <c r="E2075"/>
      <c r="F2075"/>
      <c r="G2075"/>
      <c r="H207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c r="CW2075"/>
      <c r="CX2075"/>
      <c r="CY2075"/>
      <c r="CZ2075"/>
      <c r="DA2075"/>
      <c r="DB2075"/>
      <c r="DC2075"/>
      <c r="DD2075"/>
      <c r="DE2075"/>
      <c r="DF2075"/>
      <c r="DG2075"/>
      <c r="DH2075"/>
      <c r="DI2075"/>
      <c r="DJ2075"/>
      <c r="DK2075"/>
      <c r="DL2075"/>
      <c r="DM2075"/>
      <c r="DN2075"/>
      <c r="DO2075"/>
      <c r="DP2075"/>
      <c r="DQ2075"/>
      <c r="DR2075"/>
      <c r="DS2075"/>
      <c r="DT2075"/>
      <c r="DU2075"/>
      <c r="DV2075"/>
      <c r="DW2075"/>
      <c r="DX2075"/>
      <c r="DY2075"/>
      <c r="DZ2075"/>
      <c r="EA2075"/>
      <c r="EB2075"/>
      <c r="EC2075"/>
      <c r="ED2075"/>
      <c r="EE2075"/>
      <c r="EF2075"/>
      <c r="EG2075"/>
      <c r="EH2075"/>
      <c r="EI2075"/>
      <c r="EJ2075"/>
      <c r="EK2075"/>
    </row>
    <row r="2076" spans="1:141" ht="15.75">
      <c r="A2076"/>
      <c r="B2076"/>
      <c r="C2076"/>
      <c r="D2076"/>
      <c r="E2076"/>
      <c r="F2076"/>
      <c r="G2076"/>
      <c r="H2076"/>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c r="CW2076"/>
      <c r="CX2076"/>
      <c r="CY2076"/>
      <c r="CZ2076"/>
      <c r="DA2076"/>
      <c r="DB2076"/>
      <c r="DC2076"/>
      <c r="DD2076"/>
      <c r="DE2076"/>
      <c r="DF2076"/>
      <c r="DG2076"/>
      <c r="DH2076"/>
      <c r="DI2076"/>
      <c r="DJ2076"/>
      <c r="DK2076"/>
      <c r="DL2076"/>
      <c r="DM2076"/>
      <c r="DN2076"/>
      <c r="DO2076"/>
      <c r="DP2076"/>
      <c r="DQ2076"/>
      <c r="DR2076"/>
      <c r="DS2076"/>
      <c r="DT2076"/>
      <c r="DU2076"/>
      <c r="DV2076"/>
      <c r="DW2076"/>
      <c r="DX2076"/>
      <c r="DY2076"/>
      <c r="DZ2076"/>
      <c r="EA2076"/>
      <c r="EB2076"/>
      <c r="EC2076"/>
      <c r="ED2076"/>
      <c r="EE2076"/>
      <c r="EF2076"/>
      <c r="EG2076"/>
      <c r="EH2076"/>
      <c r="EI2076"/>
      <c r="EJ2076"/>
      <c r="EK2076"/>
    </row>
    <row r="2077" spans="1:141" ht="15.75">
      <c r="A2077"/>
      <c r="B2077"/>
      <c r="C2077"/>
      <c r="D2077"/>
      <c r="E2077"/>
      <c r="F2077"/>
      <c r="G2077"/>
      <c r="H2077"/>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c r="CW2077"/>
      <c r="CX2077"/>
      <c r="CY2077"/>
      <c r="CZ2077"/>
      <c r="DA2077"/>
      <c r="DB2077"/>
      <c r="DC2077"/>
      <c r="DD2077"/>
      <c r="DE2077"/>
      <c r="DF2077"/>
      <c r="DG2077"/>
      <c r="DH2077"/>
      <c r="DI2077"/>
      <c r="DJ2077"/>
      <c r="DK2077"/>
      <c r="DL2077"/>
      <c r="DM2077"/>
      <c r="DN2077"/>
      <c r="DO2077"/>
      <c r="DP2077"/>
      <c r="DQ2077"/>
      <c r="DR2077"/>
      <c r="DS2077"/>
      <c r="DT2077"/>
      <c r="DU2077"/>
      <c r="DV2077"/>
      <c r="DW2077"/>
      <c r="DX2077"/>
      <c r="DY2077"/>
      <c r="DZ2077"/>
      <c r="EA2077"/>
      <c r="EB2077"/>
      <c r="EC2077"/>
      <c r="ED2077"/>
      <c r="EE2077"/>
      <c r="EF2077"/>
      <c r="EG2077"/>
      <c r="EH2077"/>
      <c r="EI2077"/>
      <c r="EJ2077"/>
      <c r="EK2077"/>
    </row>
    <row r="2078" spans="1:141" ht="15.75">
      <c r="A2078"/>
      <c r="B2078"/>
      <c r="C2078"/>
      <c r="D2078"/>
      <c r="E2078"/>
      <c r="F2078"/>
      <c r="G2078"/>
      <c r="H2078"/>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c r="CW2078"/>
      <c r="CX2078"/>
      <c r="CY2078"/>
      <c r="CZ2078"/>
      <c r="DA2078"/>
      <c r="DB2078"/>
      <c r="DC2078"/>
      <c r="DD2078"/>
      <c r="DE2078"/>
      <c r="DF2078"/>
      <c r="DG2078"/>
      <c r="DH2078"/>
      <c r="DI2078"/>
      <c r="DJ2078"/>
      <c r="DK2078"/>
      <c r="DL2078"/>
      <c r="DM2078"/>
      <c r="DN2078"/>
      <c r="DO2078"/>
      <c r="DP2078"/>
      <c r="DQ2078"/>
      <c r="DR2078"/>
      <c r="DS2078"/>
      <c r="DT2078"/>
      <c r="DU2078"/>
      <c r="DV2078"/>
      <c r="DW2078"/>
      <c r="DX2078"/>
      <c r="DY2078"/>
      <c r="DZ2078"/>
      <c r="EA2078"/>
      <c r="EB2078"/>
      <c r="EC2078"/>
      <c r="ED2078"/>
      <c r="EE2078"/>
      <c r="EF2078"/>
      <c r="EG2078"/>
      <c r="EH2078"/>
      <c r="EI2078"/>
      <c r="EJ2078"/>
      <c r="EK2078"/>
    </row>
    <row r="2079" spans="1:141" ht="15.75">
      <c r="A2079"/>
      <c r="B2079"/>
      <c r="C2079"/>
      <c r="D2079"/>
      <c r="E2079"/>
      <c r="F2079"/>
      <c r="G2079"/>
      <c r="H2079"/>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c r="CW2079"/>
      <c r="CX2079"/>
      <c r="CY2079"/>
      <c r="CZ2079"/>
      <c r="DA2079"/>
      <c r="DB2079"/>
      <c r="DC2079"/>
      <c r="DD2079"/>
      <c r="DE2079"/>
      <c r="DF2079"/>
      <c r="DG2079"/>
      <c r="DH2079"/>
      <c r="DI2079"/>
      <c r="DJ2079"/>
      <c r="DK2079"/>
      <c r="DL2079"/>
      <c r="DM2079"/>
      <c r="DN2079"/>
      <c r="DO2079"/>
      <c r="DP2079"/>
      <c r="DQ2079"/>
      <c r="DR2079"/>
      <c r="DS2079"/>
      <c r="DT2079"/>
      <c r="DU2079"/>
      <c r="DV2079"/>
      <c r="DW2079"/>
      <c r="DX2079"/>
      <c r="DY2079"/>
      <c r="DZ2079"/>
      <c r="EA2079"/>
      <c r="EB2079"/>
      <c r="EC2079"/>
      <c r="ED2079"/>
      <c r="EE2079"/>
      <c r="EF2079"/>
      <c r="EG2079"/>
      <c r="EH2079"/>
      <c r="EI2079"/>
      <c r="EJ2079"/>
      <c r="EK2079"/>
    </row>
    <row r="2080" spans="1:141" ht="15.75">
      <c r="A2080"/>
      <c r="B2080"/>
      <c r="C2080"/>
      <c r="D2080"/>
      <c r="E2080"/>
      <c r="F2080"/>
      <c r="G2080"/>
      <c r="H2080"/>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c r="CW2080"/>
      <c r="CX2080"/>
      <c r="CY2080"/>
      <c r="CZ2080"/>
      <c r="DA2080"/>
      <c r="DB2080"/>
      <c r="DC2080"/>
      <c r="DD2080"/>
      <c r="DE2080"/>
      <c r="DF2080"/>
      <c r="DG2080"/>
      <c r="DH2080"/>
      <c r="DI2080"/>
      <c r="DJ2080"/>
      <c r="DK2080"/>
      <c r="DL2080"/>
      <c r="DM2080"/>
      <c r="DN2080"/>
      <c r="DO2080"/>
      <c r="DP2080"/>
      <c r="DQ2080"/>
      <c r="DR2080"/>
      <c r="DS2080"/>
      <c r="DT2080"/>
      <c r="DU2080"/>
      <c r="DV2080"/>
      <c r="DW2080"/>
      <c r="DX2080"/>
      <c r="DY2080"/>
      <c r="DZ2080"/>
      <c r="EA2080"/>
      <c r="EB2080"/>
      <c r="EC2080"/>
      <c r="ED2080"/>
      <c r="EE2080"/>
      <c r="EF2080"/>
      <c r="EG2080"/>
      <c r="EH2080"/>
      <c r="EI2080"/>
      <c r="EJ2080"/>
      <c r="EK2080"/>
    </row>
    <row r="2081" spans="1:141" ht="15.75">
      <c r="A2081"/>
      <c r="B2081"/>
      <c r="C2081"/>
      <c r="D2081"/>
      <c r="E2081"/>
      <c r="F2081"/>
      <c r="G2081"/>
      <c r="H2081"/>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c r="CW2081"/>
      <c r="CX2081"/>
      <c r="CY2081"/>
      <c r="CZ2081"/>
      <c r="DA2081"/>
      <c r="DB2081"/>
      <c r="DC2081"/>
      <c r="DD2081"/>
      <c r="DE2081"/>
      <c r="DF2081"/>
      <c r="DG2081"/>
      <c r="DH2081"/>
      <c r="DI2081"/>
      <c r="DJ2081"/>
      <c r="DK2081"/>
      <c r="DL2081"/>
      <c r="DM2081"/>
      <c r="DN2081"/>
      <c r="DO2081"/>
      <c r="DP2081"/>
      <c r="DQ2081"/>
      <c r="DR2081"/>
      <c r="DS2081"/>
      <c r="DT2081"/>
      <c r="DU2081"/>
      <c r="DV2081"/>
      <c r="DW2081"/>
      <c r="DX2081"/>
      <c r="DY2081"/>
      <c r="DZ2081"/>
      <c r="EA2081"/>
      <c r="EB2081"/>
      <c r="EC2081"/>
      <c r="ED2081"/>
      <c r="EE2081"/>
      <c r="EF2081"/>
      <c r="EG2081"/>
      <c r="EH2081"/>
      <c r="EI2081"/>
      <c r="EJ2081"/>
      <c r="EK2081"/>
    </row>
    <row r="2082" spans="1:141" ht="15.75">
      <c r="A2082"/>
      <c r="B2082"/>
      <c r="C2082"/>
      <c r="D2082"/>
      <c r="E2082"/>
      <c r="F2082"/>
      <c r="G2082"/>
      <c r="H2082"/>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c r="CW2082"/>
      <c r="CX2082"/>
      <c r="CY2082"/>
      <c r="CZ2082"/>
      <c r="DA2082"/>
      <c r="DB2082"/>
      <c r="DC2082"/>
      <c r="DD2082"/>
      <c r="DE2082"/>
      <c r="DF2082"/>
      <c r="DG2082"/>
      <c r="DH2082"/>
      <c r="DI2082"/>
      <c r="DJ2082"/>
      <c r="DK2082"/>
      <c r="DL2082"/>
      <c r="DM2082"/>
      <c r="DN2082"/>
      <c r="DO2082"/>
      <c r="DP2082"/>
      <c r="DQ2082"/>
      <c r="DR2082"/>
      <c r="DS2082"/>
      <c r="DT2082"/>
      <c r="DU2082"/>
      <c r="DV2082"/>
      <c r="DW2082"/>
      <c r="DX2082"/>
      <c r="DY2082"/>
      <c r="DZ2082"/>
      <c r="EA2082"/>
      <c r="EB2082"/>
      <c r="EC2082"/>
      <c r="ED2082"/>
      <c r="EE2082"/>
      <c r="EF2082"/>
      <c r="EG2082"/>
      <c r="EH2082"/>
      <c r="EI2082"/>
      <c r="EJ2082"/>
      <c r="EK2082"/>
    </row>
    <row r="2083" spans="1:141" ht="15.75">
      <c r="A2083"/>
      <c r="B2083"/>
      <c r="C2083"/>
      <c r="D2083"/>
      <c r="E2083"/>
      <c r="F2083"/>
      <c r="G2083"/>
      <c r="H2083"/>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c r="CW2083"/>
      <c r="CX2083"/>
      <c r="CY2083"/>
      <c r="CZ2083"/>
      <c r="DA2083"/>
      <c r="DB2083"/>
      <c r="DC2083"/>
      <c r="DD2083"/>
      <c r="DE2083"/>
      <c r="DF2083"/>
      <c r="DG2083"/>
      <c r="DH2083"/>
      <c r="DI2083"/>
      <c r="DJ2083"/>
      <c r="DK2083"/>
      <c r="DL2083"/>
      <c r="DM2083"/>
      <c r="DN2083"/>
      <c r="DO2083"/>
      <c r="DP2083"/>
      <c r="DQ2083"/>
      <c r="DR2083"/>
      <c r="DS2083"/>
      <c r="DT2083"/>
      <c r="DU2083"/>
      <c r="DV2083"/>
      <c r="DW2083"/>
      <c r="DX2083"/>
      <c r="DY2083"/>
      <c r="DZ2083"/>
      <c r="EA2083"/>
      <c r="EB2083"/>
      <c r="EC2083"/>
      <c r="ED2083"/>
      <c r="EE2083"/>
      <c r="EF2083"/>
      <c r="EG2083"/>
      <c r="EH2083"/>
      <c r="EI2083"/>
      <c r="EJ2083"/>
      <c r="EK2083"/>
    </row>
    <row r="2084" spans="1:141" ht="15.75">
      <c r="A2084"/>
      <c r="B2084"/>
      <c r="C2084"/>
      <c r="D2084"/>
      <c r="E2084"/>
      <c r="F2084"/>
      <c r="G2084"/>
      <c r="H2084"/>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c r="CW2084"/>
      <c r="CX2084"/>
      <c r="CY2084"/>
      <c r="CZ2084"/>
      <c r="DA2084"/>
      <c r="DB2084"/>
      <c r="DC2084"/>
      <c r="DD2084"/>
      <c r="DE2084"/>
      <c r="DF2084"/>
      <c r="DG2084"/>
      <c r="DH2084"/>
      <c r="DI2084"/>
      <c r="DJ2084"/>
      <c r="DK2084"/>
      <c r="DL2084"/>
      <c r="DM2084"/>
      <c r="DN2084"/>
      <c r="DO2084"/>
      <c r="DP2084"/>
      <c r="DQ2084"/>
      <c r="DR2084"/>
      <c r="DS2084"/>
      <c r="DT2084"/>
      <c r="DU2084"/>
      <c r="DV2084"/>
      <c r="DW2084"/>
      <c r="DX2084"/>
      <c r="DY2084"/>
      <c r="DZ2084"/>
      <c r="EA2084"/>
      <c r="EB2084"/>
      <c r="EC2084"/>
      <c r="ED2084"/>
      <c r="EE2084"/>
      <c r="EF2084"/>
      <c r="EG2084"/>
      <c r="EH2084"/>
      <c r="EI2084"/>
      <c r="EJ2084"/>
      <c r="EK2084"/>
    </row>
    <row r="2085" spans="1:141" ht="15.75">
      <c r="A2085"/>
      <c r="B2085"/>
      <c r="C2085"/>
      <c r="D2085"/>
      <c r="E2085"/>
      <c r="F2085"/>
      <c r="G2085"/>
      <c r="H208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c r="CW2085"/>
      <c r="CX2085"/>
      <c r="CY2085"/>
      <c r="CZ2085"/>
      <c r="DA2085"/>
      <c r="DB2085"/>
      <c r="DC2085"/>
      <c r="DD2085"/>
      <c r="DE2085"/>
      <c r="DF2085"/>
      <c r="DG2085"/>
      <c r="DH2085"/>
      <c r="DI2085"/>
      <c r="DJ2085"/>
      <c r="DK2085"/>
      <c r="DL2085"/>
      <c r="DM2085"/>
      <c r="DN2085"/>
      <c r="DO2085"/>
      <c r="DP2085"/>
      <c r="DQ2085"/>
      <c r="DR2085"/>
      <c r="DS2085"/>
      <c r="DT2085"/>
      <c r="DU2085"/>
      <c r="DV2085"/>
      <c r="DW2085"/>
      <c r="DX2085"/>
      <c r="DY2085"/>
      <c r="DZ2085"/>
      <c r="EA2085"/>
      <c r="EB2085"/>
      <c r="EC2085"/>
      <c r="ED2085"/>
      <c r="EE2085"/>
      <c r="EF2085"/>
      <c r="EG2085"/>
      <c r="EH2085"/>
      <c r="EI2085"/>
      <c r="EJ2085"/>
      <c r="EK2085"/>
    </row>
    <row r="2086" spans="1:141" ht="15.75">
      <c r="A2086"/>
      <c r="B2086"/>
      <c r="C2086"/>
      <c r="D2086"/>
      <c r="E2086"/>
      <c r="F2086"/>
      <c r="G2086"/>
      <c r="H2086"/>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c r="CW2086"/>
      <c r="CX2086"/>
      <c r="CY2086"/>
      <c r="CZ2086"/>
      <c r="DA2086"/>
      <c r="DB2086"/>
      <c r="DC2086"/>
      <c r="DD2086"/>
      <c r="DE2086"/>
      <c r="DF2086"/>
      <c r="DG2086"/>
      <c r="DH2086"/>
      <c r="DI2086"/>
      <c r="DJ2086"/>
      <c r="DK2086"/>
      <c r="DL2086"/>
      <c r="DM2086"/>
      <c r="DN2086"/>
      <c r="DO2086"/>
      <c r="DP2086"/>
      <c r="DQ2086"/>
      <c r="DR2086"/>
      <c r="DS2086"/>
      <c r="DT2086"/>
      <c r="DU2086"/>
      <c r="DV2086"/>
      <c r="DW2086"/>
      <c r="DX2086"/>
      <c r="DY2086"/>
      <c r="DZ2086"/>
      <c r="EA2086"/>
      <c r="EB2086"/>
      <c r="EC2086"/>
      <c r="ED2086"/>
      <c r="EE2086"/>
      <c r="EF2086"/>
      <c r="EG2086"/>
      <c r="EH2086"/>
      <c r="EI2086"/>
      <c r="EJ2086"/>
      <c r="EK2086"/>
    </row>
    <row r="2087" spans="1:141" ht="15.75">
      <c r="A2087"/>
      <c r="B2087"/>
      <c r="C2087"/>
      <c r="D2087"/>
      <c r="E2087"/>
      <c r="F2087"/>
      <c r="G2087"/>
      <c r="H2087"/>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c r="CW2087"/>
      <c r="CX2087"/>
      <c r="CY2087"/>
      <c r="CZ2087"/>
      <c r="DA2087"/>
      <c r="DB2087"/>
      <c r="DC2087"/>
      <c r="DD2087"/>
      <c r="DE2087"/>
      <c r="DF2087"/>
      <c r="DG2087"/>
      <c r="DH2087"/>
      <c r="DI2087"/>
      <c r="DJ2087"/>
      <c r="DK2087"/>
      <c r="DL2087"/>
      <c r="DM2087"/>
      <c r="DN2087"/>
      <c r="DO2087"/>
      <c r="DP2087"/>
      <c r="DQ2087"/>
      <c r="DR2087"/>
      <c r="DS2087"/>
      <c r="DT2087"/>
      <c r="DU2087"/>
      <c r="DV2087"/>
      <c r="DW2087"/>
      <c r="DX2087"/>
      <c r="DY2087"/>
      <c r="DZ2087"/>
      <c r="EA2087"/>
      <c r="EB2087"/>
      <c r="EC2087"/>
      <c r="ED2087"/>
      <c r="EE2087"/>
      <c r="EF2087"/>
      <c r="EG2087"/>
      <c r="EH2087"/>
      <c r="EI2087"/>
      <c r="EJ2087"/>
      <c r="EK2087"/>
    </row>
    <row r="2088" spans="1:141" ht="15.75">
      <c r="A2088"/>
      <c r="B2088"/>
      <c r="C2088"/>
      <c r="D2088"/>
      <c r="E2088"/>
      <c r="F2088"/>
      <c r="G2088"/>
      <c r="H2088"/>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c r="CW2088"/>
      <c r="CX2088"/>
      <c r="CY2088"/>
      <c r="CZ2088"/>
      <c r="DA2088"/>
      <c r="DB2088"/>
      <c r="DC2088"/>
      <c r="DD2088"/>
      <c r="DE2088"/>
      <c r="DF2088"/>
      <c r="DG2088"/>
      <c r="DH2088"/>
      <c r="DI2088"/>
      <c r="DJ2088"/>
      <c r="DK2088"/>
      <c r="DL2088"/>
      <c r="DM2088"/>
      <c r="DN2088"/>
      <c r="DO2088"/>
      <c r="DP2088"/>
      <c r="DQ2088"/>
      <c r="DR2088"/>
      <c r="DS2088"/>
      <c r="DT2088"/>
      <c r="DU2088"/>
      <c r="DV2088"/>
      <c r="DW2088"/>
      <c r="DX2088"/>
      <c r="DY2088"/>
      <c r="DZ2088"/>
      <c r="EA2088"/>
      <c r="EB2088"/>
      <c r="EC2088"/>
      <c r="ED2088"/>
      <c r="EE2088"/>
      <c r="EF2088"/>
      <c r="EG2088"/>
      <c r="EH2088"/>
      <c r="EI2088"/>
      <c r="EJ2088"/>
      <c r="EK2088"/>
    </row>
    <row r="2089" spans="1:141" ht="15.75">
      <c r="A2089"/>
      <c r="B2089"/>
      <c r="C2089"/>
      <c r="D2089"/>
      <c r="E2089"/>
      <c r="F2089"/>
      <c r="G2089"/>
      <c r="H2089"/>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c r="CW2089"/>
      <c r="CX2089"/>
      <c r="CY2089"/>
      <c r="CZ2089"/>
      <c r="DA2089"/>
      <c r="DB2089"/>
      <c r="DC2089"/>
      <c r="DD2089"/>
      <c r="DE2089"/>
      <c r="DF2089"/>
      <c r="DG2089"/>
      <c r="DH2089"/>
      <c r="DI2089"/>
      <c r="DJ2089"/>
      <c r="DK2089"/>
      <c r="DL2089"/>
      <c r="DM2089"/>
      <c r="DN2089"/>
      <c r="DO2089"/>
      <c r="DP2089"/>
      <c r="DQ2089"/>
      <c r="DR2089"/>
      <c r="DS2089"/>
      <c r="DT2089"/>
      <c r="DU2089"/>
      <c r="DV2089"/>
      <c r="DW2089"/>
      <c r="DX2089"/>
      <c r="DY2089"/>
      <c r="DZ2089"/>
      <c r="EA2089"/>
      <c r="EB2089"/>
      <c r="EC2089"/>
      <c r="ED2089"/>
      <c r="EE2089"/>
      <c r="EF2089"/>
      <c r="EG2089"/>
      <c r="EH2089"/>
      <c r="EI2089"/>
      <c r="EJ2089"/>
      <c r="EK2089"/>
    </row>
    <row r="2090" spans="1:141" ht="15.75">
      <c r="A2090"/>
      <c r="B2090"/>
      <c r="C2090"/>
      <c r="D2090"/>
      <c r="E2090"/>
      <c r="F2090"/>
      <c r="G2090"/>
      <c r="H2090"/>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c r="CW2090"/>
      <c r="CX2090"/>
      <c r="CY2090"/>
      <c r="CZ2090"/>
      <c r="DA2090"/>
      <c r="DB2090"/>
      <c r="DC2090"/>
      <c r="DD2090"/>
      <c r="DE2090"/>
      <c r="DF2090"/>
      <c r="DG2090"/>
      <c r="DH2090"/>
      <c r="DI2090"/>
      <c r="DJ2090"/>
      <c r="DK2090"/>
      <c r="DL2090"/>
      <c r="DM2090"/>
      <c r="DN2090"/>
      <c r="DO2090"/>
      <c r="DP2090"/>
      <c r="DQ2090"/>
      <c r="DR2090"/>
      <c r="DS2090"/>
      <c r="DT2090"/>
      <c r="DU2090"/>
      <c r="DV2090"/>
      <c r="DW2090"/>
      <c r="DX2090"/>
      <c r="DY2090"/>
      <c r="DZ2090"/>
      <c r="EA2090"/>
      <c r="EB2090"/>
      <c r="EC2090"/>
      <c r="ED2090"/>
      <c r="EE2090"/>
      <c r="EF2090"/>
      <c r="EG2090"/>
      <c r="EH2090"/>
      <c r="EI2090"/>
      <c r="EJ2090"/>
      <c r="EK2090"/>
    </row>
    <row r="2091" spans="1:141" ht="15.75">
      <c r="A2091"/>
      <c r="B2091"/>
      <c r="C2091"/>
      <c r="D2091"/>
      <c r="E2091"/>
      <c r="F2091"/>
      <c r="G2091"/>
      <c r="H2091"/>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c r="CW2091"/>
      <c r="CX2091"/>
      <c r="CY2091"/>
      <c r="CZ2091"/>
      <c r="DA2091"/>
      <c r="DB2091"/>
      <c r="DC2091"/>
      <c r="DD2091"/>
      <c r="DE2091"/>
      <c r="DF2091"/>
      <c r="DG2091"/>
      <c r="DH2091"/>
      <c r="DI2091"/>
      <c r="DJ2091"/>
      <c r="DK2091"/>
      <c r="DL2091"/>
      <c r="DM2091"/>
      <c r="DN2091"/>
      <c r="DO2091"/>
      <c r="DP2091"/>
      <c r="DQ2091"/>
      <c r="DR2091"/>
      <c r="DS2091"/>
      <c r="DT2091"/>
      <c r="DU2091"/>
      <c r="DV2091"/>
      <c r="DW2091"/>
      <c r="DX2091"/>
      <c r="DY2091"/>
      <c r="DZ2091"/>
      <c r="EA2091"/>
      <c r="EB2091"/>
      <c r="EC2091"/>
      <c r="ED2091"/>
      <c r="EE2091"/>
      <c r="EF2091"/>
      <c r="EG2091"/>
      <c r="EH2091"/>
      <c r="EI2091"/>
      <c r="EJ2091"/>
      <c r="EK2091"/>
    </row>
    <row r="2092" spans="1:141" ht="15.75">
      <c r="A2092"/>
      <c r="B2092"/>
      <c r="C2092"/>
      <c r="D2092"/>
      <c r="E2092"/>
      <c r="F2092"/>
      <c r="G2092"/>
      <c r="H2092"/>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c r="CW2092"/>
      <c r="CX2092"/>
      <c r="CY2092"/>
      <c r="CZ2092"/>
      <c r="DA2092"/>
      <c r="DB2092"/>
      <c r="DC2092"/>
      <c r="DD2092"/>
      <c r="DE2092"/>
      <c r="DF2092"/>
      <c r="DG2092"/>
      <c r="DH2092"/>
      <c r="DI2092"/>
      <c r="DJ2092"/>
      <c r="DK2092"/>
      <c r="DL2092"/>
      <c r="DM2092"/>
      <c r="DN2092"/>
      <c r="DO2092"/>
      <c r="DP2092"/>
      <c r="DQ2092"/>
      <c r="DR2092"/>
      <c r="DS2092"/>
      <c r="DT2092"/>
      <c r="DU2092"/>
      <c r="DV2092"/>
      <c r="DW2092"/>
      <c r="DX2092"/>
      <c r="DY2092"/>
      <c r="DZ2092"/>
      <c r="EA2092"/>
      <c r="EB2092"/>
      <c r="EC2092"/>
      <c r="ED2092"/>
      <c r="EE2092"/>
      <c r="EF2092"/>
      <c r="EG2092"/>
      <c r="EH2092"/>
      <c r="EI2092"/>
      <c r="EJ2092"/>
      <c r="EK2092"/>
    </row>
    <row r="2093" spans="1:141" ht="15.75">
      <c r="A2093"/>
      <c r="B2093"/>
      <c r="C2093"/>
      <c r="D2093"/>
      <c r="E2093"/>
      <c r="F2093"/>
      <c r="G2093"/>
      <c r="H2093"/>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c r="CW2093"/>
      <c r="CX2093"/>
      <c r="CY2093"/>
      <c r="CZ2093"/>
      <c r="DA2093"/>
      <c r="DB2093"/>
      <c r="DC2093"/>
      <c r="DD2093"/>
      <c r="DE2093"/>
      <c r="DF2093"/>
      <c r="DG2093"/>
      <c r="DH2093"/>
      <c r="DI2093"/>
      <c r="DJ2093"/>
      <c r="DK2093"/>
      <c r="DL2093"/>
      <c r="DM2093"/>
      <c r="DN2093"/>
      <c r="DO2093"/>
      <c r="DP2093"/>
      <c r="DQ2093"/>
      <c r="DR2093"/>
      <c r="DS2093"/>
      <c r="DT2093"/>
      <c r="DU2093"/>
      <c r="DV2093"/>
      <c r="DW2093"/>
      <c r="DX2093"/>
      <c r="DY2093"/>
      <c r="DZ2093"/>
      <c r="EA2093"/>
      <c r="EB2093"/>
      <c r="EC2093"/>
      <c r="ED2093"/>
      <c r="EE2093"/>
      <c r="EF2093"/>
      <c r="EG2093"/>
      <c r="EH2093"/>
      <c r="EI2093"/>
      <c r="EJ2093"/>
      <c r="EK2093"/>
    </row>
    <row r="2094" spans="1:141" ht="15.75">
      <c r="A2094"/>
      <c r="B2094"/>
      <c r="C2094"/>
      <c r="D2094"/>
      <c r="E2094"/>
      <c r="F2094"/>
      <c r="G2094"/>
      <c r="H2094"/>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c r="CW2094"/>
      <c r="CX2094"/>
      <c r="CY2094"/>
      <c r="CZ2094"/>
      <c r="DA2094"/>
      <c r="DB2094"/>
      <c r="DC2094"/>
      <c r="DD2094"/>
      <c r="DE2094"/>
      <c r="DF2094"/>
      <c r="DG2094"/>
      <c r="DH2094"/>
      <c r="DI2094"/>
      <c r="DJ2094"/>
      <c r="DK2094"/>
      <c r="DL2094"/>
      <c r="DM2094"/>
      <c r="DN2094"/>
      <c r="DO2094"/>
      <c r="DP2094"/>
      <c r="DQ2094"/>
      <c r="DR2094"/>
      <c r="DS2094"/>
      <c r="DT2094"/>
      <c r="DU2094"/>
      <c r="DV2094"/>
      <c r="DW2094"/>
      <c r="DX2094"/>
      <c r="DY2094"/>
      <c r="DZ2094"/>
      <c r="EA2094"/>
      <c r="EB2094"/>
      <c r="EC2094"/>
      <c r="ED2094"/>
      <c r="EE2094"/>
      <c r="EF2094"/>
      <c r="EG2094"/>
      <c r="EH2094"/>
      <c r="EI2094"/>
      <c r="EJ2094"/>
      <c r="EK2094"/>
    </row>
    <row r="2095" spans="1:141" ht="15.75">
      <c r="A2095"/>
      <c r="B2095"/>
      <c r="C2095"/>
      <c r="D2095"/>
      <c r="E2095"/>
      <c r="F2095"/>
      <c r="G2095"/>
      <c r="H209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c r="CW2095"/>
      <c r="CX2095"/>
      <c r="CY2095"/>
      <c r="CZ2095"/>
      <c r="DA2095"/>
      <c r="DB2095"/>
      <c r="DC2095"/>
      <c r="DD2095"/>
      <c r="DE2095"/>
      <c r="DF2095"/>
      <c r="DG2095"/>
      <c r="DH2095"/>
      <c r="DI2095"/>
      <c r="DJ2095"/>
      <c r="DK2095"/>
      <c r="DL2095"/>
      <c r="DM2095"/>
      <c r="DN2095"/>
      <c r="DO2095"/>
      <c r="DP2095"/>
      <c r="DQ2095"/>
      <c r="DR2095"/>
      <c r="DS2095"/>
      <c r="DT2095"/>
      <c r="DU2095"/>
      <c r="DV2095"/>
      <c r="DW2095"/>
      <c r="DX2095"/>
      <c r="DY2095"/>
      <c r="DZ2095"/>
      <c r="EA2095"/>
      <c r="EB2095"/>
      <c r="EC2095"/>
      <c r="ED2095"/>
      <c r="EE2095"/>
      <c r="EF2095"/>
      <c r="EG2095"/>
      <c r="EH2095"/>
      <c r="EI2095"/>
      <c r="EJ2095"/>
      <c r="EK2095"/>
    </row>
    <row r="2096" spans="1:141" ht="15.75">
      <c r="A2096"/>
      <c r="B2096"/>
      <c r="C2096"/>
      <c r="D2096"/>
      <c r="E2096"/>
      <c r="F2096"/>
      <c r="G2096"/>
      <c r="H2096"/>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c r="CW2096"/>
      <c r="CX2096"/>
      <c r="CY2096"/>
      <c r="CZ2096"/>
      <c r="DA2096"/>
      <c r="DB2096"/>
      <c r="DC2096"/>
      <c r="DD2096"/>
      <c r="DE2096"/>
      <c r="DF2096"/>
      <c r="DG2096"/>
      <c r="DH2096"/>
      <c r="DI2096"/>
      <c r="DJ2096"/>
      <c r="DK2096"/>
      <c r="DL2096"/>
      <c r="DM2096"/>
      <c r="DN2096"/>
      <c r="DO2096"/>
      <c r="DP2096"/>
      <c r="DQ2096"/>
      <c r="DR2096"/>
      <c r="DS2096"/>
      <c r="DT2096"/>
      <c r="DU2096"/>
      <c r="DV2096"/>
      <c r="DW2096"/>
      <c r="DX2096"/>
      <c r="DY2096"/>
      <c r="DZ2096"/>
      <c r="EA2096"/>
      <c r="EB2096"/>
      <c r="EC2096"/>
      <c r="ED2096"/>
      <c r="EE2096"/>
      <c r="EF2096"/>
      <c r="EG2096"/>
      <c r="EH2096"/>
      <c r="EI2096"/>
      <c r="EJ2096"/>
      <c r="EK2096"/>
    </row>
    <row r="2097" spans="1:141" ht="15.75">
      <c r="A2097"/>
      <c r="B2097"/>
      <c r="C2097"/>
      <c r="D2097"/>
      <c r="E2097"/>
      <c r="F2097"/>
      <c r="G2097"/>
      <c r="H2097"/>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c r="CW2097"/>
      <c r="CX2097"/>
      <c r="CY2097"/>
      <c r="CZ2097"/>
      <c r="DA2097"/>
      <c r="DB2097"/>
      <c r="DC2097"/>
      <c r="DD2097"/>
      <c r="DE2097"/>
      <c r="DF2097"/>
      <c r="DG2097"/>
      <c r="DH2097"/>
      <c r="DI2097"/>
      <c r="DJ2097"/>
      <c r="DK2097"/>
      <c r="DL2097"/>
      <c r="DM2097"/>
      <c r="DN2097"/>
      <c r="DO2097"/>
      <c r="DP2097"/>
      <c r="DQ2097"/>
      <c r="DR2097"/>
      <c r="DS2097"/>
      <c r="DT2097"/>
      <c r="DU2097"/>
      <c r="DV2097"/>
      <c r="DW2097"/>
      <c r="DX2097"/>
      <c r="DY2097"/>
      <c r="DZ2097"/>
      <c r="EA2097"/>
      <c r="EB2097"/>
      <c r="EC2097"/>
      <c r="ED2097"/>
      <c r="EE2097"/>
      <c r="EF2097"/>
      <c r="EG2097"/>
      <c r="EH2097"/>
      <c r="EI2097"/>
      <c r="EJ2097"/>
      <c r="EK2097"/>
    </row>
    <row r="2098" spans="1:141">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c r="CW2098"/>
      <c r="CX2098"/>
      <c r="CY2098"/>
      <c r="CZ2098"/>
      <c r="DA2098"/>
      <c r="DB2098"/>
      <c r="DC2098"/>
      <c r="DD2098"/>
      <c r="DE2098"/>
      <c r="DF2098"/>
      <c r="DG2098"/>
      <c r="DH2098"/>
      <c r="DI2098"/>
      <c r="DJ2098"/>
      <c r="DK2098"/>
      <c r="DL2098"/>
      <c r="DM2098"/>
      <c r="DN2098"/>
      <c r="DO2098"/>
      <c r="DP2098"/>
      <c r="DQ2098"/>
      <c r="DR2098"/>
      <c r="DS2098"/>
      <c r="DT2098"/>
      <c r="DU2098"/>
      <c r="DV2098"/>
      <c r="DW2098"/>
      <c r="DX2098"/>
      <c r="DY2098"/>
      <c r="DZ2098"/>
      <c r="EA2098"/>
      <c r="EB2098"/>
      <c r="EC2098"/>
      <c r="ED2098"/>
      <c r="EE2098"/>
      <c r="EF2098"/>
      <c r="EG2098"/>
      <c r="EH2098"/>
      <c r="EI2098"/>
      <c r="EJ2098"/>
      <c r="EK2098"/>
    </row>
  </sheetData>
  <phoneticPr fontId="6" type="noConversion"/>
  <conditionalFormatting sqref="C2098:C1048576">
    <cfRule type="containsText" dxfId="6" priority="79" operator="containsText" text="L1">
      <formula>NOT(ISERROR(SEARCH("L1",C2098)))</formula>
    </cfRule>
  </conditionalFormatting>
  <conditionalFormatting sqref="C1">
    <cfRule type="containsText" dxfId="5" priority="1" operator="containsText" text="L1">
      <formula>NOT(ISERROR(SEARCH("L1",C1)))</formula>
    </cfRule>
  </conditionalFormatting>
  <pageMargins left="0.7" right="0.7" top="0.75" bottom="0.75" header="0.3" footer="0.3"/>
  <pageSetup paperSize="9" orientation="portrait" r:id="rId1"/>
  <customProperties>
    <customPr name="FM_PARAM" r:id="rId2"/>
    <customPr name="HASH_CODE"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6">
    <tabColor rgb="FF00B0F0"/>
  </sheetPr>
  <dimension ref="A2:I15"/>
  <sheetViews>
    <sheetView zoomScale="55" zoomScaleNormal="55" workbookViewId="0">
      <selection activeCell="B20" sqref="B20"/>
    </sheetView>
  </sheetViews>
  <sheetFormatPr defaultColWidth="8.5546875" defaultRowHeight="15.75"/>
  <cols>
    <col min="1" max="1" width="60.33203125" customWidth="1"/>
    <col min="2" max="2" width="45.109375" customWidth="1"/>
    <col min="3" max="3" width="24.5546875" customWidth="1"/>
    <col min="4" max="4" width="57.88671875" customWidth="1"/>
    <col min="5" max="5" width="21.44140625" customWidth="1"/>
    <col min="6" max="6" width="9.5546875" customWidth="1"/>
    <col min="7" max="7" width="16.33203125" bestFit="1" customWidth="1"/>
    <col min="8" max="8" width="24.109375" bestFit="1" customWidth="1"/>
    <col min="9" max="9" width="25" bestFit="1" customWidth="1"/>
    <col min="10" max="10" width="5" bestFit="1" customWidth="1"/>
    <col min="11" max="13" width="5.109375" bestFit="1" customWidth="1"/>
  </cols>
  <sheetData>
    <row r="2" spans="1:9">
      <c r="A2" s="112" t="s">
        <v>957</v>
      </c>
      <c r="B2" t="s">
        <v>1154</v>
      </c>
    </row>
    <row r="3" spans="1:9">
      <c r="A3" s="112" t="s">
        <v>1180</v>
      </c>
      <c r="B3" t="s">
        <v>1153</v>
      </c>
    </row>
    <row r="4" spans="1:9">
      <c r="A4" s="112" t="s">
        <v>1152</v>
      </c>
      <c r="B4" t="s">
        <v>1154</v>
      </c>
    </row>
    <row r="7" spans="1:9">
      <c r="A7" s="112" t="s">
        <v>1716</v>
      </c>
      <c r="B7" s="112" t="s">
        <v>1809</v>
      </c>
      <c r="C7" s="112" t="s">
        <v>853</v>
      </c>
      <c r="D7" s="112" t="s">
        <v>940</v>
      </c>
      <c r="E7" s="112" t="s">
        <v>944</v>
      </c>
      <c r="F7" s="112" t="s">
        <v>945</v>
      </c>
      <c r="G7" s="112" t="s">
        <v>947</v>
      </c>
      <c r="H7" s="112" t="s">
        <v>948</v>
      </c>
      <c r="I7" s="112" t="s">
        <v>949</v>
      </c>
    </row>
    <row r="8" spans="1:9">
      <c r="A8" t="s">
        <v>2781</v>
      </c>
      <c r="B8" t="s">
        <v>2784</v>
      </c>
      <c r="C8" t="s">
        <v>2737</v>
      </c>
      <c r="D8" t="s">
        <v>1230</v>
      </c>
      <c r="E8" t="s">
        <v>2861</v>
      </c>
      <c r="F8" t="s">
        <v>2742</v>
      </c>
      <c r="G8" t="s">
        <v>2782</v>
      </c>
      <c r="H8" t="s">
        <v>2784</v>
      </c>
    </row>
    <row r="9" spans="1:9">
      <c r="A9" t="s">
        <v>2786</v>
      </c>
      <c r="B9" t="s">
        <v>2788</v>
      </c>
      <c r="C9" t="s">
        <v>2737</v>
      </c>
      <c r="D9" t="s">
        <v>1223</v>
      </c>
      <c r="E9" t="s">
        <v>2773</v>
      </c>
      <c r="F9" t="s">
        <v>2747</v>
      </c>
      <c r="G9" t="s">
        <v>2787</v>
      </c>
      <c r="H9" t="s">
        <v>2792</v>
      </c>
    </row>
    <row r="10" spans="1:9">
      <c r="A10" t="s">
        <v>2795</v>
      </c>
      <c r="B10" t="s">
        <v>2797</v>
      </c>
      <c r="C10" t="s">
        <v>2737</v>
      </c>
      <c r="D10" t="s">
        <v>1226</v>
      </c>
      <c r="E10" t="s">
        <v>2778</v>
      </c>
      <c r="F10" t="s">
        <v>2750</v>
      </c>
      <c r="G10" t="s">
        <v>2796</v>
      </c>
      <c r="H10" t="s">
        <v>2802</v>
      </c>
    </row>
    <row r="11" spans="1:9">
      <c r="A11" t="s">
        <v>2806</v>
      </c>
      <c r="B11" t="s">
        <v>2808</v>
      </c>
      <c r="C11" t="s">
        <v>2737</v>
      </c>
      <c r="D11" t="s">
        <v>1223</v>
      </c>
      <c r="E11" t="s">
        <v>2785</v>
      </c>
      <c r="F11" t="s">
        <v>2755</v>
      </c>
      <c r="G11" t="s">
        <v>2807</v>
      </c>
      <c r="H11" t="s">
        <v>2812</v>
      </c>
    </row>
    <row r="12" spans="1:9">
      <c r="A12" t="s">
        <v>2815</v>
      </c>
      <c r="B12" t="s">
        <v>2817</v>
      </c>
      <c r="C12" t="s">
        <v>2737</v>
      </c>
      <c r="D12" t="s">
        <v>1223</v>
      </c>
      <c r="E12" t="s">
        <v>2791</v>
      </c>
      <c r="F12" t="s">
        <v>2758</v>
      </c>
      <c r="G12" t="s">
        <v>2816</v>
      </c>
      <c r="H12" t="s">
        <v>2821</v>
      </c>
    </row>
    <row r="13" spans="1:9">
      <c r="A13" t="s">
        <v>2824</v>
      </c>
      <c r="B13" t="s">
        <v>2826</v>
      </c>
      <c r="C13" t="s">
        <v>2737</v>
      </c>
      <c r="D13" t="s">
        <v>1223</v>
      </c>
      <c r="E13" t="s">
        <v>2801</v>
      </c>
      <c r="F13" t="s">
        <v>2761</v>
      </c>
      <c r="G13" t="s">
        <v>2825</v>
      </c>
      <c r="H13" t="s">
        <v>2830</v>
      </c>
    </row>
    <row r="14" spans="1:9">
      <c r="A14" t="s">
        <v>2833</v>
      </c>
      <c r="B14" t="s">
        <v>2836</v>
      </c>
      <c r="C14" t="s">
        <v>2737</v>
      </c>
      <c r="D14" t="s">
        <v>1230</v>
      </c>
      <c r="E14" t="s">
        <v>2811</v>
      </c>
      <c r="F14" t="s">
        <v>2765</v>
      </c>
      <c r="G14" t="s">
        <v>2834</v>
      </c>
      <c r="H14" t="s">
        <v>2836</v>
      </c>
    </row>
    <row r="15" spans="1:9">
      <c r="A15" t="s">
        <v>2840</v>
      </c>
      <c r="B15" t="s">
        <v>2842</v>
      </c>
      <c r="C15" t="s">
        <v>2737</v>
      </c>
      <c r="D15" t="s">
        <v>1223</v>
      </c>
      <c r="E15" t="s">
        <v>2820</v>
      </c>
      <c r="F15" t="s">
        <v>2767</v>
      </c>
      <c r="G15" t="s">
        <v>2841</v>
      </c>
      <c r="H15" t="s">
        <v>2845</v>
      </c>
    </row>
  </sheetData>
  <phoneticPr fontId="40"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7">
    <tabColor rgb="FF00B0F0"/>
  </sheetPr>
  <dimension ref="A3:D9"/>
  <sheetViews>
    <sheetView zoomScale="85" zoomScaleNormal="85" workbookViewId="0">
      <selection activeCell="C37" sqref="C37"/>
    </sheetView>
  </sheetViews>
  <sheetFormatPr defaultColWidth="8.5546875" defaultRowHeight="15.75"/>
  <cols>
    <col min="1" max="1" width="18.5546875" bestFit="1" customWidth="1"/>
    <col min="2" max="3" width="21.5546875" bestFit="1" customWidth="1"/>
    <col min="4" max="4" width="21.44140625" bestFit="1" customWidth="1"/>
    <col min="5" max="5" width="4.5546875" bestFit="1" customWidth="1"/>
    <col min="6" max="12" width="5.109375" bestFit="1" customWidth="1"/>
  </cols>
  <sheetData>
    <row r="3" spans="1:4">
      <c r="A3" s="112" t="s">
        <v>957</v>
      </c>
      <c r="B3" t="s">
        <v>1154</v>
      </c>
    </row>
    <row r="6" spans="1:4">
      <c r="A6" s="112" t="s">
        <v>1811</v>
      </c>
      <c r="B6" s="112" t="s">
        <v>1812</v>
      </c>
      <c r="C6" s="112" t="s">
        <v>1813</v>
      </c>
      <c r="D6" s="112" t="s">
        <v>1814</v>
      </c>
    </row>
    <row r="7" spans="1:4">
      <c r="A7" t="s">
        <v>976</v>
      </c>
      <c r="B7" t="s">
        <v>1230</v>
      </c>
      <c r="C7" t="s">
        <v>1173</v>
      </c>
      <c r="D7" t="s">
        <v>1201</v>
      </c>
    </row>
    <row r="8" spans="1:4">
      <c r="A8" t="s">
        <v>976</v>
      </c>
      <c r="B8" t="s">
        <v>1223</v>
      </c>
      <c r="C8" t="s">
        <v>1173</v>
      </c>
      <c r="D8" t="s">
        <v>1201</v>
      </c>
    </row>
    <row r="9" spans="1:4">
      <c r="A9" t="s">
        <v>976</v>
      </c>
      <c r="B9" t="s">
        <v>1226</v>
      </c>
      <c r="C9" t="s">
        <v>1173</v>
      </c>
      <c r="D9" t="s">
        <v>1201</v>
      </c>
    </row>
  </sheetData>
  <phoneticPr fontId="40"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9">
    <tabColor rgb="FF00B0F0"/>
  </sheetPr>
  <dimension ref="B2:I8"/>
  <sheetViews>
    <sheetView zoomScale="70" zoomScaleNormal="70" workbookViewId="0">
      <selection activeCell="B23" sqref="B23"/>
    </sheetView>
  </sheetViews>
  <sheetFormatPr defaultColWidth="8.5546875" defaultRowHeight="15.75"/>
  <cols>
    <col min="2" max="2" width="17.5546875" customWidth="1"/>
    <col min="3" max="3" width="23.44140625" customWidth="1"/>
    <col min="4" max="4" width="19.5546875" bestFit="1" customWidth="1"/>
    <col min="5" max="5" width="23.44140625" customWidth="1"/>
    <col min="6" max="6" width="18.88671875" bestFit="1" customWidth="1"/>
    <col min="7" max="7" width="28.33203125" customWidth="1"/>
    <col min="8" max="8" width="16.5546875" customWidth="1"/>
    <col min="9" max="9" width="11.88671875" bestFit="1" customWidth="1"/>
    <col min="10" max="10" width="4.5546875" bestFit="1" customWidth="1"/>
    <col min="11" max="11" width="5.44140625" bestFit="1" customWidth="1"/>
    <col min="12" max="13" width="5.109375" bestFit="1" customWidth="1"/>
  </cols>
  <sheetData>
    <row r="2" spans="2:9">
      <c r="B2" s="112" t="s">
        <v>957</v>
      </c>
      <c r="C2" t="s">
        <v>1154</v>
      </c>
    </row>
    <row r="3" spans="2:9">
      <c r="B3" s="112" t="s">
        <v>1815</v>
      </c>
      <c r="C3" t="s">
        <v>1153</v>
      </c>
    </row>
    <row r="4" spans="2:9">
      <c r="B4" s="112" t="s">
        <v>1152</v>
      </c>
      <c r="C4" t="s">
        <v>1163</v>
      </c>
    </row>
    <row r="7" spans="2:9">
      <c r="B7" s="112" t="s">
        <v>1119</v>
      </c>
      <c r="C7" s="112" t="s">
        <v>1120</v>
      </c>
      <c r="D7" s="112" t="s">
        <v>1118</v>
      </c>
      <c r="E7" s="112" t="s">
        <v>1816</v>
      </c>
      <c r="F7" s="112" t="s">
        <v>1121</v>
      </c>
      <c r="G7" s="112" t="s">
        <v>1124</v>
      </c>
      <c r="H7" s="112" t="s">
        <v>1122</v>
      </c>
      <c r="I7" s="112" t="s">
        <v>1817</v>
      </c>
    </row>
    <row r="8" spans="2:9">
      <c r="B8" t="s">
        <v>1787</v>
      </c>
      <c r="C8" t="s">
        <v>1788</v>
      </c>
      <c r="E8" t="s">
        <v>1789</v>
      </c>
      <c r="F8" t="s">
        <v>2743</v>
      </c>
      <c r="G8" t="s">
        <v>2781</v>
      </c>
      <c r="H8" t="s">
        <v>2737</v>
      </c>
      <c r="I8" t="s">
        <v>1791</v>
      </c>
    </row>
  </sheetData>
  <phoneticPr fontId="40" type="noConversion"/>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0">
    <tabColor rgb="FF00B0F0"/>
  </sheetPr>
  <dimension ref="A1:AK287"/>
  <sheetViews>
    <sheetView zoomScale="85" zoomScaleNormal="85" workbookViewId="0">
      <pane xSplit="3" ySplit="1" topLeftCell="D2" activePane="bottomRight" state="frozen"/>
      <selection pane="topRight" activeCell="B12" sqref="B12"/>
      <selection pane="bottomLeft" activeCell="B12" sqref="B12"/>
      <selection pane="bottomRight" activeCell="D33" sqref="D33"/>
    </sheetView>
  </sheetViews>
  <sheetFormatPr defaultColWidth="10.44140625" defaultRowHeight="15.75"/>
  <cols>
    <col min="1" max="1" width="16.5546875" style="50" customWidth="1"/>
    <col min="2" max="2" width="18.5546875" style="31" customWidth="1"/>
    <col min="3" max="3" width="22.44140625" style="31" customWidth="1"/>
    <col min="4" max="4" width="11.44140625" style="31" customWidth="1"/>
    <col min="5" max="5" width="15.44140625" style="31" customWidth="1"/>
    <col min="6" max="6" width="13.44140625" style="31" customWidth="1"/>
    <col min="7" max="7" width="11.33203125" style="31" customWidth="1"/>
    <col min="8" max="8" width="11.109375" style="30" customWidth="1"/>
    <col min="9" max="9" width="26" style="39" customWidth="1"/>
    <col min="10" max="10" width="16.44140625" style="39" customWidth="1"/>
    <col min="11" max="11" width="18.5546875" style="30" customWidth="1"/>
    <col min="12" max="12" width="19.88671875" style="39" customWidth="1"/>
    <col min="13" max="14" width="14.109375" style="39" customWidth="1"/>
    <col min="15" max="15" width="30.33203125" style="30" customWidth="1"/>
    <col min="16" max="16" width="10.33203125" style="30" customWidth="1"/>
    <col min="17" max="17" width="12.109375" style="30" customWidth="1"/>
    <col min="18" max="18" width="9.44140625" style="30" customWidth="1"/>
    <col min="19" max="19" width="6.33203125" style="30" customWidth="1"/>
    <col min="20" max="20" width="16.33203125" style="30" customWidth="1"/>
    <col min="21" max="22" width="10.44140625" style="30" customWidth="1"/>
    <col min="23" max="23" width="1.5546875" style="30" customWidth="1"/>
    <col min="24" max="24" width="21.5546875" style="31" customWidth="1"/>
    <col min="25" max="25" width="24.109375" style="31" customWidth="1"/>
    <col min="26" max="26" width="25.88671875" style="31" customWidth="1"/>
    <col min="27" max="27" width="21.5546875" style="31" customWidth="1"/>
    <col min="28" max="28" width="3.5546875" style="30" customWidth="1"/>
    <col min="29" max="32" width="15.5546875" style="31" customWidth="1"/>
    <col min="33" max="33" width="1.109375" style="31" customWidth="1"/>
    <col min="34" max="34" width="17.44140625" style="50" customWidth="1"/>
    <col min="35" max="35" width="14.88671875" style="50" customWidth="1"/>
    <col min="36" max="37" width="12.88671875" style="50" customWidth="1"/>
    <col min="38" max="16384" width="10.44140625" style="30"/>
  </cols>
  <sheetData>
    <row r="1" spans="1:37" ht="16.5">
      <c r="A1" s="40" t="s">
        <v>1818</v>
      </c>
      <c r="B1" s="41" t="s">
        <v>1819</v>
      </c>
      <c r="C1" s="41" t="s">
        <v>881</v>
      </c>
      <c r="D1" s="41" t="s">
        <v>1820</v>
      </c>
      <c r="E1" s="41" t="s">
        <v>1821</v>
      </c>
      <c r="F1" s="42" t="s">
        <v>1822</v>
      </c>
      <c r="G1" s="42" t="s">
        <v>1823</v>
      </c>
      <c r="H1" s="42" t="s">
        <v>1824</v>
      </c>
      <c r="I1" s="43" t="s">
        <v>1825</v>
      </c>
      <c r="J1" s="43" t="s">
        <v>1826</v>
      </c>
      <c r="K1" s="42" t="s">
        <v>1827</v>
      </c>
      <c r="L1" s="43" t="s">
        <v>1828</v>
      </c>
      <c r="M1" s="43" t="s">
        <v>1829</v>
      </c>
      <c r="N1" s="43" t="s">
        <v>1830</v>
      </c>
      <c r="O1" s="44" t="s">
        <v>1831</v>
      </c>
      <c r="P1" s="44" t="s">
        <v>1832</v>
      </c>
      <c r="Q1" s="44" t="s">
        <v>1833</v>
      </c>
      <c r="R1" s="44" t="s">
        <v>1834</v>
      </c>
      <c r="S1" s="44" t="s">
        <v>1835</v>
      </c>
      <c r="T1" s="44" t="s">
        <v>1836</v>
      </c>
      <c r="U1" s="44" t="s">
        <v>1837</v>
      </c>
      <c r="V1" s="44" t="s">
        <v>1838</v>
      </c>
      <c r="X1" s="42" t="s">
        <v>1839</v>
      </c>
      <c r="Y1" s="42" t="s">
        <v>1840</v>
      </c>
      <c r="Z1" s="42" t="s">
        <v>1841</v>
      </c>
      <c r="AA1" s="42" t="s">
        <v>1842</v>
      </c>
      <c r="AC1" s="45" t="s">
        <v>1843</v>
      </c>
      <c r="AD1" s="45" t="s">
        <v>1844</v>
      </c>
      <c r="AE1" s="45" t="s">
        <v>1845</v>
      </c>
      <c r="AF1" s="45" t="s">
        <v>1846</v>
      </c>
      <c r="AH1" s="45" t="s">
        <v>1843</v>
      </c>
      <c r="AI1" s="45" t="s">
        <v>1844</v>
      </c>
      <c r="AJ1" s="45" t="s">
        <v>1845</v>
      </c>
      <c r="AK1" s="45" t="s">
        <v>1846</v>
      </c>
    </row>
    <row r="2" spans="1:37">
      <c r="A2" s="46" t="str">
        <f t="shared" ref="A2:A12" si="0">IF(C2="","",B2&amp;" &gt;&gt; "&amp;C2)</f>
        <v xml:space="preserve"> &gt;&gt; Quantity</v>
      </c>
      <c r="B2" s="47"/>
      <c r="C2" s="29" t="s">
        <v>1847</v>
      </c>
      <c r="E2" s="30" t="s">
        <v>1701</v>
      </c>
      <c r="F2" s="32" t="s">
        <v>1847</v>
      </c>
      <c r="G2" s="32" t="s">
        <v>1848</v>
      </c>
      <c r="H2" s="33" t="s">
        <v>1849</v>
      </c>
      <c r="J2" s="34"/>
      <c r="K2" s="35">
        <v>0.8</v>
      </c>
      <c r="L2" s="34"/>
      <c r="M2" s="34"/>
      <c r="N2" s="34"/>
      <c r="O2" s="35"/>
      <c r="P2" s="34"/>
      <c r="Q2" s="34"/>
      <c r="R2" s="34" t="s">
        <v>1850</v>
      </c>
      <c r="S2" s="34"/>
      <c r="T2" s="34" t="s">
        <v>1850</v>
      </c>
      <c r="U2" s="36"/>
      <c r="V2" s="36"/>
      <c r="X2" s="32" t="s">
        <v>1851</v>
      </c>
      <c r="Y2" s="32"/>
      <c r="Z2" s="32"/>
      <c r="AA2" s="32"/>
      <c r="AC2" s="48"/>
      <c r="AD2" s="48"/>
      <c r="AE2" s="48"/>
      <c r="AF2" s="48"/>
      <c r="AH2" s="48"/>
      <c r="AI2" s="48"/>
      <c r="AJ2" s="48"/>
      <c r="AK2" s="48"/>
    </row>
    <row r="3" spans="1:37">
      <c r="A3" s="46" t="str">
        <f t="shared" si="0"/>
        <v xml:space="preserve"> &gt;&gt; Currency</v>
      </c>
      <c r="B3" s="47"/>
      <c r="C3" s="49" t="s">
        <v>1699</v>
      </c>
      <c r="E3" s="30" t="s">
        <v>1700</v>
      </c>
      <c r="F3" s="32" t="s">
        <v>1699</v>
      </c>
      <c r="G3" s="32"/>
      <c r="H3" s="33"/>
      <c r="J3" s="34"/>
      <c r="K3" s="37"/>
      <c r="L3" s="34"/>
      <c r="M3" s="34"/>
      <c r="N3" s="34"/>
      <c r="O3" s="37"/>
      <c r="P3" s="34"/>
      <c r="Q3" s="34"/>
      <c r="R3" s="34"/>
      <c r="S3" s="34"/>
      <c r="T3" s="34"/>
      <c r="U3" s="36"/>
      <c r="V3" s="36"/>
      <c r="X3" s="32"/>
      <c r="Y3" s="32"/>
      <c r="Z3" s="32"/>
      <c r="AA3" s="32"/>
      <c r="AC3" s="48"/>
      <c r="AD3" s="48"/>
      <c r="AE3" s="48"/>
      <c r="AF3" s="48"/>
      <c r="AH3" s="48"/>
      <c r="AI3" s="48"/>
      <c r="AJ3" s="48"/>
      <c r="AK3" s="48"/>
    </row>
    <row r="4" spans="1:37">
      <c r="A4" s="46" t="str">
        <f t="shared" si="0"/>
        <v xml:space="preserve"> &gt;&gt; Identifier</v>
      </c>
      <c r="B4" s="47"/>
      <c r="C4" s="49" t="s">
        <v>1852</v>
      </c>
      <c r="E4" s="30" t="s">
        <v>1802</v>
      </c>
      <c r="F4" s="32" t="s">
        <v>1852</v>
      </c>
      <c r="G4" s="32"/>
      <c r="H4" s="33"/>
      <c r="I4" s="32"/>
      <c r="J4" s="34"/>
      <c r="K4" s="37"/>
      <c r="L4" s="34"/>
      <c r="M4" s="34"/>
      <c r="N4" s="34"/>
      <c r="O4" s="37"/>
      <c r="P4" s="34"/>
      <c r="Q4" s="34"/>
      <c r="R4" s="34"/>
      <c r="S4" s="34"/>
      <c r="T4" s="34"/>
      <c r="U4" s="36"/>
      <c r="V4" s="36"/>
      <c r="X4" s="32"/>
      <c r="Y4" s="32"/>
      <c r="Z4" s="32"/>
      <c r="AA4" s="32"/>
      <c r="AC4" s="48"/>
      <c r="AD4" s="48"/>
      <c r="AE4" s="48"/>
      <c r="AF4" s="48"/>
      <c r="AH4" s="48"/>
      <c r="AI4" s="48"/>
      <c r="AJ4" s="48"/>
      <c r="AK4" s="48"/>
    </row>
    <row r="5" spans="1:37">
      <c r="A5" s="46" t="str">
        <f t="shared" si="0"/>
        <v xml:space="preserve"> &gt;&gt; Code</v>
      </c>
      <c r="B5" s="47"/>
      <c r="C5" s="38" t="s">
        <v>1853</v>
      </c>
      <c r="E5" s="30" t="s">
        <v>1696</v>
      </c>
      <c r="F5" s="32" t="s">
        <v>967</v>
      </c>
      <c r="G5" s="32"/>
      <c r="H5" s="33"/>
      <c r="J5" s="34"/>
      <c r="K5" s="37"/>
      <c r="L5" s="34"/>
      <c r="M5" s="34"/>
      <c r="N5" s="34"/>
      <c r="O5" s="37"/>
      <c r="P5" s="34"/>
      <c r="Q5" s="34"/>
      <c r="R5" s="34"/>
      <c r="S5" s="34"/>
      <c r="T5" s="34"/>
      <c r="U5" s="36"/>
      <c r="V5" s="36"/>
      <c r="X5" s="32"/>
      <c r="Y5" s="32"/>
      <c r="Z5" s="32"/>
      <c r="AA5" s="32"/>
      <c r="AC5" s="48"/>
      <c r="AD5" s="48"/>
      <c r="AE5" s="48"/>
      <c r="AF5" s="48"/>
      <c r="AH5" s="48"/>
      <c r="AI5" s="48"/>
      <c r="AJ5" s="48"/>
      <c r="AK5" s="48"/>
    </row>
    <row r="6" spans="1:37">
      <c r="A6" s="46" t="str">
        <f t="shared" si="0"/>
        <v xml:space="preserve"> &gt;&gt; Indicator</v>
      </c>
      <c r="B6" s="47"/>
      <c r="C6" s="49" t="s">
        <v>1854</v>
      </c>
      <c r="E6" s="30" t="s">
        <v>1805</v>
      </c>
      <c r="F6" s="32" t="s">
        <v>1854</v>
      </c>
      <c r="G6" s="32"/>
      <c r="H6" s="33"/>
      <c r="J6" s="34"/>
      <c r="K6" s="37"/>
      <c r="L6" s="34"/>
      <c r="M6" s="34"/>
      <c r="N6" s="34"/>
      <c r="O6" s="37"/>
      <c r="P6" s="34"/>
      <c r="Q6" s="34"/>
      <c r="R6" s="34"/>
      <c r="S6" s="34"/>
      <c r="T6" s="34"/>
      <c r="U6" s="36"/>
      <c r="V6" s="36"/>
      <c r="X6" s="32"/>
      <c r="Y6" s="32"/>
      <c r="Z6" s="32"/>
      <c r="AA6" s="32"/>
      <c r="AC6" s="48"/>
      <c r="AD6" s="48"/>
      <c r="AE6" s="48"/>
      <c r="AF6" s="48"/>
      <c r="AH6" s="48"/>
      <c r="AI6" s="48"/>
      <c r="AJ6" s="48"/>
      <c r="AK6" s="48"/>
    </row>
    <row r="7" spans="1:37">
      <c r="A7" s="46" t="str">
        <f t="shared" si="0"/>
        <v xml:space="preserve"> &gt;&gt; Text</v>
      </c>
      <c r="B7" s="47"/>
      <c r="C7" s="31" t="s">
        <v>967</v>
      </c>
      <c r="E7" s="30" t="s">
        <v>1697</v>
      </c>
      <c r="F7" s="32" t="s">
        <v>967</v>
      </c>
      <c r="G7" s="32"/>
      <c r="H7" s="33"/>
      <c r="J7" s="34"/>
      <c r="K7" s="37"/>
      <c r="L7" s="34"/>
      <c r="M7" s="34"/>
      <c r="N7" s="34"/>
      <c r="O7" s="37"/>
      <c r="P7" s="34"/>
      <c r="Q7" s="34"/>
      <c r="R7" s="34"/>
      <c r="S7" s="34"/>
      <c r="T7" s="34"/>
      <c r="U7" s="36"/>
      <c r="V7" s="36"/>
      <c r="X7" s="32"/>
      <c r="Y7" s="32"/>
      <c r="Z7" s="32"/>
      <c r="AA7" s="32"/>
      <c r="AC7" s="48"/>
      <c r="AD7" s="48"/>
      <c r="AE7" s="48"/>
      <c r="AF7" s="48"/>
      <c r="AH7" s="48"/>
      <c r="AI7" s="48"/>
      <c r="AJ7" s="48"/>
      <c r="AK7" s="48"/>
    </row>
    <row r="8" spans="1:37">
      <c r="A8" s="46" t="str">
        <f t="shared" si="0"/>
        <v xml:space="preserve"> &gt;&gt; Percentage</v>
      </c>
      <c r="B8" s="47"/>
      <c r="C8" s="29" t="s">
        <v>1855</v>
      </c>
      <c r="E8" s="30" t="s">
        <v>1801</v>
      </c>
      <c r="F8" s="32" t="s">
        <v>1855</v>
      </c>
      <c r="G8" s="32"/>
      <c r="H8" s="33"/>
      <c r="J8" s="34"/>
      <c r="K8" s="37"/>
      <c r="L8" s="34"/>
      <c r="M8" s="34"/>
      <c r="N8" s="34"/>
      <c r="O8" s="37"/>
      <c r="P8" s="34"/>
      <c r="Q8" s="34"/>
      <c r="R8" s="34"/>
      <c r="S8" s="34"/>
      <c r="T8" s="34"/>
      <c r="U8" s="36"/>
      <c r="V8" s="36"/>
      <c r="X8" s="32"/>
      <c r="Y8" s="32"/>
      <c r="Z8" s="32"/>
      <c r="AA8" s="32"/>
      <c r="AC8" s="48"/>
      <c r="AD8" s="48"/>
      <c r="AE8" s="48"/>
      <c r="AF8" s="48"/>
      <c r="AH8" s="48"/>
      <c r="AI8" s="48"/>
      <c r="AJ8" s="48"/>
      <c r="AK8" s="48"/>
    </row>
    <row r="9" spans="1:37">
      <c r="A9" s="46" t="str">
        <f t="shared" si="0"/>
        <v xml:space="preserve"> &gt;&gt; Date</v>
      </c>
      <c r="B9" s="47"/>
      <c r="C9" s="49" t="s">
        <v>1789</v>
      </c>
      <c r="D9" s="38"/>
      <c r="E9" s="30" t="s">
        <v>1698</v>
      </c>
      <c r="F9" s="32" t="s">
        <v>1789</v>
      </c>
      <c r="G9" s="32"/>
      <c r="H9" s="33"/>
      <c r="J9" s="34"/>
      <c r="K9" s="37"/>
      <c r="L9" s="34"/>
      <c r="M9" s="34"/>
      <c r="N9" s="34"/>
      <c r="O9" s="37"/>
      <c r="P9" s="34"/>
      <c r="Q9" s="34"/>
      <c r="R9" s="34"/>
      <c r="S9" s="34"/>
      <c r="T9" s="34"/>
      <c r="U9" s="36"/>
      <c r="V9" s="36"/>
      <c r="X9" s="32"/>
      <c r="Y9" s="32"/>
      <c r="Z9" s="32"/>
      <c r="AA9" s="32"/>
      <c r="AC9" s="48"/>
      <c r="AD9" s="48"/>
      <c r="AE9" s="48"/>
      <c r="AF9" s="48"/>
      <c r="AH9" s="48"/>
      <c r="AI9" s="48"/>
      <c r="AJ9" s="48"/>
      <c r="AK9" s="48"/>
    </row>
    <row r="10" spans="1:37">
      <c r="A10" s="46" t="str">
        <f t="shared" si="0"/>
        <v xml:space="preserve"> &gt;&gt; Date</v>
      </c>
      <c r="B10" s="47"/>
      <c r="C10" s="30" t="s">
        <v>1789</v>
      </c>
      <c r="D10" s="38"/>
      <c r="E10" s="30" t="s">
        <v>1856</v>
      </c>
      <c r="F10" s="32" t="s">
        <v>1789</v>
      </c>
      <c r="G10" s="32"/>
      <c r="H10" s="33"/>
      <c r="J10" s="34"/>
      <c r="K10" s="37"/>
      <c r="L10" s="34"/>
      <c r="M10" s="34"/>
      <c r="N10" s="34"/>
      <c r="O10" s="37"/>
      <c r="P10" s="34"/>
      <c r="Q10" s="34"/>
      <c r="R10" s="34"/>
      <c r="S10" s="34"/>
      <c r="T10" s="34"/>
      <c r="U10" s="36"/>
      <c r="V10" s="36"/>
      <c r="X10" s="32"/>
      <c r="Y10" s="32"/>
      <c r="Z10" s="32"/>
      <c r="AA10" s="32"/>
      <c r="AC10" s="48"/>
      <c r="AD10" s="48"/>
      <c r="AE10" s="48"/>
      <c r="AF10" s="48"/>
      <c r="AH10" s="48"/>
      <c r="AI10" s="48"/>
      <c r="AJ10" s="48"/>
      <c r="AK10" s="48"/>
    </row>
    <row r="11" spans="1:37">
      <c r="A11" s="46" t="str">
        <f t="shared" si="0"/>
        <v xml:space="preserve"> &gt;&gt; Date</v>
      </c>
      <c r="B11" s="47"/>
      <c r="C11" s="38" t="s">
        <v>1789</v>
      </c>
      <c r="D11" s="38"/>
      <c r="E11" s="30" t="s">
        <v>1806</v>
      </c>
      <c r="F11" s="32" t="s">
        <v>1789</v>
      </c>
      <c r="G11" s="32"/>
      <c r="H11" s="33"/>
      <c r="I11" s="34"/>
      <c r="J11" s="34"/>
      <c r="K11" s="37"/>
      <c r="L11" s="34"/>
      <c r="M11" s="34"/>
      <c r="N11" s="34"/>
      <c r="O11" s="37"/>
      <c r="P11" s="34"/>
      <c r="Q11" s="34"/>
      <c r="R11" s="34"/>
      <c r="S11" s="34"/>
      <c r="T11" s="34"/>
      <c r="U11" s="36"/>
      <c r="V11" s="36"/>
      <c r="X11" s="32"/>
      <c r="Y11" s="32"/>
      <c r="Z11" s="32"/>
      <c r="AA11" s="32"/>
      <c r="AC11" s="48"/>
      <c r="AD11" s="48"/>
      <c r="AE11" s="48"/>
      <c r="AF11" s="48"/>
      <c r="AH11" s="48"/>
      <c r="AI11" s="48"/>
      <c r="AJ11" s="48"/>
      <c r="AK11" s="48"/>
    </row>
    <row r="12" spans="1:37">
      <c r="A12" s="46" t="str">
        <f t="shared" si="0"/>
        <v xml:space="preserve"> &gt;&gt; Indicator</v>
      </c>
      <c r="B12" s="47"/>
      <c r="C12" s="49" t="s">
        <v>1854</v>
      </c>
      <c r="E12" s="30" t="s">
        <v>1857</v>
      </c>
      <c r="F12" s="32" t="s">
        <v>1854</v>
      </c>
      <c r="G12" s="32"/>
      <c r="H12" s="33"/>
      <c r="I12" s="34"/>
      <c r="J12" s="34"/>
      <c r="K12" s="37"/>
      <c r="L12" s="34"/>
      <c r="M12" s="34"/>
      <c r="N12" s="34"/>
      <c r="O12" s="37"/>
      <c r="P12" s="34"/>
      <c r="Q12" s="34"/>
      <c r="R12" s="34"/>
      <c r="S12" s="34"/>
      <c r="T12" s="34"/>
      <c r="U12" s="36"/>
      <c r="V12" s="36"/>
      <c r="X12" s="32"/>
      <c r="Y12" s="32"/>
      <c r="Z12" s="32"/>
      <c r="AA12" s="32"/>
      <c r="AC12" s="48"/>
      <c r="AD12" s="48"/>
      <c r="AE12" s="48"/>
      <c r="AF12" s="48"/>
      <c r="AH12" s="48"/>
      <c r="AI12" s="48"/>
      <c r="AJ12" s="48"/>
      <c r="AK12" s="48"/>
    </row>
    <row r="13" spans="1:37">
      <c r="A13" s="46" t="str">
        <f t="shared" ref="A13:A66" si="1">IF(C13="","",B13&amp;" &gt;&gt; "&amp;C13)</f>
        <v/>
      </c>
      <c r="B13" s="47"/>
      <c r="C13" s="38"/>
      <c r="D13" s="38"/>
      <c r="E13" s="32" t="s">
        <v>1858</v>
      </c>
      <c r="F13" s="32"/>
      <c r="G13" s="32"/>
      <c r="H13" s="33"/>
      <c r="I13" s="34"/>
      <c r="J13" s="34"/>
      <c r="K13" s="37"/>
      <c r="L13" s="34"/>
      <c r="M13" s="34"/>
      <c r="N13" s="34"/>
      <c r="O13" s="37"/>
      <c r="P13" s="34"/>
      <c r="Q13" s="34"/>
      <c r="R13" s="34"/>
      <c r="S13" s="34"/>
      <c r="T13" s="34"/>
      <c r="U13" s="36"/>
      <c r="V13" s="36"/>
      <c r="X13" s="32"/>
      <c r="Y13" s="32"/>
      <c r="Z13" s="32"/>
      <c r="AA13" s="32"/>
      <c r="AC13" s="48"/>
      <c r="AD13" s="48"/>
      <c r="AE13" s="48"/>
      <c r="AF13" s="48"/>
      <c r="AH13" s="48"/>
      <c r="AI13" s="48"/>
      <c r="AJ13" s="48"/>
      <c r="AK13" s="48"/>
    </row>
    <row r="14" spans="1:37">
      <c r="A14" s="46" t="str">
        <f t="shared" si="1"/>
        <v/>
      </c>
      <c r="B14" s="47"/>
      <c r="C14" s="38"/>
      <c r="D14" s="38"/>
      <c r="E14" s="32"/>
      <c r="F14" s="32"/>
      <c r="G14" s="32"/>
      <c r="H14" s="33"/>
      <c r="I14" s="34"/>
      <c r="J14" s="34"/>
      <c r="K14" s="37"/>
      <c r="L14" s="34"/>
      <c r="M14" s="34"/>
      <c r="N14" s="34"/>
      <c r="O14" s="37"/>
      <c r="P14" s="34"/>
      <c r="Q14" s="34"/>
      <c r="R14" s="34"/>
      <c r="S14" s="34"/>
      <c r="T14" s="34"/>
      <c r="U14" s="36"/>
      <c r="V14" s="36"/>
      <c r="X14" s="32"/>
      <c r="Y14" s="32"/>
      <c r="Z14" s="32"/>
      <c r="AA14" s="32"/>
      <c r="AC14" s="48"/>
      <c r="AD14" s="48"/>
      <c r="AE14" s="48"/>
      <c r="AF14" s="48"/>
      <c r="AH14" s="48"/>
      <c r="AI14" s="48"/>
      <c r="AJ14" s="48"/>
      <c r="AK14" s="48"/>
    </row>
    <row r="15" spans="1:37">
      <c r="A15" s="46" t="str">
        <f t="shared" si="1"/>
        <v/>
      </c>
      <c r="B15" s="47"/>
      <c r="C15" s="38"/>
      <c r="D15" s="38"/>
      <c r="E15" s="32"/>
      <c r="F15" s="32"/>
      <c r="G15" s="32"/>
      <c r="H15" s="33"/>
      <c r="I15" s="34"/>
      <c r="J15" s="34"/>
      <c r="K15" s="37"/>
      <c r="L15" s="34"/>
      <c r="M15" s="34"/>
      <c r="N15" s="34"/>
      <c r="O15" s="37"/>
      <c r="P15" s="34"/>
      <c r="Q15" s="34"/>
      <c r="R15" s="34"/>
      <c r="S15" s="34"/>
      <c r="T15" s="34"/>
      <c r="U15" s="36"/>
      <c r="V15" s="36"/>
      <c r="X15" s="32"/>
      <c r="Y15" s="32"/>
      <c r="Z15" s="32"/>
      <c r="AA15" s="32"/>
      <c r="AC15" s="48"/>
      <c r="AD15" s="48"/>
      <c r="AE15" s="48"/>
      <c r="AF15" s="48"/>
      <c r="AH15" s="48"/>
      <c r="AI15" s="48"/>
      <c r="AJ15" s="48"/>
      <c r="AK15" s="48"/>
    </row>
    <row r="16" spans="1:37">
      <c r="A16" s="46" t="str">
        <f t="shared" si="1"/>
        <v/>
      </c>
      <c r="B16" s="47"/>
      <c r="C16" s="38"/>
      <c r="D16" s="38"/>
      <c r="E16" s="32"/>
      <c r="F16" s="32"/>
      <c r="G16" s="32"/>
      <c r="H16" s="33"/>
      <c r="I16" s="34"/>
      <c r="J16" s="34"/>
      <c r="K16" s="37"/>
      <c r="L16" s="34"/>
      <c r="M16" s="34"/>
      <c r="N16" s="34"/>
      <c r="O16" s="37"/>
      <c r="P16" s="34"/>
      <c r="Q16" s="34"/>
      <c r="R16" s="34"/>
      <c r="S16" s="34"/>
      <c r="T16" s="34"/>
      <c r="U16" s="36"/>
      <c r="V16" s="36"/>
      <c r="X16" s="32"/>
      <c r="Y16" s="32"/>
      <c r="Z16" s="32"/>
      <c r="AA16" s="32"/>
      <c r="AC16" s="48"/>
      <c r="AD16" s="48"/>
      <c r="AE16" s="48"/>
      <c r="AF16" s="48"/>
      <c r="AH16" s="48"/>
      <c r="AI16" s="48"/>
      <c r="AJ16" s="48"/>
      <c r="AK16" s="48"/>
    </row>
    <row r="17" spans="1:37">
      <c r="A17" s="46" t="str">
        <f t="shared" si="1"/>
        <v/>
      </c>
      <c r="B17" s="47"/>
      <c r="C17" s="38"/>
      <c r="D17" s="38"/>
      <c r="E17" s="32"/>
      <c r="F17" s="32"/>
      <c r="G17" s="32"/>
      <c r="H17" s="33"/>
      <c r="I17" s="34"/>
      <c r="J17" s="34"/>
      <c r="K17" s="37"/>
      <c r="L17" s="34"/>
      <c r="M17" s="34"/>
      <c r="N17" s="34"/>
      <c r="O17" s="37"/>
      <c r="P17" s="34"/>
      <c r="Q17" s="34"/>
      <c r="R17" s="34"/>
      <c r="S17" s="34"/>
      <c r="T17" s="34"/>
      <c r="U17" s="36"/>
      <c r="V17" s="36"/>
      <c r="X17" s="32"/>
      <c r="Y17" s="32"/>
      <c r="Z17" s="32"/>
      <c r="AA17" s="32"/>
      <c r="AC17" s="48"/>
      <c r="AD17" s="48"/>
      <c r="AE17" s="48"/>
      <c r="AF17" s="48"/>
      <c r="AH17" s="48"/>
      <c r="AI17" s="48"/>
      <c r="AJ17" s="48"/>
      <c r="AK17" s="48"/>
    </row>
    <row r="18" spans="1:37">
      <c r="A18" s="46" t="str">
        <f t="shared" si="1"/>
        <v/>
      </c>
      <c r="B18" s="47"/>
      <c r="C18" s="38"/>
      <c r="D18" s="38"/>
      <c r="E18" s="32"/>
      <c r="F18" s="32"/>
      <c r="G18" s="32"/>
      <c r="H18" s="33"/>
      <c r="I18" s="34"/>
      <c r="J18" s="34"/>
      <c r="K18" s="37"/>
      <c r="L18" s="34"/>
      <c r="M18" s="34"/>
      <c r="N18" s="34"/>
      <c r="O18" s="37"/>
      <c r="P18" s="34"/>
      <c r="Q18" s="34"/>
      <c r="R18" s="34"/>
      <c r="S18" s="34"/>
      <c r="T18" s="34"/>
      <c r="U18" s="36"/>
      <c r="V18" s="36"/>
      <c r="X18" s="32"/>
      <c r="Y18" s="32"/>
      <c r="Z18" s="32"/>
      <c r="AA18" s="32"/>
      <c r="AC18" s="48"/>
      <c r="AD18" s="48"/>
      <c r="AE18" s="48"/>
      <c r="AF18" s="48"/>
      <c r="AH18" s="48"/>
      <c r="AI18" s="48"/>
      <c r="AJ18" s="48"/>
      <c r="AK18" s="48"/>
    </row>
    <row r="19" spans="1:37">
      <c r="A19" s="46" t="str">
        <f t="shared" si="1"/>
        <v/>
      </c>
      <c r="B19" s="47"/>
      <c r="C19" s="38"/>
      <c r="D19" s="38"/>
      <c r="E19" s="32"/>
      <c r="F19" s="32"/>
      <c r="G19" s="32"/>
      <c r="H19" s="33"/>
      <c r="I19" s="34"/>
      <c r="J19" s="34"/>
      <c r="K19" s="37"/>
      <c r="L19" s="34"/>
      <c r="M19" s="34"/>
      <c r="N19" s="34"/>
      <c r="O19" s="37"/>
      <c r="P19" s="34"/>
      <c r="Q19" s="34"/>
      <c r="R19" s="34"/>
      <c r="S19" s="34"/>
      <c r="T19" s="34"/>
      <c r="U19" s="36"/>
      <c r="V19" s="36"/>
      <c r="X19" s="32"/>
      <c r="Y19" s="32"/>
      <c r="Z19" s="32"/>
      <c r="AA19" s="32"/>
      <c r="AC19" s="48"/>
      <c r="AD19" s="48"/>
      <c r="AE19" s="48"/>
      <c r="AF19" s="48"/>
      <c r="AH19" s="48"/>
      <c r="AI19" s="48"/>
      <c r="AJ19" s="48"/>
      <c r="AK19" s="48"/>
    </row>
    <row r="20" spans="1:37">
      <c r="A20" s="46" t="str">
        <f t="shared" si="1"/>
        <v/>
      </c>
      <c r="B20" s="47"/>
      <c r="C20" s="38"/>
      <c r="D20" s="38"/>
      <c r="E20" s="32"/>
      <c r="F20" s="32"/>
      <c r="G20" s="32"/>
      <c r="H20" s="33"/>
      <c r="I20" s="34"/>
      <c r="J20" s="34"/>
      <c r="K20" s="37"/>
      <c r="L20" s="34"/>
      <c r="M20" s="34"/>
      <c r="N20" s="34"/>
      <c r="O20" s="37"/>
      <c r="P20" s="34"/>
      <c r="Q20" s="34"/>
      <c r="R20" s="34"/>
      <c r="S20" s="34"/>
      <c r="T20" s="34"/>
      <c r="U20" s="36"/>
      <c r="V20" s="36"/>
      <c r="X20" s="32"/>
      <c r="Y20" s="32"/>
      <c r="Z20" s="32"/>
      <c r="AA20" s="32"/>
      <c r="AC20" s="48"/>
      <c r="AD20" s="48"/>
      <c r="AE20" s="48"/>
      <c r="AF20" s="48"/>
      <c r="AH20" s="48"/>
      <c r="AI20" s="48"/>
      <c r="AJ20" s="48"/>
      <c r="AK20" s="48"/>
    </row>
    <row r="21" spans="1:37">
      <c r="A21" s="46" t="str">
        <f t="shared" si="1"/>
        <v/>
      </c>
      <c r="B21" s="47"/>
      <c r="C21" s="38"/>
      <c r="D21" s="38"/>
      <c r="E21" s="32"/>
      <c r="F21" s="32"/>
      <c r="G21" s="32"/>
      <c r="H21" s="33"/>
      <c r="I21" s="34"/>
      <c r="J21" s="34"/>
      <c r="K21" s="37"/>
      <c r="L21" s="34"/>
      <c r="M21" s="34"/>
      <c r="N21" s="34"/>
      <c r="O21" s="37"/>
      <c r="P21" s="34"/>
      <c r="Q21" s="34"/>
      <c r="R21" s="34"/>
      <c r="S21" s="34"/>
      <c r="T21" s="34"/>
      <c r="U21" s="36"/>
      <c r="V21" s="36"/>
      <c r="X21" s="32"/>
      <c r="Y21" s="32"/>
      <c r="Z21" s="32"/>
      <c r="AA21" s="32"/>
      <c r="AC21" s="48"/>
      <c r="AD21" s="48"/>
      <c r="AE21" s="48"/>
      <c r="AF21" s="48"/>
      <c r="AH21" s="48"/>
      <c r="AI21" s="48"/>
      <c r="AJ21" s="48"/>
      <c r="AK21" s="48"/>
    </row>
    <row r="22" spans="1:37">
      <c r="A22" s="46" t="str">
        <f t="shared" si="1"/>
        <v/>
      </c>
      <c r="B22" s="47"/>
      <c r="C22" s="38"/>
      <c r="D22" s="38"/>
      <c r="E22" s="32"/>
      <c r="F22" s="32"/>
      <c r="G22" s="32"/>
      <c r="H22" s="33"/>
      <c r="I22" s="34"/>
      <c r="J22" s="34"/>
      <c r="K22" s="37"/>
      <c r="L22" s="34"/>
      <c r="M22" s="34"/>
      <c r="N22" s="34"/>
      <c r="O22" s="37"/>
      <c r="P22" s="34"/>
      <c r="Q22" s="34"/>
      <c r="R22" s="34"/>
      <c r="S22" s="34"/>
      <c r="T22" s="34"/>
      <c r="U22" s="36"/>
      <c r="V22" s="36"/>
      <c r="X22" s="32"/>
      <c r="Y22" s="32"/>
      <c r="Z22" s="32"/>
      <c r="AA22" s="32"/>
      <c r="AC22" s="48"/>
      <c r="AD22" s="48"/>
      <c r="AE22" s="48"/>
      <c r="AF22" s="48"/>
      <c r="AH22" s="48"/>
      <c r="AI22" s="48"/>
      <c r="AJ22" s="48"/>
      <c r="AK22" s="48"/>
    </row>
    <row r="23" spans="1:37">
      <c r="A23" s="46" t="str">
        <f t="shared" si="1"/>
        <v/>
      </c>
      <c r="B23" s="47"/>
      <c r="C23" s="38"/>
      <c r="D23" s="38"/>
      <c r="E23" s="32"/>
      <c r="F23" s="32"/>
      <c r="G23" s="32"/>
      <c r="H23" s="33"/>
      <c r="I23" s="34"/>
      <c r="J23" s="34"/>
      <c r="K23" s="37"/>
      <c r="L23" s="34"/>
      <c r="M23" s="34"/>
      <c r="N23" s="34"/>
      <c r="O23" s="37"/>
      <c r="P23" s="34"/>
      <c r="Q23" s="34"/>
      <c r="R23" s="34"/>
      <c r="S23" s="34"/>
      <c r="T23" s="34"/>
      <c r="U23" s="36"/>
      <c r="V23" s="36"/>
      <c r="X23" s="32"/>
      <c r="Y23" s="32"/>
      <c r="Z23" s="32"/>
      <c r="AA23" s="32"/>
      <c r="AC23" s="48"/>
      <c r="AD23" s="48"/>
      <c r="AE23" s="48"/>
      <c r="AF23" s="48"/>
      <c r="AH23" s="48"/>
      <c r="AI23" s="48"/>
      <c r="AJ23" s="48"/>
      <c r="AK23" s="48"/>
    </row>
    <row r="24" spans="1:37">
      <c r="A24" s="46" t="str">
        <f t="shared" si="1"/>
        <v/>
      </c>
      <c r="B24" s="47"/>
      <c r="C24" s="38"/>
      <c r="D24" s="38"/>
      <c r="E24" s="32"/>
      <c r="F24" s="32"/>
      <c r="G24" s="32"/>
      <c r="H24" s="33"/>
      <c r="I24" s="34"/>
      <c r="J24" s="34"/>
      <c r="K24" s="37"/>
      <c r="L24" s="34"/>
      <c r="M24" s="34"/>
      <c r="N24" s="34"/>
      <c r="O24" s="37"/>
      <c r="P24" s="34"/>
      <c r="Q24" s="34"/>
      <c r="R24" s="34"/>
      <c r="S24" s="34"/>
      <c r="T24" s="34"/>
      <c r="U24" s="36"/>
      <c r="V24" s="36"/>
      <c r="X24" s="32"/>
      <c r="Y24" s="32"/>
      <c r="Z24" s="32"/>
      <c r="AA24" s="32"/>
      <c r="AC24" s="48"/>
      <c r="AD24" s="48"/>
      <c r="AE24" s="48"/>
      <c r="AF24" s="48"/>
      <c r="AH24" s="48"/>
      <c r="AI24" s="48"/>
      <c r="AJ24" s="48"/>
      <c r="AK24" s="48"/>
    </row>
    <row r="25" spans="1:37">
      <c r="A25" s="46" t="str">
        <f t="shared" si="1"/>
        <v/>
      </c>
      <c r="B25" s="47"/>
      <c r="C25" s="38"/>
      <c r="D25" s="38"/>
      <c r="E25" s="32"/>
      <c r="F25" s="32"/>
      <c r="G25" s="32"/>
      <c r="H25" s="33"/>
      <c r="I25" s="34"/>
      <c r="J25" s="34"/>
      <c r="K25" s="37"/>
      <c r="L25" s="34"/>
      <c r="M25" s="34"/>
      <c r="N25" s="34"/>
      <c r="O25" s="37"/>
      <c r="P25" s="34"/>
      <c r="Q25" s="34"/>
      <c r="R25" s="34"/>
      <c r="S25" s="34"/>
      <c r="T25" s="34"/>
      <c r="U25" s="36"/>
      <c r="V25" s="36"/>
      <c r="X25" s="32"/>
      <c r="Y25" s="32"/>
      <c r="Z25" s="32"/>
      <c r="AA25" s="32"/>
      <c r="AC25" s="48"/>
      <c r="AD25" s="48"/>
      <c r="AE25" s="48"/>
      <c r="AF25" s="48"/>
      <c r="AH25" s="48"/>
      <c r="AI25" s="48"/>
      <c r="AJ25" s="48"/>
      <c r="AK25" s="48"/>
    </row>
    <row r="26" spans="1:37">
      <c r="A26" s="46" t="str">
        <f t="shared" si="1"/>
        <v/>
      </c>
      <c r="B26" s="47"/>
      <c r="C26" s="38"/>
      <c r="D26" s="38"/>
      <c r="E26" s="32"/>
      <c r="F26" s="32"/>
      <c r="G26" s="32"/>
      <c r="H26" s="33"/>
      <c r="I26" s="34"/>
      <c r="J26" s="34"/>
      <c r="K26" s="37"/>
      <c r="L26" s="34"/>
      <c r="M26" s="34"/>
      <c r="N26" s="34"/>
      <c r="O26" s="37"/>
      <c r="P26" s="34"/>
      <c r="Q26" s="34"/>
      <c r="R26" s="34"/>
      <c r="S26" s="34"/>
      <c r="T26" s="34"/>
      <c r="U26" s="36"/>
      <c r="V26" s="36"/>
      <c r="X26" s="32"/>
      <c r="Y26" s="32"/>
      <c r="Z26" s="32"/>
      <c r="AA26" s="32"/>
      <c r="AC26" s="48"/>
      <c r="AD26" s="48"/>
      <c r="AE26" s="48"/>
      <c r="AF26" s="48"/>
      <c r="AH26" s="48"/>
      <c r="AI26" s="48"/>
      <c r="AJ26" s="48"/>
      <c r="AK26" s="48"/>
    </row>
    <row r="27" spans="1:37">
      <c r="A27" s="46" t="str">
        <f t="shared" si="1"/>
        <v/>
      </c>
      <c r="B27" s="47"/>
      <c r="C27" s="38"/>
      <c r="D27" s="38"/>
      <c r="E27" s="32"/>
      <c r="F27" s="32"/>
      <c r="G27" s="32"/>
      <c r="H27" s="33"/>
      <c r="I27" s="34"/>
      <c r="J27" s="34"/>
      <c r="K27" s="37"/>
      <c r="L27" s="34"/>
      <c r="M27" s="34"/>
      <c r="N27" s="34"/>
      <c r="O27" s="37"/>
      <c r="P27" s="34"/>
      <c r="Q27" s="34"/>
      <c r="R27" s="34"/>
      <c r="S27" s="34"/>
      <c r="T27" s="34"/>
      <c r="U27" s="36"/>
      <c r="V27" s="36"/>
      <c r="X27" s="32"/>
      <c r="Y27" s="32"/>
      <c r="Z27" s="32"/>
      <c r="AA27" s="32"/>
      <c r="AC27" s="48"/>
      <c r="AD27" s="48"/>
      <c r="AE27" s="48"/>
      <c r="AF27" s="48"/>
      <c r="AH27" s="48"/>
      <c r="AI27" s="48"/>
      <c r="AJ27" s="48"/>
      <c r="AK27" s="48"/>
    </row>
    <row r="28" spans="1:37">
      <c r="A28" s="46" t="str">
        <f t="shared" si="1"/>
        <v/>
      </c>
      <c r="B28" s="47"/>
      <c r="C28" s="38"/>
      <c r="D28" s="38"/>
      <c r="E28" s="32"/>
      <c r="F28" s="32"/>
      <c r="G28" s="32"/>
      <c r="H28" s="33"/>
      <c r="I28" s="34"/>
      <c r="J28" s="34"/>
      <c r="K28" s="37"/>
      <c r="L28" s="34"/>
      <c r="M28" s="34"/>
      <c r="N28" s="34"/>
      <c r="O28" s="37"/>
      <c r="P28" s="34"/>
      <c r="Q28" s="34"/>
      <c r="R28" s="34"/>
      <c r="S28" s="34"/>
      <c r="T28" s="34"/>
      <c r="U28" s="36"/>
      <c r="V28" s="36"/>
      <c r="X28" s="32"/>
      <c r="Y28" s="32"/>
      <c r="Z28" s="32"/>
      <c r="AA28" s="32"/>
      <c r="AC28" s="48"/>
      <c r="AD28" s="48"/>
      <c r="AE28" s="48"/>
      <c r="AF28" s="48"/>
      <c r="AH28" s="48"/>
      <c r="AI28" s="48"/>
      <c r="AJ28" s="48"/>
      <c r="AK28" s="48"/>
    </row>
    <row r="29" spans="1:37">
      <c r="A29" s="46" t="str">
        <f t="shared" si="1"/>
        <v/>
      </c>
      <c r="B29" s="47"/>
      <c r="C29" s="38"/>
      <c r="D29" s="38"/>
      <c r="E29" s="32"/>
      <c r="F29" s="32"/>
      <c r="G29" s="32"/>
      <c r="H29" s="33"/>
      <c r="I29" s="34"/>
      <c r="J29" s="34"/>
      <c r="K29" s="37"/>
      <c r="L29" s="34"/>
      <c r="M29" s="34"/>
      <c r="N29" s="34"/>
      <c r="O29" s="37"/>
      <c r="P29" s="34"/>
      <c r="Q29" s="34"/>
      <c r="R29" s="34"/>
      <c r="S29" s="34"/>
      <c r="T29" s="34"/>
      <c r="U29" s="36"/>
      <c r="V29" s="36"/>
      <c r="X29" s="32"/>
      <c r="Y29" s="32"/>
      <c r="Z29" s="32"/>
      <c r="AA29" s="32"/>
      <c r="AC29" s="48"/>
      <c r="AD29" s="48"/>
      <c r="AE29" s="48"/>
      <c r="AF29" s="48"/>
      <c r="AH29" s="48"/>
      <c r="AI29" s="48"/>
      <c r="AJ29" s="48"/>
      <c r="AK29" s="48"/>
    </row>
    <row r="30" spans="1:37">
      <c r="A30" s="46" t="str">
        <f t="shared" si="1"/>
        <v/>
      </c>
      <c r="B30" s="47"/>
      <c r="C30" s="38"/>
      <c r="D30" s="38"/>
      <c r="E30" s="32"/>
      <c r="F30" s="32"/>
      <c r="G30" s="32"/>
      <c r="H30" s="33"/>
      <c r="I30" s="34"/>
      <c r="J30" s="34"/>
      <c r="K30" s="37"/>
      <c r="L30" s="34"/>
      <c r="M30" s="34"/>
      <c r="N30" s="34"/>
      <c r="O30" s="37"/>
      <c r="P30" s="34"/>
      <c r="Q30" s="34"/>
      <c r="R30" s="34"/>
      <c r="S30" s="34"/>
      <c r="T30" s="34"/>
      <c r="U30" s="36"/>
      <c r="V30" s="36"/>
      <c r="X30" s="32"/>
      <c r="Y30" s="32"/>
      <c r="Z30" s="32"/>
      <c r="AA30" s="32"/>
      <c r="AC30" s="48"/>
      <c r="AD30" s="48"/>
      <c r="AE30" s="48"/>
      <c r="AF30" s="48"/>
      <c r="AH30" s="48"/>
      <c r="AI30" s="48"/>
      <c r="AJ30" s="48"/>
      <c r="AK30" s="48"/>
    </row>
    <row r="31" spans="1:37">
      <c r="A31" s="46" t="str">
        <f t="shared" si="1"/>
        <v/>
      </c>
      <c r="B31" s="47"/>
      <c r="C31" s="38"/>
      <c r="D31" s="38"/>
      <c r="E31" s="32"/>
      <c r="F31" s="32"/>
      <c r="G31" s="32"/>
      <c r="H31" s="33"/>
      <c r="I31" s="34"/>
      <c r="J31" s="34"/>
      <c r="K31" s="37"/>
      <c r="L31" s="34"/>
      <c r="M31" s="34"/>
      <c r="N31" s="34"/>
      <c r="O31" s="37"/>
      <c r="P31" s="34"/>
      <c r="Q31" s="34"/>
      <c r="R31" s="34"/>
      <c r="S31" s="34"/>
      <c r="T31" s="34"/>
      <c r="U31" s="36"/>
      <c r="V31" s="36"/>
      <c r="X31" s="32"/>
      <c r="Y31" s="32"/>
      <c r="Z31" s="32"/>
      <c r="AA31" s="32"/>
      <c r="AC31" s="48"/>
      <c r="AD31" s="48"/>
      <c r="AE31" s="48"/>
      <c r="AF31" s="48"/>
      <c r="AH31" s="48"/>
      <c r="AI31" s="48"/>
      <c r="AJ31" s="48"/>
      <c r="AK31" s="48"/>
    </row>
    <row r="32" spans="1:37">
      <c r="A32" s="46" t="str">
        <f t="shared" si="1"/>
        <v/>
      </c>
      <c r="B32" s="47"/>
      <c r="C32" s="38"/>
      <c r="D32" s="38"/>
      <c r="E32" s="32"/>
      <c r="F32" s="32"/>
      <c r="G32" s="32"/>
      <c r="H32" s="33"/>
      <c r="I32" s="34"/>
      <c r="J32" s="34"/>
      <c r="K32" s="37"/>
      <c r="L32" s="34"/>
      <c r="M32" s="34"/>
      <c r="N32" s="34"/>
      <c r="O32" s="37"/>
      <c r="P32" s="34"/>
      <c r="Q32" s="34"/>
      <c r="R32" s="34"/>
      <c r="S32" s="34"/>
      <c r="T32" s="34"/>
      <c r="U32" s="36"/>
      <c r="V32" s="36"/>
      <c r="X32" s="32"/>
      <c r="Y32" s="32"/>
      <c r="Z32" s="32"/>
      <c r="AA32" s="32"/>
      <c r="AC32" s="48"/>
      <c r="AD32" s="48"/>
      <c r="AE32" s="48"/>
      <c r="AF32" s="48"/>
      <c r="AH32" s="48"/>
      <c r="AI32" s="48"/>
      <c r="AJ32" s="48"/>
      <c r="AK32" s="48"/>
    </row>
    <row r="33" spans="1:37">
      <c r="A33" s="46" t="str">
        <f t="shared" si="1"/>
        <v/>
      </c>
      <c r="B33" s="47"/>
      <c r="C33" s="38"/>
      <c r="D33" s="38"/>
      <c r="E33" s="32"/>
      <c r="F33" s="32"/>
      <c r="G33" s="32"/>
      <c r="H33" s="33"/>
      <c r="I33" s="34"/>
      <c r="J33" s="34"/>
      <c r="K33" s="37"/>
      <c r="L33" s="34"/>
      <c r="M33" s="34"/>
      <c r="N33" s="34"/>
      <c r="O33" s="37"/>
      <c r="P33" s="34"/>
      <c r="Q33" s="34"/>
      <c r="R33" s="34"/>
      <c r="S33" s="34"/>
      <c r="T33" s="34"/>
      <c r="U33" s="36"/>
      <c r="V33" s="36"/>
      <c r="X33" s="32"/>
      <c r="Y33" s="32"/>
      <c r="Z33" s="32"/>
      <c r="AA33" s="32"/>
      <c r="AC33" s="48"/>
      <c r="AD33" s="48"/>
      <c r="AE33" s="48"/>
      <c r="AF33" s="48"/>
      <c r="AH33" s="48"/>
      <c r="AI33" s="48"/>
      <c r="AJ33" s="48"/>
      <c r="AK33" s="48"/>
    </row>
    <row r="34" spans="1:37">
      <c r="A34" s="46" t="str">
        <f t="shared" si="1"/>
        <v/>
      </c>
      <c r="B34" s="47"/>
      <c r="C34" s="38"/>
      <c r="D34" s="38"/>
      <c r="E34" s="32"/>
      <c r="F34" s="32"/>
      <c r="G34" s="32"/>
      <c r="H34" s="33"/>
      <c r="I34" s="34"/>
      <c r="J34" s="34"/>
      <c r="K34" s="37"/>
      <c r="L34" s="34"/>
      <c r="M34" s="34"/>
      <c r="N34" s="34"/>
      <c r="O34" s="37"/>
      <c r="P34" s="34"/>
      <c r="Q34" s="34"/>
      <c r="R34" s="34"/>
      <c r="S34" s="34"/>
      <c r="T34" s="34"/>
      <c r="U34" s="36"/>
      <c r="V34" s="36"/>
      <c r="X34" s="32"/>
      <c r="Y34" s="32"/>
      <c r="Z34" s="32"/>
      <c r="AA34" s="32"/>
      <c r="AC34" s="48"/>
      <c r="AD34" s="48"/>
      <c r="AE34" s="48"/>
      <c r="AF34" s="48"/>
      <c r="AH34" s="48"/>
      <c r="AI34" s="48"/>
      <c r="AJ34" s="48"/>
      <c r="AK34" s="48"/>
    </row>
    <row r="35" spans="1:37">
      <c r="A35" s="46" t="str">
        <f t="shared" si="1"/>
        <v/>
      </c>
      <c r="B35" s="47"/>
      <c r="C35" s="38"/>
      <c r="D35" s="38"/>
      <c r="E35" s="32"/>
      <c r="F35" s="32"/>
      <c r="G35" s="32"/>
      <c r="H35" s="33"/>
      <c r="I35" s="34"/>
      <c r="J35" s="34"/>
      <c r="K35" s="37"/>
      <c r="L35" s="34"/>
      <c r="M35" s="34"/>
      <c r="N35" s="34"/>
      <c r="O35" s="37"/>
      <c r="P35" s="34"/>
      <c r="Q35" s="34"/>
      <c r="R35" s="34"/>
      <c r="S35" s="34"/>
      <c r="T35" s="34"/>
      <c r="U35" s="36"/>
      <c r="V35" s="36"/>
      <c r="X35" s="32"/>
      <c r="Y35" s="32"/>
      <c r="Z35" s="32"/>
      <c r="AA35" s="32"/>
      <c r="AC35" s="48"/>
      <c r="AD35" s="48"/>
      <c r="AE35" s="48"/>
      <c r="AF35" s="48"/>
      <c r="AH35" s="48"/>
      <c r="AI35" s="48"/>
      <c r="AJ35" s="48"/>
      <c r="AK35" s="48"/>
    </row>
    <row r="36" spans="1:37">
      <c r="A36" s="46" t="str">
        <f t="shared" si="1"/>
        <v/>
      </c>
      <c r="B36" s="47"/>
      <c r="C36" s="38"/>
      <c r="D36" s="38"/>
      <c r="E36" s="32"/>
      <c r="F36" s="32"/>
      <c r="G36" s="32"/>
      <c r="H36" s="33"/>
      <c r="I36" s="34"/>
      <c r="J36" s="34"/>
      <c r="K36" s="37"/>
      <c r="L36" s="34"/>
      <c r="M36" s="34"/>
      <c r="N36" s="34"/>
      <c r="O36" s="37"/>
      <c r="P36" s="34"/>
      <c r="Q36" s="34"/>
      <c r="R36" s="34"/>
      <c r="S36" s="34"/>
      <c r="T36" s="34"/>
      <c r="U36" s="36"/>
      <c r="V36" s="36"/>
      <c r="X36" s="32"/>
      <c r="Y36" s="32"/>
      <c r="Z36" s="32"/>
      <c r="AA36" s="32"/>
      <c r="AC36" s="48"/>
      <c r="AD36" s="48"/>
      <c r="AE36" s="48"/>
      <c r="AF36" s="48"/>
      <c r="AH36" s="48"/>
      <c r="AI36" s="48"/>
      <c r="AJ36" s="48"/>
      <c r="AK36" s="48"/>
    </row>
    <row r="37" spans="1:37">
      <c r="A37" s="46" t="str">
        <f t="shared" si="1"/>
        <v/>
      </c>
      <c r="B37" s="47"/>
      <c r="C37" s="38"/>
      <c r="D37" s="38"/>
      <c r="E37" s="32"/>
      <c r="F37" s="32"/>
      <c r="G37" s="32"/>
      <c r="H37" s="33"/>
      <c r="I37" s="34"/>
      <c r="J37" s="34"/>
      <c r="K37" s="37"/>
      <c r="L37" s="34"/>
      <c r="M37" s="34"/>
      <c r="N37" s="34"/>
      <c r="O37" s="37"/>
      <c r="P37" s="34"/>
      <c r="Q37" s="34"/>
      <c r="R37" s="34"/>
      <c r="S37" s="34"/>
      <c r="T37" s="34"/>
      <c r="U37" s="36"/>
      <c r="V37" s="36"/>
      <c r="X37" s="32"/>
      <c r="Y37" s="32"/>
      <c r="Z37" s="32"/>
      <c r="AA37" s="32"/>
      <c r="AC37" s="48"/>
      <c r="AD37" s="48"/>
      <c r="AE37" s="48"/>
      <c r="AF37" s="48"/>
      <c r="AH37" s="48"/>
      <c r="AI37" s="48"/>
      <c r="AJ37" s="48"/>
      <c r="AK37" s="48"/>
    </row>
    <row r="38" spans="1:37">
      <c r="A38" s="46" t="str">
        <f t="shared" si="1"/>
        <v/>
      </c>
      <c r="B38" s="47"/>
      <c r="C38" s="38"/>
      <c r="D38" s="38"/>
      <c r="E38" s="32"/>
      <c r="F38" s="32"/>
      <c r="G38" s="32"/>
      <c r="H38" s="33"/>
      <c r="I38" s="34"/>
      <c r="J38" s="34"/>
      <c r="K38" s="37"/>
      <c r="L38" s="34"/>
      <c r="M38" s="34"/>
      <c r="N38" s="34"/>
      <c r="O38" s="37"/>
      <c r="P38" s="34"/>
      <c r="Q38" s="34"/>
      <c r="R38" s="34"/>
      <c r="S38" s="34"/>
      <c r="T38" s="34"/>
      <c r="U38" s="36"/>
      <c r="V38" s="36"/>
      <c r="X38" s="32"/>
      <c r="Y38" s="32"/>
      <c r="Z38" s="32"/>
      <c r="AA38" s="32"/>
      <c r="AC38" s="48"/>
      <c r="AD38" s="48"/>
      <c r="AE38" s="48"/>
      <c r="AF38" s="48"/>
      <c r="AH38" s="48"/>
      <c r="AI38" s="48"/>
      <c r="AJ38" s="48"/>
      <c r="AK38" s="48"/>
    </row>
    <row r="39" spans="1:37">
      <c r="A39" s="46" t="str">
        <f t="shared" si="1"/>
        <v/>
      </c>
      <c r="B39" s="47"/>
      <c r="C39" s="38"/>
      <c r="D39" s="38"/>
      <c r="E39" s="32"/>
      <c r="F39" s="32"/>
      <c r="G39" s="32"/>
      <c r="H39" s="33"/>
      <c r="I39" s="34"/>
      <c r="J39" s="34"/>
      <c r="K39" s="37"/>
      <c r="L39" s="34"/>
      <c r="M39" s="34"/>
      <c r="N39" s="34"/>
      <c r="O39" s="37"/>
      <c r="P39" s="34"/>
      <c r="Q39" s="34"/>
      <c r="R39" s="34"/>
      <c r="S39" s="34"/>
      <c r="T39" s="34"/>
      <c r="U39" s="36"/>
      <c r="V39" s="36"/>
      <c r="X39" s="32"/>
      <c r="Y39" s="32"/>
      <c r="Z39" s="32"/>
      <c r="AA39" s="32"/>
      <c r="AC39" s="48"/>
      <c r="AD39" s="48"/>
      <c r="AE39" s="48"/>
      <c r="AF39" s="48"/>
      <c r="AH39" s="48"/>
      <c r="AI39" s="48"/>
      <c r="AJ39" s="48"/>
      <c r="AK39" s="48"/>
    </row>
    <row r="40" spans="1:37">
      <c r="A40" s="46" t="str">
        <f t="shared" si="1"/>
        <v/>
      </c>
      <c r="B40" s="47"/>
      <c r="C40" s="38"/>
      <c r="D40" s="38"/>
      <c r="E40" s="32"/>
      <c r="F40" s="32"/>
      <c r="G40" s="32"/>
      <c r="H40" s="33"/>
      <c r="I40" s="34"/>
      <c r="J40" s="34"/>
      <c r="K40" s="37"/>
      <c r="L40" s="34"/>
      <c r="M40" s="34"/>
      <c r="N40" s="34"/>
      <c r="O40" s="37"/>
      <c r="P40" s="34"/>
      <c r="Q40" s="34"/>
      <c r="R40" s="34"/>
      <c r="S40" s="34"/>
      <c r="T40" s="34"/>
      <c r="U40" s="36"/>
      <c r="V40" s="36"/>
      <c r="X40" s="32"/>
      <c r="Y40" s="32"/>
      <c r="Z40" s="32"/>
      <c r="AA40" s="32"/>
      <c r="AC40" s="48"/>
      <c r="AD40" s="48"/>
      <c r="AE40" s="48"/>
      <c r="AF40" s="48"/>
      <c r="AH40" s="48"/>
      <c r="AI40" s="48"/>
      <c r="AJ40" s="48"/>
      <c r="AK40" s="48"/>
    </row>
    <row r="41" spans="1:37">
      <c r="A41" s="46" t="str">
        <f t="shared" si="1"/>
        <v/>
      </c>
      <c r="B41" s="47"/>
      <c r="C41" s="38"/>
      <c r="D41" s="38"/>
      <c r="E41" s="32"/>
      <c r="F41" s="32"/>
      <c r="G41" s="32"/>
      <c r="H41" s="33"/>
      <c r="I41" s="34"/>
      <c r="J41" s="34"/>
      <c r="K41" s="37"/>
      <c r="L41" s="34"/>
      <c r="M41" s="34"/>
      <c r="N41" s="34"/>
      <c r="O41" s="37"/>
      <c r="P41" s="34"/>
      <c r="Q41" s="34"/>
      <c r="R41" s="34"/>
      <c r="S41" s="34"/>
      <c r="T41" s="34"/>
      <c r="U41" s="36"/>
      <c r="V41" s="36"/>
      <c r="X41" s="32"/>
      <c r="Y41" s="32"/>
      <c r="Z41" s="32"/>
      <c r="AA41" s="32"/>
      <c r="AC41" s="48"/>
      <c r="AD41" s="48"/>
      <c r="AE41" s="48"/>
      <c r="AF41" s="48"/>
      <c r="AH41" s="48"/>
      <c r="AI41" s="48"/>
      <c r="AJ41" s="48"/>
      <c r="AK41" s="48"/>
    </row>
    <row r="42" spans="1:37">
      <c r="A42" s="46" t="str">
        <f t="shared" si="1"/>
        <v/>
      </c>
      <c r="B42" s="47"/>
      <c r="C42" s="38"/>
      <c r="D42" s="38"/>
      <c r="E42" s="32"/>
      <c r="F42" s="32"/>
      <c r="G42" s="32"/>
      <c r="H42" s="33"/>
      <c r="I42" s="34"/>
      <c r="J42" s="34"/>
      <c r="K42" s="37"/>
      <c r="L42" s="34"/>
      <c r="M42" s="34"/>
      <c r="N42" s="34"/>
      <c r="O42" s="37"/>
      <c r="P42" s="34"/>
      <c r="Q42" s="34"/>
      <c r="R42" s="34"/>
      <c r="S42" s="34"/>
      <c r="T42" s="34"/>
      <c r="U42" s="36"/>
      <c r="V42" s="36"/>
      <c r="X42" s="32"/>
      <c r="Y42" s="32"/>
      <c r="Z42" s="32"/>
      <c r="AA42" s="32"/>
      <c r="AC42" s="48"/>
      <c r="AD42" s="48"/>
      <c r="AE42" s="48"/>
      <c r="AF42" s="48"/>
      <c r="AH42" s="48"/>
      <c r="AI42" s="48"/>
      <c r="AJ42" s="48"/>
      <c r="AK42" s="48"/>
    </row>
    <row r="43" spans="1:37">
      <c r="A43" s="46" t="str">
        <f t="shared" si="1"/>
        <v/>
      </c>
      <c r="B43" s="47"/>
      <c r="C43" s="38"/>
      <c r="D43" s="38"/>
      <c r="E43" s="32"/>
      <c r="F43" s="32"/>
      <c r="G43" s="32"/>
      <c r="H43" s="33"/>
      <c r="I43" s="34"/>
      <c r="J43" s="34"/>
      <c r="K43" s="37"/>
      <c r="L43" s="34"/>
      <c r="M43" s="34"/>
      <c r="N43" s="34"/>
      <c r="O43" s="37"/>
      <c r="P43" s="34"/>
      <c r="Q43" s="34"/>
      <c r="R43" s="34"/>
      <c r="S43" s="34"/>
      <c r="T43" s="34"/>
      <c r="U43" s="36"/>
      <c r="V43" s="36"/>
      <c r="X43" s="32"/>
      <c r="Y43" s="32"/>
      <c r="Z43" s="32"/>
      <c r="AA43" s="32"/>
      <c r="AC43" s="48"/>
      <c r="AD43" s="48"/>
      <c r="AE43" s="48"/>
      <c r="AF43" s="48"/>
      <c r="AH43" s="48"/>
      <c r="AI43" s="48"/>
      <c r="AJ43" s="48"/>
      <c r="AK43" s="48"/>
    </row>
    <row r="44" spans="1:37">
      <c r="A44" s="46" t="str">
        <f t="shared" si="1"/>
        <v/>
      </c>
      <c r="B44" s="47"/>
      <c r="C44" s="38"/>
      <c r="D44" s="38"/>
      <c r="E44" s="32"/>
      <c r="F44" s="32"/>
      <c r="G44" s="32"/>
      <c r="H44" s="33"/>
      <c r="I44" s="34"/>
      <c r="J44" s="34"/>
      <c r="K44" s="37"/>
      <c r="L44" s="34"/>
      <c r="M44" s="34"/>
      <c r="N44" s="34"/>
      <c r="O44" s="37"/>
      <c r="P44" s="34"/>
      <c r="Q44" s="34"/>
      <c r="R44" s="34"/>
      <c r="S44" s="34"/>
      <c r="T44" s="34"/>
      <c r="U44" s="36"/>
      <c r="V44" s="36"/>
      <c r="X44" s="32"/>
      <c r="Y44" s="32"/>
      <c r="Z44" s="32"/>
      <c r="AA44" s="32"/>
      <c r="AC44" s="48"/>
      <c r="AD44" s="48"/>
      <c r="AE44" s="48"/>
      <c r="AF44" s="48"/>
      <c r="AH44" s="48"/>
      <c r="AI44" s="48"/>
      <c r="AJ44" s="48"/>
      <c r="AK44" s="48"/>
    </row>
    <row r="45" spans="1:37">
      <c r="A45" s="46" t="str">
        <f t="shared" si="1"/>
        <v/>
      </c>
      <c r="B45" s="47"/>
      <c r="C45" s="38"/>
      <c r="D45" s="38"/>
      <c r="E45" s="32"/>
      <c r="F45" s="32"/>
      <c r="G45" s="32"/>
      <c r="H45" s="33"/>
      <c r="I45" s="34"/>
      <c r="J45" s="34"/>
      <c r="K45" s="37"/>
      <c r="L45" s="34"/>
      <c r="M45" s="34"/>
      <c r="N45" s="34"/>
      <c r="O45" s="37"/>
      <c r="P45" s="34"/>
      <c r="Q45" s="34"/>
      <c r="R45" s="34"/>
      <c r="S45" s="34"/>
      <c r="T45" s="34"/>
      <c r="U45" s="36"/>
      <c r="V45" s="36"/>
      <c r="X45" s="32"/>
      <c r="Y45" s="32"/>
      <c r="Z45" s="32"/>
      <c r="AA45" s="32"/>
      <c r="AC45" s="48"/>
      <c r="AD45" s="48"/>
      <c r="AE45" s="48"/>
      <c r="AF45" s="48"/>
      <c r="AH45" s="48"/>
      <c r="AI45" s="48"/>
      <c r="AJ45" s="48"/>
      <c r="AK45" s="48"/>
    </row>
    <row r="46" spans="1:37">
      <c r="A46" s="46" t="str">
        <f t="shared" si="1"/>
        <v/>
      </c>
      <c r="B46" s="47"/>
      <c r="C46" s="38"/>
      <c r="D46" s="38"/>
      <c r="E46" s="32"/>
      <c r="F46" s="32"/>
      <c r="G46" s="32"/>
      <c r="H46" s="33"/>
      <c r="I46" s="34"/>
      <c r="J46" s="34"/>
      <c r="K46" s="37"/>
      <c r="L46" s="34"/>
      <c r="M46" s="34"/>
      <c r="N46" s="34"/>
      <c r="O46" s="37"/>
      <c r="P46" s="34"/>
      <c r="Q46" s="34"/>
      <c r="R46" s="34"/>
      <c r="S46" s="34"/>
      <c r="T46" s="34"/>
      <c r="U46" s="36"/>
      <c r="V46" s="36"/>
      <c r="X46" s="32"/>
      <c r="Y46" s="32"/>
      <c r="Z46" s="32"/>
      <c r="AA46" s="32"/>
      <c r="AC46" s="48"/>
      <c r="AD46" s="48"/>
      <c r="AE46" s="48"/>
      <c r="AF46" s="48"/>
      <c r="AH46" s="48"/>
      <c r="AI46" s="48"/>
      <c r="AJ46" s="48"/>
      <c r="AK46" s="48"/>
    </row>
    <row r="47" spans="1:37">
      <c r="A47" s="46" t="str">
        <f t="shared" si="1"/>
        <v/>
      </c>
      <c r="B47" s="47"/>
      <c r="C47" s="38"/>
      <c r="D47" s="38"/>
      <c r="E47" s="32"/>
      <c r="F47" s="32"/>
      <c r="G47" s="32"/>
      <c r="H47" s="33"/>
      <c r="I47" s="34"/>
      <c r="J47" s="34"/>
      <c r="K47" s="37"/>
      <c r="L47" s="34"/>
      <c r="M47" s="34"/>
      <c r="N47" s="34"/>
      <c r="O47" s="37"/>
      <c r="P47" s="34"/>
      <c r="Q47" s="34"/>
      <c r="R47" s="34"/>
      <c r="S47" s="34"/>
      <c r="T47" s="34"/>
      <c r="U47" s="36"/>
      <c r="V47" s="36"/>
      <c r="X47" s="32"/>
      <c r="Y47" s="32"/>
      <c r="Z47" s="32"/>
      <c r="AA47" s="32"/>
      <c r="AC47" s="48"/>
      <c r="AD47" s="48"/>
      <c r="AE47" s="48"/>
      <c r="AF47" s="48"/>
      <c r="AH47" s="48"/>
      <c r="AI47" s="48"/>
      <c r="AJ47" s="48"/>
      <c r="AK47" s="48"/>
    </row>
    <row r="48" spans="1:37">
      <c r="A48" s="46" t="str">
        <f t="shared" si="1"/>
        <v/>
      </c>
      <c r="B48" s="47"/>
      <c r="C48" s="38"/>
      <c r="D48" s="38"/>
      <c r="E48" s="32"/>
      <c r="F48" s="32"/>
      <c r="G48" s="32"/>
      <c r="H48" s="33"/>
      <c r="I48" s="34"/>
      <c r="J48" s="34"/>
      <c r="K48" s="37"/>
      <c r="L48" s="34"/>
      <c r="M48" s="34"/>
      <c r="N48" s="34"/>
      <c r="O48" s="37"/>
      <c r="P48" s="34"/>
      <c r="Q48" s="34"/>
      <c r="R48" s="34"/>
      <c r="S48" s="34"/>
      <c r="T48" s="34"/>
      <c r="U48" s="36"/>
      <c r="V48" s="36"/>
      <c r="X48" s="32"/>
      <c r="Y48" s="32"/>
      <c r="Z48" s="32"/>
      <c r="AA48" s="32"/>
      <c r="AC48" s="48"/>
      <c r="AD48" s="48"/>
      <c r="AE48" s="48"/>
      <c r="AF48" s="48"/>
      <c r="AH48" s="48"/>
      <c r="AI48" s="48"/>
      <c r="AJ48" s="48"/>
      <c r="AK48" s="48"/>
    </row>
    <row r="49" spans="1:37">
      <c r="A49" s="46" t="str">
        <f t="shared" si="1"/>
        <v/>
      </c>
      <c r="B49" s="47"/>
      <c r="C49" s="38"/>
      <c r="D49" s="38"/>
      <c r="E49" s="32"/>
      <c r="F49" s="32"/>
      <c r="G49" s="32"/>
      <c r="H49" s="33"/>
      <c r="I49" s="34"/>
      <c r="J49" s="34"/>
      <c r="K49" s="37"/>
      <c r="L49" s="34"/>
      <c r="M49" s="34"/>
      <c r="N49" s="34"/>
      <c r="O49" s="37"/>
      <c r="P49" s="34"/>
      <c r="Q49" s="34"/>
      <c r="R49" s="34"/>
      <c r="S49" s="34"/>
      <c r="T49" s="34"/>
      <c r="U49" s="36"/>
      <c r="V49" s="36"/>
      <c r="X49" s="32"/>
      <c r="Y49" s="32"/>
      <c r="Z49" s="32"/>
      <c r="AA49" s="32"/>
      <c r="AC49" s="48"/>
      <c r="AD49" s="48"/>
      <c r="AE49" s="48"/>
      <c r="AF49" s="48"/>
      <c r="AH49" s="48"/>
      <c r="AI49" s="48"/>
      <c r="AJ49" s="48"/>
      <c r="AK49" s="48"/>
    </row>
    <row r="50" spans="1:37">
      <c r="A50" s="46" t="str">
        <f t="shared" si="1"/>
        <v/>
      </c>
      <c r="B50" s="47"/>
      <c r="C50" s="38"/>
      <c r="D50" s="38"/>
      <c r="E50" s="32"/>
      <c r="F50" s="32"/>
      <c r="G50" s="32"/>
      <c r="H50" s="33"/>
      <c r="I50" s="34"/>
      <c r="J50" s="34"/>
      <c r="K50" s="37"/>
      <c r="L50" s="34"/>
      <c r="M50" s="34"/>
      <c r="N50" s="34"/>
      <c r="O50" s="37"/>
      <c r="P50" s="34"/>
      <c r="Q50" s="34"/>
      <c r="R50" s="34"/>
      <c r="S50" s="34"/>
      <c r="T50" s="34"/>
      <c r="U50" s="36"/>
      <c r="V50" s="36"/>
      <c r="X50" s="32"/>
      <c r="Y50" s="32"/>
      <c r="Z50" s="32"/>
      <c r="AA50" s="32"/>
      <c r="AC50" s="48"/>
      <c r="AD50" s="48"/>
      <c r="AE50" s="48"/>
      <c r="AF50" s="48"/>
      <c r="AH50" s="48"/>
      <c r="AI50" s="48"/>
      <c r="AJ50" s="48"/>
      <c r="AK50" s="48"/>
    </row>
    <row r="51" spans="1:37">
      <c r="A51" s="46" t="str">
        <f t="shared" si="1"/>
        <v/>
      </c>
      <c r="B51" s="47"/>
      <c r="C51" s="38"/>
      <c r="D51" s="38"/>
      <c r="E51" s="32"/>
      <c r="F51" s="32"/>
      <c r="G51" s="32"/>
      <c r="H51" s="33"/>
      <c r="I51" s="34"/>
      <c r="J51" s="34"/>
      <c r="K51" s="37"/>
      <c r="L51" s="34"/>
      <c r="M51" s="34"/>
      <c r="N51" s="34"/>
      <c r="O51" s="37"/>
      <c r="P51" s="34"/>
      <c r="Q51" s="34"/>
      <c r="R51" s="34"/>
      <c r="S51" s="34"/>
      <c r="T51" s="34"/>
      <c r="U51" s="36"/>
      <c r="V51" s="36"/>
      <c r="X51" s="32"/>
      <c r="Y51" s="32"/>
      <c r="Z51" s="32"/>
      <c r="AA51" s="32"/>
      <c r="AC51" s="48"/>
      <c r="AD51" s="48"/>
      <c r="AE51" s="48"/>
      <c r="AF51" s="48"/>
      <c r="AH51" s="48"/>
      <c r="AI51" s="48"/>
      <c r="AJ51" s="48"/>
      <c r="AK51" s="48"/>
    </row>
    <row r="52" spans="1:37">
      <c r="A52" s="46" t="str">
        <f t="shared" si="1"/>
        <v/>
      </c>
      <c r="B52" s="47"/>
      <c r="C52" s="38"/>
      <c r="D52" s="38"/>
      <c r="E52" s="32"/>
      <c r="F52" s="32"/>
      <c r="G52" s="32"/>
      <c r="H52" s="33"/>
      <c r="I52" s="34"/>
      <c r="J52" s="34"/>
      <c r="K52" s="37"/>
      <c r="L52" s="34"/>
      <c r="M52" s="34"/>
      <c r="N52" s="34"/>
      <c r="O52" s="37"/>
      <c r="P52" s="34"/>
      <c r="Q52" s="34"/>
      <c r="R52" s="34"/>
      <c r="S52" s="34"/>
      <c r="T52" s="34"/>
      <c r="U52" s="36"/>
      <c r="V52" s="36"/>
      <c r="X52" s="32"/>
      <c r="Y52" s="32"/>
      <c r="Z52" s="32"/>
      <c r="AA52" s="32"/>
      <c r="AC52" s="48"/>
      <c r="AD52" s="48"/>
      <c r="AE52" s="48"/>
      <c r="AF52" s="48"/>
      <c r="AH52" s="48"/>
      <c r="AI52" s="48"/>
      <c r="AJ52" s="48"/>
      <c r="AK52" s="48"/>
    </row>
    <row r="53" spans="1:37">
      <c r="A53" s="46" t="str">
        <f t="shared" si="1"/>
        <v/>
      </c>
      <c r="B53" s="47"/>
      <c r="C53" s="38"/>
      <c r="D53" s="38"/>
      <c r="E53" s="32"/>
      <c r="F53" s="32"/>
      <c r="G53" s="32"/>
      <c r="H53" s="33"/>
      <c r="I53" s="34"/>
      <c r="J53" s="34"/>
      <c r="K53" s="37"/>
      <c r="L53" s="34"/>
      <c r="M53" s="34"/>
      <c r="N53" s="34"/>
      <c r="O53" s="37"/>
      <c r="P53" s="34"/>
      <c r="Q53" s="34"/>
      <c r="R53" s="34"/>
      <c r="S53" s="34"/>
      <c r="T53" s="34"/>
      <c r="U53" s="36"/>
      <c r="V53" s="36"/>
      <c r="X53" s="32"/>
      <c r="Y53" s="32"/>
      <c r="Z53" s="32"/>
      <c r="AA53" s="32"/>
      <c r="AC53" s="48"/>
      <c r="AD53" s="48"/>
      <c r="AE53" s="48"/>
      <c r="AF53" s="48"/>
      <c r="AH53" s="48"/>
      <c r="AI53" s="48"/>
      <c r="AJ53" s="48"/>
      <c r="AK53" s="48"/>
    </row>
    <row r="54" spans="1:37">
      <c r="A54" s="46" t="str">
        <f t="shared" si="1"/>
        <v/>
      </c>
      <c r="B54" s="47"/>
      <c r="C54" s="38"/>
      <c r="D54" s="38"/>
      <c r="E54" s="32"/>
      <c r="F54" s="32"/>
      <c r="G54" s="32"/>
      <c r="H54" s="33"/>
      <c r="I54" s="34"/>
      <c r="J54" s="34"/>
      <c r="K54" s="37"/>
      <c r="L54" s="34"/>
      <c r="M54" s="34"/>
      <c r="N54" s="34"/>
      <c r="O54" s="37"/>
      <c r="P54" s="34"/>
      <c r="Q54" s="34"/>
      <c r="R54" s="34"/>
      <c r="S54" s="34"/>
      <c r="T54" s="34"/>
      <c r="U54" s="36"/>
      <c r="V54" s="36"/>
      <c r="X54" s="32"/>
      <c r="Y54" s="32"/>
      <c r="Z54" s="32"/>
      <c r="AA54" s="32"/>
      <c r="AC54" s="48"/>
      <c r="AD54" s="48"/>
      <c r="AE54" s="48"/>
      <c r="AF54" s="48"/>
      <c r="AH54" s="48"/>
      <c r="AI54" s="48"/>
      <c r="AJ54" s="48"/>
      <c r="AK54" s="48"/>
    </row>
    <row r="55" spans="1:37">
      <c r="A55" s="46" t="str">
        <f t="shared" si="1"/>
        <v/>
      </c>
      <c r="B55" s="47"/>
      <c r="C55" s="38"/>
      <c r="D55" s="38"/>
      <c r="E55" s="32"/>
      <c r="F55" s="32"/>
      <c r="G55" s="32"/>
      <c r="H55" s="33"/>
      <c r="I55" s="34"/>
      <c r="J55" s="34"/>
      <c r="K55" s="37"/>
      <c r="L55" s="34"/>
      <c r="M55" s="34"/>
      <c r="N55" s="34"/>
      <c r="O55" s="37"/>
      <c r="P55" s="34"/>
      <c r="Q55" s="34"/>
      <c r="R55" s="34"/>
      <c r="S55" s="34"/>
      <c r="T55" s="34"/>
      <c r="U55" s="36"/>
      <c r="V55" s="36"/>
      <c r="X55" s="32"/>
      <c r="Y55" s="32"/>
      <c r="Z55" s="32"/>
      <c r="AA55" s="32"/>
      <c r="AC55" s="48"/>
      <c r="AD55" s="48"/>
      <c r="AE55" s="48"/>
      <c r="AF55" s="48"/>
      <c r="AH55" s="48"/>
      <c r="AI55" s="48"/>
      <c r="AJ55" s="48"/>
      <c r="AK55" s="48"/>
    </row>
    <row r="56" spans="1:37">
      <c r="A56" s="46" t="str">
        <f t="shared" si="1"/>
        <v/>
      </c>
      <c r="B56" s="47"/>
      <c r="C56" s="38"/>
      <c r="D56" s="38"/>
      <c r="E56" s="32"/>
      <c r="F56" s="32"/>
      <c r="G56" s="32"/>
      <c r="H56" s="33"/>
      <c r="I56" s="34"/>
      <c r="J56" s="34"/>
      <c r="K56" s="37"/>
      <c r="L56" s="34"/>
      <c r="M56" s="34"/>
      <c r="N56" s="34"/>
      <c r="O56" s="37"/>
      <c r="P56" s="34"/>
      <c r="Q56" s="34"/>
      <c r="R56" s="34"/>
      <c r="S56" s="34"/>
      <c r="T56" s="34"/>
      <c r="U56" s="36"/>
      <c r="V56" s="36"/>
      <c r="X56" s="32"/>
      <c r="Y56" s="32"/>
      <c r="Z56" s="32"/>
      <c r="AA56" s="32"/>
      <c r="AC56" s="48"/>
      <c r="AD56" s="48"/>
      <c r="AE56" s="48"/>
      <c r="AF56" s="48"/>
      <c r="AH56" s="48"/>
      <c r="AI56" s="48"/>
      <c r="AJ56" s="48"/>
      <c r="AK56" s="48"/>
    </row>
    <row r="57" spans="1:37">
      <c r="A57" s="46" t="str">
        <f t="shared" si="1"/>
        <v/>
      </c>
      <c r="B57" s="47"/>
      <c r="C57" s="38"/>
      <c r="D57" s="38"/>
      <c r="E57" s="32"/>
      <c r="F57" s="32"/>
      <c r="G57" s="32"/>
      <c r="H57" s="33"/>
      <c r="I57" s="34"/>
      <c r="J57" s="34"/>
      <c r="K57" s="37"/>
      <c r="L57" s="34"/>
      <c r="M57" s="34"/>
      <c r="N57" s="34"/>
      <c r="O57" s="37"/>
      <c r="P57" s="34"/>
      <c r="Q57" s="34"/>
      <c r="R57" s="34"/>
      <c r="S57" s="34"/>
      <c r="T57" s="34"/>
      <c r="U57" s="36"/>
      <c r="V57" s="36"/>
      <c r="X57" s="32"/>
      <c r="Y57" s="32"/>
      <c r="Z57" s="32"/>
      <c r="AA57" s="32"/>
      <c r="AC57" s="48"/>
      <c r="AD57" s="48"/>
      <c r="AE57" s="48"/>
      <c r="AF57" s="48"/>
      <c r="AH57" s="48"/>
      <c r="AI57" s="48"/>
      <c r="AJ57" s="48"/>
      <c r="AK57" s="48"/>
    </row>
    <row r="58" spans="1:37">
      <c r="A58" s="46" t="str">
        <f t="shared" si="1"/>
        <v/>
      </c>
      <c r="B58" s="47"/>
      <c r="C58" s="38"/>
      <c r="D58" s="38"/>
      <c r="E58" s="32"/>
      <c r="F58" s="32"/>
      <c r="G58" s="32"/>
      <c r="H58" s="33"/>
      <c r="I58" s="34"/>
      <c r="J58" s="34"/>
      <c r="K58" s="37"/>
      <c r="L58" s="34"/>
      <c r="M58" s="34"/>
      <c r="N58" s="34"/>
      <c r="O58" s="37"/>
      <c r="P58" s="34"/>
      <c r="Q58" s="34"/>
      <c r="R58" s="34"/>
      <c r="S58" s="34"/>
      <c r="T58" s="34"/>
      <c r="U58" s="36"/>
      <c r="V58" s="36"/>
      <c r="X58" s="32"/>
      <c r="Y58" s="32"/>
      <c r="Z58" s="32"/>
      <c r="AA58" s="32"/>
      <c r="AC58" s="48"/>
      <c r="AD58" s="48"/>
      <c r="AE58" s="48"/>
      <c r="AF58" s="48"/>
      <c r="AH58" s="48"/>
      <c r="AI58" s="48"/>
      <c r="AJ58" s="48"/>
      <c r="AK58" s="48"/>
    </row>
    <row r="59" spans="1:37">
      <c r="A59" s="46" t="str">
        <f t="shared" si="1"/>
        <v/>
      </c>
      <c r="B59" s="47"/>
      <c r="C59" s="38"/>
      <c r="D59" s="38"/>
      <c r="E59" s="32"/>
      <c r="F59" s="32"/>
      <c r="G59" s="32"/>
      <c r="H59" s="33"/>
      <c r="I59" s="34"/>
      <c r="J59" s="34"/>
      <c r="K59" s="37"/>
      <c r="L59" s="34"/>
      <c r="M59" s="34"/>
      <c r="N59" s="34"/>
      <c r="O59" s="37"/>
      <c r="P59" s="34"/>
      <c r="Q59" s="34"/>
      <c r="R59" s="34"/>
      <c r="S59" s="34"/>
      <c r="T59" s="34"/>
      <c r="U59" s="36"/>
      <c r="V59" s="36"/>
      <c r="X59" s="32"/>
      <c r="Y59" s="32"/>
      <c r="Z59" s="32"/>
      <c r="AA59" s="32"/>
      <c r="AC59" s="48"/>
      <c r="AD59" s="48"/>
      <c r="AE59" s="48"/>
      <c r="AF59" s="48"/>
      <c r="AH59" s="48"/>
      <c r="AI59" s="48"/>
      <c r="AJ59" s="48"/>
      <c r="AK59" s="48"/>
    </row>
    <row r="60" spans="1:37">
      <c r="A60" s="46" t="str">
        <f t="shared" si="1"/>
        <v/>
      </c>
      <c r="B60" s="47"/>
      <c r="C60" s="38"/>
      <c r="D60" s="38"/>
      <c r="E60" s="32"/>
      <c r="F60" s="32"/>
      <c r="G60" s="32"/>
      <c r="H60" s="33"/>
      <c r="I60" s="34"/>
      <c r="J60" s="34"/>
      <c r="K60" s="37"/>
      <c r="L60" s="34"/>
      <c r="M60" s="34"/>
      <c r="N60" s="34"/>
      <c r="O60" s="37"/>
      <c r="P60" s="34"/>
      <c r="Q60" s="34"/>
      <c r="R60" s="34"/>
      <c r="S60" s="34"/>
      <c r="T60" s="34"/>
      <c r="U60" s="36"/>
      <c r="V60" s="36"/>
      <c r="X60" s="32"/>
      <c r="Y60" s="32"/>
      <c r="Z60" s="32"/>
      <c r="AA60" s="32"/>
      <c r="AC60" s="48"/>
      <c r="AD60" s="48"/>
      <c r="AE60" s="48"/>
      <c r="AF60" s="48"/>
      <c r="AH60" s="48"/>
      <c r="AI60" s="48"/>
      <c r="AJ60" s="48"/>
      <c r="AK60" s="48"/>
    </row>
    <row r="61" spans="1:37">
      <c r="A61" s="46" t="str">
        <f t="shared" si="1"/>
        <v/>
      </c>
      <c r="B61" s="47"/>
      <c r="C61" s="38"/>
      <c r="D61" s="38"/>
      <c r="E61" s="32"/>
      <c r="F61" s="32"/>
      <c r="G61" s="32"/>
      <c r="H61" s="33"/>
      <c r="I61" s="34"/>
      <c r="J61" s="34"/>
      <c r="K61" s="37"/>
      <c r="L61" s="34"/>
      <c r="M61" s="34"/>
      <c r="N61" s="34"/>
      <c r="O61" s="37"/>
      <c r="P61" s="34"/>
      <c r="Q61" s="34"/>
      <c r="R61" s="34"/>
      <c r="S61" s="34"/>
      <c r="T61" s="34"/>
      <c r="U61" s="36"/>
      <c r="V61" s="36"/>
      <c r="X61" s="32"/>
      <c r="Y61" s="32"/>
      <c r="Z61" s="32"/>
      <c r="AA61" s="32"/>
      <c r="AC61" s="48"/>
      <c r="AD61" s="48"/>
      <c r="AE61" s="48"/>
      <c r="AF61" s="48"/>
      <c r="AH61" s="48"/>
      <c r="AI61" s="48"/>
      <c r="AJ61" s="48"/>
      <c r="AK61" s="48"/>
    </row>
    <row r="62" spans="1:37">
      <c r="A62" s="46" t="str">
        <f t="shared" si="1"/>
        <v/>
      </c>
      <c r="B62" s="47"/>
      <c r="C62" s="38"/>
      <c r="D62" s="38"/>
      <c r="E62" s="32"/>
      <c r="F62" s="32"/>
      <c r="G62" s="32"/>
      <c r="H62" s="33"/>
      <c r="I62" s="34"/>
      <c r="J62" s="34"/>
      <c r="K62" s="37"/>
      <c r="L62" s="34"/>
      <c r="M62" s="34"/>
      <c r="N62" s="34"/>
      <c r="O62" s="37"/>
      <c r="P62" s="34"/>
      <c r="Q62" s="34"/>
      <c r="R62" s="34"/>
      <c r="S62" s="34"/>
      <c r="T62" s="34"/>
      <c r="U62" s="36"/>
      <c r="V62" s="36"/>
      <c r="X62" s="32"/>
      <c r="Y62" s="32"/>
      <c r="Z62" s="32"/>
      <c r="AA62" s="32"/>
      <c r="AC62" s="48"/>
      <c r="AD62" s="48"/>
      <c r="AE62" s="48"/>
      <c r="AF62" s="48"/>
      <c r="AH62" s="48"/>
      <c r="AI62" s="48"/>
      <c r="AJ62" s="48"/>
      <c r="AK62" s="48"/>
    </row>
    <row r="63" spans="1:37">
      <c r="A63" s="46" t="str">
        <f t="shared" si="1"/>
        <v/>
      </c>
      <c r="B63" s="47"/>
      <c r="C63" s="38"/>
      <c r="D63" s="38"/>
      <c r="E63" s="32"/>
      <c r="F63" s="32"/>
      <c r="G63" s="32"/>
      <c r="H63" s="33"/>
      <c r="I63" s="34"/>
      <c r="J63" s="34"/>
      <c r="K63" s="37"/>
      <c r="L63" s="34"/>
      <c r="M63" s="34"/>
      <c r="N63" s="34"/>
      <c r="O63" s="37"/>
      <c r="P63" s="34"/>
      <c r="Q63" s="34"/>
      <c r="R63" s="34"/>
      <c r="S63" s="34"/>
      <c r="T63" s="34"/>
      <c r="U63" s="36"/>
      <c r="V63" s="36"/>
      <c r="X63" s="32"/>
      <c r="Y63" s="32"/>
      <c r="Z63" s="32"/>
      <c r="AA63" s="32"/>
      <c r="AC63" s="48"/>
      <c r="AD63" s="48"/>
      <c r="AE63" s="48"/>
      <c r="AF63" s="48"/>
      <c r="AH63" s="48"/>
      <c r="AI63" s="48"/>
      <c r="AJ63" s="48"/>
      <c r="AK63" s="48"/>
    </row>
    <row r="64" spans="1:37">
      <c r="A64" s="46" t="str">
        <f t="shared" si="1"/>
        <v/>
      </c>
      <c r="B64" s="47"/>
      <c r="C64" s="38"/>
      <c r="D64" s="38"/>
      <c r="E64" s="32"/>
      <c r="F64" s="32"/>
      <c r="G64" s="32"/>
      <c r="H64" s="33"/>
      <c r="I64" s="34"/>
      <c r="J64" s="34"/>
      <c r="K64" s="37"/>
      <c r="L64" s="34"/>
      <c r="M64" s="34"/>
      <c r="N64" s="34"/>
      <c r="O64" s="37"/>
      <c r="P64" s="34"/>
      <c r="Q64" s="34"/>
      <c r="R64" s="34"/>
      <c r="S64" s="34"/>
      <c r="T64" s="34"/>
      <c r="U64" s="36"/>
      <c r="V64" s="36"/>
      <c r="X64" s="32"/>
      <c r="Y64" s="32"/>
      <c r="Z64" s="32"/>
      <c r="AA64" s="32"/>
      <c r="AC64" s="48"/>
      <c r="AD64" s="48"/>
      <c r="AE64" s="48"/>
      <c r="AF64" s="48"/>
      <c r="AH64" s="48"/>
      <c r="AI64" s="48"/>
      <c r="AJ64" s="48"/>
      <c r="AK64" s="48"/>
    </row>
    <row r="65" spans="1:37">
      <c r="A65" s="46" t="str">
        <f t="shared" si="1"/>
        <v/>
      </c>
      <c r="B65" s="47"/>
      <c r="C65" s="38"/>
      <c r="D65" s="38"/>
      <c r="E65" s="32"/>
      <c r="F65" s="32"/>
      <c r="G65" s="32"/>
      <c r="H65" s="33"/>
      <c r="I65" s="34"/>
      <c r="J65" s="34"/>
      <c r="K65" s="37"/>
      <c r="L65" s="34"/>
      <c r="M65" s="34"/>
      <c r="N65" s="34"/>
      <c r="O65" s="37"/>
      <c r="P65" s="34"/>
      <c r="Q65" s="34"/>
      <c r="R65" s="34"/>
      <c r="S65" s="34"/>
      <c r="T65" s="34"/>
      <c r="U65" s="36"/>
      <c r="V65" s="36"/>
      <c r="X65" s="32"/>
      <c r="Y65" s="32"/>
      <c r="Z65" s="32"/>
      <c r="AA65" s="32"/>
      <c r="AC65" s="48"/>
      <c r="AD65" s="48"/>
      <c r="AE65" s="48"/>
      <c r="AF65" s="48"/>
      <c r="AH65" s="48"/>
      <c r="AI65" s="48"/>
      <c r="AJ65" s="48"/>
      <c r="AK65" s="48"/>
    </row>
    <row r="66" spans="1:37">
      <c r="A66" s="46" t="str">
        <f t="shared" si="1"/>
        <v/>
      </c>
      <c r="B66" s="47"/>
      <c r="C66" s="38"/>
      <c r="D66" s="38"/>
      <c r="E66" s="32"/>
      <c r="F66" s="32"/>
      <c r="G66" s="32"/>
      <c r="H66" s="33"/>
      <c r="I66" s="34"/>
      <c r="J66" s="34"/>
      <c r="K66" s="37"/>
      <c r="L66" s="34"/>
      <c r="M66" s="34"/>
      <c r="N66" s="34"/>
      <c r="O66" s="37"/>
      <c r="P66" s="34"/>
      <c r="Q66" s="34"/>
      <c r="R66" s="34"/>
      <c r="S66" s="34"/>
      <c r="T66" s="34"/>
      <c r="U66" s="36"/>
      <c r="V66" s="36"/>
      <c r="X66" s="32"/>
      <c r="Y66" s="32"/>
      <c r="Z66" s="32"/>
      <c r="AA66" s="32"/>
      <c r="AC66" s="48"/>
      <c r="AD66" s="48"/>
      <c r="AE66" s="48"/>
      <c r="AF66" s="48"/>
      <c r="AH66" s="48"/>
      <c r="AI66" s="48"/>
      <c r="AJ66" s="48"/>
      <c r="AK66" s="48"/>
    </row>
    <row r="67" spans="1:37">
      <c r="A67" s="46" t="str">
        <f t="shared" ref="A67:A130" si="2">IF(C67="","",B67&amp;" &gt;&gt; "&amp;C67)</f>
        <v/>
      </c>
      <c r="B67" s="47"/>
      <c r="C67" s="38"/>
      <c r="D67" s="38"/>
      <c r="E67" s="32"/>
      <c r="F67" s="32"/>
      <c r="G67" s="32"/>
      <c r="H67" s="33"/>
      <c r="I67" s="34"/>
      <c r="J67" s="34"/>
      <c r="K67" s="37"/>
      <c r="L67" s="34"/>
      <c r="M67" s="34"/>
      <c r="N67" s="34"/>
      <c r="O67" s="37"/>
      <c r="P67" s="34"/>
      <c r="Q67" s="34"/>
      <c r="R67" s="34"/>
      <c r="S67" s="34"/>
      <c r="T67" s="34"/>
      <c r="U67" s="36"/>
      <c r="V67" s="36"/>
      <c r="X67" s="32"/>
      <c r="Y67" s="32"/>
      <c r="Z67" s="32"/>
      <c r="AA67" s="32"/>
      <c r="AC67" s="48"/>
      <c r="AD67" s="48"/>
      <c r="AE67" s="48"/>
      <c r="AF67" s="48"/>
      <c r="AH67" s="48"/>
      <c r="AI67" s="48"/>
      <c r="AJ67" s="48"/>
      <c r="AK67" s="48"/>
    </row>
    <row r="68" spans="1:37">
      <c r="A68" s="46" t="str">
        <f t="shared" si="2"/>
        <v/>
      </c>
      <c r="B68" s="47"/>
      <c r="C68" s="38"/>
      <c r="D68" s="38"/>
      <c r="E68" s="32"/>
      <c r="F68" s="32"/>
      <c r="G68" s="32"/>
      <c r="H68" s="33"/>
      <c r="I68" s="34"/>
      <c r="J68" s="34"/>
      <c r="K68" s="37"/>
      <c r="L68" s="34"/>
      <c r="M68" s="34"/>
      <c r="N68" s="34"/>
      <c r="O68" s="37"/>
      <c r="P68" s="34"/>
      <c r="Q68" s="34"/>
      <c r="R68" s="34"/>
      <c r="S68" s="34"/>
      <c r="T68" s="34"/>
      <c r="U68" s="36"/>
      <c r="V68" s="36"/>
      <c r="X68" s="32"/>
      <c r="Y68" s="32"/>
      <c r="Z68" s="32"/>
      <c r="AA68" s="32"/>
      <c r="AC68" s="48"/>
      <c r="AD68" s="48"/>
      <c r="AE68" s="48"/>
      <c r="AF68" s="48"/>
      <c r="AH68" s="48"/>
      <c r="AI68" s="48"/>
      <c r="AJ68" s="48"/>
      <c r="AK68" s="48"/>
    </row>
    <row r="69" spans="1:37">
      <c r="A69" s="46" t="str">
        <f t="shared" si="2"/>
        <v/>
      </c>
      <c r="B69" s="47"/>
      <c r="C69" s="38"/>
      <c r="D69" s="38"/>
      <c r="E69" s="32"/>
      <c r="F69" s="32"/>
      <c r="G69" s="32"/>
      <c r="H69" s="33"/>
      <c r="I69" s="34"/>
      <c r="J69" s="34"/>
      <c r="K69" s="37"/>
      <c r="L69" s="34"/>
      <c r="M69" s="34"/>
      <c r="N69" s="34"/>
      <c r="O69" s="37"/>
      <c r="P69" s="34"/>
      <c r="Q69" s="34"/>
      <c r="R69" s="34"/>
      <c r="S69" s="34"/>
      <c r="T69" s="34"/>
      <c r="U69" s="36"/>
      <c r="V69" s="36"/>
      <c r="X69" s="32"/>
      <c r="Y69" s="32"/>
      <c r="Z69" s="32"/>
      <c r="AA69" s="32"/>
      <c r="AC69" s="48"/>
      <c r="AD69" s="48"/>
      <c r="AE69" s="48"/>
      <c r="AF69" s="48"/>
      <c r="AH69" s="48"/>
      <c r="AI69" s="48"/>
      <c r="AJ69" s="48"/>
      <c r="AK69" s="48"/>
    </row>
    <row r="70" spans="1:37">
      <c r="A70" s="46" t="str">
        <f t="shared" si="2"/>
        <v/>
      </c>
      <c r="B70" s="47"/>
      <c r="C70" s="38"/>
      <c r="D70" s="38"/>
      <c r="E70" s="32"/>
      <c r="F70" s="32"/>
      <c r="G70" s="32"/>
      <c r="H70" s="33"/>
      <c r="I70" s="34"/>
      <c r="J70" s="34"/>
      <c r="K70" s="37"/>
      <c r="L70" s="34"/>
      <c r="M70" s="34"/>
      <c r="N70" s="34"/>
      <c r="O70" s="37"/>
      <c r="P70" s="34"/>
      <c r="Q70" s="34"/>
      <c r="R70" s="34"/>
      <c r="S70" s="34"/>
      <c r="T70" s="34"/>
      <c r="U70" s="36"/>
      <c r="V70" s="36"/>
      <c r="X70" s="32"/>
      <c r="Y70" s="32"/>
      <c r="Z70" s="32"/>
      <c r="AA70" s="32"/>
      <c r="AC70" s="48"/>
      <c r="AD70" s="48"/>
      <c r="AE70" s="48"/>
      <c r="AF70" s="48"/>
      <c r="AH70" s="48"/>
      <c r="AI70" s="48"/>
      <c r="AJ70" s="48"/>
      <c r="AK70" s="48"/>
    </row>
    <row r="71" spans="1:37">
      <c r="A71" s="46" t="str">
        <f t="shared" si="2"/>
        <v/>
      </c>
      <c r="B71" s="47"/>
      <c r="C71" s="38"/>
      <c r="D71" s="38"/>
      <c r="E71" s="32"/>
      <c r="F71" s="32"/>
      <c r="G71" s="32"/>
      <c r="H71" s="33"/>
      <c r="I71" s="34"/>
      <c r="J71" s="34"/>
      <c r="K71" s="37"/>
      <c r="L71" s="34"/>
      <c r="M71" s="34"/>
      <c r="N71" s="34"/>
      <c r="O71" s="37"/>
      <c r="P71" s="34"/>
      <c r="Q71" s="34"/>
      <c r="R71" s="34"/>
      <c r="S71" s="34"/>
      <c r="T71" s="34"/>
      <c r="U71" s="36"/>
      <c r="V71" s="36"/>
      <c r="X71" s="32"/>
      <c r="Y71" s="32"/>
      <c r="Z71" s="32"/>
      <c r="AA71" s="32"/>
      <c r="AC71" s="48"/>
      <c r="AD71" s="48"/>
      <c r="AE71" s="48"/>
      <c r="AF71" s="48"/>
      <c r="AH71" s="48"/>
      <c r="AI71" s="48"/>
      <c r="AJ71" s="48"/>
      <c r="AK71" s="48"/>
    </row>
    <row r="72" spans="1:37">
      <c r="A72" s="46" t="str">
        <f t="shared" si="2"/>
        <v/>
      </c>
      <c r="B72" s="47"/>
      <c r="C72" s="38"/>
      <c r="D72" s="38"/>
      <c r="E72" s="32"/>
      <c r="F72" s="32"/>
      <c r="G72" s="32"/>
      <c r="H72" s="33"/>
      <c r="I72" s="34"/>
      <c r="J72" s="34"/>
      <c r="K72" s="37"/>
      <c r="L72" s="34"/>
      <c r="M72" s="34"/>
      <c r="N72" s="34"/>
      <c r="O72" s="37"/>
      <c r="P72" s="34"/>
      <c r="Q72" s="34"/>
      <c r="R72" s="34"/>
      <c r="S72" s="34"/>
      <c r="T72" s="34"/>
      <c r="U72" s="36"/>
      <c r="V72" s="36"/>
      <c r="X72" s="32"/>
      <c r="Y72" s="32"/>
      <c r="Z72" s="32"/>
      <c r="AA72" s="32"/>
      <c r="AC72" s="48"/>
      <c r="AD72" s="48"/>
      <c r="AE72" s="48"/>
      <c r="AF72" s="48"/>
      <c r="AH72" s="48"/>
      <c r="AI72" s="48"/>
      <c r="AJ72" s="48"/>
      <c r="AK72" s="48"/>
    </row>
    <row r="73" spans="1:37">
      <c r="A73" s="46" t="str">
        <f t="shared" si="2"/>
        <v/>
      </c>
      <c r="B73" s="47"/>
      <c r="C73" s="38"/>
      <c r="D73" s="38"/>
      <c r="E73" s="32"/>
      <c r="F73" s="32"/>
      <c r="G73" s="32"/>
      <c r="H73" s="33"/>
      <c r="I73" s="34"/>
      <c r="J73" s="34"/>
      <c r="K73" s="37"/>
      <c r="L73" s="34"/>
      <c r="M73" s="34"/>
      <c r="N73" s="34"/>
      <c r="O73" s="37"/>
      <c r="P73" s="34"/>
      <c r="Q73" s="34"/>
      <c r="R73" s="34"/>
      <c r="S73" s="34"/>
      <c r="T73" s="34"/>
      <c r="U73" s="36"/>
      <c r="V73" s="36"/>
      <c r="X73" s="32"/>
      <c r="Y73" s="32"/>
      <c r="Z73" s="32"/>
      <c r="AA73" s="32"/>
      <c r="AC73" s="48"/>
      <c r="AD73" s="48"/>
      <c r="AE73" s="48"/>
      <c r="AF73" s="48"/>
      <c r="AH73" s="48"/>
      <c r="AI73" s="48"/>
      <c r="AJ73" s="48"/>
      <c r="AK73" s="48"/>
    </row>
    <row r="74" spans="1:37">
      <c r="A74" s="46" t="str">
        <f t="shared" si="2"/>
        <v/>
      </c>
      <c r="B74" s="47"/>
      <c r="C74" s="38"/>
      <c r="D74" s="38"/>
      <c r="E74" s="32"/>
      <c r="F74" s="32"/>
      <c r="G74" s="32"/>
      <c r="H74" s="33"/>
      <c r="I74" s="34"/>
      <c r="J74" s="34"/>
      <c r="K74" s="37"/>
      <c r="L74" s="34"/>
      <c r="M74" s="34"/>
      <c r="N74" s="34"/>
      <c r="O74" s="37"/>
      <c r="P74" s="34"/>
      <c r="Q74" s="34"/>
      <c r="R74" s="34"/>
      <c r="S74" s="34"/>
      <c r="T74" s="34"/>
      <c r="U74" s="36"/>
      <c r="V74" s="36"/>
      <c r="X74" s="32"/>
      <c r="Y74" s="32"/>
      <c r="Z74" s="32"/>
      <c r="AA74" s="32"/>
      <c r="AC74" s="48"/>
      <c r="AD74" s="48"/>
      <c r="AE74" s="48"/>
      <c r="AF74" s="48"/>
      <c r="AH74" s="48"/>
      <c r="AI74" s="48"/>
      <c r="AJ74" s="48"/>
      <c r="AK74" s="48"/>
    </row>
    <row r="75" spans="1:37">
      <c r="A75" s="46" t="str">
        <f t="shared" si="2"/>
        <v/>
      </c>
      <c r="B75" s="47"/>
      <c r="C75" s="38"/>
      <c r="D75" s="38"/>
      <c r="E75" s="32"/>
      <c r="F75" s="32"/>
      <c r="G75" s="32"/>
      <c r="H75" s="33"/>
      <c r="I75" s="34"/>
      <c r="J75" s="34"/>
      <c r="K75" s="37"/>
      <c r="L75" s="34"/>
      <c r="M75" s="34"/>
      <c r="N75" s="34"/>
      <c r="O75" s="37"/>
      <c r="P75" s="34"/>
      <c r="Q75" s="34"/>
      <c r="R75" s="34"/>
      <c r="S75" s="34"/>
      <c r="T75" s="34"/>
      <c r="U75" s="36"/>
      <c r="V75" s="36"/>
      <c r="X75" s="32"/>
      <c r="Y75" s="32"/>
      <c r="Z75" s="32"/>
      <c r="AA75" s="32"/>
      <c r="AC75" s="48"/>
      <c r="AD75" s="48"/>
      <c r="AE75" s="48"/>
      <c r="AF75" s="48"/>
      <c r="AH75" s="48"/>
      <c r="AI75" s="48"/>
      <c r="AJ75" s="48"/>
      <c r="AK75" s="48"/>
    </row>
    <row r="76" spans="1:37">
      <c r="A76" s="46" t="str">
        <f t="shared" si="2"/>
        <v/>
      </c>
      <c r="B76" s="47"/>
      <c r="C76" s="38"/>
      <c r="D76" s="38"/>
      <c r="E76" s="32"/>
      <c r="F76" s="32"/>
      <c r="G76" s="32"/>
      <c r="H76" s="33"/>
      <c r="I76" s="34"/>
      <c r="J76" s="34"/>
      <c r="K76" s="37"/>
      <c r="L76" s="34"/>
      <c r="M76" s="34"/>
      <c r="N76" s="34"/>
      <c r="O76" s="37"/>
      <c r="P76" s="34"/>
      <c r="Q76" s="34"/>
      <c r="R76" s="34"/>
      <c r="S76" s="34"/>
      <c r="T76" s="34"/>
      <c r="U76" s="36"/>
      <c r="V76" s="36"/>
      <c r="X76" s="32"/>
      <c r="Y76" s="32"/>
      <c r="Z76" s="32"/>
      <c r="AA76" s="32"/>
      <c r="AC76" s="48"/>
      <c r="AD76" s="48"/>
      <c r="AE76" s="48"/>
      <c r="AF76" s="48"/>
      <c r="AH76" s="48"/>
      <c r="AI76" s="48"/>
      <c r="AJ76" s="48"/>
      <c r="AK76" s="48"/>
    </row>
    <row r="77" spans="1:37">
      <c r="A77" s="46" t="str">
        <f t="shared" si="2"/>
        <v/>
      </c>
      <c r="B77" s="47"/>
      <c r="C77" s="38"/>
      <c r="D77" s="38"/>
      <c r="E77" s="32"/>
      <c r="F77" s="32"/>
      <c r="G77" s="32"/>
      <c r="H77" s="33"/>
      <c r="I77" s="34"/>
      <c r="J77" s="34"/>
      <c r="K77" s="37"/>
      <c r="L77" s="34"/>
      <c r="M77" s="34"/>
      <c r="N77" s="34"/>
      <c r="O77" s="37"/>
      <c r="P77" s="34"/>
      <c r="Q77" s="34"/>
      <c r="R77" s="34"/>
      <c r="S77" s="34"/>
      <c r="T77" s="34"/>
      <c r="U77" s="36"/>
      <c r="V77" s="36"/>
      <c r="X77" s="32"/>
      <c r="Y77" s="32"/>
      <c r="Z77" s="32"/>
      <c r="AA77" s="32"/>
      <c r="AC77" s="48"/>
      <c r="AD77" s="48"/>
      <c r="AE77" s="48"/>
      <c r="AF77" s="48"/>
      <c r="AH77" s="48"/>
      <c r="AI77" s="48"/>
      <c r="AJ77" s="48"/>
      <c r="AK77" s="48"/>
    </row>
    <row r="78" spans="1:37">
      <c r="A78" s="46" t="str">
        <f t="shared" si="2"/>
        <v/>
      </c>
      <c r="B78" s="47"/>
      <c r="C78" s="38"/>
      <c r="D78" s="38"/>
      <c r="E78" s="32"/>
      <c r="F78" s="32"/>
      <c r="G78" s="32"/>
      <c r="H78" s="33"/>
      <c r="I78" s="34"/>
      <c r="J78" s="34"/>
      <c r="K78" s="37"/>
      <c r="L78" s="34"/>
      <c r="M78" s="34"/>
      <c r="N78" s="34"/>
      <c r="O78" s="37"/>
      <c r="P78" s="34"/>
      <c r="Q78" s="34"/>
      <c r="R78" s="34"/>
      <c r="S78" s="34"/>
      <c r="T78" s="34"/>
      <c r="U78" s="36"/>
      <c r="V78" s="36"/>
      <c r="X78" s="32"/>
      <c r="Y78" s="32"/>
      <c r="Z78" s="32"/>
      <c r="AA78" s="32"/>
      <c r="AC78" s="48"/>
      <c r="AD78" s="48"/>
      <c r="AE78" s="48"/>
      <c r="AF78" s="48"/>
      <c r="AH78" s="48"/>
      <c r="AI78" s="48"/>
      <c r="AJ78" s="48"/>
      <c r="AK78" s="48"/>
    </row>
    <row r="79" spans="1:37">
      <c r="A79" s="46" t="str">
        <f t="shared" si="2"/>
        <v/>
      </c>
      <c r="B79" s="47"/>
      <c r="C79" s="38"/>
      <c r="D79" s="38"/>
      <c r="E79" s="32"/>
      <c r="F79" s="32"/>
      <c r="G79" s="32"/>
      <c r="H79" s="33"/>
      <c r="I79" s="34"/>
      <c r="J79" s="34"/>
      <c r="K79" s="37"/>
      <c r="L79" s="34"/>
      <c r="M79" s="34"/>
      <c r="N79" s="34"/>
      <c r="O79" s="37"/>
      <c r="P79" s="34"/>
      <c r="Q79" s="34"/>
      <c r="R79" s="34"/>
      <c r="S79" s="34"/>
      <c r="T79" s="34"/>
      <c r="U79" s="36"/>
      <c r="V79" s="36"/>
      <c r="X79" s="32"/>
      <c r="Y79" s="32"/>
      <c r="Z79" s="32"/>
      <c r="AA79" s="32"/>
      <c r="AC79" s="48"/>
      <c r="AD79" s="48"/>
      <c r="AE79" s="48"/>
      <c r="AF79" s="48"/>
      <c r="AH79" s="48"/>
      <c r="AI79" s="48"/>
      <c r="AJ79" s="48"/>
      <c r="AK79" s="48"/>
    </row>
    <row r="80" spans="1:37">
      <c r="A80" s="46" t="str">
        <f t="shared" si="2"/>
        <v/>
      </c>
      <c r="B80" s="47"/>
      <c r="C80" s="38"/>
      <c r="D80" s="38"/>
      <c r="E80" s="32"/>
      <c r="F80" s="32"/>
      <c r="G80" s="32"/>
      <c r="H80" s="33"/>
      <c r="I80" s="34"/>
      <c r="J80" s="34"/>
      <c r="K80" s="37"/>
      <c r="L80" s="34"/>
      <c r="M80" s="34"/>
      <c r="N80" s="34"/>
      <c r="O80" s="37"/>
      <c r="P80" s="34"/>
      <c r="Q80" s="34"/>
      <c r="R80" s="34"/>
      <c r="S80" s="34"/>
      <c r="T80" s="34"/>
      <c r="U80" s="36"/>
      <c r="V80" s="36"/>
      <c r="X80" s="32"/>
      <c r="Y80" s="32"/>
      <c r="Z80" s="32"/>
      <c r="AA80" s="32"/>
      <c r="AC80" s="48"/>
      <c r="AD80" s="48"/>
      <c r="AE80" s="48"/>
      <c r="AF80" s="48"/>
      <c r="AH80" s="48"/>
      <c r="AI80" s="48"/>
      <c r="AJ80" s="48"/>
      <c r="AK80" s="48"/>
    </row>
    <row r="81" spans="1:37">
      <c r="A81" s="46" t="str">
        <f t="shared" si="2"/>
        <v/>
      </c>
      <c r="B81" s="47"/>
      <c r="C81" s="38"/>
      <c r="D81" s="38"/>
      <c r="E81" s="32"/>
      <c r="F81" s="32"/>
      <c r="G81" s="32"/>
      <c r="H81" s="33"/>
      <c r="I81" s="34"/>
      <c r="J81" s="34"/>
      <c r="K81" s="37"/>
      <c r="L81" s="34"/>
      <c r="M81" s="34"/>
      <c r="N81" s="34"/>
      <c r="O81" s="37"/>
      <c r="P81" s="34"/>
      <c r="Q81" s="34"/>
      <c r="R81" s="34"/>
      <c r="S81" s="34"/>
      <c r="T81" s="34"/>
      <c r="U81" s="36"/>
      <c r="V81" s="36"/>
      <c r="X81" s="32"/>
      <c r="Y81" s="32"/>
      <c r="Z81" s="32"/>
      <c r="AA81" s="32"/>
      <c r="AC81" s="48"/>
      <c r="AD81" s="48"/>
      <c r="AE81" s="48"/>
      <c r="AF81" s="48"/>
      <c r="AH81" s="48"/>
      <c r="AI81" s="48"/>
      <c r="AJ81" s="48"/>
      <c r="AK81" s="48"/>
    </row>
    <row r="82" spans="1:37">
      <c r="A82" s="46" t="str">
        <f t="shared" si="2"/>
        <v/>
      </c>
      <c r="B82" s="47"/>
      <c r="C82" s="38"/>
      <c r="D82" s="38"/>
      <c r="E82" s="32"/>
      <c r="F82" s="32"/>
      <c r="G82" s="32"/>
      <c r="H82" s="33"/>
      <c r="I82" s="34"/>
      <c r="J82" s="34"/>
      <c r="K82" s="37"/>
      <c r="L82" s="34"/>
      <c r="M82" s="34"/>
      <c r="N82" s="34"/>
      <c r="O82" s="37"/>
      <c r="P82" s="34"/>
      <c r="Q82" s="34"/>
      <c r="R82" s="34"/>
      <c r="S82" s="34"/>
      <c r="T82" s="34"/>
      <c r="U82" s="36"/>
      <c r="V82" s="36"/>
      <c r="X82" s="32"/>
      <c r="Y82" s="32"/>
      <c r="Z82" s="32"/>
      <c r="AA82" s="32"/>
      <c r="AC82" s="48"/>
      <c r="AD82" s="48"/>
      <c r="AE82" s="48"/>
      <c r="AF82" s="48"/>
      <c r="AH82" s="48"/>
      <c r="AI82" s="48"/>
      <c r="AJ82" s="48"/>
      <c r="AK82" s="48"/>
    </row>
    <row r="83" spans="1:37">
      <c r="A83" s="46" t="str">
        <f t="shared" si="2"/>
        <v/>
      </c>
      <c r="B83" s="47"/>
      <c r="C83" s="38"/>
      <c r="D83" s="38"/>
      <c r="E83" s="32"/>
      <c r="F83" s="32"/>
      <c r="G83" s="32"/>
      <c r="H83" s="33"/>
      <c r="I83" s="34"/>
      <c r="J83" s="34"/>
      <c r="K83" s="37"/>
      <c r="L83" s="34"/>
      <c r="M83" s="34"/>
      <c r="N83" s="34"/>
      <c r="O83" s="37"/>
      <c r="P83" s="34"/>
      <c r="Q83" s="34"/>
      <c r="R83" s="34"/>
      <c r="S83" s="34"/>
      <c r="T83" s="34"/>
      <c r="U83" s="36"/>
      <c r="V83" s="36"/>
      <c r="X83" s="32"/>
      <c r="Y83" s="32"/>
      <c r="Z83" s="32"/>
      <c r="AA83" s="32"/>
      <c r="AC83" s="48"/>
      <c r="AD83" s="48"/>
      <c r="AE83" s="48"/>
      <c r="AF83" s="48"/>
      <c r="AH83" s="48"/>
      <c r="AI83" s="48"/>
      <c r="AJ83" s="48"/>
      <c r="AK83" s="48"/>
    </row>
    <row r="84" spans="1:37">
      <c r="A84" s="46" t="str">
        <f t="shared" si="2"/>
        <v/>
      </c>
      <c r="B84" s="47"/>
      <c r="C84" s="38"/>
      <c r="D84" s="38"/>
      <c r="E84" s="32"/>
      <c r="F84" s="32"/>
      <c r="G84" s="32"/>
      <c r="H84" s="33"/>
      <c r="I84" s="34"/>
      <c r="J84" s="34"/>
      <c r="K84" s="37"/>
      <c r="L84" s="34"/>
      <c r="M84" s="34"/>
      <c r="N84" s="34"/>
      <c r="O84" s="37"/>
      <c r="P84" s="34"/>
      <c r="Q84" s="34"/>
      <c r="R84" s="34"/>
      <c r="S84" s="34"/>
      <c r="T84" s="34"/>
      <c r="U84" s="36"/>
      <c r="V84" s="36"/>
      <c r="X84" s="32"/>
      <c r="Y84" s="32"/>
      <c r="Z84" s="32"/>
      <c r="AA84" s="32"/>
      <c r="AC84" s="48"/>
      <c r="AD84" s="48"/>
      <c r="AE84" s="48"/>
      <c r="AF84" s="48"/>
      <c r="AH84" s="48"/>
      <c r="AI84" s="48"/>
      <c r="AJ84" s="48"/>
      <c r="AK84" s="48"/>
    </row>
    <row r="85" spans="1:37">
      <c r="A85" s="46" t="str">
        <f t="shared" si="2"/>
        <v/>
      </c>
      <c r="B85" s="47"/>
      <c r="C85" s="38"/>
      <c r="D85" s="38"/>
      <c r="E85" s="32"/>
      <c r="F85" s="32"/>
      <c r="G85" s="32"/>
      <c r="H85" s="33"/>
      <c r="I85" s="34"/>
      <c r="J85" s="34"/>
      <c r="K85" s="37"/>
      <c r="L85" s="34"/>
      <c r="M85" s="34"/>
      <c r="N85" s="34"/>
      <c r="O85" s="37"/>
      <c r="P85" s="34"/>
      <c r="Q85" s="34"/>
      <c r="R85" s="34"/>
      <c r="S85" s="34"/>
      <c r="T85" s="34"/>
      <c r="U85" s="36"/>
      <c r="V85" s="36"/>
      <c r="X85" s="32"/>
      <c r="Y85" s="32"/>
      <c r="Z85" s="32"/>
      <c r="AA85" s="32"/>
      <c r="AC85" s="48"/>
      <c r="AD85" s="48"/>
      <c r="AE85" s="48"/>
      <c r="AF85" s="48"/>
      <c r="AH85" s="48"/>
      <c r="AI85" s="48"/>
      <c r="AJ85" s="48"/>
      <c r="AK85" s="48"/>
    </row>
    <row r="86" spans="1:37">
      <c r="A86" s="46" t="str">
        <f t="shared" si="2"/>
        <v/>
      </c>
      <c r="B86" s="47"/>
      <c r="C86" s="38"/>
      <c r="D86" s="38"/>
      <c r="E86" s="32"/>
      <c r="F86" s="32"/>
      <c r="G86" s="32"/>
      <c r="H86" s="33"/>
      <c r="I86" s="34"/>
      <c r="J86" s="34"/>
      <c r="K86" s="37"/>
      <c r="L86" s="34"/>
      <c r="M86" s="34"/>
      <c r="N86" s="34"/>
      <c r="O86" s="37"/>
      <c r="P86" s="34"/>
      <c r="Q86" s="34"/>
      <c r="R86" s="34"/>
      <c r="S86" s="34"/>
      <c r="T86" s="34"/>
      <c r="U86" s="36"/>
      <c r="V86" s="36"/>
      <c r="X86" s="32"/>
      <c r="Y86" s="32"/>
      <c r="Z86" s="32"/>
      <c r="AA86" s="32"/>
      <c r="AC86" s="48"/>
      <c r="AD86" s="48"/>
      <c r="AE86" s="48"/>
      <c r="AF86" s="48"/>
      <c r="AH86" s="48"/>
      <c r="AI86" s="48"/>
      <c r="AJ86" s="48"/>
      <c r="AK86" s="48"/>
    </row>
    <row r="87" spans="1:37">
      <c r="A87" s="46" t="str">
        <f t="shared" si="2"/>
        <v/>
      </c>
      <c r="B87" s="47"/>
      <c r="C87" s="38"/>
      <c r="D87" s="38"/>
      <c r="E87" s="32"/>
      <c r="F87" s="32"/>
      <c r="G87" s="32"/>
      <c r="H87" s="33"/>
      <c r="I87" s="34"/>
      <c r="J87" s="34"/>
      <c r="K87" s="37"/>
      <c r="L87" s="34"/>
      <c r="M87" s="34"/>
      <c r="N87" s="34"/>
      <c r="O87" s="37"/>
      <c r="P87" s="34"/>
      <c r="Q87" s="34"/>
      <c r="R87" s="34"/>
      <c r="S87" s="34"/>
      <c r="T87" s="34"/>
      <c r="U87" s="36"/>
      <c r="V87" s="36"/>
      <c r="X87" s="32"/>
      <c r="Y87" s="32"/>
      <c r="Z87" s="32"/>
      <c r="AA87" s="32"/>
      <c r="AC87" s="48"/>
      <c r="AD87" s="48"/>
      <c r="AE87" s="48"/>
      <c r="AF87" s="48"/>
      <c r="AH87" s="48"/>
      <c r="AI87" s="48"/>
      <c r="AJ87" s="48"/>
      <c r="AK87" s="48"/>
    </row>
    <row r="88" spans="1:37">
      <c r="A88" s="46" t="str">
        <f t="shared" si="2"/>
        <v/>
      </c>
      <c r="B88" s="47"/>
      <c r="C88" s="38"/>
      <c r="D88" s="38"/>
      <c r="E88" s="32"/>
      <c r="F88" s="32"/>
      <c r="G88" s="32"/>
      <c r="H88" s="33"/>
      <c r="I88" s="34"/>
      <c r="J88" s="34"/>
      <c r="K88" s="37"/>
      <c r="L88" s="34"/>
      <c r="M88" s="34"/>
      <c r="N88" s="34"/>
      <c r="O88" s="37"/>
      <c r="P88" s="34"/>
      <c r="Q88" s="34"/>
      <c r="R88" s="34"/>
      <c r="S88" s="34"/>
      <c r="T88" s="34"/>
      <c r="U88" s="36"/>
      <c r="V88" s="36"/>
      <c r="X88" s="32"/>
      <c r="Y88" s="32"/>
      <c r="Z88" s="32"/>
      <c r="AA88" s="32"/>
      <c r="AC88" s="48"/>
      <c r="AD88" s="48"/>
      <c r="AE88" s="48"/>
      <c r="AF88" s="48"/>
      <c r="AH88" s="48"/>
      <c r="AI88" s="48"/>
      <c r="AJ88" s="48"/>
      <c r="AK88" s="48"/>
    </row>
    <row r="89" spans="1:37">
      <c r="A89" s="46" t="str">
        <f t="shared" si="2"/>
        <v/>
      </c>
      <c r="B89" s="47"/>
      <c r="C89" s="38"/>
      <c r="D89" s="38"/>
      <c r="E89" s="32"/>
      <c r="F89" s="32"/>
      <c r="G89" s="32"/>
      <c r="H89" s="33"/>
      <c r="I89" s="34"/>
      <c r="J89" s="34"/>
      <c r="K89" s="37"/>
      <c r="L89" s="34"/>
      <c r="M89" s="34"/>
      <c r="N89" s="34"/>
      <c r="O89" s="37"/>
      <c r="P89" s="34"/>
      <c r="Q89" s="34"/>
      <c r="R89" s="34"/>
      <c r="S89" s="34"/>
      <c r="T89" s="34"/>
      <c r="U89" s="36"/>
      <c r="V89" s="36"/>
      <c r="X89" s="32"/>
      <c r="Y89" s="32"/>
      <c r="Z89" s="32"/>
      <c r="AA89" s="32"/>
      <c r="AC89" s="48"/>
      <c r="AD89" s="48"/>
      <c r="AE89" s="48"/>
      <c r="AF89" s="48"/>
      <c r="AH89" s="48"/>
      <c r="AI89" s="48"/>
      <c r="AJ89" s="48"/>
      <c r="AK89" s="48"/>
    </row>
    <row r="90" spans="1:37">
      <c r="A90" s="46" t="str">
        <f t="shared" si="2"/>
        <v/>
      </c>
      <c r="B90" s="47"/>
      <c r="C90" s="38"/>
      <c r="D90" s="38"/>
      <c r="E90" s="32"/>
      <c r="F90" s="32"/>
      <c r="G90" s="32"/>
      <c r="H90" s="33"/>
      <c r="I90" s="34"/>
      <c r="J90" s="34"/>
      <c r="K90" s="37"/>
      <c r="L90" s="34"/>
      <c r="M90" s="34"/>
      <c r="N90" s="34"/>
      <c r="O90" s="37"/>
      <c r="P90" s="34"/>
      <c r="Q90" s="34"/>
      <c r="R90" s="34"/>
      <c r="S90" s="34"/>
      <c r="T90" s="34"/>
      <c r="U90" s="36"/>
      <c r="V90" s="36"/>
      <c r="X90" s="32"/>
      <c r="Y90" s="32"/>
      <c r="Z90" s="32"/>
      <c r="AA90" s="32"/>
      <c r="AC90" s="48"/>
      <c r="AD90" s="48"/>
      <c r="AE90" s="48"/>
      <c r="AF90" s="48"/>
      <c r="AH90" s="48"/>
      <c r="AI90" s="48"/>
      <c r="AJ90" s="48"/>
      <c r="AK90" s="48"/>
    </row>
    <row r="91" spans="1:37">
      <c r="A91" s="46" t="str">
        <f t="shared" si="2"/>
        <v/>
      </c>
      <c r="B91" s="47"/>
      <c r="C91" s="38"/>
      <c r="D91" s="38"/>
      <c r="E91" s="32"/>
      <c r="F91" s="32"/>
      <c r="G91" s="32"/>
      <c r="H91" s="33"/>
      <c r="I91" s="34"/>
      <c r="J91" s="34"/>
      <c r="K91" s="37"/>
      <c r="L91" s="34"/>
      <c r="M91" s="34"/>
      <c r="N91" s="34"/>
      <c r="O91" s="37"/>
      <c r="P91" s="34"/>
      <c r="Q91" s="34"/>
      <c r="R91" s="34"/>
      <c r="S91" s="34"/>
      <c r="T91" s="34"/>
      <c r="U91" s="36"/>
      <c r="V91" s="36"/>
      <c r="X91" s="32"/>
      <c r="Y91" s="32"/>
      <c r="Z91" s="32"/>
      <c r="AA91" s="32"/>
      <c r="AC91" s="48"/>
      <c r="AD91" s="48"/>
      <c r="AE91" s="48"/>
      <c r="AF91" s="48"/>
      <c r="AH91" s="48"/>
      <c r="AI91" s="48"/>
      <c r="AJ91" s="48"/>
      <c r="AK91" s="48"/>
    </row>
    <row r="92" spans="1:37">
      <c r="A92" s="46" t="str">
        <f t="shared" si="2"/>
        <v/>
      </c>
      <c r="B92" s="47"/>
      <c r="C92" s="38"/>
      <c r="D92" s="38"/>
      <c r="E92" s="32"/>
      <c r="F92" s="32"/>
      <c r="G92" s="32"/>
      <c r="H92" s="33"/>
      <c r="I92" s="34"/>
      <c r="J92" s="34"/>
      <c r="K92" s="37"/>
      <c r="L92" s="34"/>
      <c r="M92" s="34"/>
      <c r="N92" s="34"/>
      <c r="O92" s="37"/>
      <c r="P92" s="34"/>
      <c r="Q92" s="34"/>
      <c r="R92" s="34"/>
      <c r="S92" s="34"/>
      <c r="T92" s="34"/>
      <c r="U92" s="36"/>
      <c r="V92" s="36"/>
      <c r="X92" s="32"/>
      <c r="Y92" s="32"/>
      <c r="Z92" s="32"/>
      <c r="AA92" s="32"/>
      <c r="AC92" s="48"/>
      <c r="AD92" s="48"/>
      <c r="AE92" s="48"/>
      <c r="AF92" s="48"/>
      <c r="AH92" s="48"/>
      <c r="AI92" s="48"/>
      <c r="AJ92" s="48"/>
      <c r="AK92" s="48"/>
    </row>
    <row r="93" spans="1:37">
      <c r="A93" s="46" t="str">
        <f t="shared" si="2"/>
        <v/>
      </c>
      <c r="B93" s="47"/>
      <c r="C93" s="38"/>
      <c r="D93" s="38"/>
      <c r="E93" s="32"/>
      <c r="F93" s="32"/>
      <c r="G93" s="32"/>
      <c r="H93" s="33"/>
      <c r="I93" s="34"/>
      <c r="J93" s="34"/>
      <c r="K93" s="37"/>
      <c r="L93" s="34"/>
      <c r="M93" s="34"/>
      <c r="N93" s="34"/>
      <c r="O93" s="37"/>
      <c r="P93" s="34"/>
      <c r="Q93" s="34"/>
      <c r="R93" s="34"/>
      <c r="S93" s="34"/>
      <c r="T93" s="34"/>
      <c r="U93" s="36"/>
      <c r="V93" s="36"/>
      <c r="X93" s="32"/>
      <c r="Y93" s="32"/>
      <c r="Z93" s="32"/>
      <c r="AA93" s="32"/>
      <c r="AC93" s="48"/>
      <c r="AD93" s="48"/>
      <c r="AE93" s="48"/>
      <c r="AF93" s="48"/>
      <c r="AH93" s="48"/>
      <c r="AI93" s="48"/>
      <c r="AJ93" s="48"/>
      <c r="AK93" s="48"/>
    </row>
    <row r="94" spans="1:37">
      <c r="A94" s="46" t="str">
        <f t="shared" si="2"/>
        <v/>
      </c>
      <c r="B94" s="47"/>
      <c r="C94" s="38"/>
      <c r="D94" s="38"/>
      <c r="E94" s="32"/>
      <c r="F94" s="32"/>
      <c r="G94" s="32"/>
      <c r="H94" s="33"/>
      <c r="I94" s="34"/>
      <c r="J94" s="34"/>
      <c r="K94" s="37"/>
      <c r="L94" s="34"/>
      <c r="M94" s="34"/>
      <c r="N94" s="34"/>
      <c r="O94" s="37"/>
      <c r="P94" s="34"/>
      <c r="Q94" s="34"/>
      <c r="R94" s="34"/>
      <c r="S94" s="34"/>
      <c r="T94" s="34"/>
      <c r="U94" s="36"/>
      <c r="V94" s="36"/>
      <c r="X94" s="32"/>
      <c r="Y94" s="32"/>
      <c r="Z94" s="32"/>
      <c r="AA94" s="32"/>
      <c r="AC94" s="48"/>
      <c r="AD94" s="48"/>
      <c r="AE94" s="48"/>
      <c r="AF94" s="48"/>
      <c r="AH94" s="48"/>
      <c r="AI94" s="48"/>
      <c r="AJ94" s="48"/>
      <c r="AK94" s="48"/>
    </row>
    <row r="95" spans="1:37">
      <c r="A95" s="46" t="str">
        <f t="shared" si="2"/>
        <v/>
      </c>
      <c r="B95" s="47"/>
      <c r="C95" s="38"/>
      <c r="D95" s="38"/>
      <c r="E95" s="32"/>
      <c r="F95" s="32"/>
      <c r="G95" s="32"/>
      <c r="H95" s="33"/>
      <c r="I95" s="34"/>
      <c r="J95" s="34"/>
      <c r="K95" s="37"/>
      <c r="L95" s="34"/>
      <c r="M95" s="34"/>
      <c r="N95" s="34"/>
      <c r="O95" s="37"/>
      <c r="P95" s="34"/>
      <c r="Q95" s="34"/>
      <c r="R95" s="34"/>
      <c r="S95" s="34"/>
      <c r="T95" s="34"/>
      <c r="U95" s="36"/>
      <c r="V95" s="36"/>
      <c r="X95" s="32"/>
      <c r="Y95" s="32"/>
      <c r="Z95" s="32"/>
      <c r="AA95" s="32"/>
      <c r="AC95" s="48"/>
      <c r="AD95" s="48"/>
      <c r="AE95" s="48"/>
      <c r="AF95" s="48"/>
      <c r="AH95" s="48"/>
      <c r="AI95" s="48"/>
      <c r="AJ95" s="48"/>
      <c r="AK95" s="48"/>
    </row>
    <row r="96" spans="1:37">
      <c r="A96" s="46" t="str">
        <f t="shared" si="2"/>
        <v/>
      </c>
      <c r="B96" s="47"/>
      <c r="C96" s="38"/>
      <c r="D96" s="38"/>
      <c r="E96" s="32"/>
      <c r="F96" s="32"/>
      <c r="G96" s="32"/>
      <c r="H96" s="33"/>
      <c r="I96" s="34"/>
      <c r="J96" s="34"/>
      <c r="K96" s="37"/>
      <c r="L96" s="34"/>
      <c r="M96" s="34"/>
      <c r="N96" s="34"/>
      <c r="O96" s="37"/>
      <c r="P96" s="34"/>
      <c r="Q96" s="34"/>
      <c r="R96" s="34"/>
      <c r="S96" s="34"/>
      <c r="T96" s="34"/>
      <c r="U96" s="36"/>
      <c r="V96" s="36"/>
      <c r="X96" s="32"/>
      <c r="Y96" s="32"/>
      <c r="Z96" s="32"/>
      <c r="AA96" s="32"/>
      <c r="AC96" s="48"/>
      <c r="AD96" s="48"/>
      <c r="AE96" s="48"/>
      <c r="AF96" s="48"/>
      <c r="AH96" s="48"/>
      <c r="AI96" s="48"/>
      <c r="AJ96" s="48"/>
      <c r="AK96" s="48"/>
    </row>
    <row r="97" spans="1:37">
      <c r="A97" s="46" t="str">
        <f t="shared" si="2"/>
        <v/>
      </c>
      <c r="B97" s="47"/>
      <c r="C97" s="38"/>
      <c r="D97" s="38"/>
      <c r="E97" s="32"/>
      <c r="F97" s="32"/>
      <c r="G97" s="32"/>
      <c r="H97" s="33"/>
      <c r="I97" s="34"/>
      <c r="J97" s="34"/>
      <c r="K97" s="37"/>
      <c r="L97" s="34"/>
      <c r="M97" s="34"/>
      <c r="N97" s="34"/>
      <c r="O97" s="37"/>
      <c r="P97" s="34"/>
      <c r="Q97" s="34"/>
      <c r="R97" s="34"/>
      <c r="S97" s="34"/>
      <c r="T97" s="34"/>
      <c r="U97" s="36"/>
      <c r="V97" s="36"/>
      <c r="X97" s="32"/>
      <c r="Y97" s="32"/>
      <c r="Z97" s="32"/>
      <c r="AA97" s="32"/>
      <c r="AC97" s="48"/>
      <c r="AD97" s="48"/>
      <c r="AE97" s="48"/>
      <c r="AF97" s="48"/>
      <c r="AH97" s="48"/>
      <c r="AI97" s="48"/>
      <c r="AJ97" s="48"/>
      <c r="AK97" s="48"/>
    </row>
    <row r="98" spans="1:37">
      <c r="A98" s="46" t="str">
        <f t="shared" si="2"/>
        <v/>
      </c>
      <c r="B98" s="47"/>
      <c r="C98" s="38"/>
      <c r="D98" s="38"/>
      <c r="E98" s="32"/>
      <c r="F98" s="32"/>
      <c r="G98" s="32"/>
      <c r="H98" s="33"/>
      <c r="I98" s="34"/>
      <c r="J98" s="34"/>
      <c r="K98" s="37"/>
      <c r="L98" s="34"/>
      <c r="M98" s="34"/>
      <c r="N98" s="34"/>
      <c r="O98" s="37"/>
      <c r="P98" s="34"/>
      <c r="Q98" s="34"/>
      <c r="R98" s="34"/>
      <c r="S98" s="34"/>
      <c r="T98" s="34"/>
      <c r="U98" s="36"/>
      <c r="V98" s="36"/>
      <c r="X98" s="32"/>
      <c r="Y98" s="32"/>
      <c r="Z98" s="32"/>
      <c r="AA98" s="32"/>
      <c r="AC98" s="48"/>
      <c r="AD98" s="48"/>
      <c r="AE98" s="48"/>
      <c r="AF98" s="48"/>
      <c r="AH98" s="48"/>
      <c r="AI98" s="48"/>
      <c r="AJ98" s="48"/>
      <c r="AK98" s="48"/>
    </row>
    <row r="99" spans="1:37">
      <c r="A99" s="46" t="str">
        <f t="shared" si="2"/>
        <v/>
      </c>
      <c r="B99" s="47"/>
      <c r="C99" s="38"/>
      <c r="D99" s="38"/>
      <c r="E99" s="32"/>
      <c r="F99" s="32"/>
      <c r="G99" s="32"/>
      <c r="H99" s="33"/>
      <c r="I99" s="34"/>
      <c r="J99" s="34"/>
      <c r="K99" s="37"/>
      <c r="L99" s="34"/>
      <c r="M99" s="34"/>
      <c r="N99" s="34"/>
      <c r="O99" s="37"/>
      <c r="P99" s="34"/>
      <c r="Q99" s="34"/>
      <c r="R99" s="34"/>
      <c r="S99" s="34"/>
      <c r="T99" s="34"/>
      <c r="U99" s="36"/>
      <c r="V99" s="36"/>
      <c r="X99" s="32"/>
      <c r="Y99" s="32"/>
      <c r="Z99" s="32"/>
      <c r="AA99" s="32"/>
      <c r="AC99" s="48"/>
      <c r="AD99" s="48"/>
      <c r="AE99" s="48"/>
      <c r="AF99" s="48"/>
      <c r="AH99" s="48"/>
      <c r="AI99" s="48"/>
      <c r="AJ99" s="48"/>
      <c r="AK99" s="48"/>
    </row>
    <row r="100" spans="1:37">
      <c r="A100" s="46" t="str">
        <f t="shared" si="2"/>
        <v/>
      </c>
      <c r="B100" s="47"/>
      <c r="C100" s="38"/>
      <c r="D100" s="38"/>
      <c r="E100" s="32"/>
      <c r="F100" s="32"/>
      <c r="G100" s="32"/>
      <c r="H100" s="33"/>
      <c r="I100" s="34"/>
      <c r="J100" s="34"/>
      <c r="K100" s="37"/>
      <c r="L100" s="34"/>
      <c r="M100" s="34"/>
      <c r="N100" s="34"/>
      <c r="O100" s="37"/>
      <c r="P100" s="34"/>
      <c r="Q100" s="34"/>
      <c r="R100" s="34"/>
      <c r="S100" s="34"/>
      <c r="T100" s="34"/>
      <c r="U100" s="36"/>
      <c r="V100" s="36"/>
      <c r="X100" s="32"/>
      <c r="Y100" s="32"/>
      <c r="Z100" s="32"/>
      <c r="AA100" s="32"/>
      <c r="AC100" s="48"/>
      <c r="AD100" s="48"/>
      <c r="AE100" s="48"/>
      <c r="AF100" s="48"/>
      <c r="AH100" s="48"/>
      <c r="AI100" s="48"/>
      <c r="AJ100" s="48"/>
      <c r="AK100" s="48"/>
    </row>
    <row r="101" spans="1:37">
      <c r="A101" s="46" t="str">
        <f t="shared" si="2"/>
        <v/>
      </c>
      <c r="B101" s="47"/>
      <c r="C101" s="38"/>
      <c r="D101" s="38"/>
      <c r="E101" s="32"/>
      <c r="F101" s="32"/>
      <c r="G101" s="32"/>
      <c r="H101" s="33"/>
      <c r="I101" s="34"/>
      <c r="J101" s="34"/>
      <c r="K101" s="37"/>
      <c r="L101" s="34"/>
      <c r="M101" s="34"/>
      <c r="N101" s="34"/>
      <c r="O101" s="37"/>
      <c r="P101" s="34"/>
      <c r="Q101" s="34"/>
      <c r="R101" s="34"/>
      <c r="S101" s="34"/>
      <c r="T101" s="34"/>
      <c r="U101" s="36"/>
      <c r="V101" s="36"/>
      <c r="X101" s="32"/>
      <c r="Y101" s="32"/>
      <c r="Z101" s="32"/>
      <c r="AA101" s="32"/>
      <c r="AC101" s="48"/>
      <c r="AD101" s="48"/>
      <c r="AE101" s="48"/>
      <c r="AF101" s="48"/>
      <c r="AH101" s="48"/>
      <c r="AI101" s="48"/>
      <c r="AJ101" s="48"/>
      <c r="AK101" s="48"/>
    </row>
    <row r="102" spans="1:37">
      <c r="A102" s="46" t="str">
        <f t="shared" si="2"/>
        <v/>
      </c>
      <c r="B102" s="47"/>
      <c r="C102" s="38"/>
      <c r="D102" s="38"/>
      <c r="E102" s="32"/>
      <c r="F102" s="32"/>
      <c r="G102" s="32"/>
      <c r="H102" s="33"/>
      <c r="I102" s="34"/>
      <c r="J102" s="34"/>
      <c r="K102" s="37"/>
      <c r="L102" s="34"/>
      <c r="M102" s="34"/>
      <c r="N102" s="34"/>
      <c r="O102" s="37"/>
      <c r="P102" s="34"/>
      <c r="Q102" s="34"/>
      <c r="R102" s="34"/>
      <c r="S102" s="34"/>
      <c r="T102" s="34"/>
      <c r="U102" s="36"/>
      <c r="V102" s="36"/>
      <c r="X102" s="32"/>
      <c r="Y102" s="32"/>
      <c r="Z102" s="32"/>
      <c r="AA102" s="32"/>
      <c r="AC102" s="48"/>
      <c r="AD102" s="48"/>
      <c r="AE102" s="48"/>
      <c r="AF102" s="48"/>
      <c r="AH102" s="48"/>
      <c r="AI102" s="48"/>
      <c r="AJ102" s="48"/>
      <c r="AK102" s="48"/>
    </row>
    <row r="103" spans="1:37">
      <c r="A103" s="46" t="str">
        <f t="shared" si="2"/>
        <v/>
      </c>
      <c r="B103" s="47"/>
      <c r="C103" s="38"/>
      <c r="D103" s="38"/>
      <c r="E103" s="32"/>
      <c r="F103" s="32"/>
      <c r="G103" s="32"/>
      <c r="H103" s="33"/>
      <c r="I103" s="34"/>
      <c r="J103" s="34"/>
      <c r="K103" s="37"/>
      <c r="L103" s="34"/>
      <c r="M103" s="34"/>
      <c r="N103" s="34"/>
      <c r="O103" s="37"/>
      <c r="P103" s="34"/>
      <c r="Q103" s="34"/>
      <c r="R103" s="34"/>
      <c r="S103" s="34"/>
      <c r="T103" s="34"/>
      <c r="U103" s="36"/>
      <c r="V103" s="36"/>
      <c r="X103" s="32"/>
      <c r="Y103" s="32"/>
      <c r="Z103" s="32"/>
      <c r="AA103" s="32"/>
      <c r="AC103" s="48"/>
      <c r="AD103" s="48"/>
      <c r="AE103" s="48"/>
      <c r="AF103" s="48"/>
      <c r="AH103" s="48"/>
      <c r="AI103" s="48"/>
      <c r="AJ103" s="48"/>
      <c r="AK103" s="48"/>
    </row>
    <row r="104" spans="1:37">
      <c r="A104" s="46" t="str">
        <f t="shared" si="2"/>
        <v/>
      </c>
      <c r="B104" s="47"/>
      <c r="C104" s="38"/>
      <c r="D104" s="38"/>
      <c r="E104" s="32"/>
      <c r="F104" s="32"/>
      <c r="G104" s="32"/>
      <c r="H104" s="33"/>
      <c r="I104" s="34"/>
      <c r="J104" s="34"/>
      <c r="K104" s="37"/>
      <c r="L104" s="34"/>
      <c r="M104" s="34"/>
      <c r="N104" s="34"/>
      <c r="O104" s="37"/>
      <c r="P104" s="34"/>
      <c r="Q104" s="34"/>
      <c r="R104" s="34"/>
      <c r="S104" s="34"/>
      <c r="T104" s="34"/>
      <c r="U104" s="36"/>
      <c r="V104" s="36"/>
      <c r="X104" s="32"/>
      <c r="Y104" s="32"/>
      <c r="Z104" s="32"/>
      <c r="AA104" s="32"/>
      <c r="AC104" s="48"/>
      <c r="AD104" s="48"/>
      <c r="AE104" s="48"/>
      <c r="AF104" s="48"/>
      <c r="AH104" s="48"/>
      <c r="AI104" s="48"/>
      <c r="AJ104" s="48"/>
      <c r="AK104" s="48"/>
    </row>
    <row r="105" spans="1:37">
      <c r="A105" s="46" t="str">
        <f t="shared" si="2"/>
        <v/>
      </c>
      <c r="B105" s="47"/>
      <c r="C105" s="38"/>
      <c r="D105" s="38"/>
      <c r="E105" s="32"/>
      <c r="F105" s="32"/>
      <c r="G105" s="32"/>
      <c r="H105" s="33"/>
      <c r="I105" s="34"/>
      <c r="J105" s="34"/>
      <c r="K105" s="37"/>
      <c r="L105" s="34"/>
      <c r="M105" s="34"/>
      <c r="N105" s="34"/>
      <c r="O105" s="37"/>
      <c r="P105" s="34"/>
      <c r="Q105" s="34"/>
      <c r="R105" s="34"/>
      <c r="S105" s="34"/>
      <c r="T105" s="34"/>
      <c r="U105" s="36"/>
      <c r="V105" s="36"/>
      <c r="X105" s="32"/>
      <c r="Y105" s="32"/>
      <c r="Z105" s="32"/>
      <c r="AA105" s="32"/>
      <c r="AC105" s="48"/>
      <c r="AD105" s="48"/>
      <c r="AE105" s="48"/>
      <c r="AF105" s="48"/>
      <c r="AH105" s="48"/>
      <c r="AI105" s="48"/>
      <c r="AJ105" s="48"/>
      <c r="AK105" s="48"/>
    </row>
    <row r="106" spans="1:37">
      <c r="A106" s="46" t="str">
        <f t="shared" si="2"/>
        <v/>
      </c>
      <c r="B106" s="47"/>
      <c r="C106" s="38"/>
      <c r="D106" s="38"/>
      <c r="E106" s="32"/>
      <c r="F106" s="32"/>
      <c r="G106" s="32"/>
      <c r="H106" s="33"/>
      <c r="I106" s="34"/>
      <c r="J106" s="34"/>
      <c r="K106" s="37"/>
      <c r="L106" s="34"/>
      <c r="M106" s="34"/>
      <c r="N106" s="34"/>
      <c r="O106" s="37"/>
      <c r="P106" s="34"/>
      <c r="Q106" s="34"/>
      <c r="R106" s="34"/>
      <c r="S106" s="34"/>
      <c r="T106" s="34"/>
      <c r="U106" s="36"/>
      <c r="V106" s="36"/>
      <c r="X106" s="32"/>
      <c r="Y106" s="32"/>
      <c r="Z106" s="32"/>
      <c r="AA106" s="32"/>
      <c r="AC106" s="48"/>
      <c r="AD106" s="48"/>
      <c r="AE106" s="48"/>
      <c r="AF106" s="48"/>
      <c r="AH106" s="48"/>
      <c r="AI106" s="48"/>
      <c r="AJ106" s="48"/>
      <c r="AK106" s="48"/>
    </row>
    <row r="107" spans="1:37">
      <c r="A107" s="46" t="str">
        <f t="shared" si="2"/>
        <v/>
      </c>
      <c r="B107" s="47"/>
      <c r="C107" s="38"/>
      <c r="D107" s="38"/>
      <c r="E107" s="32"/>
      <c r="F107" s="32"/>
      <c r="G107" s="32"/>
      <c r="H107" s="33"/>
      <c r="I107" s="34"/>
      <c r="J107" s="34"/>
      <c r="K107" s="37"/>
      <c r="L107" s="34"/>
      <c r="M107" s="34"/>
      <c r="N107" s="34"/>
      <c r="O107" s="37"/>
      <c r="P107" s="34"/>
      <c r="Q107" s="34"/>
      <c r="R107" s="34"/>
      <c r="S107" s="34"/>
      <c r="T107" s="34"/>
      <c r="U107" s="36"/>
      <c r="V107" s="36"/>
      <c r="X107" s="32"/>
      <c r="Y107" s="32"/>
      <c r="Z107" s="32"/>
      <c r="AA107" s="32"/>
      <c r="AC107" s="48"/>
      <c r="AD107" s="48"/>
      <c r="AE107" s="48"/>
      <c r="AF107" s="48"/>
      <c r="AH107" s="48"/>
      <c r="AI107" s="48"/>
      <c r="AJ107" s="48"/>
      <c r="AK107" s="48"/>
    </row>
    <row r="108" spans="1:37">
      <c r="A108" s="46" t="str">
        <f t="shared" si="2"/>
        <v/>
      </c>
      <c r="B108" s="47"/>
      <c r="C108" s="38"/>
      <c r="D108" s="38"/>
      <c r="E108" s="32"/>
      <c r="F108" s="32"/>
      <c r="G108" s="32"/>
      <c r="H108" s="33"/>
      <c r="I108" s="34"/>
      <c r="J108" s="34"/>
      <c r="K108" s="37"/>
      <c r="L108" s="34"/>
      <c r="M108" s="34"/>
      <c r="N108" s="34"/>
      <c r="O108" s="37"/>
      <c r="P108" s="34"/>
      <c r="Q108" s="34"/>
      <c r="R108" s="34"/>
      <c r="S108" s="34"/>
      <c r="T108" s="34"/>
      <c r="U108" s="36"/>
      <c r="V108" s="36"/>
      <c r="X108" s="32"/>
      <c r="Y108" s="32"/>
      <c r="Z108" s="32"/>
      <c r="AA108" s="32"/>
      <c r="AC108" s="48"/>
      <c r="AD108" s="48"/>
      <c r="AE108" s="48"/>
      <c r="AF108" s="48"/>
      <c r="AH108" s="48"/>
      <c r="AI108" s="48"/>
      <c r="AJ108" s="48"/>
      <c r="AK108" s="48"/>
    </row>
    <row r="109" spans="1:37">
      <c r="A109" s="46" t="str">
        <f t="shared" si="2"/>
        <v/>
      </c>
      <c r="B109" s="47"/>
      <c r="C109" s="38"/>
      <c r="D109" s="38"/>
      <c r="E109" s="32"/>
      <c r="F109" s="32"/>
      <c r="G109" s="32"/>
      <c r="H109" s="33"/>
      <c r="I109" s="34"/>
      <c r="J109" s="34"/>
      <c r="K109" s="37"/>
      <c r="L109" s="34"/>
      <c r="M109" s="34"/>
      <c r="N109" s="34"/>
      <c r="O109" s="37"/>
      <c r="P109" s="34"/>
      <c r="Q109" s="34"/>
      <c r="R109" s="34"/>
      <c r="S109" s="34"/>
      <c r="T109" s="34"/>
      <c r="U109" s="36"/>
      <c r="V109" s="36"/>
      <c r="X109" s="32"/>
      <c r="Y109" s="32"/>
      <c r="Z109" s="32"/>
      <c r="AA109" s="32"/>
      <c r="AC109" s="48"/>
      <c r="AD109" s="48"/>
      <c r="AE109" s="48"/>
      <c r="AF109" s="48"/>
      <c r="AH109" s="48"/>
      <c r="AI109" s="48"/>
      <c r="AJ109" s="48"/>
      <c r="AK109" s="48"/>
    </row>
    <row r="110" spans="1:37">
      <c r="A110" s="46" t="str">
        <f t="shared" si="2"/>
        <v/>
      </c>
      <c r="B110" s="47"/>
      <c r="C110" s="38"/>
      <c r="D110" s="38"/>
      <c r="E110" s="32"/>
      <c r="F110" s="32"/>
      <c r="G110" s="32"/>
      <c r="H110" s="33"/>
      <c r="I110" s="34"/>
      <c r="J110" s="34"/>
      <c r="K110" s="37"/>
      <c r="L110" s="34"/>
      <c r="M110" s="34"/>
      <c r="N110" s="34"/>
      <c r="O110" s="37"/>
      <c r="P110" s="34"/>
      <c r="Q110" s="34"/>
      <c r="R110" s="34"/>
      <c r="S110" s="34"/>
      <c r="T110" s="34"/>
      <c r="U110" s="36"/>
      <c r="V110" s="36"/>
      <c r="X110" s="32"/>
      <c r="Y110" s="32"/>
      <c r="Z110" s="32"/>
      <c r="AA110" s="32"/>
      <c r="AC110" s="48"/>
      <c r="AD110" s="48"/>
      <c r="AE110" s="48"/>
      <c r="AF110" s="48"/>
      <c r="AH110" s="48"/>
      <c r="AI110" s="48"/>
      <c r="AJ110" s="48"/>
      <c r="AK110" s="48"/>
    </row>
    <row r="111" spans="1:37">
      <c r="A111" s="46" t="str">
        <f t="shared" si="2"/>
        <v/>
      </c>
      <c r="B111" s="47"/>
      <c r="C111" s="38"/>
      <c r="D111" s="38"/>
      <c r="E111" s="32"/>
      <c r="F111" s="32"/>
      <c r="G111" s="32"/>
      <c r="H111" s="33"/>
      <c r="I111" s="34"/>
      <c r="J111" s="34"/>
      <c r="K111" s="37"/>
      <c r="L111" s="34"/>
      <c r="M111" s="34"/>
      <c r="N111" s="34"/>
      <c r="O111" s="37"/>
      <c r="P111" s="34"/>
      <c r="Q111" s="34"/>
      <c r="R111" s="34"/>
      <c r="S111" s="34"/>
      <c r="T111" s="34"/>
      <c r="U111" s="36"/>
      <c r="V111" s="36"/>
      <c r="X111" s="32"/>
      <c r="Y111" s="32"/>
      <c r="Z111" s="32"/>
      <c r="AA111" s="32"/>
      <c r="AC111" s="48"/>
      <c r="AD111" s="48"/>
      <c r="AE111" s="48"/>
      <c r="AF111" s="48"/>
      <c r="AH111" s="48"/>
      <c r="AI111" s="48"/>
      <c r="AJ111" s="48"/>
      <c r="AK111" s="48"/>
    </row>
    <row r="112" spans="1:37">
      <c r="A112" s="46" t="str">
        <f t="shared" si="2"/>
        <v/>
      </c>
      <c r="B112" s="47"/>
      <c r="C112" s="38"/>
      <c r="D112" s="38"/>
      <c r="E112" s="32"/>
      <c r="F112" s="32"/>
      <c r="G112" s="32"/>
      <c r="H112" s="33"/>
      <c r="I112" s="34"/>
      <c r="J112" s="34"/>
      <c r="K112" s="37"/>
      <c r="L112" s="34"/>
      <c r="M112" s="34"/>
      <c r="N112" s="34"/>
      <c r="O112" s="37"/>
      <c r="P112" s="34"/>
      <c r="Q112" s="34"/>
      <c r="R112" s="34"/>
      <c r="S112" s="34"/>
      <c r="T112" s="34"/>
      <c r="U112" s="36"/>
      <c r="V112" s="36"/>
      <c r="X112" s="32"/>
      <c r="Y112" s="32"/>
      <c r="Z112" s="32"/>
      <c r="AA112" s="32"/>
      <c r="AC112" s="48"/>
      <c r="AD112" s="48"/>
      <c r="AE112" s="48"/>
      <c r="AF112" s="48"/>
      <c r="AH112" s="48"/>
      <c r="AI112" s="48"/>
      <c r="AJ112" s="48"/>
      <c r="AK112" s="48"/>
    </row>
    <row r="113" spans="1:37">
      <c r="A113" s="46" t="str">
        <f t="shared" si="2"/>
        <v/>
      </c>
      <c r="B113" s="47"/>
      <c r="C113" s="38"/>
      <c r="D113" s="38"/>
      <c r="E113" s="32"/>
      <c r="F113" s="32"/>
      <c r="G113" s="32"/>
      <c r="H113" s="33"/>
      <c r="I113" s="34"/>
      <c r="J113" s="34"/>
      <c r="K113" s="37"/>
      <c r="L113" s="34"/>
      <c r="M113" s="34"/>
      <c r="N113" s="34"/>
      <c r="O113" s="37"/>
      <c r="P113" s="34"/>
      <c r="Q113" s="34"/>
      <c r="R113" s="34"/>
      <c r="S113" s="34"/>
      <c r="T113" s="34"/>
      <c r="U113" s="36"/>
      <c r="V113" s="36"/>
      <c r="X113" s="32"/>
      <c r="Y113" s="32"/>
      <c r="Z113" s="32"/>
      <c r="AA113" s="32"/>
      <c r="AC113" s="48"/>
      <c r="AD113" s="48"/>
      <c r="AE113" s="48"/>
      <c r="AF113" s="48"/>
      <c r="AH113" s="48"/>
      <c r="AI113" s="48"/>
      <c r="AJ113" s="48"/>
      <c r="AK113" s="48"/>
    </row>
    <row r="114" spans="1:37">
      <c r="A114" s="46" t="str">
        <f t="shared" si="2"/>
        <v/>
      </c>
      <c r="B114" s="47"/>
      <c r="C114" s="38"/>
      <c r="D114" s="38"/>
      <c r="E114" s="32"/>
      <c r="F114" s="32"/>
      <c r="G114" s="32"/>
      <c r="H114" s="33"/>
      <c r="I114" s="34"/>
      <c r="J114" s="34"/>
      <c r="K114" s="37"/>
      <c r="L114" s="34"/>
      <c r="M114" s="34"/>
      <c r="N114" s="34"/>
      <c r="O114" s="37"/>
      <c r="P114" s="34"/>
      <c r="Q114" s="34"/>
      <c r="R114" s="34"/>
      <c r="S114" s="34"/>
      <c r="T114" s="34"/>
      <c r="U114" s="36"/>
      <c r="V114" s="36"/>
      <c r="X114" s="32"/>
      <c r="Y114" s="32"/>
      <c r="Z114" s="32"/>
      <c r="AA114" s="32"/>
      <c r="AC114" s="48"/>
      <c r="AD114" s="48"/>
      <c r="AE114" s="48"/>
      <c r="AF114" s="48"/>
      <c r="AH114" s="48"/>
      <c r="AI114" s="48"/>
      <c r="AJ114" s="48"/>
      <c r="AK114" s="48"/>
    </row>
    <row r="115" spans="1:37">
      <c r="A115" s="46" t="str">
        <f t="shared" si="2"/>
        <v/>
      </c>
      <c r="B115" s="47"/>
      <c r="C115" s="38"/>
      <c r="D115" s="38"/>
      <c r="E115" s="32"/>
      <c r="F115" s="32"/>
      <c r="G115" s="32"/>
      <c r="H115" s="33"/>
      <c r="I115" s="34"/>
      <c r="J115" s="34"/>
      <c r="K115" s="37"/>
      <c r="L115" s="34"/>
      <c r="M115" s="34"/>
      <c r="N115" s="34"/>
      <c r="O115" s="37"/>
      <c r="P115" s="34"/>
      <c r="Q115" s="34"/>
      <c r="R115" s="34"/>
      <c r="S115" s="34"/>
      <c r="T115" s="34"/>
      <c r="U115" s="36"/>
      <c r="V115" s="36"/>
      <c r="X115" s="32"/>
      <c r="Y115" s="32"/>
      <c r="Z115" s="32"/>
      <c r="AA115" s="32"/>
      <c r="AC115" s="48"/>
      <c r="AD115" s="48"/>
      <c r="AE115" s="48"/>
      <c r="AF115" s="48"/>
      <c r="AH115" s="48"/>
      <c r="AI115" s="48"/>
      <c r="AJ115" s="48"/>
      <c r="AK115" s="48"/>
    </row>
    <row r="116" spans="1:37">
      <c r="A116" s="46" t="str">
        <f t="shared" si="2"/>
        <v/>
      </c>
      <c r="B116" s="47"/>
      <c r="C116" s="38"/>
      <c r="D116" s="38"/>
      <c r="E116" s="32"/>
      <c r="F116" s="32"/>
      <c r="G116" s="32"/>
      <c r="H116" s="33"/>
      <c r="I116" s="34"/>
      <c r="J116" s="34"/>
      <c r="K116" s="37"/>
      <c r="L116" s="34"/>
      <c r="M116" s="34"/>
      <c r="N116" s="34"/>
      <c r="O116" s="37"/>
      <c r="P116" s="34"/>
      <c r="Q116" s="34"/>
      <c r="R116" s="34"/>
      <c r="S116" s="34"/>
      <c r="T116" s="34"/>
      <c r="U116" s="36"/>
      <c r="V116" s="36"/>
      <c r="X116" s="32"/>
      <c r="Y116" s="32"/>
      <c r="Z116" s="32"/>
      <c r="AA116" s="32"/>
      <c r="AC116" s="48"/>
      <c r="AD116" s="48"/>
      <c r="AE116" s="48"/>
      <c r="AF116" s="48"/>
      <c r="AH116" s="48"/>
      <c r="AI116" s="48"/>
      <c r="AJ116" s="48"/>
      <c r="AK116" s="48"/>
    </row>
    <row r="117" spans="1:37">
      <c r="A117" s="46" t="str">
        <f t="shared" si="2"/>
        <v/>
      </c>
      <c r="B117" s="47"/>
      <c r="C117" s="38"/>
      <c r="D117" s="38"/>
      <c r="E117" s="32"/>
      <c r="F117" s="32"/>
      <c r="G117" s="32"/>
      <c r="H117" s="33"/>
      <c r="I117" s="34"/>
      <c r="J117" s="34"/>
      <c r="K117" s="37"/>
      <c r="L117" s="34"/>
      <c r="M117" s="34"/>
      <c r="N117" s="34"/>
      <c r="O117" s="37"/>
      <c r="P117" s="34"/>
      <c r="Q117" s="34"/>
      <c r="R117" s="34"/>
      <c r="S117" s="34"/>
      <c r="T117" s="34"/>
      <c r="U117" s="36"/>
      <c r="V117" s="36"/>
      <c r="X117" s="32"/>
      <c r="Y117" s="32"/>
      <c r="Z117" s="32"/>
      <c r="AA117" s="32"/>
      <c r="AC117" s="48"/>
      <c r="AD117" s="48"/>
      <c r="AE117" s="48"/>
      <c r="AF117" s="48"/>
      <c r="AH117" s="48"/>
      <c r="AI117" s="48"/>
      <c r="AJ117" s="48"/>
      <c r="AK117" s="48"/>
    </row>
    <row r="118" spans="1:37">
      <c r="A118" s="46" t="str">
        <f t="shared" si="2"/>
        <v/>
      </c>
      <c r="B118" s="47"/>
      <c r="C118" s="38"/>
      <c r="D118" s="38"/>
      <c r="E118" s="32"/>
      <c r="F118" s="32"/>
      <c r="G118" s="32"/>
      <c r="H118" s="33"/>
      <c r="I118" s="34"/>
      <c r="J118" s="34"/>
      <c r="K118" s="37"/>
      <c r="L118" s="34"/>
      <c r="M118" s="34"/>
      <c r="N118" s="34"/>
      <c r="O118" s="37"/>
      <c r="P118" s="34"/>
      <c r="Q118" s="34"/>
      <c r="R118" s="34"/>
      <c r="S118" s="34"/>
      <c r="T118" s="34"/>
      <c r="U118" s="36"/>
      <c r="V118" s="36"/>
      <c r="X118" s="32"/>
      <c r="Y118" s="32"/>
      <c r="Z118" s="32"/>
      <c r="AA118" s="32"/>
      <c r="AC118" s="48"/>
      <c r="AD118" s="48"/>
      <c r="AE118" s="48"/>
      <c r="AF118" s="48"/>
      <c r="AH118" s="48"/>
      <c r="AI118" s="48"/>
      <c r="AJ118" s="48"/>
      <c r="AK118" s="48"/>
    </row>
    <row r="119" spans="1:37">
      <c r="A119" s="46" t="str">
        <f t="shared" si="2"/>
        <v/>
      </c>
      <c r="B119" s="47"/>
      <c r="C119" s="38"/>
      <c r="D119" s="38"/>
      <c r="E119" s="32"/>
      <c r="F119" s="32"/>
      <c r="G119" s="32"/>
      <c r="H119" s="33"/>
      <c r="I119" s="34"/>
      <c r="J119" s="34"/>
      <c r="K119" s="37"/>
      <c r="L119" s="34"/>
      <c r="M119" s="34"/>
      <c r="N119" s="34"/>
      <c r="O119" s="37"/>
      <c r="P119" s="34"/>
      <c r="Q119" s="34"/>
      <c r="R119" s="34"/>
      <c r="S119" s="34"/>
      <c r="T119" s="34"/>
      <c r="U119" s="36"/>
      <c r="V119" s="36"/>
      <c r="X119" s="32"/>
      <c r="Y119" s="32"/>
      <c r="Z119" s="32"/>
      <c r="AA119" s="32"/>
      <c r="AC119" s="48"/>
      <c r="AD119" s="48"/>
      <c r="AE119" s="48"/>
      <c r="AF119" s="48"/>
      <c r="AH119" s="48"/>
      <c r="AI119" s="48"/>
      <c r="AJ119" s="48"/>
      <c r="AK119" s="48"/>
    </row>
    <row r="120" spans="1:37">
      <c r="A120" s="46" t="str">
        <f t="shared" si="2"/>
        <v/>
      </c>
      <c r="B120" s="47"/>
      <c r="C120" s="38"/>
      <c r="D120" s="38"/>
      <c r="E120" s="32"/>
      <c r="F120" s="32"/>
      <c r="G120" s="32"/>
      <c r="H120" s="33"/>
      <c r="I120" s="34"/>
      <c r="J120" s="34"/>
      <c r="K120" s="37"/>
      <c r="L120" s="34"/>
      <c r="M120" s="34"/>
      <c r="N120" s="34"/>
      <c r="O120" s="37"/>
      <c r="P120" s="34"/>
      <c r="Q120" s="34"/>
      <c r="R120" s="34"/>
      <c r="S120" s="34"/>
      <c r="T120" s="34"/>
      <c r="U120" s="36"/>
      <c r="V120" s="36"/>
      <c r="X120" s="32"/>
      <c r="Y120" s="32"/>
      <c r="Z120" s="32"/>
      <c r="AA120" s="32"/>
      <c r="AC120" s="48"/>
      <c r="AD120" s="48"/>
      <c r="AE120" s="48"/>
      <c r="AF120" s="48"/>
      <c r="AH120" s="48"/>
      <c r="AI120" s="48"/>
      <c r="AJ120" s="48"/>
      <c r="AK120" s="48"/>
    </row>
    <row r="121" spans="1:37">
      <c r="A121" s="46" t="str">
        <f t="shared" si="2"/>
        <v/>
      </c>
      <c r="B121" s="47"/>
      <c r="C121" s="38"/>
      <c r="D121" s="38"/>
      <c r="E121" s="32"/>
      <c r="F121" s="32"/>
      <c r="G121" s="32"/>
      <c r="H121" s="33"/>
      <c r="I121" s="34"/>
      <c r="J121" s="34"/>
      <c r="K121" s="37"/>
      <c r="L121" s="34"/>
      <c r="M121" s="34"/>
      <c r="N121" s="34"/>
      <c r="O121" s="37"/>
      <c r="P121" s="34"/>
      <c r="Q121" s="34"/>
      <c r="R121" s="34"/>
      <c r="S121" s="34"/>
      <c r="T121" s="34"/>
      <c r="U121" s="36"/>
      <c r="V121" s="36"/>
      <c r="X121" s="32"/>
      <c r="Y121" s="32"/>
      <c r="Z121" s="32"/>
      <c r="AA121" s="32"/>
      <c r="AC121" s="48"/>
      <c r="AD121" s="48"/>
      <c r="AE121" s="48"/>
      <c r="AF121" s="48"/>
      <c r="AH121" s="48"/>
      <c r="AI121" s="48"/>
      <c r="AJ121" s="48"/>
      <c r="AK121" s="48"/>
    </row>
    <row r="122" spans="1:37">
      <c r="A122" s="46" t="str">
        <f t="shared" si="2"/>
        <v/>
      </c>
    </row>
    <row r="123" spans="1:37">
      <c r="A123" s="46" t="str">
        <f t="shared" si="2"/>
        <v/>
      </c>
    </row>
    <row r="124" spans="1:37">
      <c r="A124" s="46" t="str">
        <f t="shared" si="2"/>
        <v/>
      </c>
    </row>
    <row r="125" spans="1:37">
      <c r="A125" s="46" t="str">
        <f t="shared" si="2"/>
        <v/>
      </c>
    </row>
    <row r="126" spans="1:37">
      <c r="A126" s="46" t="str">
        <f t="shared" si="2"/>
        <v/>
      </c>
    </row>
    <row r="127" spans="1:37">
      <c r="A127" s="46" t="str">
        <f t="shared" si="2"/>
        <v/>
      </c>
    </row>
    <row r="128" spans="1:37">
      <c r="A128" s="46" t="str">
        <f t="shared" si="2"/>
        <v/>
      </c>
    </row>
    <row r="129" spans="1:37">
      <c r="A129" s="46" t="str">
        <f t="shared" si="2"/>
        <v/>
      </c>
    </row>
    <row r="130" spans="1:37">
      <c r="A130" s="46" t="str">
        <f t="shared" si="2"/>
        <v/>
      </c>
    </row>
    <row r="131" spans="1:37">
      <c r="A131" s="46" t="str">
        <f t="shared" ref="A131:A194" si="3">IF(C131="","",B131&amp;" &gt;&gt; "&amp;C131)</f>
        <v/>
      </c>
    </row>
    <row r="132" spans="1:37">
      <c r="A132" s="46" t="str">
        <f t="shared" si="3"/>
        <v/>
      </c>
    </row>
    <row r="133" spans="1:37">
      <c r="A133" s="46" t="str">
        <f t="shared" si="3"/>
        <v/>
      </c>
    </row>
    <row r="134" spans="1:37">
      <c r="A134" s="46" t="str">
        <f t="shared" si="3"/>
        <v/>
      </c>
    </row>
    <row r="135" spans="1:37" s="31" customFormat="1">
      <c r="A135" s="46" t="str">
        <f t="shared" si="3"/>
        <v/>
      </c>
      <c r="H135" s="30"/>
      <c r="I135" s="39"/>
      <c r="J135" s="39"/>
      <c r="K135" s="30"/>
      <c r="L135" s="39"/>
      <c r="M135" s="39"/>
      <c r="N135" s="39"/>
      <c r="O135" s="30"/>
      <c r="P135" s="30"/>
      <c r="Q135" s="30"/>
      <c r="R135" s="30"/>
      <c r="S135" s="30"/>
      <c r="T135" s="30"/>
      <c r="U135" s="30"/>
      <c r="V135" s="30"/>
      <c r="W135" s="30"/>
      <c r="AB135" s="30"/>
      <c r="AH135" s="50"/>
      <c r="AI135" s="50"/>
      <c r="AJ135" s="50"/>
      <c r="AK135" s="50"/>
    </row>
    <row r="136" spans="1:37" s="31" customFormat="1">
      <c r="A136" s="46" t="str">
        <f t="shared" si="3"/>
        <v/>
      </c>
      <c r="H136" s="30"/>
      <c r="I136" s="39"/>
      <c r="J136" s="39"/>
      <c r="K136" s="30"/>
      <c r="L136" s="39"/>
      <c r="M136" s="39"/>
      <c r="N136" s="39"/>
      <c r="O136" s="30"/>
      <c r="P136" s="30"/>
      <c r="Q136" s="30"/>
      <c r="R136" s="30"/>
      <c r="S136" s="30"/>
      <c r="T136" s="30"/>
      <c r="U136" s="30"/>
      <c r="V136" s="30"/>
      <c r="W136" s="30"/>
      <c r="AB136" s="30"/>
      <c r="AH136" s="50"/>
      <c r="AI136" s="50"/>
      <c r="AJ136" s="50"/>
      <c r="AK136" s="50"/>
    </row>
    <row r="137" spans="1:37" s="31" customFormat="1">
      <c r="A137" s="46" t="str">
        <f t="shared" si="3"/>
        <v/>
      </c>
      <c r="H137" s="30"/>
      <c r="I137" s="39"/>
      <c r="J137" s="39"/>
      <c r="K137" s="30"/>
      <c r="L137" s="39"/>
      <c r="M137" s="39"/>
      <c r="N137" s="39"/>
      <c r="O137" s="30"/>
      <c r="P137" s="30"/>
      <c r="Q137" s="30"/>
      <c r="R137" s="30"/>
      <c r="S137" s="30"/>
      <c r="T137" s="30"/>
      <c r="U137" s="30"/>
      <c r="V137" s="30"/>
      <c r="W137" s="30"/>
      <c r="AB137" s="30"/>
      <c r="AH137" s="50"/>
      <c r="AI137" s="50"/>
      <c r="AJ137" s="50"/>
      <c r="AK137" s="50"/>
    </row>
    <row r="138" spans="1:37" s="31" customFormat="1">
      <c r="A138" s="46" t="str">
        <f t="shared" si="3"/>
        <v/>
      </c>
      <c r="H138" s="30"/>
      <c r="I138" s="39"/>
      <c r="J138" s="39"/>
      <c r="K138" s="30"/>
      <c r="L138" s="39"/>
      <c r="M138" s="39"/>
      <c r="N138" s="39"/>
      <c r="O138" s="30"/>
      <c r="P138" s="30"/>
      <c r="Q138" s="30"/>
      <c r="R138" s="30"/>
      <c r="S138" s="30"/>
      <c r="T138" s="30"/>
      <c r="U138" s="30"/>
      <c r="V138" s="30"/>
      <c r="W138" s="30"/>
      <c r="AB138" s="30"/>
      <c r="AH138" s="50"/>
      <c r="AI138" s="50"/>
      <c r="AJ138" s="50"/>
      <c r="AK138" s="50"/>
    </row>
    <row r="139" spans="1:37" s="31" customFormat="1">
      <c r="A139" s="46" t="str">
        <f t="shared" si="3"/>
        <v/>
      </c>
      <c r="H139" s="30"/>
      <c r="I139" s="39"/>
      <c r="J139" s="39"/>
      <c r="K139" s="30"/>
      <c r="L139" s="39"/>
      <c r="M139" s="39"/>
      <c r="N139" s="39"/>
      <c r="O139" s="30"/>
      <c r="P139" s="30"/>
      <c r="Q139" s="30"/>
      <c r="R139" s="30"/>
      <c r="S139" s="30"/>
      <c r="T139" s="30"/>
      <c r="U139" s="30"/>
      <c r="V139" s="30"/>
      <c r="W139" s="30"/>
      <c r="AB139" s="30"/>
      <c r="AH139" s="50"/>
      <c r="AI139" s="50"/>
      <c r="AJ139" s="50"/>
      <c r="AK139" s="50"/>
    </row>
    <row r="140" spans="1:37" s="31" customFormat="1">
      <c r="A140" s="46" t="str">
        <f t="shared" si="3"/>
        <v/>
      </c>
      <c r="H140" s="30"/>
      <c r="I140" s="39"/>
      <c r="J140" s="39"/>
      <c r="K140" s="30"/>
      <c r="L140" s="39"/>
      <c r="M140" s="39"/>
      <c r="N140" s="39"/>
      <c r="O140" s="30"/>
      <c r="P140" s="30"/>
      <c r="Q140" s="30"/>
      <c r="R140" s="30"/>
      <c r="S140" s="30"/>
      <c r="T140" s="30"/>
      <c r="U140" s="30"/>
      <c r="V140" s="30"/>
      <c r="W140" s="30"/>
      <c r="AB140" s="30"/>
      <c r="AH140" s="50"/>
      <c r="AI140" s="50"/>
      <c r="AJ140" s="50"/>
      <c r="AK140" s="50"/>
    </row>
    <row r="141" spans="1:37" s="31" customFormat="1">
      <c r="A141" s="46" t="str">
        <f t="shared" si="3"/>
        <v/>
      </c>
      <c r="H141" s="30"/>
      <c r="I141" s="39"/>
      <c r="J141" s="39"/>
      <c r="K141" s="30"/>
      <c r="L141" s="39"/>
      <c r="M141" s="39"/>
      <c r="N141" s="39"/>
      <c r="O141" s="30"/>
      <c r="P141" s="30"/>
      <c r="Q141" s="30"/>
      <c r="R141" s="30"/>
      <c r="S141" s="30"/>
      <c r="T141" s="30"/>
      <c r="U141" s="30"/>
      <c r="V141" s="30"/>
      <c r="W141" s="30"/>
      <c r="AB141" s="30"/>
      <c r="AH141" s="50"/>
      <c r="AI141" s="50"/>
      <c r="AJ141" s="50"/>
      <c r="AK141" s="50"/>
    </row>
    <row r="142" spans="1:37" s="31" customFormat="1">
      <c r="A142" s="46" t="str">
        <f t="shared" si="3"/>
        <v/>
      </c>
      <c r="H142" s="30"/>
      <c r="I142" s="39"/>
      <c r="J142" s="39"/>
      <c r="K142" s="30"/>
      <c r="L142" s="39"/>
      <c r="M142" s="39"/>
      <c r="N142" s="39"/>
      <c r="O142" s="30"/>
      <c r="P142" s="30"/>
      <c r="Q142" s="30"/>
      <c r="R142" s="30"/>
      <c r="S142" s="30"/>
      <c r="T142" s="30"/>
      <c r="U142" s="30"/>
      <c r="V142" s="30"/>
      <c r="W142" s="30"/>
      <c r="AB142" s="30"/>
      <c r="AH142" s="50"/>
      <c r="AI142" s="50"/>
      <c r="AJ142" s="50"/>
      <c r="AK142" s="50"/>
    </row>
    <row r="143" spans="1:37" s="31" customFormat="1">
      <c r="A143" s="46" t="str">
        <f t="shared" si="3"/>
        <v/>
      </c>
      <c r="H143" s="30"/>
      <c r="I143" s="39"/>
      <c r="J143" s="39"/>
      <c r="K143" s="30"/>
      <c r="L143" s="39"/>
      <c r="M143" s="39"/>
      <c r="N143" s="39"/>
      <c r="O143" s="30"/>
      <c r="P143" s="30"/>
      <c r="Q143" s="30"/>
      <c r="R143" s="30"/>
      <c r="S143" s="30"/>
      <c r="T143" s="30"/>
      <c r="U143" s="30"/>
      <c r="V143" s="30"/>
      <c r="W143" s="30"/>
      <c r="AB143" s="30"/>
      <c r="AH143" s="50"/>
      <c r="AI143" s="50"/>
      <c r="AJ143" s="50"/>
      <c r="AK143" s="50"/>
    </row>
    <row r="144" spans="1:37" s="31" customFormat="1">
      <c r="A144" s="46" t="str">
        <f t="shared" si="3"/>
        <v/>
      </c>
      <c r="H144" s="30"/>
      <c r="I144" s="39"/>
      <c r="J144" s="39"/>
      <c r="K144" s="30"/>
      <c r="L144" s="39"/>
      <c r="M144" s="39"/>
      <c r="N144" s="39"/>
      <c r="O144" s="30"/>
      <c r="P144" s="30"/>
      <c r="Q144" s="30"/>
      <c r="R144" s="30"/>
      <c r="S144" s="30"/>
      <c r="T144" s="30"/>
      <c r="U144" s="30"/>
      <c r="V144" s="30"/>
      <c r="W144" s="30"/>
      <c r="AB144" s="30"/>
      <c r="AH144" s="50"/>
      <c r="AI144" s="50"/>
      <c r="AJ144" s="50"/>
      <c r="AK144" s="50"/>
    </row>
    <row r="145" spans="1:37" s="31" customFormat="1">
      <c r="A145" s="46" t="str">
        <f t="shared" si="3"/>
        <v/>
      </c>
      <c r="H145" s="30"/>
      <c r="I145" s="39"/>
      <c r="J145" s="39"/>
      <c r="K145" s="30"/>
      <c r="L145" s="39"/>
      <c r="M145" s="39"/>
      <c r="N145" s="39"/>
      <c r="O145" s="30"/>
      <c r="P145" s="30"/>
      <c r="Q145" s="30"/>
      <c r="R145" s="30"/>
      <c r="S145" s="30"/>
      <c r="T145" s="30"/>
      <c r="U145" s="30"/>
      <c r="V145" s="30"/>
      <c r="W145" s="30"/>
      <c r="AB145" s="30"/>
      <c r="AH145" s="50"/>
      <c r="AI145" s="50"/>
      <c r="AJ145" s="50"/>
      <c r="AK145" s="50"/>
    </row>
    <row r="146" spans="1:37" s="31" customFormat="1">
      <c r="A146" s="46" t="str">
        <f t="shared" si="3"/>
        <v/>
      </c>
      <c r="H146" s="30"/>
      <c r="I146" s="39"/>
      <c r="J146" s="39"/>
      <c r="K146" s="30"/>
      <c r="L146" s="39"/>
      <c r="M146" s="39"/>
      <c r="N146" s="39"/>
      <c r="O146" s="30"/>
      <c r="P146" s="30"/>
      <c r="Q146" s="30"/>
      <c r="R146" s="30"/>
      <c r="S146" s="30"/>
      <c r="T146" s="30"/>
      <c r="U146" s="30"/>
      <c r="V146" s="30"/>
      <c r="W146" s="30"/>
      <c r="AB146" s="30"/>
      <c r="AH146" s="50"/>
      <c r="AI146" s="50"/>
      <c r="AJ146" s="50"/>
      <c r="AK146" s="50"/>
    </row>
    <row r="147" spans="1:37" s="31" customFormat="1">
      <c r="A147" s="46" t="str">
        <f t="shared" si="3"/>
        <v/>
      </c>
      <c r="H147" s="30"/>
      <c r="I147" s="39"/>
      <c r="J147" s="39"/>
      <c r="K147" s="30"/>
      <c r="L147" s="39"/>
      <c r="M147" s="39"/>
      <c r="N147" s="39"/>
      <c r="O147" s="30"/>
      <c r="P147" s="30"/>
      <c r="Q147" s="30"/>
      <c r="R147" s="30"/>
      <c r="S147" s="30"/>
      <c r="T147" s="30"/>
      <c r="U147" s="30"/>
      <c r="V147" s="30"/>
      <c r="W147" s="30"/>
      <c r="AB147" s="30"/>
      <c r="AH147" s="50"/>
      <c r="AI147" s="50"/>
      <c r="AJ147" s="50"/>
      <c r="AK147" s="50"/>
    </row>
    <row r="148" spans="1:37" s="31" customFormat="1">
      <c r="A148" s="46" t="str">
        <f t="shared" si="3"/>
        <v/>
      </c>
      <c r="H148" s="30"/>
      <c r="I148" s="39"/>
      <c r="J148" s="39"/>
      <c r="K148" s="30"/>
      <c r="L148" s="39"/>
      <c r="M148" s="39"/>
      <c r="N148" s="39"/>
      <c r="O148" s="30"/>
      <c r="P148" s="30"/>
      <c r="Q148" s="30"/>
      <c r="R148" s="30"/>
      <c r="S148" s="30"/>
      <c r="T148" s="30"/>
      <c r="U148" s="30"/>
      <c r="V148" s="30"/>
      <c r="W148" s="30"/>
      <c r="AB148" s="30"/>
      <c r="AH148" s="50"/>
      <c r="AI148" s="50"/>
      <c r="AJ148" s="50"/>
      <c r="AK148" s="50"/>
    </row>
    <row r="149" spans="1:37" s="31" customFormat="1">
      <c r="A149" s="46" t="str">
        <f t="shared" si="3"/>
        <v/>
      </c>
      <c r="H149" s="30"/>
      <c r="I149" s="39"/>
      <c r="J149" s="39"/>
      <c r="K149" s="30"/>
      <c r="L149" s="39"/>
      <c r="M149" s="39"/>
      <c r="N149" s="39"/>
      <c r="O149" s="30"/>
      <c r="P149" s="30"/>
      <c r="Q149" s="30"/>
      <c r="R149" s="30"/>
      <c r="S149" s="30"/>
      <c r="T149" s="30"/>
      <c r="U149" s="30"/>
      <c r="V149" s="30"/>
      <c r="W149" s="30"/>
      <c r="AB149" s="30"/>
      <c r="AH149" s="50"/>
      <c r="AI149" s="50"/>
      <c r="AJ149" s="50"/>
      <c r="AK149" s="50"/>
    </row>
    <row r="150" spans="1:37" s="31" customFormat="1">
      <c r="A150" s="46" t="str">
        <f t="shared" si="3"/>
        <v/>
      </c>
      <c r="H150" s="30"/>
      <c r="I150" s="39"/>
      <c r="J150" s="39"/>
      <c r="K150" s="30"/>
      <c r="L150" s="39"/>
      <c r="M150" s="39"/>
      <c r="N150" s="39"/>
      <c r="O150" s="30"/>
      <c r="P150" s="30"/>
      <c r="Q150" s="30"/>
      <c r="R150" s="30"/>
      <c r="S150" s="30"/>
      <c r="T150" s="30"/>
      <c r="U150" s="30"/>
      <c r="V150" s="30"/>
      <c r="W150" s="30"/>
      <c r="AB150" s="30"/>
      <c r="AH150" s="50"/>
      <c r="AI150" s="50"/>
      <c r="AJ150" s="50"/>
      <c r="AK150" s="50"/>
    </row>
    <row r="151" spans="1:37" s="31" customFormat="1">
      <c r="A151" s="46" t="str">
        <f t="shared" si="3"/>
        <v/>
      </c>
      <c r="H151" s="30"/>
      <c r="I151" s="39"/>
      <c r="J151" s="39"/>
      <c r="K151" s="30"/>
      <c r="L151" s="39"/>
      <c r="M151" s="39"/>
      <c r="N151" s="39"/>
      <c r="O151" s="30"/>
      <c r="P151" s="30"/>
      <c r="Q151" s="30"/>
      <c r="R151" s="30"/>
      <c r="S151" s="30"/>
      <c r="T151" s="30"/>
      <c r="U151" s="30"/>
      <c r="V151" s="30"/>
      <c r="W151" s="30"/>
      <c r="AB151" s="30"/>
      <c r="AH151" s="50"/>
      <c r="AI151" s="50"/>
      <c r="AJ151" s="50"/>
      <c r="AK151" s="50"/>
    </row>
    <row r="152" spans="1:37" s="31" customFormat="1">
      <c r="A152" s="46" t="str">
        <f t="shared" si="3"/>
        <v/>
      </c>
      <c r="H152" s="30"/>
      <c r="I152" s="39"/>
      <c r="J152" s="39"/>
      <c r="K152" s="30"/>
      <c r="L152" s="39"/>
      <c r="M152" s="39"/>
      <c r="N152" s="39"/>
      <c r="O152" s="30"/>
      <c r="P152" s="30"/>
      <c r="Q152" s="30"/>
      <c r="R152" s="30"/>
      <c r="S152" s="30"/>
      <c r="T152" s="30"/>
      <c r="U152" s="30"/>
      <c r="V152" s="30"/>
      <c r="W152" s="30"/>
      <c r="AB152" s="30"/>
      <c r="AH152" s="50"/>
      <c r="AI152" s="50"/>
      <c r="AJ152" s="50"/>
      <c r="AK152" s="50"/>
    </row>
    <row r="153" spans="1:37" s="31" customFormat="1">
      <c r="A153" s="46" t="str">
        <f t="shared" si="3"/>
        <v/>
      </c>
      <c r="H153" s="30"/>
      <c r="I153" s="39"/>
      <c r="J153" s="39"/>
      <c r="K153" s="30"/>
      <c r="L153" s="39"/>
      <c r="M153" s="39"/>
      <c r="N153" s="39"/>
      <c r="O153" s="30"/>
      <c r="P153" s="30"/>
      <c r="Q153" s="30"/>
      <c r="R153" s="30"/>
      <c r="S153" s="30"/>
      <c r="T153" s="30"/>
      <c r="U153" s="30"/>
      <c r="V153" s="30"/>
      <c r="W153" s="30"/>
      <c r="AB153" s="30"/>
      <c r="AH153" s="50"/>
      <c r="AI153" s="50"/>
      <c r="AJ153" s="50"/>
      <c r="AK153" s="50"/>
    </row>
    <row r="154" spans="1:37" s="31" customFormat="1">
      <c r="A154" s="46" t="str">
        <f t="shared" si="3"/>
        <v/>
      </c>
      <c r="H154" s="30"/>
      <c r="I154" s="39"/>
      <c r="J154" s="39"/>
      <c r="K154" s="30"/>
      <c r="L154" s="39"/>
      <c r="M154" s="39"/>
      <c r="N154" s="39"/>
      <c r="O154" s="30"/>
      <c r="P154" s="30"/>
      <c r="Q154" s="30"/>
      <c r="R154" s="30"/>
      <c r="S154" s="30"/>
      <c r="T154" s="30"/>
      <c r="U154" s="30"/>
      <c r="V154" s="30"/>
      <c r="W154" s="30"/>
      <c r="AB154" s="30"/>
      <c r="AH154" s="50"/>
      <c r="AI154" s="50"/>
      <c r="AJ154" s="50"/>
      <c r="AK154" s="50"/>
    </row>
    <row r="155" spans="1:37" s="31" customFormat="1">
      <c r="A155" s="46" t="str">
        <f t="shared" si="3"/>
        <v/>
      </c>
      <c r="H155" s="30"/>
      <c r="I155" s="39"/>
      <c r="J155" s="39"/>
      <c r="K155" s="30"/>
      <c r="L155" s="39"/>
      <c r="M155" s="39"/>
      <c r="N155" s="39"/>
      <c r="O155" s="30"/>
      <c r="P155" s="30"/>
      <c r="Q155" s="30"/>
      <c r="R155" s="30"/>
      <c r="S155" s="30"/>
      <c r="T155" s="30"/>
      <c r="U155" s="30"/>
      <c r="V155" s="30"/>
      <c r="W155" s="30"/>
      <c r="AB155" s="30"/>
      <c r="AH155" s="50"/>
      <c r="AI155" s="50"/>
      <c r="AJ155" s="50"/>
      <c r="AK155" s="50"/>
    </row>
    <row r="156" spans="1:37" s="31" customFormat="1">
      <c r="A156" s="46" t="str">
        <f t="shared" si="3"/>
        <v/>
      </c>
      <c r="H156" s="30"/>
      <c r="I156" s="39"/>
      <c r="J156" s="39"/>
      <c r="K156" s="30"/>
      <c r="L156" s="39"/>
      <c r="M156" s="39"/>
      <c r="N156" s="39"/>
      <c r="O156" s="30"/>
      <c r="P156" s="30"/>
      <c r="Q156" s="30"/>
      <c r="R156" s="30"/>
      <c r="S156" s="30"/>
      <c r="T156" s="30"/>
      <c r="U156" s="30"/>
      <c r="V156" s="30"/>
      <c r="W156" s="30"/>
      <c r="AB156" s="30"/>
      <c r="AH156" s="50"/>
      <c r="AI156" s="50"/>
      <c r="AJ156" s="50"/>
      <c r="AK156" s="50"/>
    </row>
    <row r="157" spans="1:37" s="31" customFormat="1">
      <c r="A157" s="46" t="str">
        <f t="shared" si="3"/>
        <v/>
      </c>
      <c r="H157" s="30"/>
      <c r="I157" s="39"/>
      <c r="J157" s="39"/>
      <c r="K157" s="30"/>
      <c r="L157" s="39"/>
      <c r="M157" s="39"/>
      <c r="N157" s="39"/>
      <c r="O157" s="30"/>
      <c r="P157" s="30"/>
      <c r="Q157" s="30"/>
      <c r="R157" s="30"/>
      <c r="S157" s="30"/>
      <c r="T157" s="30"/>
      <c r="U157" s="30"/>
      <c r="V157" s="30"/>
      <c r="W157" s="30"/>
      <c r="AB157" s="30"/>
      <c r="AH157" s="50"/>
      <c r="AI157" s="50"/>
      <c r="AJ157" s="50"/>
      <c r="AK157" s="50"/>
    </row>
    <row r="158" spans="1:37" s="31" customFormat="1">
      <c r="A158" s="46" t="str">
        <f t="shared" si="3"/>
        <v/>
      </c>
      <c r="H158" s="30"/>
      <c r="I158" s="39"/>
      <c r="J158" s="39"/>
      <c r="K158" s="30"/>
      <c r="L158" s="39"/>
      <c r="M158" s="39"/>
      <c r="N158" s="39"/>
      <c r="O158" s="30"/>
      <c r="P158" s="30"/>
      <c r="Q158" s="30"/>
      <c r="R158" s="30"/>
      <c r="S158" s="30"/>
      <c r="T158" s="30"/>
      <c r="U158" s="30"/>
      <c r="V158" s="30"/>
      <c r="W158" s="30"/>
      <c r="AB158" s="30"/>
      <c r="AH158" s="50"/>
      <c r="AI158" s="50"/>
      <c r="AJ158" s="50"/>
      <c r="AK158" s="50"/>
    </row>
    <row r="159" spans="1:37" s="31" customFormat="1">
      <c r="A159" s="46" t="str">
        <f t="shared" si="3"/>
        <v/>
      </c>
      <c r="H159" s="30"/>
      <c r="I159" s="39"/>
      <c r="J159" s="39"/>
      <c r="K159" s="30"/>
      <c r="L159" s="39"/>
      <c r="M159" s="39"/>
      <c r="N159" s="39"/>
      <c r="O159" s="30"/>
      <c r="P159" s="30"/>
      <c r="Q159" s="30"/>
      <c r="R159" s="30"/>
      <c r="S159" s="30"/>
      <c r="T159" s="30"/>
      <c r="U159" s="30"/>
      <c r="V159" s="30"/>
      <c r="W159" s="30"/>
      <c r="AB159" s="30"/>
      <c r="AH159" s="50"/>
      <c r="AI159" s="50"/>
      <c r="AJ159" s="50"/>
      <c r="AK159" s="50"/>
    </row>
    <row r="160" spans="1:37" s="31" customFormat="1">
      <c r="A160" s="46" t="str">
        <f t="shared" si="3"/>
        <v/>
      </c>
      <c r="H160" s="30"/>
      <c r="I160" s="39"/>
      <c r="J160" s="39"/>
      <c r="K160" s="30"/>
      <c r="L160" s="39"/>
      <c r="M160" s="39"/>
      <c r="N160" s="39"/>
      <c r="O160" s="30"/>
      <c r="P160" s="30"/>
      <c r="Q160" s="30"/>
      <c r="R160" s="30"/>
      <c r="S160" s="30"/>
      <c r="T160" s="30"/>
      <c r="U160" s="30"/>
      <c r="V160" s="30"/>
      <c r="W160" s="30"/>
      <c r="AB160" s="30"/>
      <c r="AH160" s="50"/>
      <c r="AI160" s="50"/>
      <c r="AJ160" s="50"/>
      <c r="AK160" s="50"/>
    </row>
    <row r="161" spans="1:37" s="31" customFormat="1">
      <c r="A161" s="46" t="str">
        <f t="shared" si="3"/>
        <v/>
      </c>
      <c r="H161" s="30"/>
      <c r="I161" s="39"/>
      <c r="J161" s="39"/>
      <c r="K161" s="30"/>
      <c r="L161" s="39"/>
      <c r="M161" s="39"/>
      <c r="N161" s="39"/>
      <c r="O161" s="30"/>
      <c r="P161" s="30"/>
      <c r="Q161" s="30"/>
      <c r="R161" s="30"/>
      <c r="S161" s="30"/>
      <c r="T161" s="30"/>
      <c r="U161" s="30"/>
      <c r="V161" s="30"/>
      <c r="W161" s="30"/>
      <c r="AB161" s="30"/>
      <c r="AH161" s="50"/>
      <c r="AI161" s="50"/>
      <c r="AJ161" s="50"/>
      <c r="AK161" s="50"/>
    </row>
    <row r="162" spans="1:37" s="31" customFormat="1">
      <c r="A162" s="46" t="str">
        <f t="shared" si="3"/>
        <v/>
      </c>
      <c r="H162" s="30"/>
      <c r="I162" s="39"/>
      <c r="J162" s="39"/>
      <c r="K162" s="30"/>
      <c r="L162" s="39"/>
      <c r="M162" s="39"/>
      <c r="N162" s="39"/>
      <c r="O162" s="30"/>
      <c r="P162" s="30"/>
      <c r="Q162" s="30"/>
      <c r="R162" s="30"/>
      <c r="S162" s="30"/>
      <c r="T162" s="30"/>
      <c r="U162" s="30"/>
      <c r="V162" s="30"/>
      <c r="W162" s="30"/>
      <c r="AB162" s="30"/>
      <c r="AH162" s="50"/>
      <c r="AI162" s="50"/>
      <c r="AJ162" s="50"/>
      <c r="AK162" s="50"/>
    </row>
    <row r="163" spans="1:37" s="31" customFormat="1">
      <c r="A163" s="46" t="str">
        <f t="shared" si="3"/>
        <v/>
      </c>
      <c r="H163" s="30"/>
      <c r="I163" s="39"/>
      <c r="J163" s="39"/>
      <c r="K163" s="30"/>
      <c r="L163" s="39"/>
      <c r="M163" s="39"/>
      <c r="N163" s="39"/>
      <c r="O163" s="30"/>
      <c r="P163" s="30"/>
      <c r="Q163" s="30"/>
      <c r="R163" s="30"/>
      <c r="S163" s="30"/>
      <c r="T163" s="30"/>
      <c r="U163" s="30"/>
      <c r="V163" s="30"/>
      <c r="W163" s="30"/>
      <c r="AB163" s="30"/>
      <c r="AH163" s="50"/>
      <c r="AI163" s="50"/>
      <c r="AJ163" s="50"/>
      <c r="AK163" s="50"/>
    </row>
    <row r="164" spans="1:37" s="31" customFormat="1">
      <c r="A164" s="46" t="str">
        <f t="shared" si="3"/>
        <v/>
      </c>
      <c r="H164" s="30"/>
      <c r="I164" s="39"/>
      <c r="J164" s="39"/>
      <c r="K164" s="30"/>
      <c r="L164" s="39"/>
      <c r="M164" s="39"/>
      <c r="N164" s="39"/>
      <c r="O164" s="30"/>
      <c r="P164" s="30"/>
      <c r="Q164" s="30"/>
      <c r="R164" s="30"/>
      <c r="S164" s="30"/>
      <c r="T164" s="30"/>
      <c r="U164" s="30"/>
      <c r="V164" s="30"/>
      <c r="W164" s="30"/>
      <c r="AB164" s="30"/>
      <c r="AH164" s="50"/>
      <c r="AI164" s="50"/>
      <c r="AJ164" s="50"/>
      <c r="AK164" s="50"/>
    </row>
    <row r="165" spans="1:37" s="31" customFormat="1">
      <c r="A165" s="46" t="str">
        <f t="shared" si="3"/>
        <v/>
      </c>
      <c r="H165" s="30"/>
      <c r="I165" s="39"/>
      <c r="J165" s="39"/>
      <c r="K165" s="30"/>
      <c r="L165" s="39"/>
      <c r="M165" s="39"/>
      <c r="N165" s="39"/>
      <c r="O165" s="30"/>
      <c r="P165" s="30"/>
      <c r="Q165" s="30"/>
      <c r="R165" s="30"/>
      <c r="S165" s="30"/>
      <c r="T165" s="30"/>
      <c r="U165" s="30"/>
      <c r="V165" s="30"/>
      <c r="W165" s="30"/>
      <c r="AB165" s="30"/>
      <c r="AH165" s="50"/>
      <c r="AI165" s="50"/>
      <c r="AJ165" s="50"/>
      <c r="AK165" s="50"/>
    </row>
    <row r="166" spans="1:37" s="31" customFormat="1">
      <c r="A166" s="46" t="str">
        <f t="shared" si="3"/>
        <v/>
      </c>
      <c r="H166" s="30"/>
      <c r="I166" s="39"/>
      <c r="J166" s="39"/>
      <c r="K166" s="30"/>
      <c r="L166" s="39"/>
      <c r="M166" s="39"/>
      <c r="N166" s="39"/>
      <c r="O166" s="30"/>
      <c r="P166" s="30"/>
      <c r="Q166" s="30"/>
      <c r="R166" s="30"/>
      <c r="S166" s="30"/>
      <c r="T166" s="30"/>
      <c r="U166" s="30"/>
      <c r="V166" s="30"/>
      <c r="W166" s="30"/>
      <c r="AB166" s="30"/>
      <c r="AH166" s="50"/>
      <c r="AI166" s="50"/>
      <c r="AJ166" s="50"/>
      <c r="AK166" s="50"/>
    </row>
    <row r="167" spans="1:37" s="31" customFormat="1">
      <c r="A167" s="46" t="str">
        <f t="shared" si="3"/>
        <v/>
      </c>
      <c r="H167" s="30"/>
      <c r="I167" s="39"/>
      <c r="J167" s="39"/>
      <c r="K167" s="30"/>
      <c r="L167" s="39"/>
      <c r="M167" s="39"/>
      <c r="N167" s="39"/>
      <c r="O167" s="30"/>
      <c r="P167" s="30"/>
      <c r="Q167" s="30"/>
      <c r="R167" s="30"/>
      <c r="S167" s="30"/>
      <c r="T167" s="30"/>
      <c r="U167" s="30"/>
      <c r="V167" s="30"/>
      <c r="W167" s="30"/>
      <c r="AB167" s="30"/>
      <c r="AH167" s="50"/>
      <c r="AI167" s="50"/>
      <c r="AJ167" s="50"/>
      <c r="AK167" s="50"/>
    </row>
    <row r="168" spans="1:37" s="31" customFormat="1">
      <c r="A168" s="46" t="str">
        <f t="shared" si="3"/>
        <v/>
      </c>
      <c r="H168" s="30"/>
      <c r="I168" s="39"/>
      <c r="J168" s="39"/>
      <c r="K168" s="30"/>
      <c r="L168" s="39"/>
      <c r="M168" s="39"/>
      <c r="N168" s="39"/>
      <c r="O168" s="30"/>
      <c r="P168" s="30"/>
      <c r="Q168" s="30"/>
      <c r="R168" s="30"/>
      <c r="S168" s="30"/>
      <c r="T168" s="30"/>
      <c r="U168" s="30"/>
      <c r="V168" s="30"/>
      <c r="W168" s="30"/>
      <c r="AB168" s="30"/>
      <c r="AH168" s="50"/>
      <c r="AI168" s="50"/>
      <c r="AJ168" s="50"/>
      <c r="AK168" s="50"/>
    </row>
    <row r="169" spans="1:37" s="31" customFormat="1">
      <c r="A169" s="46" t="str">
        <f t="shared" si="3"/>
        <v/>
      </c>
      <c r="H169" s="30"/>
      <c r="I169" s="39"/>
      <c r="J169" s="39"/>
      <c r="K169" s="30"/>
      <c r="L169" s="39"/>
      <c r="M169" s="39"/>
      <c r="N169" s="39"/>
      <c r="O169" s="30"/>
      <c r="P169" s="30"/>
      <c r="Q169" s="30"/>
      <c r="R169" s="30"/>
      <c r="S169" s="30"/>
      <c r="T169" s="30"/>
      <c r="U169" s="30"/>
      <c r="V169" s="30"/>
      <c r="W169" s="30"/>
      <c r="AB169" s="30"/>
      <c r="AH169" s="50"/>
      <c r="AI169" s="50"/>
      <c r="AJ169" s="50"/>
      <c r="AK169" s="50"/>
    </row>
    <row r="170" spans="1:37" s="31" customFormat="1">
      <c r="A170" s="46" t="str">
        <f t="shared" si="3"/>
        <v/>
      </c>
      <c r="H170" s="30"/>
      <c r="I170" s="39"/>
      <c r="J170" s="39"/>
      <c r="K170" s="30"/>
      <c r="L170" s="39"/>
      <c r="M170" s="39"/>
      <c r="N170" s="39"/>
      <c r="O170" s="30"/>
      <c r="P170" s="30"/>
      <c r="Q170" s="30"/>
      <c r="R170" s="30"/>
      <c r="S170" s="30"/>
      <c r="T170" s="30"/>
      <c r="U170" s="30"/>
      <c r="V170" s="30"/>
      <c r="W170" s="30"/>
      <c r="AB170" s="30"/>
      <c r="AH170" s="50"/>
      <c r="AI170" s="50"/>
      <c r="AJ170" s="50"/>
      <c r="AK170" s="50"/>
    </row>
    <row r="171" spans="1:37" s="31" customFormat="1">
      <c r="A171" s="46" t="str">
        <f t="shared" si="3"/>
        <v/>
      </c>
      <c r="H171" s="30"/>
      <c r="I171" s="39"/>
      <c r="J171" s="39"/>
      <c r="K171" s="30"/>
      <c r="L171" s="39"/>
      <c r="M171" s="39"/>
      <c r="N171" s="39"/>
      <c r="O171" s="30"/>
      <c r="P171" s="30"/>
      <c r="Q171" s="30"/>
      <c r="R171" s="30"/>
      <c r="S171" s="30"/>
      <c r="T171" s="30"/>
      <c r="U171" s="30"/>
      <c r="V171" s="30"/>
      <c r="W171" s="30"/>
      <c r="AB171" s="30"/>
      <c r="AH171" s="50"/>
      <c r="AI171" s="50"/>
      <c r="AJ171" s="50"/>
      <c r="AK171" s="50"/>
    </row>
    <row r="172" spans="1:37" s="31" customFormat="1">
      <c r="A172" s="46" t="str">
        <f t="shared" si="3"/>
        <v/>
      </c>
      <c r="H172" s="30"/>
      <c r="I172" s="39"/>
      <c r="J172" s="39"/>
      <c r="K172" s="30"/>
      <c r="L172" s="39"/>
      <c r="M172" s="39"/>
      <c r="N172" s="39"/>
      <c r="O172" s="30"/>
      <c r="P172" s="30"/>
      <c r="Q172" s="30"/>
      <c r="R172" s="30"/>
      <c r="S172" s="30"/>
      <c r="T172" s="30"/>
      <c r="U172" s="30"/>
      <c r="V172" s="30"/>
      <c r="W172" s="30"/>
      <c r="AB172" s="30"/>
      <c r="AH172" s="50"/>
      <c r="AI172" s="50"/>
      <c r="AJ172" s="50"/>
      <c r="AK172" s="50"/>
    </row>
    <row r="173" spans="1:37" s="31" customFormat="1">
      <c r="A173" s="46" t="str">
        <f t="shared" si="3"/>
        <v/>
      </c>
      <c r="H173" s="30"/>
      <c r="I173" s="39"/>
      <c r="J173" s="39"/>
      <c r="K173" s="30"/>
      <c r="L173" s="39"/>
      <c r="M173" s="39"/>
      <c r="N173" s="39"/>
      <c r="O173" s="30"/>
      <c r="P173" s="30"/>
      <c r="Q173" s="30"/>
      <c r="R173" s="30"/>
      <c r="S173" s="30"/>
      <c r="T173" s="30"/>
      <c r="U173" s="30"/>
      <c r="V173" s="30"/>
      <c r="W173" s="30"/>
      <c r="AB173" s="30"/>
      <c r="AH173" s="50"/>
      <c r="AI173" s="50"/>
      <c r="AJ173" s="50"/>
      <c r="AK173" s="50"/>
    </row>
    <row r="174" spans="1:37" s="31" customFormat="1">
      <c r="A174" s="46" t="str">
        <f t="shared" si="3"/>
        <v/>
      </c>
      <c r="H174" s="30"/>
      <c r="I174" s="39"/>
      <c r="J174" s="39"/>
      <c r="K174" s="30"/>
      <c r="L174" s="39"/>
      <c r="M174" s="39"/>
      <c r="N174" s="39"/>
      <c r="O174" s="30"/>
      <c r="P174" s="30"/>
      <c r="Q174" s="30"/>
      <c r="R174" s="30"/>
      <c r="S174" s="30"/>
      <c r="T174" s="30"/>
      <c r="U174" s="30"/>
      <c r="V174" s="30"/>
      <c r="W174" s="30"/>
      <c r="AB174" s="30"/>
      <c r="AH174" s="50"/>
      <c r="AI174" s="50"/>
      <c r="AJ174" s="50"/>
      <c r="AK174" s="50"/>
    </row>
    <row r="175" spans="1:37" s="31" customFormat="1">
      <c r="A175" s="46" t="str">
        <f t="shared" si="3"/>
        <v/>
      </c>
      <c r="H175" s="30"/>
      <c r="I175" s="39"/>
      <c r="J175" s="39"/>
      <c r="K175" s="30"/>
      <c r="L175" s="39"/>
      <c r="M175" s="39"/>
      <c r="N175" s="39"/>
      <c r="O175" s="30"/>
      <c r="P175" s="30"/>
      <c r="Q175" s="30"/>
      <c r="R175" s="30"/>
      <c r="S175" s="30"/>
      <c r="T175" s="30"/>
      <c r="U175" s="30"/>
      <c r="V175" s="30"/>
      <c r="W175" s="30"/>
      <c r="AB175" s="30"/>
      <c r="AH175" s="50"/>
      <c r="AI175" s="50"/>
      <c r="AJ175" s="50"/>
      <c r="AK175" s="50"/>
    </row>
    <row r="176" spans="1:37" s="31" customFormat="1">
      <c r="A176" s="46" t="str">
        <f t="shared" si="3"/>
        <v/>
      </c>
      <c r="H176" s="30"/>
      <c r="I176" s="39"/>
      <c r="J176" s="39"/>
      <c r="K176" s="30"/>
      <c r="L176" s="39"/>
      <c r="M176" s="39"/>
      <c r="N176" s="39"/>
      <c r="O176" s="30"/>
      <c r="P176" s="30"/>
      <c r="Q176" s="30"/>
      <c r="R176" s="30"/>
      <c r="S176" s="30"/>
      <c r="T176" s="30"/>
      <c r="U176" s="30"/>
      <c r="V176" s="30"/>
      <c r="W176" s="30"/>
      <c r="AB176" s="30"/>
      <c r="AH176" s="50"/>
      <c r="AI176" s="50"/>
      <c r="AJ176" s="50"/>
      <c r="AK176" s="50"/>
    </row>
    <row r="177" spans="1:37" s="31" customFormat="1">
      <c r="A177" s="46" t="str">
        <f t="shared" si="3"/>
        <v/>
      </c>
      <c r="H177" s="30"/>
      <c r="I177" s="39"/>
      <c r="J177" s="39"/>
      <c r="K177" s="30"/>
      <c r="L177" s="39"/>
      <c r="M177" s="39"/>
      <c r="N177" s="39"/>
      <c r="O177" s="30"/>
      <c r="P177" s="30"/>
      <c r="Q177" s="30"/>
      <c r="R177" s="30"/>
      <c r="S177" s="30"/>
      <c r="T177" s="30"/>
      <c r="U177" s="30"/>
      <c r="V177" s="30"/>
      <c r="W177" s="30"/>
      <c r="AB177" s="30"/>
      <c r="AH177" s="50"/>
      <c r="AI177" s="50"/>
      <c r="AJ177" s="50"/>
      <c r="AK177" s="50"/>
    </row>
    <row r="178" spans="1:37" s="31" customFormat="1">
      <c r="A178" s="46" t="str">
        <f t="shared" si="3"/>
        <v/>
      </c>
      <c r="H178" s="30"/>
      <c r="I178" s="39"/>
      <c r="J178" s="39"/>
      <c r="K178" s="30"/>
      <c r="L178" s="39"/>
      <c r="M178" s="39"/>
      <c r="N178" s="39"/>
      <c r="O178" s="30"/>
      <c r="P178" s="30"/>
      <c r="Q178" s="30"/>
      <c r="R178" s="30"/>
      <c r="S178" s="30"/>
      <c r="T178" s="30"/>
      <c r="U178" s="30"/>
      <c r="V178" s="30"/>
      <c r="W178" s="30"/>
      <c r="AB178" s="30"/>
      <c r="AH178" s="50"/>
      <c r="AI178" s="50"/>
      <c r="AJ178" s="50"/>
      <c r="AK178" s="50"/>
    </row>
    <row r="179" spans="1:37" s="31" customFormat="1">
      <c r="A179" s="46" t="str">
        <f t="shared" si="3"/>
        <v/>
      </c>
      <c r="H179" s="30"/>
      <c r="I179" s="39"/>
      <c r="J179" s="39"/>
      <c r="K179" s="30"/>
      <c r="L179" s="39"/>
      <c r="M179" s="39"/>
      <c r="N179" s="39"/>
      <c r="O179" s="30"/>
      <c r="P179" s="30"/>
      <c r="Q179" s="30"/>
      <c r="R179" s="30"/>
      <c r="S179" s="30"/>
      <c r="T179" s="30"/>
      <c r="U179" s="30"/>
      <c r="V179" s="30"/>
      <c r="W179" s="30"/>
      <c r="AB179" s="30"/>
      <c r="AH179" s="50"/>
      <c r="AI179" s="50"/>
      <c r="AJ179" s="50"/>
      <c r="AK179" s="50"/>
    </row>
    <row r="180" spans="1:37" s="31" customFormat="1">
      <c r="A180" s="46" t="str">
        <f t="shared" si="3"/>
        <v/>
      </c>
      <c r="H180" s="30"/>
      <c r="I180" s="39"/>
      <c r="J180" s="39"/>
      <c r="K180" s="30"/>
      <c r="L180" s="39"/>
      <c r="M180" s="39"/>
      <c r="N180" s="39"/>
      <c r="O180" s="30"/>
      <c r="P180" s="30"/>
      <c r="Q180" s="30"/>
      <c r="R180" s="30"/>
      <c r="S180" s="30"/>
      <c r="T180" s="30"/>
      <c r="U180" s="30"/>
      <c r="V180" s="30"/>
      <c r="W180" s="30"/>
      <c r="AB180" s="30"/>
      <c r="AH180" s="50"/>
      <c r="AI180" s="50"/>
      <c r="AJ180" s="50"/>
      <c r="AK180" s="50"/>
    </row>
    <row r="181" spans="1:37" s="31" customFormat="1">
      <c r="A181" s="46" t="str">
        <f t="shared" si="3"/>
        <v/>
      </c>
      <c r="H181" s="30"/>
      <c r="I181" s="39"/>
      <c r="J181" s="39"/>
      <c r="K181" s="30"/>
      <c r="L181" s="39"/>
      <c r="M181" s="39"/>
      <c r="N181" s="39"/>
      <c r="O181" s="30"/>
      <c r="P181" s="30"/>
      <c r="Q181" s="30"/>
      <c r="R181" s="30"/>
      <c r="S181" s="30"/>
      <c r="T181" s="30"/>
      <c r="U181" s="30"/>
      <c r="V181" s="30"/>
      <c r="W181" s="30"/>
      <c r="AB181" s="30"/>
      <c r="AH181" s="50"/>
      <c r="AI181" s="50"/>
      <c r="AJ181" s="50"/>
      <c r="AK181" s="50"/>
    </row>
    <row r="182" spans="1:37" s="31" customFormat="1">
      <c r="A182" s="46" t="str">
        <f t="shared" si="3"/>
        <v/>
      </c>
      <c r="H182" s="30"/>
      <c r="I182" s="39"/>
      <c r="J182" s="39"/>
      <c r="K182" s="30"/>
      <c r="L182" s="39"/>
      <c r="M182" s="39"/>
      <c r="N182" s="39"/>
      <c r="O182" s="30"/>
      <c r="P182" s="30"/>
      <c r="Q182" s="30"/>
      <c r="R182" s="30"/>
      <c r="S182" s="30"/>
      <c r="T182" s="30"/>
      <c r="U182" s="30"/>
      <c r="V182" s="30"/>
      <c r="W182" s="30"/>
      <c r="AB182" s="30"/>
      <c r="AH182" s="50"/>
      <c r="AI182" s="50"/>
      <c r="AJ182" s="50"/>
      <c r="AK182" s="50"/>
    </row>
    <row r="183" spans="1:37" s="31" customFormat="1">
      <c r="A183" s="46" t="str">
        <f t="shared" si="3"/>
        <v/>
      </c>
      <c r="H183" s="30"/>
      <c r="I183" s="39"/>
      <c r="J183" s="39"/>
      <c r="K183" s="30"/>
      <c r="L183" s="39"/>
      <c r="M183" s="39"/>
      <c r="N183" s="39"/>
      <c r="O183" s="30"/>
      <c r="P183" s="30"/>
      <c r="Q183" s="30"/>
      <c r="R183" s="30"/>
      <c r="S183" s="30"/>
      <c r="T183" s="30"/>
      <c r="U183" s="30"/>
      <c r="V183" s="30"/>
      <c r="W183" s="30"/>
      <c r="AB183" s="30"/>
      <c r="AH183" s="50"/>
      <c r="AI183" s="50"/>
      <c r="AJ183" s="50"/>
      <c r="AK183" s="50"/>
    </row>
    <row r="184" spans="1:37" s="31" customFormat="1">
      <c r="A184" s="46" t="str">
        <f t="shared" si="3"/>
        <v/>
      </c>
      <c r="H184" s="30"/>
      <c r="I184" s="39"/>
      <c r="J184" s="39"/>
      <c r="K184" s="30"/>
      <c r="L184" s="39"/>
      <c r="M184" s="39"/>
      <c r="N184" s="39"/>
      <c r="O184" s="30"/>
      <c r="P184" s="30"/>
      <c r="Q184" s="30"/>
      <c r="R184" s="30"/>
      <c r="S184" s="30"/>
      <c r="T184" s="30"/>
      <c r="U184" s="30"/>
      <c r="V184" s="30"/>
      <c r="W184" s="30"/>
      <c r="AB184" s="30"/>
      <c r="AH184" s="50"/>
      <c r="AI184" s="50"/>
      <c r="AJ184" s="50"/>
      <c r="AK184" s="50"/>
    </row>
    <row r="185" spans="1:37" s="31" customFormat="1">
      <c r="A185" s="46" t="str">
        <f t="shared" si="3"/>
        <v/>
      </c>
      <c r="H185" s="30"/>
      <c r="I185" s="39"/>
      <c r="J185" s="39"/>
      <c r="K185" s="30"/>
      <c r="L185" s="39"/>
      <c r="M185" s="39"/>
      <c r="N185" s="39"/>
      <c r="O185" s="30"/>
      <c r="P185" s="30"/>
      <c r="Q185" s="30"/>
      <c r="R185" s="30"/>
      <c r="S185" s="30"/>
      <c r="T185" s="30"/>
      <c r="U185" s="30"/>
      <c r="V185" s="30"/>
      <c r="W185" s="30"/>
      <c r="AB185" s="30"/>
      <c r="AH185" s="50"/>
      <c r="AI185" s="50"/>
      <c r="AJ185" s="50"/>
      <c r="AK185" s="50"/>
    </row>
    <row r="186" spans="1:37" s="31" customFormat="1">
      <c r="A186" s="46" t="str">
        <f t="shared" si="3"/>
        <v/>
      </c>
      <c r="H186" s="30"/>
      <c r="I186" s="39"/>
      <c r="J186" s="39"/>
      <c r="K186" s="30"/>
      <c r="L186" s="39"/>
      <c r="M186" s="39"/>
      <c r="N186" s="39"/>
      <c r="O186" s="30"/>
      <c r="P186" s="30"/>
      <c r="Q186" s="30"/>
      <c r="R186" s="30"/>
      <c r="S186" s="30"/>
      <c r="T186" s="30"/>
      <c r="U186" s="30"/>
      <c r="V186" s="30"/>
      <c r="W186" s="30"/>
      <c r="AB186" s="30"/>
      <c r="AH186" s="50"/>
      <c r="AI186" s="50"/>
      <c r="AJ186" s="50"/>
      <c r="AK186" s="50"/>
    </row>
    <row r="187" spans="1:37" s="31" customFormat="1">
      <c r="A187" s="46" t="str">
        <f t="shared" si="3"/>
        <v/>
      </c>
      <c r="H187" s="30"/>
      <c r="I187" s="39"/>
      <c r="J187" s="39"/>
      <c r="K187" s="30"/>
      <c r="L187" s="39"/>
      <c r="M187" s="39"/>
      <c r="N187" s="39"/>
      <c r="O187" s="30"/>
      <c r="P187" s="30"/>
      <c r="Q187" s="30"/>
      <c r="R187" s="30"/>
      <c r="S187" s="30"/>
      <c r="T187" s="30"/>
      <c r="U187" s="30"/>
      <c r="V187" s="30"/>
      <c r="W187" s="30"/>
      <c r="AB187" s="30"/>
      <c r="AH187" s="50"/>
      <c r="AI187" s="50"/>
      <c r="AJ187" s="50"/>
      <c r="AK187" s="50"/>
    </row>
    <row r="188" spans="1:37" s="31" customFormat="1">
      <c r="A188" s="46" t="str">
        <f t="shared" si="3"/>
        <v/>
      </c>
      <c r="H188" s="30"/>
      <c r="I188" s="39"/>
      <c r="J188" s="39"/>
      <c r="K188" s="30"/>
      <c r="L188" s="39"/>
      <c r="M188" s="39"/>
      <c r="N188" s="39"/>
      <c r="O188" s="30"/>
      <c r="P188" s="30"/>
      <c r="Q188" s="30"/>
      <c r="R188" s="30"/>
      <c r="S188" s="30"/>
      <c r="T188" s="30"/>
      <c r="U188" s="30"/>
      <c r="V188" s="30"/>
      <c r="W188" s="30"/>
      <c r="AB188" s="30"/>
      <c r="AH188" s="50"/>
      <c r="AI188" s="50"/>
      <c r="AJ188" s="50"/>
      <c r="AK188" s="50"/>
    </row>
    <row r="189" spans="1:37" s="31" customFormat="1">
      <c r="A189" s="46" t="str">
        <f t="shared" si="3"/>
        <v/>
      </c>
      <c r="H189" s="30"/>
      <c r="I189" s="39"/>
      <c r="J189" s="39"/>
      <c r="K189" s="30"/>
      <c r="L189" s="39"/>
      <c r="M189" s="39"/>
      <c r="N189" s="39"/>
      <c r="O189" s="30"/>
      <c r="P189" s="30"/>
      <c r="Q189" s="30"/>
      <c r="R189" s="30"/>
      <c r="S189" s="30"/>
      <c r="T189" s="30"/>
      <c r="U189" s="30"/>
      <c r="V189" s="30"/>
      <c r="W189" s="30"/>
      <c r="AB189" s="30"/>
      <c r="AH189" s="50"/>
      <c r="AI189" s="50"/>
      <c r="AJ189" s="50"/>
      <c r="AK189" s="50"/>
    </row>
    <row r="190" spans="1:37" s="31" customFormat="1">
      <c r="A190" s="46" t="str">
        <f t="shared" si="3"/>
        <v/>
      </c>
      <c r="H190" s="30"/>
      <c r="I190" s="39"/>
      <c r="J190" s="39"/>
      <c r="K190" s="30"/>
      <c r="L190" s="39"/>
      <c r="M190" s="39"/>
      <c r="N190" s="39"/>
      <c r="O190" s="30"/>
      <c r="P190" s="30"/>
      <c r="Q190" s="30"/>
      <c r="R190" s="30"/>
      <c r="S190" s="30"/>
      <c r="T190" s="30"/>
      <c r="U190" s="30"/>
      <c r="V190" s="30"/>
      <c r="W190" s="30"/>
      <c r="AB190" s="30"/>
      <c r="AH190" s="50"/>
      <c r="AI190" s="50"/>
      <c r="AJ190" s="50"/>
      <c r="AK190" s="50"/>
    </row>
    <row r="191" spans="1:37" s="31" customFormat="1">
      <c r="A191" s="46" t="str">
        <f t="shared" si="3"/>
        <v/>
      </c>
      <c r="H191" s="30"/>
      <c r="I191" s="39"/>
      <c r="J191" s="39"/>
      <c r="K191" s="30"/>
      <c r="L191" s="39"/>
      <c r="M191" s="39"/>
      <c r="N191" s="39"/>
      <c r="O191" s="30"/>
      <c r="P191" s="30"/>
      <c r="Q191" s="30"/>
      <c r="R191" s="30"/>
      <c r="S191" s="30"/>
      <c r="T191" s="30"/>
      <c r="U191" s="30"/>
      <c r="V191" s="30"/>
      <c r="W191" s="30"/>
      <c r="AB191" s="30"/>
      <c r="AH191" s="50"/>
      <c r="AI191" s="50"/>
      <c r="AJ191" s="50"/>
      <c r="AK191" s="50"/>
    </row>
    <row r="192" spans="1:37" s="31" customFormat="1">
      <c r="A192" s="46" t="str">
        <f t="shared" si="3"/>
        <v/>
      </c>
      <c r="H192" s="30"/>
      <c r="I192" s="39"/>
      <c r="J192" s="39"/>
      <c r="K192" s="30"/>
      <c r="L192" s="39"/>
      <c r="M192" s="39"/>
      <c r="N192" s="39"/>
      <c r="O192" s="30"/>
      <c r="P192" s="30"/>
      <c r="Q192" s="30"/>
      <c r="R192" s="30"/>
      <c r="S192" s="30"/>
      <c r="T192" s="30"/>
      <c r="U192" s="30"/>
      <c r="V192" s="30"/>
      <c r="W192" s="30"/>
      <c r="AB192" s="30"/>
      <c r="AH192" s="50"/>
      <c r="AI192" s="50"/>
      <c r="AJ192" s="50"/>
      <c r="AK192" s="50"/>
    </row>
    <row r="193" spans="1:37" s="31" customFormat="1">
      <c r="A193" s="46" t="str">
        <f t="shared" si="3"/>
        <v/>
      </c>
      <c r="H193" s="30"/>
      <c r="I193" s="39"/>
      <c r="J193" s="39"/>
      <c r="K193" s="30"/>
      <c r="L193" s="39"/>
      <c r="M193" s="39"/>
      <c r="N193" s="39"/>
      <c r="O193" s="30"/>
      <c r="P193" s="30"/>
      <c r="Q193" s="30"/>
      <c r="R193" s="30"/>
      <c r="S193" s="30"/>
      <c r="T193" s="30"/>
      <c r="U193" s="30"/>
      <c r="V193" s="30"/>
      <c r="W193" s="30"/>
      <c r="AB193" s="30"/>
      <c r="AH193" s="50"/>
      <c r="AI193" s="50"/>
      <c r="AJ193" s="50"/>
      <c r="AK193" s="50"/>
    </row>
    <row r="194" spans="1:37" s="31" customFormat="1">
      <c r="A194" s="46" t="str">
        <f t="shared" si="3"/>
        <v/>
      </c>
      <c r="H194" s="30"/>
      <c r="I194" s="39"/>
      <c r="J194" s="39"/>
      <c r="K194" s="30"/>
      <c r="L194" s="39"/>
      <c r="M194" s="39"/>
      <c r="N194" s="39"/>
      <c r="O194" s="30"/>
      <c r="P194" s="30"/>
      <c r="Q194" s="30"/>
      <c r="R194" s="30"/>
      <c r="S194" s="30"/>
      <c r="T194" s="30"/>
      <c r="U194" s="30"/>
      <c r="V194" s="30"/>
      <c r="W194" s="30"/>
      <c r="AB194" s="30"/>
      <c r="AH194" s="50"/>
      <c r="AI194" s="50"/>
      <c r="AJ194" s="50"/>
      <c r="AK194" s="50"/>
    </row>
    <row r="195" spans="1:37" s="31" customFormat="1">
      <c r="A195" s="46" t="str">
        <f t="shared" ref="A195:A258" si="4">IF(C195="","",B195&amp;" &gt;&gt; "&amp;C195)</f>
        <v/>
      </c>
      <c r="H195" s="30"/>
      <c r="I195" s="39"/>
      <c r="J195" s="39"/>
      <c r="K195" s="30"/>
      <c r="L195" s="39"/>
      <c r="M195" s="39"/>
      <c r="N195" s="39"/>
      <c r="O195" s="30"/>
      <c r="P195" s="30"/>
      <c r="Q195" s="30"/>
      <c r="R195" s="30"/>
      <c r="S195" s="30"/>
      <c r="T195" s="30"/>
      <c r="U195" s="30"/>
      <c r="V195" s="30"/>
      <c r="W195" s="30"/>
      <c r="AB195" s="30"/>
      <c r="AH195" s="50"/>
      <c r="AI195" s="50"/>
      <c r="AJ195" s="50"/>
      <c r="AK195" s="50"/>
    </row>
    <row r="196" spans="1:37" s="31" customFormat="1">
      <c r="A196" s="46" t="str">
        <f t="shared" si="4"/>
        <v/>
      </c>
      <c r="H196" s="30"/>
      <c r="I196" s="39"/>
      <c r="J196" s="39"/>
      <c r="K196" s="30"/>
      <c r="L196" s="39"/>
      <c r="M196" s="39"/>
      <c r="N196" s="39"/>
      <c r="O196" s="30"/>
      <c r="P196" s="30"/>
      <c r="Q196" s="30"/>
      <c r="R196" s="30"/>
      <c r="S196" s="30"/>
      <c r="T196" s="30"/>
      <c r="U196" s="30"/>
      <c r="V196" s="30"/>
      <c r="W196" s="30"/>
      <c r="AB196" s="30"/>
      <c r="AH196" s="50"/>
      <c r="AI196" s="50"/>
      <c r="AJ196" s="50"/>
      <c r="AK196" s="50"/>
    </row>
    <row r="197" spans="1:37" s="31" customFormat="1">
      <c r="A197" s="46" t="str">
        <f t="shared" si="4"/>
        <v/>
      </c>
      <c r="H197" s="30"/>
      <c r="I197" s="39"/>
      <c r="J197" s="39"/>
      <c r="K197" s="30"/>
      <c r="L197" s="39"/>
      <c r="M197" s="39"/>
      <c r="N197" s="39"/>
      <c r="O197" s="30"/>
      <c r="P197" s="30"/>
      <c r="Q197" s="30"/>
      <c r="R197" s="30"/>
      <c r="S197" s="30"/>
      <c r="T197" s="30"/>
      <c r="U197" s="30"/>
      <c r="V197" s="30"/>
      <c r="W197" s="30"/>
      <c r="AB197" s="30"/>
      <c r="AH197" s="50"/>
      <c r="AI197" s="50"/>
      <c r="AJ197" s="50"/>
      <c r="AK197" s="50"/>
    </row>
    <row r="198" spans="1:37" s="31" customFormat="1">
      <c r="A198" s="46" t="str">
        <f t="shared" si="4"/>
        <v/>
      </c>
      <c r="H198" s="30"/>
      <c r="I198" s="39"/>
      <c r="J198" s="39"/>
      <c r="K198" s="30"/>
      <c r="L198" s="39"/>
      <c r="M198" s="39"/>
      <c r="N198" s="39"/>
      <c r="O198" s="30"/>
      <c r="P198" s="30"/>
      <c r="Q198" s="30"/>
      <c r="R198" s="30"/>
      <c r="S198" s="30"/>
      <c r="T198" s="30"/>
      <c r="U198" s="30"/>
      <c r="V198" s="30"/>
      <c r="W198" s="30"/>
      <c r="AB198" s="30"/>
      <c r="AH198" s="50"/>
      <c r="AI198" s="50"/>
      <c r="AJ198" s="50"/>
      <c r="AK198" s="50"/>
    </row>
    <row r="199" spans="1:37" s="31" customFormat="1">
      <c r="A199" s="46" t="str">
        <f t="shared" si="4"/>
        <v/>
      </c>
      <c r="H199" s="30"/>
      <c r="I199" s="39"/>
      <c r="J199" s="39"/>
      <c r="K199" s="30"/>
      <c r="L199" s="39"/>
      <c r="M199" s="39"/>
      <c r="N199" s="39"/>
      <c r="O199" s="30"/>
      <c r="P199" s="30"/>
      <c r="Q199" s="30"/>
      <c r="R199" s="30"/>
      <c r="S199" s="30"/>
      <c r="T199" s="30"/>
      <c r="U199" s="30"/>
      <c r="V199" s="30"/>
      <c r="W199" s="30"/>
      <c r="AB199" s="30"/>
      <c r="AH199" s="50"/>
      <c r="AI199" s="50"/>
      <c r="AJ199" s="50"/>
      <c r="AK199" s="50"/>
    </row>
    <row r="200" spans="1:37" s="31" customFormat="1">
      <c r="A200" s="46" t="str">
        <f t="shared" si="4"/>
        <v/>
      </c>
      <c r="H200" s="30"/>
      <c r="I200" s="39"/>
      <c r="J200" s="39"/>
      <c r="K200" s="30"/>
      <c r="L200" s="39"/>
      <c r="M200" s="39"/>
      <c r="N200" s="39"/>
      <c r="O200" s="30"/>
      <c r="P200" s="30"/>
      <c r="Q200" s="30"/>
      <c r="R200" s="30"/>
      <c r="S200" s="30"/>
      <c r="T200" s="30"/>
      <c r="U200" s="30"/>
      <c r="V200" s="30"/>
      <c r="W200" s="30"/>
      <c r="AB200" s="30"/>
      <c r="AH200" s="50"/>
      <c r="AI200" s="50"/>
      <c r="AJ200" s="50"/>
      <c r="AK200" s="50"/>
    </row>
    <row r="201" spans="1:37" s="31" customFormat="1">
      <c r="A201" s="46" t="str">
        <f t="shared" si="4"/>
        <v/>
      </c>
      <c r="H201" s="30"/>
      <c r="I201" s="39"/>
      <c r="J201" s="39"/>
      <c r="K201" s="30"/>
      <c r="L201" s="39"/>
      <c r="M201" s="39"/>
      <c r="N201" s="39"/>
      <c r="O201" s="30"/>
      <c r="P201" s="30"/>
      <c r="Q201" s="30"/>
      <c r="R201" s="30"/>
      <c r="S201" s="30"/>
      <c r="T201" s="30"/>
      <c r="U201" s="30"/>
      <c r="V201" s="30"/>
      <c r="W201" s="30"/>
      <c r="AB201" s="30"/>
      <c r="AH201" s="50"/>
      <c r="AI201" s="50"/>
      <c r="AJ201" s="50"/>
      <c r="AK201" s="50"/>
    </row>
    <row r="202" spans="1:37" s="31" customFormat="1">
      <c r="A202" s="46" t="str">
        <f t="shared" si="4"/>
        <v/>
      </c>
      <c r="H202" s="30"/>
      <c r="I202" s="39"/>
      <c r="J202" s="39"/>
      <c r="K202" s="30"/>
      <c r="L202" s="39"/>
      <c r="M202" s="39"/>
      <c r="N202" s="39"/>
      <c r="O202" s="30"/>
      <c r="P202" s="30"/>
      <c r="Q202" s="30"/>
      <c r="R202" s="30"/>
      <c r="S202" s="30"/>
      <c r="T202" s="30"/>
      <c r="U202" s="30"/>
      <c r="V202" s="30"/>
      <c r="W202" s="30"/>
      <c r="AB202" s="30"/>
      <c r="AH202" s="50"/>
      <c r="AI202" s="50"/>
      <c r="AJ202" s="50"/>
      <c r="AK202" s="50"/>
    </row>
    <row r="203" spans="1:37" s="31" customFormat="1">
      <c r="A203" s="46" t="str">
        <f t="shared" si="4"/>
        <v/>
      </c>
      <c r="H203" s="30"/>
      <c r="I203" s="39"/>
      <c r="J203" s="39"/>
      <c r="K203" s="30"/>
      <c r="L203" s="39"/>
      <c r="M203" s="39"/>
      <c r="N203" s="39"/>
      <c r="O203" s="30"/>
      <c r="P203" s="30"/>
      <c r="Q203" s="30"/>
      <c r="R203" s="30"/>
      <c r="S203" s="30"/>
      <c r="T203" s="30"/>
      <c r="U203" s="30"/>
      <c r="V203" s="30"/>
      <c r="W203" s="30"/>
      <c r="AB203" s="30"/>
      <c r="AH203" s="50"/>
      <c r="AI203" s="50"/>
      <c r="AJ203" s="50"/>
      <c r="AK203" s="50"/>
    </row>
    <row r="204" spans="1:37" s="31" customFormat="1">
      <c r="A204" s="46" t="str">
        <f t="shared" si="4"/>
        <v/>
      </c>
      <c r="H204" s="30"/>
      <c r="I204" s="39"/>
      <c r="J204" s="39"/>
      <c r="K204" s="30"/>
      <c r="L204" s="39"/>
      <c r="M204" s="39"/>
      <c r="N204" s="39"/>
      <c r="O204" s="30"/>
      <c r="P204" s="30"/>
      <c r="Q204" s="30"/>
      <c r="R204" s="30"/>
      <c r="S204" s="30"/>
      <c r="T204" s="30"/>
      <c r="U204" s="30"/>
      <c r="V204" s="30"/>
      <c r="W204" s="30"/>
      <c r="AB204" s="30"/>
      <c r="AH204" s="50"/>
      <c r="AI204" s="50"/>
      <c r="AJ204" s="50"/>
      <c r="AK204" s="50"/>
    </row>
    <row r="205" spans="1:37" s="31" customFormat="1">
      <c r="A205" s="46" t="str">
        <f t="shared" si="4"/>
        <v/>
      </c>
      <c r="H205" s="30"/>
      <c r="I205" s="39"/>
      <c r="J205" s="39"/>
      <c r="K205" s="30"/>
      <c r="L205" s="39"/>
      <c r="M205" s="39"/>
      <c r="N205" s="39"/>
      <c r="O205" s="30"/>
      <c r="P205" s="30"/>
      <c r="Q205" s="30"/>
      <c r="R205" s="30"/>
      <c r="S205" s="30"/>
      <c r="T205" s="30"/>
      <c r="U205" s="30"/>
      <c r="V205" s="30"/>
      <c r="W205" s="30"/>
      <c r="AB205" s="30"/>
      <c r="AH205" s="50"/>
      <c r="AI205" s="50"/>
      <c r="AJ205" s="50"/>
      <c r="AK205" s="50"/>
    </row>
    <row r="206" spans="1:37" s="31" customFormat="1">
      <c r="A206" s="46" t="str">
        <f t="shared" si="4"/>
        <v/>
      </c>
      <c r="H206" s="30"/>
      <c r="I206" s="39"/>
      <c r="J206" s="39"/>
      <c r="K206" s="30"/>
      <c r="L206" s="39"/>
      <c r="M206" s="39"/>
      <c r="N206" s="39"/>
      <c r="O206" s="30"/>
      <c r="P206" s="30"/>
      <c r="Q206" s="30"/>
      <c r="R206" s="30"/>
      <c r="S206" s="30"/>
      <c r="T206" s="30"/>
      <c r="U206" s="30"/>
      <c r="V206" s="30"/>
      <c r="W206" s="30"/>
      <c r="AB206" s="30"/>
      <c r="AH206" s="50"/>
      <c r="AI206" s="50"/>
      <c r="AJ206" s="50"/>
      <c r="AK206" s="50"/>
    </row>
    <row r="207" spans="1:37" s="31" customFormat="1">
      <c r="A207" s="46" t="str">
        <f t="shared" si="4"/>
        <v/>
      </c>
      <c r="H207" s="30"/>
      <c r="I207" s="39"/>
      <c r="J207" s="39"/>
      <c r="K207" s="30"/>
      <c r="L207" s="39"/>
      <c r="M207" s="39"/>
      <c r="N207" s="39"/>
      <c r="O207" s="30"/>
      <c r="P207" s="30"/>
      <c r="Q207" s="30"/>
      <c r="R207" s="30"/>
      <c r="S207" s="30"/>
      <c r="T207" s="30"/>
      <c r="U207" s="30"/>
      <c r="V207" s="30"/>
      <c r="W207" s="30"/>
      <c r="AB207" s="30"/>
      <c r="AH207" s="50"/>
      <c r="AI207" s="50"/>
      <c r="AJ207" s="50"/>
      <c r="AK207" s="50"/>
    </row>
    <row r="208" spans="1:37" s="31" customFormat="1">
      <c r="A208" s="46" t="str">
        <f t="shared" si="4"/>
        <v/>
      </c>
      <c r="H208" s="30"/>
      <c r="I208" s="39"/>
      <c r="J208" s="39"/>
      <c r="K208" s="30"/>
      <c r="L208" s="39"/>
      <c r="M208" s="39"/>
      <c r="N208" s="39"/>
      <c r="O208" s="30"/>
      <c r="P208" s="30"/>
      <c r="Q208" s="30"/>
      <c r="R208" s="30"/>
      <c r="S208" s="30"/>
      <c r="T208" s="30"/>
      <c r="U208" s="30"/>
      <c r="V208" s="30"/>
      <c r="W208" s="30"/>
      <c r="AB208" s="30"/>
      <c r="AH208" s="50"/>
      <c r="AI208" s="50"/>
      <c r="AJ208" s="50"/>
      <c r="AK208" s="50"/>
    </row>
    <row r="209" spans="1:37" s="31" customFormat="1">
      <c r="A209" s="46" t="str">
        <f t="shared" si="4"/>
        <v/>
      </c>
      <c r="H209" s="30"/>
      <c r="I209" s="39"/>
      <c r="J209" s="39"/>
      <c r="K209" s="30"/>
      <c r="L209" s="39"/>
      <c r="M209" s="39"/>
      <c r="N209" s="39"/>
      <c r="O209" s="30"/>
      <c r="P209" s="30"/>
      <c r="Q209" s="30"/>
      <c r="R209" s="30"/>
      <c r="S209" s="30"/>
      <c r="T209" s="30"/>
      <c r="U209" s="30"/>
      <c r="V209" s="30"/>
      <c r="W209" s="30"/>
      <c r="AB209" s="30"/>
      <c r="AH209" s="50"/>
      <c r="AI209" s="50"/>
      <c r="AJ209" s="50"/>
      <c r="AK209" s="50"/>
    </row>
    <row r="210" spans="1:37" s="31" customFormat="1">
      <c r="A210" s="46" t="str">
        <f t="shared" si="4"/>
        <v/>
      </c>
      <c r="H210" s="30"/>
      <c r="I210" s="39"/>
      <c r="J210" s="39"/>
      <c r="K210" s="30"/>
      <c r="L210" s="39"/>
      <c r="M210" s="39"/>
      <c r="N210" s="39"/>
      <c r="O210" s="30"/>
      <c r="P210" s="30"/>
      <c r="Q210" s="30"/>
      <c r="R210" s="30"/>
      <c r="S210" s="30"/>
      <c r="T210" s="30"/>
      <c r="U210" s="30"/>
      <c r="V210" s="30"/>
      <c r="W210" s="30"/>
      <c r="AB210" s="30"/>
      <c r="AH210" s="50"/>
      <c r="AI210" s="50"/>
      <c r="AJ210" s="50"/>
      <c r="AK210" s="50"/>
    </row>
    <row r="211" spans="1:37" s="31" customFormat="1">
      <c r="A211" s="46" t="str">
        <f t="shared" si="4"/>
        <v/>
      </c>
      <c r="H211" s="30"/>
      <c r="I211" s="39"/>
      <c r="J211" s="39"/>
      <c r="K211" s="30"/>
      <c r="L211" s="39"/>
      <c r="M211" s="39"/>
      <c r="N211" s="39"/>
      <c r="O211" s="30"/>
      <c r="P211" s="30"/>
      <c r="Q211" s="30"/>
      <c r="R211" s="30"/>
      <c r="S211" s="30"/>
      <c r="T211" s="30"/>
      <c r="U211" s="30"/>
      <c r="V211" s="30"/>
      <c r="W211" s="30"/>
      <c r="AB211" s="30"/>
      <c r="AH211" s="50"/>
      <c r="AI211" s="50"/>
      <c r="AJ211" s="50"/>
      <c r="AK211" s="50"/>
    </row>
    <row r="212" spans="1:37" s="31" customFormat="1">
      <c r="A212" s="46" t="str">
        <f t="shared" si="4"/>
        <v/>
      </c>
      <c r="H212" s="30"/>
      <c r="I212" s="39"/>
      <c r="J212" s="39"/>
      <c r="K212" s="30"/>
      <c r="L212" s="39"/>
      <c r="M212" s="39"/>
      <c r="N212" s="39"/>
      <c r="O212" s="30"/>
      <c r="P212" s="30"/>
      <c r="Q212" s="30"/>
      <c r="R212" s="30"/>
      <c r="S212" s="30"/>
      <c r="T212" s="30"/>
      <c r="U212" s="30"/>
      <c r="V212" s="30"/>
      <c r="W212" s="30"/>
      <c r="AB212" s="30"/>
      <c r="AH212" s="50"/>
      <c r="AI212" s="50"/>
      <c r="AJ212" s="50"/>
      <c r="AK212" s="50"/>
    </row>
    <row r="213" spans="1:37" s="31" customFormat="1">
      <c r="A213" s="46" t="str">
        <f t="shared" si="4"/>
        <v/>
      </c>
      <c r="H213" s="30"/>
      <c r="I213" s="39"/>
      <c r="J213" s="39"/>
      <c r="K213" s="30"/>
      <c r="L213" s="39"/>
      <c r="M213" s="39"/>
      <c r="N213" s="39"/>
      <c r="O213" s="30"/>
      <c r="P213" s="30"/>
      <c r="Q213" s="30"/>
      <c r="R213" s="30"/>
      <c r="S213" s="30"/>
      <c r="T213" s="30"/>
      <c r="U213" s="30"/>
      <c r="V213" s="30"/>
      <c r="W213" s="30"/>
      <c r="AB213" s="30"/>
      <c r="AH213" s="50"/>
      <c r="AI213" s="50"/>
      <c r="AJ213" s="50"/>
      <c r="AK213" s="50"/>
    </row>
    <row r="214" spans="1:37" s="31" customFormat="1">
      <c r="A214" s="46" t="str">
        <f t="shared" si="4"/>
        <v/>
      </c>
      <c r="H214" s="30"/>
      <c r="I214" s="39"/>
      <c r="J214" s="39"/>
      <c r="K214" s="30"/>
      <c r="L214" s="39"/>
      <c r="M214" s="39"/>
      <c r="N214" s="39"/>
      <c r="O214" s="30"/>
      <c r="P214" s="30"/>
      <c r="Q214" s="30"/>
      <c r="R214" s="30"/>
      <c r="S214" s="30"/>
      <c r="T214" s="30"/>
      <c r="U214" s="30"/>
      <c r="V214" s="30"/>
      <c r="W214" s="30"/>
      <c r="AB214" s="30"/>
      <c r="AH214" s="50"/>
      <c r="AI214" s="50"/>
      <c r="AJ214" s="50"/>
      <c r="AK214" s="50"/>
    </row>
    <row r="215" spans="1:37" s="31" customFormat="1">
      <c r="A215" s="46" t="str">
        <f t="shared" si="4"/>
        <v/>
      </c>
      <c r="H215" s="30"/>
      <c r="I215" s="39"/>
      <c r="J215" s="39"/>
      <c r="K215" s="30"/>
      <c r="L215" s="39"/>
      <c r="M215" s="39"/>
      <c r="N215" s="39"/>
      <c r="O215" s="30"/>
      <c r="P215" s="30"/>
      <c r="Q215" s="30"/>
      <c r="R215" s="30"/>
      <c r="S215" s="30"/>
      <c r="T215" s="30"/>
      <c r="U215" s="30"/>
      <c r="V215" s="30"/>
      <c r="W215" s="30"/>
      <c r="AB215" s="30"/>
      <c r="AH215" s="50"/>
      <c r="AI215" s="50"/>
      <c r="AJ215" s="50"/>
      <c r="AK215" s="50"/>
    </row>
    <row r="216" spans="1:37" s="31" customFormat="1">
      <c r="A216" s="46" t="str">
        <f t="shared" si="4"/>
        <v/>
      </c>
      <c r="H216" s="30"/>
      <c r="I216" s="39"/>
      <c r="J216" s="39"/>
      <c r="K216" s="30"/>
      <c r="L216" s="39"/>
      <c r="M216" s="39"/>
      <c r="N216" s="39"/>
      <c r="O216" s="30"/>
      <c r="P216" s="30"/>
      <c r="Q216" s="30"/>
      <c r="R216" s="30"/>
      <c r="S216" s="30"/>
      <c r="T216" s="30"/>
      <c r="U216" s="30"/>
      <c r="V216" s="30"/>
      <c r="W216" s="30"/>
      <c r="AB216" s="30"/>
      <c r="AH216" s="50"/>
      <c r="AI216" s="50"/>
      <c r="AJ216" s="50"/>
      <c r="AK216" s="50"/>
    </row>
    <row r="217" spans="1:37" s="31" customFormat="1">
      <c r="A217" s="46" t="str">
        <f t="shared" si="4"/>
        <v/>
      </c>
      <c r="H217" s="30"/>
      <c r="I217" s="39"/>
      <c r="J217" s="39"/>
      <c r="K217" s="30"/>
      <c r="L217" s="39"/>
      <c r="M217" s="39"/>
      <c r="N217" s="39"/>
      <c r="O217" s="30"/>
      <c r="P217" s="30"/>
      <c r="Q217" s="30"/>
      <c r="R217" s="30"/>
      <c r="S217" s="30"/>
      <c r="T217" s="30"/>
      <c r="U217" s="30"/>
      <c r="V217" s="30"/>
      <c r="W217" s="30"/>
      <c r="AB217" s="30"/>
      <c r="AH217" s="50"/>
      <c r="AI217" s="50"/>
      <c r="AJ217" s="50"/>
      <c r="AK217" s="50"/>
    </row>
    <row r="218" spans="1:37" s="31" customFormat="1">
      <c r="A218" s="46" t="str">
        <f t="shared" si="4"/>
        <v/>
      </c>
      <c r="H218" s="30"/>
      <c r="I218" s="39"/>
      <c r="J218" s="39"/>
      <c r="K218" s="30"/>
      <c r="L218" s="39"/>
      <c r="M218" s="39"/>
      <c r="N218" s="39"/>
      <c r="O218" s="30"/>
      <c r="P218" s="30"/>
      <c r="Q218" s="30"/>
      <c r="R218" s="30"/>
      <c r="S218" s="30"/>
      <c r="T218" s="30"/>
      <c r="U218" s="30"/>
      <c r="V218" s="30"/>
      <c r="W218" s="30"/>
      <c r="AB218" s="30"/>
      <c r="AH218" s="50"/>
      <c r="AI218" s="50"/>
      <c r="AJ218" s="50"/>
      <c r="AK218" s="50"/>
    </row>
    <row r="219" spans="1:37" s="31" customFormat="1">
      <c r="A219" s="46" t="str">
        <f t="shared" si="4"/>
        <v/>
      </c>
      <c r="H219" s="30"/>
      <c r="I219" s="39"/>
      <c r="J219" s="39"/>
      <c r="K219" s="30"/>
      <c r="L219" s="39"/>
      <c r="M219" s="39"/>
      <c r="N219" s="39"/>
      <c r="O219" s="30"/>
      <c r="P219" s="30"/>
      <c r="Q219" s="30"/>
      <c r="R219" s="30"/>
      <c r="S219" s="30"/>
      <c r="T219" s="30"/>
      <c r="U219" s="30"/>
      <c r="V219" s="30"/>
      <c r="W219" s="30"/>
      <c r="AB219" s="30"/>
      <c r="AH219" s="50"/>
      <c r="AI219" s="50"/>
      <c r="AJ219" s="50"/>
      <c r="AK219" s="50"/>
    </row>
    <row r="220" spans="1:37" s="31" customFormat="1">
      <c r="A220" s="46" t="str">
        <f t="shared" si="4"/>
        <v/>
      </c>
      <c r="H220" s="30"/>
      <c r="I220" s="39"/>
      <c r="J220" s="39"/>
      <c r="K220" s="30"/>
      <c r="L220" s="39"/>
      <c r="M220" s="39"/>
      <c r="N220" s="39"/>
      <c r="O220" s="30"/>
      <c r="P220" s="30"/>
      <c r="Q220" s="30"/>
      <c r="R220" s="30"/>
      <c r="S220" s="30"/>
      <c r="T220" s="30"/>
      <c r="U220" s="30"/>
      <c r="V220" s="30"/>
      <c r="W220" s="30"/>
      <c r="AB220" s="30"/>
      <c r="AH220" s="50"/>
      <c r="AI220" s="50"/>
      <c r="AJ220" s="50"/>
      <c r="AK220" s="50"/>
    </row>
    <row r="221" spans="1:37" s="31" customFormat="1">
      <c r="A221" s="46" t="str">
        <f t="shared" si="4"/>
        <v/>
      </c>
      <c r="H221" s="30"/>
      <c r="I221" s="39"/>
      <c r="J221" s="39"/>
      <c r="K221" s="30"/>
      <c r="L221" s="39"/>
      <c r="M221" s="39"/>
      <c r="N221" s="39"/>
      <c r="O221" s="30"/>
      <c r="P221" s="30"/>
      <c r="Q221" s="30"/>
      <c r="R221" s="30"/>
      <c r="S221" s="30"/>
      <c r="T221" s="30"/>
      <c r="U221" s="30"/>
      <c r="V221" s="30"/>
      <c r="W221" s="30"/>
      <c r="AB221" s="30"/>
      <c r="AH221" s="50"/>
      <c r="AI221" s="50"/>
      <c r="AJ221" s="50"/>
      <c r="AK221" s="50"/>
    </row>
    <row r="222" spans="1:37" s="31" customFormat="1">
      <c r="A222" s="46" t="str">
        <f t="shared" si="4"/>
        <v/>
      </c>
      <c r="H222" s="30"/>
      <c r="I222" s="39"/>
      <c r="J222" s="39"/>
      <c r="K222" s="30"/>
      <c r="L222" s="39"/>
      <c r="M222" s="39"/>
      <c r="N222" s="39"/>
      <c r="O222" s="30"/>
      <c r="P222" s="30"/>
      <c r="Q222" s="30"/>
      <c r="R222" s="30"/>
      <c r="S222" s="30"/>
      <c r="T222" s="30"/>
      <c r="U222" s="30"/>
      <c r="V222" s="30"/>
      <c r="W222" s="30"/>
      <c r="AB222" s="30"/>
      <c r="AH222" s="50"/>
      <c r="AI222" s="50"/>
      <c r="AJ222" s="50"/>
      <c r="AK222" s="50"/>
    </row>
    <row r="223" spans="1:37" s="31" customFormat="1">
      <c r="A223" s="46" t="str">
        <f t="shared" si="4"/>
        <v/>
      </c>
      <c r="H223" s="30"/>
      <c r="I223" s="39"/>
      <c r="J223" s="39"/>
      <c r="K223" s="30"/>
      <c r="L223" s="39"/>
      <c r="M223" s="39"/>
      <c r="N223" s="39"/>
      <c r="O223" s="30"/>
      <c r="P223" s="30"/>
      <c r="Q223" s="30"/>
      <c r="R223" s="30"/>
      <c r="S223" s="30"/>
      <c r="T223" s="30"/>
      <c r="U223" s="30"/>
      <c r="V223" s="30"/>
      <c r="W223" s="30"/>
      <c r="AB223" s="30"/>
      <c r="AH223" s="50"/>
      <c r="AI223" s="50"/>
      <c r="AJ223" s="50"/>
      <c r="AK223" s="50"/>
    </row>
    <row r="224" spans="1:37" s="31" customFormat="1">
      <c r="A224" s="46" t="str">
        <f t="shared" si="4"/>
        <v/>
      </c>
      <c r="H224" s="30"/>
      <c r="I224" s="39"/>
      <c r="J224" s="39"/>
      <c r="K224" s="30"/>
      <c r="L224" s="39"/>
      <c r="M224" s="39"/>
      <c r="N224" s="39"/>
      <c r="O224" s="30"/>
      <c r="P224" s="30"/>
      <c r="Q224" s="30"/>
      <c r="R224" s="30"/>
      <c r="S224" s="30"/>
      <c r="T224" s="30"/>
      <c r="U224" s="30"/>
      <c r="V224" s="30"/>
      <c r="W224" s="30"/>
      <c r="AB224" s="30"/>
      <c r="AH224" s="50"/>
      <c r="AI224" s="50"/>
      <c r="AJ224" s="50"/>
      <c r="AK224" s="50"/>
    </row>
    <row r="225" spans="1:37" s="31" customFormat="1">
      <c r="A225" s="46" t="str">
        <f t="shared" si="4"/>
        <v/>
      </c>
      <c r="H225" s="30"/>
      <c r="I225" s="39"/>
      <c r="J225" s="39"/>
      <c r="K225" s="30"/>
      <c r="L225" s="39"/>
      <c r="M225" s="39"/>
      <c r="N225" s="39"/>
      <c r="O225" s="30"/>
      <c r="P225" s="30"/>
      <c r="Q225" s="30"/>
      <c r="R225" s="30"/>
      <c r="S225" s="30"/>
      <c r="T225" s="30"/>
      <c r="U225" s="30"/>
      <c r="V225" s="30"/>
      <c r="W225" s="30"/>
      <c r="AB225" s="30"/>
      <c r="AH225" s="50"/>
      <c r="AI225" s="50"/>
      <c r="AJ225" s="50"/>
      <c r="AK225" s="50"/>
    </row>
    <row r="226" spans="1:37" s="31" customFormat="1">
      <c r="A226" s="46" t="str">
        <f t="shared" si="4"/>
        <v/>
      </c>
      <c r="H226" s="30"/>
      <c r="I226" s="39"/>
      <c r="J226" s="39"/>
      <c r="K226" s="30"/>
      <c r="L226" s="39"/>
      <c r="M226" s="39"/>
      <c r="N226" s="39"/>
      <c r="O226" s="30"/>
      <c r="P226" s="30"/>
      <c r="Q226" s="30"/>
      <c r="R226" s="30"/>
      <c r="S226" s="30"/>
      <c r="T226" s="30"/>
      <c r="U226" s="30"/>
      <c r="V226" s="30"/>
      <c r="W226" s="30"/>
      <c r="AB226" s="30"/>
      <c r="AH226" s="50"/>
      <c r="AI226" s="50"/>
      <c r="AJ226" s="50"/>
      <c r="AK226" s="50"/>
    </row>
    <row r="227" spans="1:37" s="31" customFormat="1">
      <c r="A227" s="46" t="str">
        <f t="shared" si="4"/>
        <v/>
      </c>
      <c r="H227" s="30"/>
      <c r="I227" s="39"/>
      <c r="J227" s="39"/>
      <c r="K227" s="30"/>
      <c r="L227" s="39"/>
      <c r="M227" s="39"/>
      <c r="N227" s="39"/>
      <c r="O227" s="30"/>
      <c r="P227" s="30"/>
      <c r="Q227" s="30"/>
      <c r="R227" s="30"/>
      <c r="S227" s="30"/>
      <c r="T227" s="30"/>
      <c r="U227" s="30"/>
      <c r="V227" s="30"/>
      <c r="W227" s="30"/>
      <c r="AB227" s="30"/>
      <c r="AH227" s="50"/>
      <c r="AI227" s="50"/>
      <c r="AJ227" s="50"/>
      <c r="AK227" s="50"/>
    </row>
    <row r="228" spans="1:37" s="31" customFormat="1">
      <c r="A228" s="46" t="str">
        <f t="shared" si="4"/>
        <v/>
      </c>
      <c r="H228" s="30"/>
      <c r="I228" s="39"/>
      <c r="J228" s="39"/>
      <c r="K228" s="30"/>
      <c r="L228" s="39"/>
      <c r="M228" s="39"/>
      <c r="N228" s="39"/>
      <c r="O228" s="30"/>
      <c r="P228" s="30"/>
      <c r="Q228" s="30"/>
      <c r="R228" s="30"/>
      <c r="S228" s="30"/>
      <c r="T228" s="30"/>
      <c r="U228" s="30"/>
      <c r="V228" s="30"/>
      <c r="W228" s="30"/>
      <c r="AB228" s="30"/>
      <c r="AH228" s="50"/>
      <c r="AI228" s="50"/>
      <c r="AJ228" s="50"/>
      <c r="AK228" s="50"/>
    </row>
    <row r="229" spans="1:37" s="31" customFormat="1">
      <c r="A229" s="46" t="str">
        <f t="shared" si="4"/>
        <v/>
      </c>
      <c r="H229" s="30"/>
      <c r="I229" s="39"/>
      <c r="J229" s="39"/>
      <c r="K229" s="30"/>
      <c r="L229" s="39"/>
      <c r="M229" s="39"/>
      <c r="N229" s="39"/>
      <c r="O229" s="30"/>
      <c r="P229" s="30"/>
      <c r="Q229" s="30"/>
      <c r="R229" s="30"/>
      <c r="S229" s="30"/>
      <c r="T229" s="30"/>
      <c r="U229" s="30"/>
      <c r="V229" s="30"/>
      <c r="W229" s="30"/>
      <c r="AB229" s="30"/>
      <c r="AH229" s="50"/>
      <c r="AI229" s="50"/>
      <c r="AJ229" s="50"/>
      <c r="AK229" s="50"/>
    </row>
    <row r="230" spans="1:37" s="31" customFormat="1">
      <c r="A230" s="46" t="str">
        <f t="shared" si="4"/>
        <v/>
      </c>
      <c r="H230" s="30"/>
      <c r="I230" s="39"/>
      <c r="J230" s="39"/>
      <c r="K230" s="30"/>
      <c r="L230" s="39"/>
      <c r="M230" s="39"/>
      <c r="N230" s="39"/>
      <c r="O230" s="30"/>
      <c r="P230" s="30"/>
      <c r="Q230" s="30"/>
      <c r="R230" s="30"/>
      <c r="S230" s="30"/>
      <c r="T230" s="30"/>
      <c r="U230" s="30"/>
      <c r="V230" s="30"/>
      <c r="W230" s="30"/>
      <c r="AB230" s="30"/>
      <c r="AH230" s="50"/>
      <c r="AI230" s="50"/>
      <c r="AJ230" s="50"/>
      <c r="AK230" s="50"/>
    </row>
    <row r="231" spans="1:37" s="31" customFormat="1">
      <c r="A231" s="46" t="str">
        <f t="shared" si="4"/>
        <v/>
      </c>
      <c r="H231" s="30"/>
      <c r="I231" s="39"/>
      <c r="J231" s="39"/>
      <c r="K231" s="30"/>
      <c r="L231" s="39"/>
      <c r="M231" s="39"/>
      <c r="N231" s="39"/>
      <c r="O231" s="30"/>
      <c r="P231" s="30"/>
      <c r="Q231" s="30"/>
      <c r="R231" s="30"/>
      <c r="S231" s="30"/>
      <c r="T231" s="30"/>
      <c r="U231" s="30"/>
      <c r="V231" s="30"/>
      <c r="W231" s="30"/>
      <c r="AB231" s="30"/>
      <c r="AH231" s="50"/>
      <c r="AI231" s="50"/>
      <c r="AJ231" s="50"/>
      <c r="AK231" s="50"/>
    </row>
    <row r="232" spans="1:37" s="31" customFormat="1">
      <c r="A232" s="46" t="str">
        <f t="shared" si="4"/>
        <v/>
      </c>
      <c r="H232" s="30"/>
      <c r="I232" s="39"/>
      <c r="J232" s="39"/>
      <c r="K232" s="30"/>
      <c r="L232" s="39"/>
      <c r="M232" s="39"/>
      <c r="N232" s="39"/>
      <c r="O232" s="30"/>
      <c r="P232" s="30"/>
      <c r="Q232" s="30"/>
      <c r="R232" s="30"/>
      <c r="S232" s="30"/>
      <c r="T232" s="30"/>
      <c r="U232" s="30"/>
      <c r="V232" s="30"/>
      <c r="W232" s="30"/>
      <c r="AB232" s="30"/>
      <c r="AH232" s="50"/>
      <c r="AI232" s="50"/>
      <c r="AJ232" s="50"/>
      <c r="AK232" s="50"/>
    </row>
    <row r="233" spans="1:37" s="31" customFormat="1">
      <c r="A233" s="46" t="str">
        <f t="shared" si="4"/>
        <v/>
      </c>
      <c r="H233" s="30"/>
      <c r="I233" s="39"/>
      <c r="J233" s="39"/>
      <c r="K233" s="30"/>
      <c r="L233" s="39"/>
      <c r="M233" s="39"/>
      <c r="N233" s="39"/>
      <c r="O233" s="30"/>
      <c r="P233" s="30"/>
      <c r="Q233" s="30"/>
      <c r="R233" s="30"/>
      <c r="S233" s="30"/>
      <c r="T233" s="30"/>
      <c r="U233" s="30"/>
      <c r="V233" s="30"/>
      <c r="W233" s="30"/>
      <c r="AB233" s="30"/>
      <c r="AH233" s="50"/>
      <c r="AI233" s="50"/>
      <c r="AJ233" s="50"/>
      <c r="AK233" s="50"/>
    </row>
    <row r="234" spans="1:37" s="31" customFormat="1">
      <c r="A234" s="46" t="str">
        <f t="shared" si="4"/>
        <v/>
      </c>
      <c r="H234" s="30"/>
      <c r="I234" s="39"/>
      <c r="J234" s="39"/>
      <c r="K234" s="30"/>
      <c r="L234" s="39"/>
      <c r="M234" s="39"/>
      <c r="N234" s="39"/>
      <c r="O234" s="30"/>
      <c r="P234" s="30"/>
      <c r="Q234" s="30"/>
      <c r="R234" s="30"/>
      <c r="S234" s="30"/>
      <c r="T234" s="30"/>
      <c r="U234" s="30"/>
      <c r="V234" s="30"/>
      <c r="W234" s="30"/>
      <c r="AB234" s="30"/>
      <c r="AH234" s="50"/>
      <c r="AI234" s="50"/>
      <c r="AJ234" s="50"/>
      <c r="AK234" s="50"/>
    </row>
    <row r="235" spans="1:37" s="31" customFormat="1">
      <c r="A235" s="46" t="str">
        <f t="shared" si="4"/>
        <v/>
      </c>
      <c r="H235" s="30"/>
      <c r="I235" s="39"/>
      <c r="J235" s="39"/>
      <c r="K235" s="30"/>
      <c r="L235" s="39"/>
      <c r="M235" s="39"/>
      <c r="N235" s="39"/>
      <c r="O235" s="30"/>
      <c r="P235" s="30"/>
      <c r="Q235" s="30"/>
      <c r="R235" s="30"/>
      <c r="S235" s="30"/>
      <c r="T235" s="30"/>
      <c r="U235" s="30"/>
      <c r="V235" s="30"/>
      <c r="W235" s="30"/>
      <c r="AB235" s="30"/>
      <c r="AH235" s="50"/>
      <c r="AI235" s="50"/>
      <c r="AJ235" s="50"/>
      <c r="AK235" s="50"/>
    </row>
    <row r="236" spans="1:37" s="31" customFormat="1">
      <c r="A236" s="46" t="str">
        <f t="shared" si="4"/>
        <v/>
      </c>
      <c r="H236" s="30"/>
      <c r="I236" s="39"/>
      <c r="J236" s="39"/>
      <c r="K236" s="30"/>
      <c r="L236" s="39"/>
      <c r="M236" s="39"/>
      <c r="N236" s="39"/>
      <c r="O236" s="30"/>
      <c r="P236" s="30"/>
      <c r="Q236" s="30"/>
      <c r="R236" s="30"/>
      <c r="S236" s="30"/>
      <c r="T236" s="30"/>
      <c r="U236" s="30"/>
      <c r="V236" s="30"/>
      <c r="W236" s="30"/>
      <c r="AB236" s="30"/>
      <c r="AH236" s="50"/>
      <c r="AI236" s="50"/>
      <c r="AJ236" s="50"/>
      <c r="AK236" s="50"/>
    </row>
    <row r="237" spans="1:37" s="31" customFormat="1">
      <c r="A237" s="46" t="str">
        <f t="shared" si="4"/>
        <v/>
      </c>
      <c r="H237" s="30"/>
      <c r="I237" s="39"/>
      <c r="J237" s="39"/>
      <c r="K237" s="30"/>
      <c r="L237" s="39"/>
      <c r="M237" s="39"/>
      <c r="N237" s="39"/>
      <c r="O237" s="30"/>
      <c r="P237" s="30"/>
      <c r="Q237" s="30"/>
      <c r="R237" s="30"/>
      <c r="S237" s="30"/>
      <c r="T237" s="30"/>
      <c r="U237" s="30"/>
      <c r="V237" s="30"/>
      <c r="W237" s="30"/>
      <c r="AB237" s="30"/>
      <c r="AH237" s="50"/>
      <c r="AI237" s="50"/>
      <c r="AJ237" s="50"/>
      <c r="AK237" s="50"/>
    </row>
    <row r="238" spans="1:37" s="31" customFormat="1">
      <c r="A238" s="46" t="str">
        <f t="shared" si="4"/>
        <v/>
      </c>
      <c r="H238" s="30"/>
      <c r="I238" s="39"/>
      <c r="J238" s="39"/>
      <c r="K238" s="30"/>
      <c r="L238" s="39"/>
      <c r="M238" s="39"/>
      <c r="N238" s="39"/>
      <c r="O238" s="30"/>
      <c r="P238" s="30"/>
      <c r="Q238" s="30"/>
      <c r="R238" s="30"/>
      <c r="S238" s="30"/>
      <c r="T238" s="30"/>
      <c r="U238" s="30"/>
      <c r="V238" s="30"/>
      <c r="W238" s="30"/>
      <c r="AB238" s="30"/>
      <c r="AH238" s="50"/>
      <c r="AI238" s="50"/>
      <c r="AJ238" s="50"/>
      <c r="AK238" s="50"/>
    </row>
    <row r="239" spans="1:37" s="31" customFormat="1">
      <c r="A239" s="46" t="str">
        <f t="shared" si="4"/>
        <v/>
      </c>
      <c r="H239" s="30"/>
      <c r="I239" s="39"/>
      <c r="J239" s="39"/>
      <c r="K239" s="30"/>
      <c r="L239" s="39"/>
      <c r="M239" s="39"/>
      <c r="N239" s="39"/>
      <c r="O239" s="30"/>
      <c r="P239" s="30"/>
      <c r="Q239" s="30"/>
      <c r="R239" s="30"/>
      <c r="S239" s="30"/>
      <c r="T239" s="30"/>
      <c r="U239" s="30"/>
      <c r="V239" s="30"/>
      <c r="W239" s="30"/>
      <c r="AB239" s="30"/>
      <c r="AH239" s="50"/>
      <c r="AI239" s="50"/>
      <c r="AJ239" s="50"/>
      <c r="AK239" s="50"/>
    </row>
    <row r="240" spans="1:37" s="31" customFormat="1">
      <c r="A240" s="46" t="str">
        <f t="shared" si="4"/>
        <v/>
      </c>
      <c r="H240" s="30"/>
      <c r="I240" s="39"/>
      <c r="J240" s="39"/>
      <c r="K240" s="30"/>
      <c r="L240" s="39"/>
      <c r="M240" s="39"/>
      <c r="N240" s="39"/>
      <c r="O240" s="30"/>
      <c r="P240" s="30"/>
      <c r="Q240" s="30"/>
      <c r="R240" s="30"/>
      <c r="S240" s="30"/>
      <c r="T240" s="30"/>
      <c r="U240" s="30"/>
      <c r="V240" s="30"/>
      <c r="W240" s="30"/>
      <c r="AB240" s="30"/>
      <c r="AH240" s="50"/>
      <c r="AI240" s="50"/>
      <c r="AJ240" s="50"/>
      <c r="AK240" s="50"/>
    </row>
    <row r="241" spans="1:37" s="31" customFormat="1">
      <c r="A241" s="46" t="str">
        <f t="shared" si="4"/>
        <v/>
      </c>
      <c r="H241" s="30"/>
      <c r="I241" s="39"/>
      <c r="J241" s="39"/>
      <c r="K241" s="30"/>
      <c r="L241" s="39"/>
      <c r="M241" s="39"/>
      <c r="N241" s="39"/>
      <c r="O241" s="30"/>
      <c r="P241" s="30"/>
      <c r="Q241" s="30"/>
      <c r="R241" s="30"/>
      <c r="S241" s="30"/>
      <c r="T241" s="30"/>
      <c r="U241" s="30"/>
      <c r="V241" s="30"/>
      <c r="W241" s="30"/>
      <c r="AB241" s="30"/>
      <c r="AH241" s="50"/>
      <c r="AI241" s="50"/>
      <c r="AJ241" s="50"/>
      <c r="AK241" s="50"/>
    </row>
    <row r="242" spans="1:37" s="31" customFormat="1">
      <c r="A242" s="46" t="str">
        <f t="shared" si="4"/>
        <v/>
      </c>
      <c r="H242" s="30"/>
      <c r="I242" s="39"/>
      <c r="J242" s="39"/>
      <c r="K242" s="30"/>
      <c r="L242" s="39"/>
      <c r="M242" s="39"/>
      <c r="N242" s="39"/>
      <c r="O242" s="30"/>
      <c r="P242" s="30"/>
      <c r="Q242" s="30"/>
      <c r="R242" s="30"/>
      <c r="S242" s="30"/>
      <c r="T242" s="30"/>
      <c r="U242" s="30"/>
      <c r="V242" s="30"/>
      <c r="W242" s="30"/>
      <c r="AB242" s="30"/>
      <c r="AH242" s="50"/>
      <c r="AI242" s="50"/>
      <c r="AJ242" s="50"/>
      <c r="AK242" s="50"/>
    </row>
    <row r="243" spans="1:37" s="31" customFormat="1">
      <c r="A243" s="46" t="str">
        <f t="shared" si="4"/>
        <v/>
      </c>
      <c r="H243" s="30"/>
      <c r="I243" s="39"/>
      <c r="J243" s="39"/>
      <c r="K243" s="30"/>
      <c r="L243" s="39"/>
      <c r="M243" s="39"/>
      <c r="N243" s="39"/>
      <c r="O243" s="30"/>
      <c r="P243" s="30"/>
      <c r="Q243" s="30"/>
      <c r="R243" s="30"/>
      <c r="S243" s="30"/>
      <c r="T243" s="30"/>
      <c r="U243" s="30"/>
      <c r="V243" s="30"/>
      <c r="W243" s="30"/>
      <c r="AB243" s="30"/>
      <c r="AH243" s="50"/>
      <c r="AI243" s="50"/>
      <c r="AJ243" s="50"/>
      <c r="AK243" s="50"/>
    </row>
    <row r="244" spans="1:37" s="31" customFormat="1">
      <c r="A244" s="46" t="str">
        <f t="shared" si="4"/>
        <v/>
      </c>
      <c r="H244" s="30"/>
      <c r="I244" s="39"/>
      <c r="J244" s="39"/>
      <c r="K244" s="30"/>
      <c r="L244" s="39"/>
      <c r="M244" s="39"/>
      <c r="N244" s="39"/>
      <c r="O244" s="30"/>
      <c r="P244" s="30"/>
      <c r="Q244" s="30"/>
      <c r="R244" s="30"/>
      <c r="S244" s="30"/>
      <c r="T244" s="30"/>
      <c r="U244" s="30"/>
      <c r="V244" s="30"/>
      <c r="W244" s="30"/>
      <c r="AB244" s="30"/>
      <c r="AH244" s="50"/>
      <c r="AI244" s="50"/>
      <c r="AJ244" s="50"/>
      <c r="AK244" s="50"/>
    </row>
    <row r="245" spans="1:37" s="31" customFormat="1">
      <c r="A245" s="46" t="str">
        <f t="shared" si="4"/>
        <v/>
      </c>
      <c r="H245" s="30"/>
      <c r="I245" s="39"/>
      <c r="J245" s="39"/>
      <c r="K245" s="30"/>
      <c r="L245" s="39"/>
      <c r="M245" s="39"/>
      <c r="N245" s="39"/>
      <c r="O245" s="30"/>
      <c r="P245" s="30"/>
      <c r="Q245" s="30"/>
      <c r="R245" s="30"/>
      <c r="S245" s="30"/>
      <c r="T245" s="30"/>
      <c r="U245" s="30"/>
      <c r="V245" s="30"/>
      <c r="W245" s="30"/>
      <c r="AB245" s="30"/>
      <c r="AH245" s="50"/>
      <c r="AI245" s="50"/>
      <c r="AJ245" s="50"/>
      <c r="AK245" s="50"/>
    </row>
    <row r="246" spans="1:37" s="31" customFormat="1">
      <c r="A246" s="46" t="str">
        <f t="shared" si="4"/>
        <v/>
      </c>
      <c r="H246" s="30"/>
      <c r="I246" s="39"/>
      <c r="J246" s="39"/>
      <c r="K246" s="30"/>
      <c r="L246" s="39"/>
      <c r="M246" s="39"/>
      <c r="N246" s="39"/>
      <c r="O246" s="30"/>
      <c r="P246" s="30"/>
      <c r="Q246" s="30"/>
      <c r="R246" s="30"/>
      <c r="S246" s="30"/>
      <c r="T246" s="30"/>
      <c r="U246" s="30"/>
      <c r="V246" s="30"/>
      <c r="W246" s="30"/>
      <c r="AB246" s="30"/>
      <c r="AH246" s="50"/>
      <c r="AI246" s="50"/>
      <c r="AJ246" s="50"/>
      <c r="AK246" s="50"/>
    </row>
    <row r="247" spans="1:37" s="31" customFormat="1">
      <c r="A247" s="46" t="str">
        <f t="shared" si="4"/>
        <v/>
      </c>
      <c r="H247" s="30"/>
      <c r="I247" s="39"/>
      <c r="J247" s="39"/>
      <c r="K247" s="30"/>
      <c r="L247" s="39"/>
      <c r="M247" s="39"/>
      <c r="N247" s="39"/>
      <c r="O247" s="30"/>
      <c r="P247" s="30"/>
      <c r="Q247" s="30"/>
      <c r="R247" s="30"/>
      <c r="S247" s="30"/>
      <c r="T247" s="30"/>
      <c r="U247" s="30"/>
      <c r="V247" s="30"/>
      <c r="W247" s="30"/>
      <c r="AB247" s="30"/>
      <c r="AH247" s="50"/>
      <c r="AI247" s="50"/>
      <c r="AJ247" s="50"/>
      <c r="AK247" s="50"/>
    </row>
    <row r="248" spans="1:37" s="31" customFormat="1">
      <c r="A248" s="46" t="str">
        <f t="shared" si="4"/>
        <v/>
      </c>
      <c r="H248" s="30"/>
      <c r="I248" s="39"/>
      <c r="J248" s="39"/>
      <c r="K248" s="30"/>
      <c r="L248" s="39"/>
      <c r="M248" s="39"/>
      <c r="N248" s="39"/>
      <c r="O248" s="30"/>
      <c r="P248" s="30"/>
      <c r="Q248" s="30"/>
      <c r="R248" s="30"/>
      <c r="S248" s="30"/>
      <c r="T248" s="30"/>
      <c r="U248" s="30"/>
      <c r="V248" s="30"/>
      <c r="W248" s="30"/>
      <c r="AB248" s="30"/>
      <c r="AH248" s="50"/>
      <c r="AI248" s="50"/>
      <c r="AJ248" s="50"/>
      <c r="AK248" s="50"/>
    </row>
    <row r="249" spans="1:37" s="31" customFormat="1">
      <c r="A249" s="46" t="str">
        <f t="shared" si="4"/>
        <v/>
      </c>
      <c r="H249" s="30"/>
      <c r="I249" s="39"/>
      <c r="J249" s="39"/>
      <c r="K249" s="30"/>
      <c r="L249" s="39"/>
      <c r="M249" s="39"/>
      <c r="N249" s="39"/>
      <c r="O249" s="30"/>
      <c r="P249" s="30"/>
      <c r="Q249" s="30"/>
      <c r="R249" s="30"/>
      <c r="S249" s="30"/>
      <c r="T249" s="30"/>
      <c r="U249" s="30"/>
      <c r="V249" s="30"/>
      <c r="W249" s="30"/>
      <c r="AB249" s="30"/>
      <c r="AH249" s="50"/>
      <c r="AI249" s="50"/>
      <c r="AJ249" s="50"/>
      <c r="AK249" s="50"/>
    </row>
    <row r="250" spans="1:37" s="31" customFormat="1">
      <c r="A250" s="46" t="str">
        <f t="shared" si="4"/>
        <v/>
      </c>
      <c r="H250" s="30"/>
      <c r="I250" s="39"/>
      <c r="J250" s="39"/>
      <c r="K250" s="30"/>
      <c r="L250" s="39"/>
      <c r="M250" s="39"/>
      <c r="N250" s="39"/>
      <c r="O250" s="30"/>
      <c r="P250" s="30"/>
      <c r="Q250" s="30"/>
      <c r="R250" s="30"/>
      <c r="S250" s="30"/>
      <c r="T250" s="30"/>
      <c r="U250" s="30"/>
      <c r="V250" s="30"/>
      <c r="W250" s="30"/>
      <c r="AB250" s="30"/>
      <c r="AH250" s="50"/>
      <c r="AI250" s="50"/>
      <c r="AJ250" s="50"/>
      <c r="AK250" s="50"/>
    </row>
    <row r="251" spans="1:37" s="31" customFormat="1">
      <c r="A251" s="46" t="str">
        <f t="shared" si="4"/>
        <v/>
      </c>
      <c r="H251" s="30"/>
      <c r="I251" s="39"/>
      <c r="J251" s="39"/>
      <c r="K251" s="30"/>
      <c r="L251" s="39"/>
      <c r="M251" s="39"/>
      <c r="N251" s="39"/>
      <c r="O251" s="30"/>
      <c r="P251" s="30"/>
      <c r="Q251" s="30"/>
      <c r="R251" s="30"/>
      <c r="S251" s="30"/>
      <c r="T251" s="30"/>
      <c r="U251" s="30"/>
      <c r="V251" s="30"/>
      <c r="W251" s="30"/>
      <c r="AB251" s="30"/>
      <c r="AH251" s="50"/>
      <c r="AI251" s="50"/>
      <c r="AJ251" s="50"/>
      <c r="AK251" s="50"/>
    </row>
    <row r="252" spans="1:37" s="31" customFormat="1">
      <c r="A252" s="46" t="str">
        <f t="shared" si="4"/>
        <v/>
      </c>
      <c r="H252" s="30"/>
      <c r="I252" s="39"/>
      <c r="J252" s="39"/>
      <c r="K252" s="30"/>
      <c r="L252" s="39"/>
      <c r="M252" s="39"/>
      <c r="N252" s="39"/>
      <c r="O252" s="30"/>
      <c r="P252" s="30"/>
      <c r="Q252" s="30"/>
      <c r="R252" s="30"/>
      <c r="S252" s="30"/>
      <c r="T252" s="30"/>
      <c r="U252" s="30"/>
      <c r="V252" s="30"/>
      <c r="W252" s="30"/>
      <c r="AB252" s="30"/>
      <c r="AH252" s="50"/>
      <c r="AI252" s="50"/>
      <c r="AJ252" s="50"/>
      <c r="AK252" s="50"/>
    </row>
    <row r="253" spans="1:37" s="31" customFormat="1">
      <c r="A253" s="46" t="str">
        <f t="shared" si="4"/>
        <v/>
      </c>
      <c r="H253" s="30"/>
      <c r="I253" s="39"/>
      <c r="J253" s="39"/>
      <c r="K253" s="30"/>
      <c r="L253" s="39"/>
      <c r="M253" s="39"/>
      <c r="N253" s="39"/>
      <c r="O253" s="30"/>
      <c r="P253" s="30"/>
      <c r="Q253" s="30"/>
      <c r="R253" s="30"/>
      <c r="S253" s="30"/>
      <c r="T253" s="30"/>
      <c r="U253" s="30"/>
      <c r="V253" s="30"/>
      <c r="W253" s="30"/>
      <c r="AB253" s="30"/>
      <c r="AH253" s="50"/>
      <c r="AI253" s="50"/>
      <c r="AJ253" s="50"/>
      <c r="AK253" s="50"/>
    </row>
    <row r="254" spans="1:37" s="31" customFormat="1">
      <c r="A254" s="46" t="str">
        <f t="shared" si="4"/>
        <v/>
      </c>
      <c r="H254" s="30"/>
      <c r="I254" s="39"/>
      <c r="J254" s="39"/>
      <c r="K254" s="30"/>
      <c r="L254" s="39"/>
      <c r="M254" s="39"/>
      <c r="N254" s="39"/>
      <c r="O254" s="30"/>
      <c r="P254" s="30"/>
      <c r="Q254" s="30"/>
      <c r="R254" s="30"/>
      <c r="S254" s="30"/>
      <c r="T254" s="30"/>
      <c r="U254" s="30"/>
      <c r="V254" s="30"/>
      <c r="W254" s="30"/>
      <c r="AB254" s="30"/>
      <c r="AH254" s="50"/>
      <c r="AI254" s="50"/>
      <c r="AJ254" s="50"/>
      <c r="AK254" s="50"/>
    </row>
    <row r="255" spans="1:37" s="31" customFormat="1">
      <c r="A255" s="46" t="str">
        <f t="shared" si="4"/>
        <v/>
      </c>
      <c r="H255" s="30"/>
      <c r="I255" s="39"/>
      <c r="J255" s="39"/>
      <c r="K255" s="30"/>
      <c r="L255" s="39"/>
      <c r="M255" s="39"/>
      <c r="N255" s="39"/>
      <c r="O255" s="30"/>
      <c r="P255" s="30"/>
      <c r="Q255" s="30"/>
      <c r="R255" s="30"/>
      <c r="S255" s="30"/>
      <c r="T255" s="30"/>
      <c r="U255" s="30"/>
      <c r="V255" s="30"/>
      <c r="W255" s="30"/>
      <c r="AB255" s="30"/>
      <c r="AH255" s="50"/>
      <c r="AI255" s="50"/>
      <c r="AJ255" s="50"/>
      <c r="AK255" s="50"/>
    </row>
    <row r="256" spans="1:37" s="31" customFormat="1">
      <c r="A256" s="46" t="str">
        <f t="shared" si="4"/>
        <v/>
      </c>
      <c r="H256" s="30"/>
      <c r="I256" s="39"/>
      <c r="J256" s="39"/>
      <c r="K256" s="30"/>
      <c r="L256" s="39"/>
      <c r="M256" s="39"/>
      <c r="N256" s="39"/>
      <c r="O256" s="30"/>
      <c r="P256" s="30"/>
      <c r="Q256" s="30"/>
      <c r="R256" s="30"/>
      <c r="S256" s="30"/>
      <c r="T256" s="30"/>
      <c r="U256" s="30"/>
      <c r="V256" s="30"/>
      <c r="W256" s="30"/>
      <c r="AB256" s="30"/>
      <c r="AH256" s="50"/>
      <c r="AI256" s="50"/>
      <c r="AJ256" s="50"/>
      <c r="AK256" s="50"/>
    </row>
    <row r="257" spans="1:37" s="31" customFormat="1">
      <c r="A257" s="46" t="str">
        <f t="shared" si="4"/>
        <v/>
      </c>
      <c r="H257" s="30"/>
      <c r="I257" s="39"/>
      <c r="J257" s="39"/>
      <c r="K257" s="30"/>
      <c r="L257" s="39"/>
      <c r="M257" s="39"/>
      <c r="N257" s="39"/>
      <c r="O257" s="30"/>
      <c r="P257" s="30"/>
      <c r="Q257" s="30"/>
      <c r="R257" s="30"/>
      <c r="S257" s="30"/>
      <c r="T257" s="30"/>
      <c r="U257" s="30"/>
      <c r="V257" s="30"/>
      <c r="W257" s="30"/>
      <c r="AB257" s="30"/>
      <c r="AH257" s="50"/>
      <c r="AI257" s="50"/>
      <c r="AJ257" s="50"/>
      <c r="AK257" s="50"/>
    </row>
    <row r="258" spans="1:37" s="31" customFormat="1">
      <c r="A258" s="46" t="str">
        <f t="shared" si="4"/>
        <v/>
      </c>
      <c r="H258" s="30"/>
      <c r="I258" s="39"/>
      <c r="J258" s="39"/>
      <c r="K258" s="30"/>
      <c r="L258" s="39"/>
      <c r="M258" s="39"/>
      <c r="N258" s="39"/>
      <c r="O258" s="30"/>
      <c r="P258" s="30"/>
      <c r="Q258" s="30"/>
      <c r="R258" s="30"/>
      <c r="S258" s="30"/>
      <c r="T258" s="30"/>
      <c r="U258" s="30"/>
      <c r="V258" s="30"/>
      <c r="W258" s="30"/>
      <c r="AB258" s="30"/>
      <c r="AH258" s="50"/>
      <c r="AI258" s="50"/>
      <c r="AJ258" s="50"/>
      <c r="AK258" s="50"/>
    </row>
    <row r="259" spans="1:37" s="31" customFormat="1">
      <c r="A259" s="46" t="str">
        <f t="shared" ref="A259:A287" si="5">IF(C259="","",B259&amp;" &gt;&gt; "&amp;C259)</f>
        <v/>
      </c>
      <c r="H259" s="30"/>
      <c r="I259" s="39"/>
      <c r="J259" s="39"/>
      <c r="K259" s="30"/>
      <c r="L259" s="39"/>
      <c r="M259" s="39"/>
      <c r="N259" s="39"/>
      <c r="O259" s="30"/>
      <c r="P259" s="30"/>
      <c r="Q259" s="30"/>
      <c r="R259" s="30"/>
      <c r="S259" s="30"/>
      <c r="T259" s="30"/>
      <c r="U259" s="30"/>
      <c r="V259" s="30"/>
      <c r="W259" s="30"/>
      <c r="AB259" s="30"/>
      <c r="AH259" s="50"/>
      <c r="AI259" s="50"/>
      <c r="AJ259" s="50"/>
      <c r="AK259" s="50"/>
    </row>
    <row r="260" spans="1:37" s="31" customFormat="1">
      <c r="A260" s="46" t="str">
        <f t="shared" si="5"/>
        <v/>
      </c>
      <c r="H260" s="30"/>
      <c r="I260" s="39"/>
      <c r="J260" s="39"/>
      <c r="K260" s="30"/>
      <c r="L260" s="39"/>
      <c r="M260" s="39"/>
      <c r="N260" s="39"/>
      <c r="O260" s="30"/>
      <c r="P260" s="30"/>
      <c r="Q260" s="30"/>
      <c r="R260" s="30"/>
      <c r="S260" s="30"/>
      <c r="T260" s="30"/>
      <c r="U260" s="30"/>
      <c r="V260" s="30"/>
      <c r="W260" s="30"/>
      <c r="AB260" s="30"/>
      <c r="AH260" s="50"/>
      <c r="AI260" s="50"/>
      <c r="AJ260" s="50"/>
      <c r="AK260" s="50"/>
    </row>
    <row r="261" spans="1:37" s="31" customFormat="1">
      <c r="A261" s="46" t="str">
        <f t="shared" si="5"/>
        <v/>
      </c>
      <c r="H261" s="30"/>
      <c r="I261" s="39"/>
      <c r="J261" s="39"/>
      <c r="K261" s="30"/>
      <c r="L261" s="39"/>
      <c r="M261" s="39"/>
      <c r="N261" s="39"/>
      <c r="O261" s="30"/>
      <c r="P261" s="30"/>
      <c r="Q261" s="30"/>
      <c r="R261" s="30"/>
      <c r="S261" s="30"/>
      <c r="T261" s="30"/>
      <c r="U261" s="30"/>
      <c r="V261" s="30"/>
      <c r="W261" s="30"/>
      <c r="AB261" s="30"/>
      <c r="AH261" s="50"/>
      <c r="AI261" s="50"/>
      <c r="AJ261" s="50"/>
      <c r="AK261" s="50"/>
    </row>
    <row r="262" spans="1:37" s="31" customFormat="1">
      <c r="A262" s="46" t="str">
        <f t="shared" si="5"/>
        <v/>
      </c>
      <c r="H262" s="30"/>
      <c r="I262" s="39"/>
      <c r="J262" s="39"/>
      <c r="K262" s="30"/>
      <c r="L262" s="39"/>
      <c r="M262" s="39"/>
      <c r="N262" s="39"/>
      <c r="O262" s="30"/>
      <c r="P262" s="30"/>
      <c r="Q262" s="30"/>
      <c r="R262" s="30"/>
      <c r="S262" s="30"/>
      <c r="T262" s="30"/>
      <c r="U262" s="30"/>
      <c r="V262" s="30"/>
      <c r="W262" s="30"/>
      <c r="AB262" s="30"/>
      <c r="AH262" s="50"/>
      <c r="AI262" s="50"/>
      <c r="AJ262" s="50"/>
      <c r="AK262" s="50"/>
    </row>
    <row r="263" spans="1:37" s="31" customFormat="1">
      <c r="A263" s="46" t="str">
        <f t="shared" si="5"/>
        <v/>
      </c>
      <c r="H263" s="30"/>
      <c r="I263" s="39"/>
      <c r="J263" s="39"/>
      <c r="K263" s="30"/>
      <c r="L263" s="39"/>
      <c r="M263" s="39"/>
      <c r="N263" s="39"/>
      <c r="O263" s="30"/>
      <c r="P263" s="30"/>
      <c r="Q263" s="30"/>
      <c r="R263" s="30"/>
      <c r="S263" s="30"/>
      <c r="T263" s="30"/>
      <c r="U263" s="30"/>
      <c r="V263" s="30"/>
      <c r="W263" s="30"/>
      <c r="AB263" s="30"/>
      <c r="AH263" s="50"/>
      <c r="AI263" s="50"/>
      <c r="AJ263" s="50"/>
      <c r="AK263" s="50"/>
    </row>
    <row r="264" spans="1:37" s="31" customFormat="1">
      <c r="A264" s="46" t="str">
        <f t="shared" si="5"/>
        <v/>
      </c>
      <c r="H264" s="30"/>
      <c r="I264" s="39"/>
      <c r="J264" s="39"/>
      <c r="K264" s="30"/>
      <c r="L264" s="39"/>
      <c r="M264" s="39"/>
      <c r="N264" s="39"/>
      <c r="O264" s="30"/>
      <c r="P264" s="30"/>
      <c r="Q264" s="30"/>
      <c r="R264" s="30"/>
      <c r="S264" s="30"/>
      <c r="T264" s="30"/>
      <c r="U264" s="30"/>
      <c r="V264" s="30"/>
      <c r="W264" s="30"/>
      <c r="AB264" s="30"/>
      <c r="AH264" s="50"/>
      <c r="AI264" s="50"/>
      <c r="AJ264" s="50"/>
      <c r="AK264" s="50"/>
    </row>
    <row r="265" spans="1:37" s="31" customFormat="1">
      <c r="A265" s="46" t="str">
        <f t="shared" si="5"/>
        <v/>
      </c>
      <c r="H265" s="30"/>
      <c r="I265" s="39"/>
      <c r="J265" s="39"/>
      <c r="K265" s="30"/>
      <c r="L265" s="39"/>
      <c r="M265" s="39"/>
      <c r="N265" s="39"/>
      <c r="O265" s="30"/>
      <c r="P265" s="30"/>
      <c r="Q265" s="30"/>
      <c r="R265" s="30"/>
      <c r="S265" s="30"/>
      <c r="T265" s="30"/>
      <c r="U265" s="30"/>
      <c r="V265" s="30"/>
      <c r="W265" s="30"/>
      <c r="AB265" s="30"/>
      <c r="AH265" s="50"/>
      <c r="AI265" s="50"/>
      <c r="AJ265" s="50"/>
      <c r="AK265" s="50"/>
    </row>
    <row r="266" spans="1:37" s="31" customFormat="1">
      <c r="A266" s="46" t="str">
        <f t="shared" si="5"/>
        <v/>
      </c>
      <c r="H266" s="30"/>
      <c r="I266" s="39"/>
      <c r="J266" s="39"/>
      <c r="K266" s="30"/>
      <c r="L266" s="39"/>
      <c r="M266" s="39"/>
      <c r="N266" s="39"/>
      <c r="O266" s="30"/>
      <c r="P266" s="30"/>
      <c r="Q266" s="30"/>
      <c r="R266" s="30"/>
      <c r="S266" s="30"/>
      <c r="T266" s="30"/>
      <c r="U266" s="30"/>
      <c r="V266" s="30"/>
      <c r="W266" s="30"/>
      <c r="AB266" s="30"/>
      <c r="AH266" s="50"/>
      <c r="AI266" s="50"/>
      <c r="AJ266" s="50"/>
      <c r="AK266" s="50"/>
    </row>
    <row r="267" spans="1:37" s="31" customFormat="1">
      <c r="A267" s="46" t="str">
        <f t="shared" si="5"/>
        <v/>
      </c>
      <c r="H267" s="30"/>
      <c r="I267" s="39"/>
      <c r="J267" s="39"/>
      <c r="K267" s="30"/>
      <c r="L267" s="39"/>
      <c r="M267" s="39"/>
      <c r="N267" s="39"/>
      <c r="O267" s="30"/>
      <c r="P267" s="30"/>
      <c r="Q267" s="30"/>
      <c r="R267" s="30"/>
      <c r="S267" s="30"/>
      <c r="T267" s="30"/>
      <c r="U267" s="30"/>
      <c r="V267" s="30"/>
      <c r="W267" s="30"/>
      <c r="AB267" s="30"/>
      <c r="AH267" s="50"/>
      <c r="AI267" s="50"/>
      <c r="AJ267" s="50"/>
      <c r="AK267" s="50"/>
    </row>
    <row r="268" spans="1:37" s="31" customFormat="1">
      <c r="A268" s="46" t="str">
        <f t="shared" si="5"/>
        <v/>
      </c>
      <c r="H268" s="30"/>
      <c r="I268" s="39"/>
      <c r="J268" s="39"/>
      <c r="K268" s="30"/>
      <c r="L268" s="39"/>
      <c r="M268" s="39"/>
      <c r="N268" s="39"/>
      <c r="O268" s="30"/>
      <c r="P268" s="30"/>
      <c r="Q268" s="30"/>
      <c r="R268" s="30"/>
      <c r="S268" s="30"/>
      <c r="T268" s="30"/>
      <c r="U268" s="30"/>
      <c r="V268" s="30"/>
      <c r="W268" s="30"/>
      <c r="AB268" s="30"/>
      <c r="AH268" s="50"/>
      <c r="AI268" s="50"/>
      <c r="AJ268" s="50"/>
      <c r="AK268" s="50"/>
    </row>
    <row r="269" spans="1:37" s="31" customFormat="1">
      <c r="A269" s="46" t="str">
        <f t="shared" si="5"/>
        <v/>
      </c>
      <c r="H269" s="30"/>
      <c r="I269" s="39"/>
      <c r="J269" s="39"/>
      <c r="K269" s="30"/>
      <c r="L269" s="39"/>
      <c r="M269" s="39"/>
      <c r="N269" s="39"/>
      <c r="O269" s="30"/>
      <c r="P269" s="30"/>
      <c r="Q269" s="30"/>
      <c r="R269" s="30"/>
      <c r="S269" s="30"/>
      <c r="T269" s="30"/>
      <c r="U269" s="30"/>
      <c r="V269" s="30"/>
      <c r="W269" s="30"/>
      <c r="AB269" s="30"/>
      <c r="AH269" s="50"/>
      <c r="AI269" s="50"/>
      <c r="AJ269" s="50"/>
      <c r="AK269" s="50"/>
    </row>
    <row r="270" spans="1:37" s="31" customFormat="1">
      <c r="A270" s="46" t="str">
        <f t="shared" si="5"/>
        <v/>
      </c>
      <c r="H270" s="30"/>
      <c r="I270" s="39"/>
      <c r="J270" s="39"/>
      <c r="K270" s="30"/>
      <c r="L270" s="39"/>
      <c r="M270" s="39"/>
      <c r="N270" s="39"/>
      <c r="O270" s="30"/>
      <c r="P270" s="30"/>
      <c r="Q270" s="30"/>
      <c r="R270" s="30"/>
      <c r="S270" s="30"/>
      <c r="T270" s="30"/>
      <c r="U270" s="30"/>
      <c r="V270" s="30"/>
      <c r="W270" s="30"/>
      <c r="AB270" s="30"/>
      <c r="AH270" s="50"/>
      <c r="AI270" s="50"/>
      <c r="AJ270" s="50"/>
      <c r="AK270" s="50"/>
    </row>
    <row r="271" spans="1:37" s="31" customFormat="1">
      <c r="A271" s="46" t="str">
        <f t="shared" si="5"/>
        <v/>
      </c>
      <c r="H271" s="30"/>
      <c r="I271" s="39"/>
      <c r="J271" s="39"/>
      <c r="K271" s="30"/>
      <c r="L271" s="39"/>
      <c r="M271" s="39"/>
      <c r="N271" s="39"/>
      <c r="O271" s="30"/>
      <c r="P271" s="30"/>
      <c r="Q271" s="30"/>
      <c r="R271" s="30"/>
      <c r="S271" s="30"/>
      <c r="T271" s="30"/>
      <c r="U271" s="30"/>
      <c r="V271" s="30"/>
      <c r="W271" s="30"/>
      <c r="AB271" s="30"/>
      <c r="AH271" s="50"/>
      <c r="AI271" s="50"/>
      <c r="AJ271" s="50"/>
      <c r="AK271" s="50"/>
    </row>
    <row r="272" spans="1:37" s="31" customFormat="1">
      <c r="A272" s="46" t="str">
        <f t="shared" si="5"/>
        <v/>
      </c>
      <c r="H272" s="30"/>
      <c r="I272" s="39"/>
      <c r="J272" s="39"/>
      <c r="K272" s="30"/>
      <c r="L272" s="39"/>
      <c r="M272" s="39"/>
      <c r="N272" s="39"/>
      <c r="O272" s="30"/>
      <c r="P272" s="30"/>
      <c r="Q272" s="30"/>
      <c r="R272" s="30"/>
      <c r="S272" s="30"/>
      <c r="T272" s="30"/>
      <c r="U272" s="30"/>
      <c r="V272" s="30"/>
      <c r="W272" s="30"/>
      <c r="AB272" s="30"/>
      <c r="AH272" s="50"/>
      <c r="AI272" s="50"/>
      <c r="AJ272" s="50"/>
      <c r="AK272" s="50"/>
    </row>
    <row r="273" spans="1:37" s="31" customFormat="1">
      <c r="A273" s="46" t="str">
        <f t="shared" si="5"/>
        <v/>
      </c>
      <c r="H273" s="30"/>
      <c r="I273" s="39"/>
      <c r="J273" s="39"/>
      <c r="K273" s="30"/>
      <c r="L273" s="39"/>
      <c r="M273" s="39"/>
      <c r="N273" s="39"/>
      <c r="O273" s="30"/>
      <c r="P273" s="30"/>
      <c r="Q273" s="30"/>
      <c r="R273" s="30"/>
      <c r="S273" s="30"/>
      <c r="T273" s="30"/>
      <c r="U273" s="30"/>
      <c r="V273" s="30"/>
      <c r="W273" s="30"/>
      <c r="AB273" s="30"/>
      <c r="AH273" s="50"/>
      <c r="AI273" s="50"/>
      <c r="AJ273" s="50"/>
      <c r="AK273" s="50"/>
    </row>
    <row r="274" spans="1:37" s="31" customFormat="1">
      <c r="A274" s="46" t="str">
        <f t="shared" si="5"/>
        <v/>
      </c>
      <c r="H274" s="30"/>
      <c r="I274" s="39"/>
      <c r="J274" s="39"/>
      <c r="K274" s="30"/>
      <c r="L274" s="39"/>
      <c r="M274" s="39"/>
      <c r="N274" s="39"/>
      <c r="O274" s="30"/>
      <c r="P274" s="30"/>
      <c r="Q274" s="30"/>
      <c r="R274" s="30"/>
      <c r="S274" s="30"/>
      <c r="T274" s="30"/>
      <c r="U274" s="30"/>
      <c r="V274" s="30"/>
      <c r="W274" s="30"/>
      <c r="AB274" s="30"/>
      <c r="AH274" s="50"/>
      <c r="AI274" s="50"/>
      <c r="AJ274" s="50"/>
      <c r="AK274" s="50"/>
    </row>
    <row r="275" spans="1:37" s="31" customFormat="1">
      <c r="A275" s="46" t="str">
        <f t="shared" si="5"/>
        <v/>
      </c>
      <c r="H275" s="30"/>
      <c r="I275" s="39"/>
      <c r="J275" s="39"/>
      <c r="K275" s="30"/>
      <c r="L275" s="39"/>
      <c r="M275" s="39"/>
      <c r="N275" s="39"/>
      <c r="O275" s="30"/>
      <c r="P275" s="30"/>
      <c r="Q275" s="30"/>
      <c r="R275" s="30"/>
      <c r="S275" s="30"/>
      <c r="T275" s="30"/>
      <c r="U275" s="30"/>
      <c r="V275" s="30"/>
      <c r="W275" s="30"/>
      <c r="AB275" s="30"/>
      <c r="AH275" s="50"/>
      <c r="AI275" s="50"/>
      <c r="AJ275" s="50"/>
      <c r="AK275" s="50"/>
    </row>
    <row r="276" spans="1:37" s="31" customFormat="1">
      <c r="A276" s="46" t="str">
        <f t="shared" si="5"/>
        <v/>
      </c>
      <c r="H276" s="30"/>
      <c r="I276" s="39"/>
      <c r="J276" s="39"/>
      <c r="K276" s="30"/>
      <c r="L276" s="39"/>
      <c r="M276" s="39"/>
      <c r="N276" s="39"/>
      <c r="O276" s="30"/>
      <c r="P276" s="30"/>
      <c r="Q276" s="30"/>
      <c r="R276" s="30"/>
      <c r="S276" s="30"/>
      <c r="T276" s="30"/>
      <c r="U276" s="30"/>
      <c r="V276" s="30"/>
      <c r="W276" s="30"/>
      <c r="AB276" s="30"/>
      <c r="AH276" s="50"/>
      <c r="AI276" s="50"/>
      <c r="AJ276" s="50"/>
      <c r="AK276" s="50"/>
    </row>
    <row r="277" spans="1:37" s="31" customFormat="1">
      <c r="A277" s="46" t="str">
        <f t="shared" si="5"/>
        <v/>
      </c>
      <c r="H277" s="30"/>
      <c r="I277" s="39"/>
      <c r="J277" s="39"/>
      <c r="K277" s="30"/>
      <c r="L277" s="39"/>
      <c r="M277" s="39"/>
      <c r="N277" s="39"/>
      <c r="O277" s="30"/>
      <c r="P277" s="30"/>
      <c r="Q277" s="30"/>
      <c r="R277" s="30"/>
      <c r="S277" s="30"/>
      <c r="T277" s="30"/>
      <c r="U277" s="30"/>
      <c r="V277" s="30"/>
      <c r="W277" s="30"/>
      <c r="AB277" s="30"/>
      <c r="AH277" s="50"/>
      <c r="AI277" s="50"/>
      <c r="AJ277" s="50"/>
      <c r="AK277" s="50"/>
    </row>
    <row r="278" spans="1:37" s="31" customFormat="1">
      <c r="A278" s="46" t="str">
        <f t="shared" si="5"/>
        <v/>
      </c>
      <c r="H278" s="30"/>
      <c r="I278" s="39"/>
      <c r="J278" s="39"/>
      <c r="K278" s="30"/>
      <c r="L278" s="39"/>
      <c r="M278" s="39"/>
      <c r="N278" s="39"/>
      <c r="O278" s="30"/>
      <c r="P278" s="30"/>
      <c r="Q278" s="30"/>
      <c r="R278" s="30"/>
      <c r="S278" s="30"/>
      <c r="T278" s="30"/>
      <c r="U278" s="30"/>
      <c r="V278" s="30"/>
      <c r="W278" s="30"/>
      <c r="AB278" s="30"/>
      <c r="AH278" s="50"/>
      <c r="AI278" s="50"/>
      <c r="AJ278" s="50"/>
      <c r="AK278" s="50"/>
    </row>
    <row r="279" spans="1:37" s="31" customFormat="1">
      <c r="A279" s="46" t="str">
        <f t="shared" si="5"/>
        <v/>
      </c>
      <c r="H279" s="30"/>
      <c r="I279" s="39"/>
      <c r="J279" s="39"/>
      <c r="K279" s="30"/>
      <c r="L279" s="39"/>
      <c r="M279" s="39"/>
      <c r="N279" s="39"/>
      <c r="O279" s="30"/>
      <c r="P279" s="30"/>
      <c r="Q279" s="30"/>
      <c r="R279" s="30"/>
      <c r="S279" s="30"/>
      <c r="T279" s="30"/>
      <c r="U279" s="30"/>
      <c r="V279" s="30"/>
      <c r="W279" s="30"/>
      <c r="AB279" s="30"/>
      <c r="AH279" s="50"/>
      <c r="AI279" s="50"/>
      <c r="AJ279" s="50"/>
      <c r="AK279" s="50"/>
    </row>
    <row r="280" spans="1:37" s="31" customFormat="1">
      <c r="A280" s="46" t="str">
        <f t="shared" si="5"/>
        <v/>
      </c>
      <c r="H280" s="30"/>
      <c r="I280" s="39"/>
      <c r="J280" s="39"/>
      <c r="K280" s="30"/>
      <c r="L280" s="39"/>
      <c r="M280" s="39"/>
      <c r="N280" s="39"/>
      <c r="O280" s="30"/>
      <c r="P280" s="30"/>
      <c r="Q280" s="30"/>
      <c r="R280" s="30"/>
      <c r="S280" s="30"/>
      <c r="T280" s="30"/>
      <c r="U280" s="30"/>
      <c r="V280" s="30"/>
      <c r="W280" s="30"/>
      <c r="AB280" s="30"/>
      <c r="AH280" s="50"/>
      <c r="AI280" s="50"/>
      <c r="AJ280" s="50"/>
      <c r="AK280" s="50"/>
    </row>
    <row r="281" spans="1:37" s="31" customFormat="1">
      <c r="A281" s="46" t="str">
        <f t="shared" si="5"/>
        <v/>
      </c>
      <c r="H281" s="30"/>
      <c r="I281" s="39"/>
      <c r="J281" s="39"/>
      <c r="K281" s="30"/>
      <c r="L281" s="39"/>
      <c r="M281" s="39"/>
      <c r="N281" s="39"/>
      <c r="O281" s="30"/>
      <c r="P281" s="30"/>
      <c r="Q281" s="30"/>
      <c r="R281" s="30"/>
      <c r="S281" s="30"/>
      <c r="T281" s="30"/>
      <c r="U281" s="30"/>
      <c r="V281" s="30"/>
      <c r="W281" s="30"/>
      <c r="AB281" s="30"/>
      <c r="AH281" s="50"/>
      <c r="AI281" s="50"/>
      <c r="AJ281" s="50"/>
      <c r="AK281" s="50"/>
    </row>
    <row r="282" spans="1:37" s="31" customFormat="1">
      <c r="A282" s="46" t="str">
        <f t="shared" si="5"/>
        <v/>
      </c>
      <c r="H282" s="30"/>
      <c r="I282" s="39"/>
      <c r="J282" s="39"/>
      <c r="K282" s="30"/>
      <c r="L282" s="39"/>
      <c r="M282" s="39"/>
      <c r="N282" s="39"/>
      <c r="O282" s="30"/>
      <c r="P282" s="30"/>
      <c r="Q282" s="30"/>
      <c r="R282" s="30"/>
      <c r="S282" s="30"/>
      <c r="T282" s="30"/>
      <c r="U282" s="30"/>
      <c r="V282" s="30"/>
      <c r="W282" s="30"/>
      <c r="AB282" s="30"/>
      <c r="AH282" s="50"/>
      <c r="AI282" s="50"/>
      <c r="AJ282" s="50"/>
      <c r="AK282" s="50"/>
    </row>
    <row r="283" spans="1:37" s="31" customFormat="1">
      <c r="A283" s="46" t="str">
        <f t="shared" si="5"/>
        <v/>
      </c>
      <c r="H283" s="30"/>
      <c r="I283" s="39"/>
      <c r="J283" s="39"/>
      <c r="K283" s="30"/>
      <c r="L283" s="39"/>
      <c r="M283" s="39"/>
      <c r="N283" s="39"/>
      <c r="O283" s="30"/>
      <c r="P283" s="30"/>
      <c r="Q283" s="30"/>
      <c r="R283" s="30"/>
      <c r="S283" s="30"/>
      <c r="T283" s="30"/>
      <c r="U283" s="30"/>
      <c r="V283" s="30"/>
      <c r="W283" s="30"/>
      <c r="AB283" s="30"/>
      <c r="AH283" s="50"/>
      <c r="AI283" s="50"/>
      <c r="AJ283" s="50"/>
      <c r="AK283" s="50"/>
    </row>
    <row r="284" spans="1:37" s="31" customFormat="1">
      <c r="A284" s="46" t="str">
        <f t="shared" si="5"/>
        <v/>
      </c>
      <c r="H284" s="30"/>
      <c r="I284" s="39"/>
      <c r="J284" s="39"/>
      <c r="K284" s="30"/>
      <c r="L284" s="39"/>
      <c r="M284" s="39"/>
      <c r="N284" s="39"/>
      <c r="O284" s="30"/>
      <c r="P284" s="30"/>
      <c r="Q284" s="30"/>
      <c r="R284" s="30"/>
      <c r="S284" s="30"/>
      <c r="T284" s="30"/>
      <c r="U284" s="30"/>
      <c r="V284" s="30"/>
      <c r="W284" s="30"/>
      <c r="AB284" s="30"/>
      <c r="AH284" s="50"/>
      <c r="AI284" s="50"/>
      <c r="AJ284" s="50"/>
      <c r="AK284" s="50"/>
    </row>
    <row r="285" spans="1:37" s="31" customFormat="1">
      <c r="A285" s="46" t="str">
        <f t="shared" si="5"/>
        <v/>
      </c>
      <c r="H285" s="30"/>
      <c r="I285" s="39"/>
      <c r="J285" s="39"/>
      <c r="K285" s="30"/>
      <c r="L285" s="39"/>
      <c r="M285" s="39"/>
      <c r="N285" s="39"/>
      <c r="O285" s="30"/>
      <c r="P285" s="30"/>
      <c r="Q285" s="30"/>
      <c r="R285" s="30"/>
      <c r="S285" s="30"/>
      <c r="T285" s="30"/>
      <c r="U285" s="30"/>
      <c r="V285" s="30"/>
      <c r="W285" s="30"/>
      <c r="AB285" s="30"/>
      <c r="AH285" s="50"/>
      <c r="AI285" s="50"/>
      <c r="AJ285" s="50"/>
      <c r="AK285" s="50"/>
    </row>
    <row r="286" spans="1:37" s="31" customFormat="1">
      <c r="A286" s="46" t="str">
        <f t="shared" si="5"/>
        <v/>
      </c>
      <c r="H286" s="30"/>
      <c r="I286" s="39"/>
      <c r="J286" s="39"/>
      <c r="K286" s="30"/>
      <c r="L286" s="39"/>
      <c r="M286" s="39"/>
      <c r="N286" s="39"/>
      <c r="O286" s="30"/>
      <c r="P286" s="30"/>
      <c r="Q286" s="30"/>
      <c r="R286" s="30"/>
      <c r="S286" s="30"/>
      <c r="T286" s="30"/>
      <c r="U286" s="30"/>
      <c r="V286" s="30"/>
      <c r="W286" s="30"/>
      <c r="AB286" s="30"/>
      <c r="AH286" s="50"/>
      <c r="AI286" s="50"/>
      <c r="AJ286" s="50"/>
      <c r="AK286" s="50"/>
    </row>
    <row r="287" spans="1:37" s="31" customFormat="1">
      <c r="A287" s="46" t="str">
        <f t="shared" si="5"/>
        <v/>
      </c>
      <c r="H287" s="30"/>
      <c r="I287" s="39"/>
      <c r="J287" s="39"/>
      <c r="K287" s="30"/>
      <c r="L287" s="39"/>
      <c r="M287" s="39"/>
      <c r="N287" s="39"/>
      <c r="O287" s="30"/>
      <c r="P287" s="30"/>
      <c r="Q287" s="30"/>
      <c r="R287" s="30"/>
      <c r="S287" s="30"/>
      <c r="T287" s="30"/>
      <c r="U287" s="30"/>
      <c r="V287" s="30"/>
      <c r="W287" s="30"/>
      <c r="AB287" s="30"/>
      <c r="AH287" s="50"/>
      <c r="AI287" s="50"/>
      <c r="AJ287" s="50"/>
      <c r="AK287" s="50"/>
    </row>
  </sheetData>
  <phoneticPr fontId="4" type="noConversion"/>
  <dataValidations disablePrompts="1" count="4">
    <dataValidation type="list" allowBlank="1" showInputMessage="1" showErrorMessage="1" sqref="G2" xr:uid="{00000000-0002-0000-1500-000000000000}">
      <formula1>"ListedValue,RefData,Data_RegEx,NoAuto,Column_RegEx"</formula1>
    </dataValidation>
    <dataValidation type="whole" allowBlank="1" showInputMessage="1" showErrorMessage="1" sqref="U2:V121" xr:uid="{00000000-0002-0000-1500-000001000000}">
      <formula1>0</formula1>
      <formula2>100</formula2>
    </dataValidation>
    <dataValidation type="list" allowBlank="1" showInputMessage="1" showErrorMessage="1" sqref="I11:I121 J2:J121 L2:N121 P2:T121" xr:uid="{00000000-0002-0000-1500-000002000000}">
      <formula1>"V"</formula1>
    </dataValidation>
    <dataValidation type="list" allowBlank="1" showInputMessage="1" showErrorMessage="1" sqref="X2:AA121" xr:uid="{00000000-0002-0000-1500-000003000000}">
      <formula1>OFFSET($A$1,1,0,COUNTA($A:$A)-1)</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19">
    <tabColor rgb="FF00B0F0"/>
  </sheetPr>
  <dimension ref="A1:M107"/>
  <sheetViews>
    <sheetView zoomScale="85" zoomScaleNormal="85" workbookViewId="0">
      <selection activeCell="G124" sqref="G124"/>
    </sheetView>
  </sheetViews>
  <sheetFormatPr defaultColWidth="8.5546875" defaultRowHeight="15.75"/>
  <cols>
    <col min="1" max="1" width="22" customWidth="1"/>
    <col min="2" max="2" width="12.44140625" customWidth="1"/>
    <col min="3" max="3" width="9.44140625" customWidth="1"/>
    <col min="4" max="4" width="50.5546875" customWidth="1"/>
    <col min="6" max="6" width="13.5546875" customWidth="1"/>
    <col min="7" max="7" width="9.44140625" customWidth="1"/>
    <col min="8" max="8" width="13.5546875" customWidth="1"/>
    <col min="9" max="9" width="14.5546875" bestFit="1" customWidth="1"/>
    <col min="10" max="10" width="12.5546875" customWidth="1"/>
    <col min="11" max="11" width="14.109375" customWidth="1"/>
    <col min="12" max="12" width="14.5546875" customWidth="1"/>
    <col min="13" max="13" width="8.5546875" bestFit="1" customWidth="1"/>
  </cols>
  <sheetData>
    <row r="1" spans="1:13">
      <c r="A1" t="s">
        <v>937</v>
      </c>
      <c r="B1" t="s">
        <v>1136</v>
      </c>
      <c r="C1" t="s">
        <v>938</v>
      </c>
      <c r="D1" t="s">
        <v>939</v>
      </c>
      <c r="E1" t="s">
        <v>940</v>
      </c>
      <c r="F1" t="s">
        <v>941</v>
      </c>
      <c r="G1" t="s">
        <v>853</v>
      </c>
      <c r="H1" t="s">
        <v>833</v>
      </c>
      <c r="I1" t="s">
        <v>1859</v>
      </c>
      <c r="J1" t="s">
        <v>1860</v>
      </c>
      <c r="K1" t="s">
        <v>1861</v>
      </c>
      <c r="L1" t="s">
        <v>1862</v>
      </c>
      <c r="M1" t="s">
        <v>1863</v>
      </c>
    </row>
    <row r="2" spans="1:13" hidden="1">
      <c r="A2" s="109" t="s">
        <v>1864</v>
      </c>
      <c r="B2" s="109" t="s">
        <v>1787</v>
      </c>
      <c r="C2" s="109"/>
      <c r="D2" s="109" t="s">
        <v>1865</v>
      </c>
      <c r="E2" s="109"/>
      <c r="F2" s="109"/>
      <c r="G2" s="109"/>
      <c r="H2" s="109"/>
      <c r="I2" s="109"/>
      <c r="J2" s="109"/>
      <c r="K2" s="109"/>
      <c r="L2" s="109"/>
      <c r="M2" s="109"/>
    </row>
    <row r="3" spans="1:13" hidden="1">
      <c r="A3" s="109" t="s">
        <v>1866</v>
      </c>
      <c r="B3" s="109" t="s">
        <v>1787</v>
      </c>
      <c r="C3" s="109"/>
      <c r="D3" s="109" t="s">
        <v>1867</v>
      </c>
      <c r="E3" s="109"/>
      <c r="F3" s="109"/>
      <c r="G3" s="109"/>
      <c r="H3" s="109"/>
      <c r="I3" s="109"/>
      <c r="J3" s="109"/>
      <c r="K3" s="109"/>
      <c r="L3" s="109"/>
      <c r="M3" s="109"/>
    </row>
    <row r="4" spans="1:13" hidden="1">
      <c r="A4" s="109" t="s">
        <v>1868</v>
      </c>
      <c r="B4" s="109" t="s">
        <v>1787</v>
      </c>
      <c r="C4" s="109"/>
      <c r="D4" s="109" t="s">
        <v>1869</v>
      </c>
      <c r="E4" s="109"/>
      <c r="F4" s="109"/>
      <c r="G4" s="109"/>
      <c r="H4" s="109"/>
      <c r="I4" s="109"/>
      <c r="J4" s="109"/>
      <c r="K4" s="109"/>
      <c r="L4" s="109"/>
      <c r="M4" s="109"/>
    </row>
    <row r="5" spans="1:13" hidden="1">
      <c r="A5" s="109" t="s">
        <v>1870</v>
      </c>
      <c r="B5" s="109" t="s">
        <v>1787</v>
      </c>
      <c r="C5" s="109"/>
      <c r="D5" s="109" t="s">
        <v>1871</v>
      </c>
      <c r="E5" s="109"/>
      <c r="F5" s="109"/>
      <c r="G5" s="109"/>
      <c r="H5" s="109"/>
      <c r="I5" s="109"/>
      <c r="J5" s="109"/>
      <c r="K5" s="109"/>
      <c r="L5" s="109"/>
      <c r="M5" s="109"/>
    </row>
    <row r="6" spans="1:13" hidden="1">
      <c r="A6" s="109" t="s">
        <v>1872</v>
      </c>
      <c r="B6" s="109" t="s">
        <v>1787</v>
      </c>
      <c r="C6" s="109"/>
      <c r="D6" s="109" t="s">
        <v>1873</v>
      </c>
      <c r="E6" s="109"/>
      <c r="F6" s="109"/>
      <c r="G6" s="109"/>
      <c r="H6" s="109"/>
      <c r="I6" s="241">
        <v>44282.576319444444</v>
      </c>
      <c r="J6" s="109"/>
      <c r="K6" s="109"/>
      <c r="L6" s="109"/>
      <c r="M6" s="109"/>
    </row>
    <row r="7" spans="1:13" ht="31.5" hidden="1">
      <c r="A7" s="109" t="s">
        <v>1874</v>
      </c>
      <c r="B7" s="109" t="s">
        <v>1787</v>
      </c>
      <c r="C7" s="109"/>
      <c r="D7" s="109" t="s">
        <v>1875</v>
      </c>
      <c r="E7" s="109"/>
      <c r="F7" s="109"/>
      <c r="G7" s="109"/>
      <c r="H7" s="109"/>
      <c r="I7" s="109"/>
      <c r="J7" s="109"/>
      <c r="K7" s="109"/>
      <c r="L7" s="109" t="s">
        <v>1876</v>
      </c>
      <c r="M7" s="109"/>
    </row>
    <row r="8" spans="1:13" hidden="1">
      <c r="A8" s="109" t="s">
        <v>1877</v>
      </c>
      <c r="B8" s="109" t="s">
        <v>1787</v>
      </c>
      <c r="C8" s="109"/>
      <c r="D8" s="109" t="s">
        <v>1878</v>
      </c>
      <c r="E8" s="109"/>
      <c r="F8" s="109"/>
      <c r="G8" s="109"/>
      <c r="H8" s="109"/>
      <c r="I8" s="109"/>
      <c r="J8" s="109"/>
      <c r="K8" s="109"/>
      <c r="L8" s="109"/>
      <c r="M8" s="109"/>
    </row>
    <row r="9" spans="1:13" ht="31.5" hidden="1">
      <c r="A9" s="109" t="s">
        <v>1879</v>
      </c>
      <c r="B9" s="109" t="s">
        <v>1787</v>
      </c>
      <c r="C9" s="109"/>
      <c r="D9" s="109" t="s">
        <v>1880</v>
      </c>
      <c r="E9" s="109"/>
      <c r="F9" s="109"/>
      <c r="G9" s="109"/>
      <c r="H9" s="109"/>
      <c r="I9" s="109"/>
      <c r="J9" s="109"/>
      <c r="K9" s="109"/>
      <c r="L9" s="109"/>
      <c r="M9" s="109"/>
    </row>
    <row r="10" spans="1:13" hidden="1">
      <c r="A10" s="109" t="s">
        <v>1881</v>
      </c>
      <c r="B10" s="109" t="s">
        <v>1787</v>
      </c>
      <c r="C10" s="109"/>
      <c r="D10" s="109" t="s">
        <v>1882</v>
      </c>
      <c r="E10" s="109"/>
      <c r="F10" s="109"/>
      <c r="G10" s="109"/>
      <c r="H10" s="109"/>
      <c r="I10" s="109"/>
      <c r="J10" s="109"/>
      <c r="K10" s="109"/>
      <c r="L10" s="109"/>
      <c r="M10" s="109"/>
    </row>
    <row r="11" spans="1:13" ht="31.5" hidden="1">
      <c r="A11" s="109" t="s">
        <v>1883</v>
      </c>
      <c r="B11" s="109" t="s">
        <v>1787</v>
      </c>
      <c r="C11" s="109"/>
      <c r="D11" s="109" t="s">
        <v>1884</v>
      </c>
      <c r="E11" s="109"/>
      <c r="F11" s="109"/>
      <c r="G11" s="109"/>
      <c r="H11" s="109"/>
      <c r="I11" s="109"/>
      <c r="J11" s="109"/>
      <c r="K11" s="109"/>
      <c r="L11" s="109"/>
      <c r="M11" s="109"/>
    </row>
    <row r="12" spans="1:13" hidden="1">
      <c r="A12" s="109" t="s">
        <v>1885</v>
      </c>
      <c r="B12" s="109" t="s">
        <v>1787</v>
      </c>
      <c r="C12" s="109"/>
      <c r="D12" s="109" t="s">
        <v>1886</v>
      </c>
      <c r="E12" s="109"/>
      <c r="F12" s="109"/>
      <c r="G12" s="109"/>
      <c r="H12" s="109"/>
      <c r="I12" s="109"/>
      <c r="J12" s="109"/>
      <c r="K12" s="109"/>
      <c r="L12" s="109"/>
      <c r="M12" s="109"/>
    </row>
    <row r="13" spans="1:13" ht="31.5" hidden="1">
      <c r="A13" s="109" t="s">
        <v>1887</v>
      </c>
      <c r="B13" s="109" t="s">
        <v>1787</v>
      </c>
      <c r="C13" s="109"/>
      <c r="D13" s="109" t="s">
        <v>1888</v>
      </c>
      <c r="E13" s="109"/>
      <c r="F13" s="109"/>
      <c r="G13" s="109"/>
      <c r="H13" s="109"/>
      <c r="I13" s="109"/>
      <c r="J13" s="109"/>
      <c r="K13" s="109"/>
      <c r="L13" s="109"/>
      <c r="M13" s="109"/>
    </row>
    <row r="14" spans="1:13" hidden="1">
      <c r="A14" s="109" t="s">
        <v>1889</v>
      </c>
      <c r="B14" s="109" t="s">
        <v>1787</v>
      </c>
      <c r="C14" s="109"/>
      <c r="D14" s="109" t="s">
        <v>1890</v>
      </c>
      <c r="E14" s="109"/>
      <c r="F14" s="109"/>
      <c r="G14" s="109"/>
      <c r="H14" s="109"/>
      <c r="I14" s="109"/>
      <c r="J14" s="109"/>
      <c r="K14" s="109"/>
      <c r="L14" s="109"/>
      <c r="M14" s="109"/>
    </row>
    <row r="15" spans="1:13" ht="47.25" hidden="1">
      <c r="A15" s="109" t="s">
        <v>1891</v>
      </c>
      <c r="B15" s="109" t="s">
        <v>1787</v>
      </c>
      <c r="C15" s="109"/>
      <c r="D15" s="109" t="s">
        <v>1892</v>
      </c>
      <c r="E15" s="109"/>
      <c r="F15" s="109"/>
      <c r="G15" s="109"/>
      <c r="H15" s="109"/>
      <c r="I15" s="241">
        <v>44282.575891203705</v>
      </c>
      <c r="J15" s="109"/>
      <c r="K15" s="109"/>
      <c r="L15" s="109"/>
      <c r="M15" s="109"/>
    </row>
    <row r="16" spans="1:13" hidden="1">
      <c r="A16" s="109" t="s">
        <v>1893</v>
      </c>
      <c r="B16" s="109" t="s">
        <v>1787</v>
      </c>
      <c r="C16" s="109"/>
      <c r="D16" s="109" t="s">
        <v>1894</v>
      </c>
      <c r="E16" s="109"/>
      <c r="F16" s="109"/>
      <c r="G16" s="109"/>
      <c r="H16" s="109"/>
      <c r="I16" s="109"/>
      <c r="J16" s="109"/>
      <c r="K16" s="109"/>
      <c r="L16" s="109"/>
      <c r="M16" s="109"/>
    </row>
    <row r="17" spans="1:13" ht="31.5" hidden="1">
      <c r="A17" s="109" t="s">
        <v>1895</v>
      </c>
      <c r="B17" s="109" t="s">
        <v>1787</v>
      </c>
      <c r="C17" s="109"/>
      <c r="D17" s="109" t="s">
        <v>1896</v>
      </c>
      <c r="E17" s="109"/>
      <c r="F17" s="109"/>
      <c r="G17" s="109"/>
      <c r="H17" s="109"/>
      <c r="I17" s="109"/>
      <c r="J17" s="109"/>
      <c r="K17" s="109"/>
      <c r="L17" s="109"/>
      <c r="M17" s="109"/>
    </row>
    <row r="18" spans="1:13" ht="31.5" hidden="1">
      <c r="A18" s="109" t="s">
        <v>1897</v>
      </c>
      <c r="B18" s="109" t="s">
        <v>1787</v>
      </c>
      <c r="C18" s="109"/>
      <c r="D18" s="109" t="s">
        <v>1898</v>
      </c>
      <c r="E18" s="109"/>
      <c r="F18" s="109"/>
      <c r="G18" s="109"/>
      <c r="H18" s="109"/>
      <c r="I18" s="109"/>
      <c r="J18" s="109"/>
      <c r="K18" s="109"/>
      <c r="L18" s="109"/>
      <c r="M18" s="109"/>
    </row>
    <row r="19" spans="1:13" ht="31.5" hidden="1">
      <c r="A19" s="109" t="s">
        <v>1899</v>
      </c>
      <c r="B19" s="109" t="s">
        <v>1787</v>
      </c>
      <c r="C19" s="109"/>
      <c r="D19" s="109" t="s">
        <v>1900</v>
      </c>
      <c r="E19" s="109"/>
      <c r="F19" s="109"/>
      <c r="G19" s="109"/>
      <c r="H19" s="109"/>
      <c r="I19" s="241">
        <v>44282.57671296296</v>
      </c>
      <c r="J19" s="109"/>
      <c r="K19" s="109"/>
      <c r="L19" s="109"/>
      <c r="M19" s="109"/>
    </row>
    <row r="20" spans="1:13" hidden="1">
      <c r="A20" s="109" t="s">
        <v>1901</v>
      </c>
      <c r="B20" s="109" t="s">
        <v>1787</v>
      </c>
      <c r="C20" s="109"/>
      <c r="D20" s="109" t="s">
        <v>1902</v>
      </c>
      <c r="E20" s="109"/>
      <c r="F20" s="109"/>
      <c r="G20" s="109"/>
      <c r="H20" s="109"/>
      <c r="I20" s="109"/>
      <c r="J20" s="109"/>
      <c r="K20" s="109"/>
      <c r="L20" s="109"/>
      <c r="M20" s="109"/>
    </row>
    <row r="21" spans="1:13" ht="31.5" hidden="1">
      <c r="A21" s="109" t="s">
        <v>1903</v>
      </c>
      <c r="B21" s="109" t="s">
        <v>1787</v>
      </c>
      <c r="C21" s="109"/>
      <c r="D21" s="109" t="s">
        <v>1904</v>
      </c>
      <c r="E21" s="109"/>
      <c r="F21" s="109"/>
      <c r="G21" s="109"/>
      <c r="H21" s="109"/>
      <c r="I21" s="109"/>
      <c r="J21" s="109"/>
      <c r="K21" s="109"/>
      <c r="L21" s="109"/>
      <c r="M21" s="109"/>
    </row>
    <row r="22" spans="1:13" hidden="1">
      <c r="A22" s="109" t="s">
        <v>1876</v>
      </c>
      <c r="B22" s="109" t="s">
        <v>1787</v>
      </c>
      <c r="C22" s="109"/>
      <c r="D22" s="109" t="s">
        <v>1905</v>
      </c>
      <c r="E22" s="109"/>
      <c r="F22" s="109"/>
      <c r="G22" s="109"/>
      <c r="H22" s="109"/>
      <c r="I22" s="109"/>
      <c r="J22" s="109"/>
      <c r="K22" s="109"/>
      <c r="L22" s="109"/>
      <c r="M22" s="109" t="s">
        <v>1906</v>
      </c>
    </row>
    <row r="23" spans="1:13" ht="31.5" hidden="1">
      <c r="A23" s="109" t="s">
        <v>1907</v>
      </c>
      <c r="B23" s="109" t="s">
        <v>1787</v>
      </c>
      <c r="C23" s="109"/>
      <c r="D23" s="109" t="s">
        <v>1908</v>
      </c>
      <c r="E23" s="109"/>
      <c r="F23" s="109"/>
      <c r="G23" s="109"/>
      <c r="H23" s="109"/>
      <c r="I23" s="109"/>
      <c r="J23" s="109"/>
      <c r="K23" s="109"/>
      <c r="L23" s="109"/>
      <c r="M23" s="109"/>
    </row>
    <row r="24" spans="1:13">
      <c r="A24" s="109" t="s">
        <v>1699</v>
      </c>
      <c r="B24" s="109" t="s">
        <v>1787</v>
      </c>
      <c r="C24" s="109"/>
      <c r="D24" s="109" t="s">
        <v>1909</v>
      </c>
      <c r="E24" s="109"/>
      <c r="F24" s="109"/>
      <c r="G24" s="109"/>
      <c r="H24" s="109"/>
      <c r="I24" s="109"/>
      <c r="J24" s="109"/>
      <c r="K24" s="109"/>
      <c r="L24" s="109"/>
      <c r="M24" s="109" t="s">
        <v>1910</v>
      </c>
    </row>
    <row r="25" spans="1:13" ht="31.5" hidden="1">
      <c r="A25" s="109" t="s">
        <v>1911</v>
      </c>
      <c r="B25" s="109" t="s">
        <v>1787</v>
      </c>
      <c r="C25" s="109"/>
      <c r="D25" s="109" t="s">
        <v>1912</v>
      </c>
      <c r="E25" s="109"/>
      <c r="F25" s="109"/>
      <c r="G25" s="109"/>
      <c r="H25" s="109"/>
      <c r="I25" s="109"/>
      <c r="J25" s="109"/>
      <c r="K25" s="109"/>
      <c r="L25" s="109"/>
      <c r="M25" s="109"/>
    </row>
    <row r="26" spans="1:13" hidden="1">
      <c r="A26" s="109" t="s">
        <v>1913</v>
      </c>
      <c r="B26" s="109" t="s">
        <v>1787</v>
      </c>
      <c r="C26" s="109"/>
      <c r="D26" s="109" t="s">
        <v>1914</v>
      </c>
      <c r="E26" s="109"/>
      <c r="F26" s="109"/>
      <c r="G26" s="109"/>
      <c r="H26" s="109"/>
      <c r="I26" s="109"/>
      <c r="J26" s="109"/>
      <c r="K26" s="109"/>
      <c r="L26" s="109"/>
      <c r="M26" s="109"/>
    </row>
    <row r="27" spans="1:13" hidden="1">
      <c r="A27" s="109" t="s">
        <v>1915</v>
      </c>
      <c r="B27" s="109" t="s">
        <v>1787</v>
      </c>
      <c r="C27" s="109"/>
      <c r="D27" s="109"/>
      <c r="E27" s="109"/>
      <c r="F27" s="109"/>
      <c r="G27" s="109"/>
      <c r="H27" s="109" t="s">
        <v>1916</v>
      </c>
      <c r="I27" s="241">
        <v>44285.428402777776</v>
      </c>
      <c r="J27" s="109"/>
      <c r="K27" s="109"/>
      <c r="L27" s="109"/>
      <c r="M27" s="109"/>
    </row>
    <row r="28" spans="1:13" ht="31.5">
      <c r="A28" s="109" t="s">
        <v>1789</v>
      </c>
      <c r="B28" s="109" t="s">
        <v>1787</v>
      </c>
      <c r="C28" s="109"/>
      <c r="D28" s="109" t="s">
        <v>1917</v>
      </c>
      <c r="E28" s="109"/>
      <c r="F28" s="109"/>
      <c r="G28" s="109"/>
      <c r="H28" s="109"/>
      <c r="I28" s="109"/>
      <c r="J28" s="109"/>
      <c r="K28" s="109"/>
      <c r="L28" s="109"/>
      <c r="M28" s="109" t="s">
        <v>1910</v>
      </c>
    </row>
    <row r="29" spans="1:13" ht="31.5" hidden="1">
      <c r="A29" s="109" t="s">
        <v>1918</v>
      </c>
      <c r="B29" s="109" t="s">
        <v>1787</v>
      </c>
      <c r="C29" s="109"/>
      <c r="D29" s="109" t="s">
        <v>1919</v>
      </c>
      <c r="E29" s="109"/>
      <c r="F29" s="109"/>
      <c r="G29" s="109"/>
      <c r="H29" s="109"/>
      <c r="I29" s="109"/>
      <c r="J29" s="109"/>
      <c r="K29" s="109"/>
      <c r="L29" s="109" t="s">
        <v>1789</v>
      </c>
      <c r="M29" s="109" t="s">
        <v>1906</v>
      </c>
    </row>
    <row r="30" spans="1:13" ht="31.5" hidden="1">
      <c r="A30" s="109" t="s">
        <v>1920</v>
      </c>
      <c r="B30" s="109" t="s">
        <v>1787</v>
      </c>
      <c r="C30" s="109"/>
      <c r="D30" s="109" t="s">
        <v>1921</v>
      </c>
      <c r="E30" s="109"/>
      <c r="F30" s="109"/>
      <c r="G30" s="109"/>
      <c r="H30" s="109"/>
      <c r="I30" s="109"/>
      <c r="J30" s="109"/>
      <c r="K30" s="109"/>
      <c r="L30" s="109" t="s">
        <v>1876</v>
      </c>
      <c r="M30" s="109"/>
    </row>
    <row r="31" spans="1:13" ht="31.5" hidden="1">
      <c r="A31" s="109" t="s">
        <v>1922</v>
      </c>
      <c r="B31" s="109" t="s">
        <v>1787</v>
      </c>
      <c r="C31" s="109"/>
      <c r="D31" s="109" t="s">
        <v>1923</v>
      </c>
      <c r="E31" s="109"/>
      <c r="F31" s="109"/>
      <c r="G31" s="109"/>
      <c r="H31" s="109"/>
      <c r="I31" s="109"/>
      <c r="J31" s="109"/>
      <c r="K31" s="109"/>
      <c r="L31" s="109" t="s">
        <v>1876</v>
      </c>
      <c r="M31" s="109"/>
    </row>
    <row r="32" spans="1:13" hidden="1">
      <c r="A32" s="109" t="s">
        <v>1924</v>
      </c>
      <c r="B32" s="109" t="s">
        <v>1787</v>
      </c>
      <c r="C32" s="109"/>
      <c r="D32" s="109" t="s">
        <v>1925</v>
      </c>
      <c r="E32" s="109"/>
      <c r="F32" s="109"/>
      <c r="G32" s="109"/>
      <c r="H32" s="109"/>
      <c r="I32" s="109"/>
      <c r="J32" s="109"/>
      <c r="K32" s="109"/>
      <c r="L32" s="109"/>
      <c r="M32" s="109"/>
    </row>
    <row r="33" spans="1:13" ht="31.5" hidden="1">
      <c r="A33" s="109" t="s">
        <v>1926</v>
      </c>
      <c r="B33" s="109" t="s">
        <v>1787</v>
      </c>
      <c r="C33" s="109"/>
      <c r="D33" s="109" t="s">
        <v>1927</v>
      </c>
      <c r="E33" s="109"/>
      <c r="F33" s="109"/>
      <c r="G33" s="109"/>
      <c r="H33" s="109"/>
      <c r="I33" s="109"/>
      <c r="J33" s="109"/>
      <c r="K33" s="109"/>
      <c r="L33" s="109"/>
      <c r="M33" s="109"/>
    </row>
    <row r="34" spans="1:13" ht="31.5">
      <c r="A34" s="109" t="s">
        <v>1283</v>
      </c>
      <c r="B34" s="109" t="s">
        <v>1787</v>
      </c>
      <c r="C34" s="109"/>
      <c r="D34" s="109" t="s">
        <v>1928</v>
      </c>
      <c r="E34" s="109"/>
      <c r="F34" s="109"/>
      <c r="G34" s="109"/>
      <c r="H34" s="109"/>
      <c r="I34" s="109"/>
      <c r="J34" s="109"/>
      <c r="K34" s="109"/>
      <c r="L34" s="109"/>
      <c r="M34" s="109" t="s">
        <v>1910</v>
      </c>
    </row>
    <row r="35" spans="1:13" hidden="1">
      <c r="A35" s="109" t="s">
        <v>1929</v>
      </c>
      <c r="B35" s="109" t="s">
        <v>1787</v>
      </c>
      <c r="C35" s="109"/>
      <c r="D35" s="109" t="s">
        <v>1930</v>
      </c>
      <c r="E35" s="109"/>
      <c r="F35" s="109"/>
      <c r="G35" s="109"/>
      <c r="H35" s="109"/>
      <c r="I35" s="109"/>
      <c r="J35" s="109"/>
      <c r="K35" s="109"/>
      <c r="L35" s="109"/>
      <c r="M35" s="109"/>
    </row>
    <row r="36" spans="1:13" hidden="1">
      <c r="A36" s="109" t="s">
        <v>1931</v>
      </c>
      <c r="B36" s="109" t="s">
        <v>1787</v>
      </c>
      <c r="C36" s="109"/>
      <c r="D36" s="109" t="s">
        <v>1932</v>
      </c>
      <c r="E36" s="109"/>
      <c r="F36" s="109"/>
      <c r="G36" s="109"/>
      <c r="H36" s="109"/>
      <c r="I36" s="109"/>
      <c r="J36" s="109"/>
      <c r="K36" s="109"/>
      <c r="L36" s="109"/>
      <c r="M36" s="109"/>
    </row>
    <row r="37" spans="1:13" hidden="1">
      <c r="A37" s="109" t="s">
        <v>1933</v>
      </c>
      <c r="B37" s="109" t="s">
        <v>1787</v>
      </c>
      <c r="C37" s="109"/>
      <c r="D37" s="109" t="s">
        <v>1934</v>
      </c>
      <c r="E37" s="109"/>
      <c r="F37" s="109"/>
      <c r="G37" s="109"/>
      <c r="H37" s="109"/>
      <c r="I37" s="109"/>
      <c r="J37" s="109"/>
      <c r="K37" s="109"/>
      <c r="L37" s="109" t="s">
        <v>1893</v>
      </c>
      <c r="M37" s="109"/>
    </row>
    <row r="38" spans="1:13" hidden="1">
      <c r="A38" s="109" t="s">
        <v>1296</v>
      </c>
      <c r="B38" s="109" t="s">
        <v>1787</v>
      </c>
      <c r="C38" s="109"/>
      <c r="D38" s="109" t="s">
        <v>1935</v>
      </c>
      <c r="E38" s="109"/>
      <c r="F38" s="109"/>
      <c r="G38" s="109"/>
      <c r="H38" s="109"/>
      <c r="I38" s="109"/>
      <c r="J38" s="109"/>
      <c r="K38" s="109"/>
      <c r="L38" s="109"/>
      <c r="M38" s="109"/>
    </row>
    <row r="39" spans="1:13" ht="31.5" hidden="1">
      <c r="A39" s="109" t="s">
        <v>1936</v>
      </c>
      <c r="B39" s="109" t="s">
        <v>1787</v>
      </c>
      <c r="C39" s="109"/>
      <c r="D39" s="109" t="s">
        <v>1937</v>
      </c>
      <c r="E39" s="109"/>
      <c r="F39" s="109"/>
      <c r="G39" s="109"/>
      <c r="H39" s="109"/>
      <c r="I39" s="109"/>
      <c r="J39" s="109"/>
      <c r="K39" s="109"/>
      <c r="L39" s="109" t="s">
        <v>1938</v>
      </c>
      <c r="M39" s="109"/>
    </row>
    <row r="40" spans="1:13" ht="63" hidden="1">
      <c r="A40" s="109" t="s">
        <v>1939</v>
      </c>
      <c r="B40" s="109" t="s">
        <v>1787</v>
      </c>
      <c r="C40" s="109"/>
      <c r="D40" s="109" t="s">
        <v>1940</v>
      </c>
      <c r="E40" s="109"/>
      <c r="F40" s="109"/>
      <c r="G40" s="109"/>
      <c r="H40" s="109"/>
      <c r="I40" s="109"/>
      <c r="J40" s="109"/>
      <c r="K40" s="109"/>
      <c r="L40" s="109"/>
      <c r="M40" s="109"/>
    </row>
    <row r="41" spans="1:13" ht="31.5" hidden="1">
      <c r="A41" s="109" t="s">
        <v>1299</v>
      </c>
      <c r="B41" s="109" t="s">
        <v>1787</v>
      </c>
      <c r="C41" s="109"/>
      <c r="D41" s="109" t="s">
        <v>1941</v>
      </c>
      <c r="E41" s="109"/>
      <c r="F41" s="109"/>
      <c r="G41" s="109"/>
      <c r="H41" s="109"/>
      <c r="I41" s="109"/>
      <c r="J41" s="109"/>
      <c r="K41" s="109"/>
      <c r="L41" s="109"/>
      <c r="M41" s="109"/>
    </row>
    <row r="42" spans="1:13" ht="31.5" hidden="1">
      <c r="A42" s="109" t="s">
        <v>1942</v>
      </c>
      <c r="B42" s="109" t="s">
        <v>1787</v>
      </c>
      <c r="C42" s="109"/>
      <c r="D42" s="109" t="s">
        <v>1943</v>
      </c>
      <c r="E42" s="109"/>
      <c r="F42" s="109"/>
      <c r="G42" s="109"/>
      <c r="H42" s="109"/>
      <c r="I42" s="109"/>
      <c r="J42" s="109"/>
      <c r="K42" s="109"/>
      <c r="L42" s="109"/>
      <c r="M42" s="109"/>
    </row>
    <row r="43" spans="1:13" ht="31.5" hidden="1">
      <c r="A43" s="109" t="s">
        <v>1944</v>
      </c>
      <c r="B43" s="109" t="s">
        <v>1787</v>
      </c>
      <c r="C43" s="109"/>
      <c r="D43" s="109" t="s">
        <v>1945</v>
      </c>
      <c r="E43" s="109"/>
      <c r="F43" s="109"/>
      <c r="G43" s="109"/>
      <c r="H43" s="109"/>
      <c r="I43" s="241">
        <v>44282.904421296298</v>
      </c>
      <c r="J43" s="109"/>
      <c r="K43" s="109"/>
      <c r="L43" s="109"/>
      <c r="M43" s="109"/>
    </row>
    <row r="44" spans="1:13" hidden="1">
      <c r="A44" s="109" t="s">
        <v>1946</v>
      </c>
      <c r="B44" s="109" t="s">
        <v>1787</v>
      </c>
      <c r="C44" s="109"/>
      <c r="D44" s="109" t="s">
        <v>1947</v>
      </c>
      <c r="E44" s="109"/>
      <c r="F44" s="109"/>
      <c r="G44" s="109"/>
      <c r="H44" s="109"/>
      <c r="I44" s="109"/>
      <c r="J44" s="109"/>
      <c r="K44" s="109"/>
      <c r="L44" s="109" t="s">
        <v>1893</v>
      </c>
      <c r="M44" s="109"/>
    </row>
    <row r="45" spans="1:13" ht="47.25" hidden="1">
      <c r="A45" s="109" t="s">
        <v>1948</v>
      </c>
      <c r="B45" s="109" t="s">
        <v>1787</v>
      </c>
      <c r="C45" s="109"/>
      <c r="D45" s="109" t="s">
        <v>1949</v>
      </c>
      <c r="E45" s="109"/>
      <c r="F45" s="109"/>
      <c r="G45" s="109"/>
      <c r="H45" s="109"/>
      <c r="I45" s="109"/>
      <c r="J45" s="109"/>
      <c r="K45" s="109"/>
      <c r="L45" s="109"/>
      <c r="M45" s="109"/>
    </row>
    <row r="46" spans="1:13" ht="31.5" hidden="1">
      <c r="A46" s="109" t="s">
        <v>1950</v>
      </c>
      <c r="B46" s="109" t="s">
        <v>1787</v>
      </c>
      <c r="C46" s="109"/>
      <c r="D46" s="109" t="s">
        <v>1951</v>
      </c>
      <c r="E46" s="109"/>
      <c r="F46" s="109"/>
      <c r="G46" s="109"/>
      <c r="H46" s="109"/>
      <c r="I46" s="109"/>
      <c r="J46" s="109"/>
      <c r="K46" s="109"/>
      <c r="L46" s="109"/>
      <c r="M46" s="109"/>
    </row>
    <row r="47" spans="1:13" ht="31.5" hidden="1">
      <c r="A47" s="109" t="s">
        <v>1952</v>
      </c>
      <c r="B47" s="109" t="s">
        <v>1787</v>
      </c>
      <c r="C47" s="109"/>
      <c r="D47" s="109" t="s">
        <v>1953</v>
      </c>
      <c r="E47" s="109"/>
      <c r="F47" s="109"/>
      <c r="G47" s="109"/>
      <c r="H47" s="109"/>
      <c r="I47" s="109"/>
      <c r="J47" s="109"/>
      <c r="K47" s="109"/>
      <c r="L47" s="109"/>
      <c r="M47" s="109"/>
    </row>
    <row r="48" spans="1:13" ht="31.5" hidden="1">
      <c r="A48" s="109" t="s">
        <v>1954</v>
      </c>
      <c r="B48" s="109" t="s">
        <v>1787</v>
      </c>
      <c r="C48" s="109"/>
      <c r="D48" s="109" t="s">
        <v>1955</v>
      </c>
      <c r="E48" s="109"/>
      <c r="F48" s="109"/>
      <c r="G48" s="109"/>
      <c r="H48" s="109"/>
      <c r="I48" s="109"/>
      <c r="J48" s="109"/>
      <c r="K48" s="109"/>
      <c r="L48" s="109"/>
      <c r="M48" s="109"/>
    </row>
    <row r="49" spans="1:13" ht="63" hidden="1">
      <c r="A49" s="109" t="s">
        <v>1956</v>
      </c>
      <c r="B49" s="109" t="s">
        <v>1787</v>
      </c>
      <c r="C49" s="109"/>
      <c r="D49" s="109" t="s">
        <v>1957</v>
      </c>
      <c r="E49" s="109"/>
      <c r="F49" s="109"/>
      <c r="G49" s="109"/>
      <c r="H49" s="109"/>
      <c r="I49" s="109"/>
      <c r="J49" s="109"/>
      <c r="K49" s="109"/>
      <c r="L49" s="109"/>
      <c r="M49" s="109"/>
    </row>
    <row r="50" spans="1:13" ht="47.25">
      <c r="A50" s="109" t="s">
        <v>1852</v>
      </c>
      <c r="B50" s="109" t="s">
        <v>1787</v>
      </c>
      <c r="C50" s="109"/>
      <c r="D50" s="109" t="s">
        <v>1958</v>
      </c>
      <c r="E50" s="109"/>
      <c r="F50" s="109"/>
      <c r="G50" s="109"/>
      <c r="H50" s="109"/>
      <c r="I50" s="241">
        <v>44282.628067129626</v>
      </c>
      <c r="J50" s="109"/>
      <c r="K50" s="109"/>
      <c r="L50" s="109"/>
      <c r="M50" s="109" t="s">
        <v>1910</v>
      </c>
    </row>
    <row r="51" spans="1:13" ht="47.25" hidden="1">
      <c r="A51" s="109" t="s">
        <v>1959</v>
      </c>
      <c r="B51" s="109" t="s">
        <v>1787</v>
      </c>
      <c r="C51" s="109"/>
      <c r="D51" s="109" t="s">
        <v>1960</v>
      </c>
      <c r="E51" s="109"/>
      <c r="F51" s="109"/>
      <c r="G51" s="109"/>
      <c r="H51" s="109"/>
      <c r="I51" s="109"/>
      <c r="J51" s="109"/>
      <c r="K51" s="109"/>
      <c r="L51" s="109"/>
      <c r="M51" s="109"/>
    </row>
    <row r="52" spans="1:13" ht="47.25">
      <c r="A52" s="109" t="s">
        <v>1854</v>
      </c>
      <c r="B52" s="109" t="s">
        <v>1787</v>
      </c>
      <c r="C52" s="109"/>
      <c r="D52" s="109" t="s">
        <v>1961</v>
      </c>
      <c r="E52" s="109"/>
      <c r="F52" s="109"/>
      <c r="G52" s="109"/>
      <c r="H52" s="109"/>
      <c r="I52" s="241">
        <v>44282.632175925923</v>
      </c>
      <c r="J52" s="109"/>
      <c r="K52" s="109"/>
      <c r="L52" s="109"/>
      <c r="M52" s="109" t="s">
        <v>1910</v>
      </c>
    </row>
    <row r="53" spans="1:13" ht="63" hidden="1">
      <c r="A53" s="109" t="s">
        <v>1962</v>
      </c>
      <c r="B53" s="109" t="s">
        <v>1787</v>
      </c>
      <c r="C53" s="109"/>
      <c r="D53" s="109" t="s">
        <v>1963</v>
      </c>
      <c r="E53" s="109"/>
      <c r="F53" s="109"/>
      <c r="G53" s="109"/>
      <c r="H53" s="109"/>
      <c r="I53" s="109"/>
      <c r="J53" s="109"/>
      <c r="K53" s="109"/>
      <c r="L53" s="109"/>
      <c r="M53" s="109"/>
    </row>
    <row r="54" spans="1:13" ht="63" hidden="1">
      <c r="A54" s="109" t="s">
        <v>1964</v>
      </c>
      <c r="B54" s="109" t="s">
        <v>1787</v>
      </c>
      <c r="C54" s="109"/>
      <c r="D54" s="109" t="s">
        <v>1965</v>
      </c>
      <c r="E54" s="109"/>
      <c r="F54" s="109"/>
      <c r="G54" s="109"/>
      <c r="H54" s="109"/>
      <c r="I54" s="109"/>
      <c r="J54" s="109"/>
      <c r="K54" s="109"/>
      <c r="L54" s="109"/>
      <c r="M54" s="109"/>
    </row>
    <row r="55" spans="1:13" ht="47.25" hidden="1">
      <c r="A55" s="109" t="s">
        <v>1966</v>
      </c>
      <c r="B55" s="109" t="s">
        <v>1787</v>
      </c>
      <c r="C55" s="109"/>
      <c r="D55" s="109" t="s">
        <v>1967</v>
      </c>
      <c r="E55" s="109"/>
      <c r="F55" s="109"/>
      <c r="G55" s="109"/>
      <c r="H55" s="109"/>
      <c r="I55" s="109"/>
      <c r="J55" s="109"/>
      <c r="K55" s="109"/>
      <c r="L55" s="109"/>
      <c r="M55" s="109"/>
    </row>
    <row r="56" spans="1:13" ht="63" hidden="1">
      <c r="A56" s="109" t="s">
        <v>1968</v>
      </c>
      <c r="B56" s="109" t="s">
        <v>1787</v>
      </c>
      <c r="C56" s="109"/>
      <c r="D56" s="109" t="s">
        <v>1969</v>
      </c>
      <c r="E56" s="109"/>
      <c r="F56" s="109"/>
      <c r="G56" s="109"/>
      <c r="H56" s="109"/>
      <c r="I56" s="109"/>
      <c r="J56" s="109"/>
      <c r="K56" s="109"/>
      <c r="L56" s="109"/>
      <c r="M56" s="109"/>
    </row>
    <row r="57" spans="1:13" ht="31.5" hidden="1">
      <c r="A57" s="109" t="s">
        <v>1970</v>
      </c>
      <c r="B57" s="109" t="s">
        <v>1787</v>
      </c>
      <c r="C57" s="109"/>
      <c r="D57" s="109" t="s">
        <v>1971</v>
      </c>
      <c r="E57" s="109"/>
      <c r="F57" s="109"/>
      <c r="G57" s="109"/>
      <c r="H57" s="109"/>
      <c r="I57" s="109"/>
      <c r="J57" s="109"/>
      <c r="K57" s="109"/>
      <c r="L57" s="109"/>
      <c r="M57" s="109"/>
    </row>
    <row r="58" spans="1:13" ht="63" hidden="1">
      <c r="A58" s="109" t="s">
        <v>1972</v>
      </c>
      <c r="B58" s="109" t="s">
        <v>1787</v>
      </c>
      <c r="C58" s="109"/>
      <c r="D58" s="109" t="s">
        <v>1973</v>
      </c>
      <c r="E58" s="109"/>
      <c r="F58" s="109"/>
      <c r="G58" s="109"/>
      <c r="H58" s="109"/>
      <c r="I58" s="109"/>
      <c r="J58" s="109"/>
      <c r="K58" s="109"/>
      <c r="L58" s="109"/>
      <c r="M58" s="109" t="s">
        <v>1906</v>
      </c>
    </row>
    <row r="59" spans="1:13" ht="31.5" hidden="1">
      <c r="A59" s="109" t="s">
        <v>1974</v>
      </c>
      <c r="B59" s="109" t="s">
        <v>1787</v>
      </c>
      <c r="C59" s="109"/>
      <c r="D59" s="109" t="s">
        <v>1975</v>
      </c>
      <c r="E59" s="109"/>
      <c r="F59" s="109"/>
      <c r="G59" s="109"/>
      <c r="H59" s="109"/>
      <c r="I59" s="109"/>
      <c r="J59" s="109"/>
      <c r="K59" s="109"/>
      <c r="L59" s="109"/>
      <c r="M59" s="109" t="s">
        <v>1906</v>
      </c>
    </row>
    <row r="60" spans="1:13" ht="31.5" hidden="1">
      <c r="A60" s="109" t="s">
        <v>1976</v>
      </c>
      <c r="B60" s="109" t="s">
        <v>1787</v>
      </c>
      <c r="C60" s="109"/>
      <c r="D60" s="109" t="s">
        <v>1977</v>
      </c>
      <c r="E60" s="109"/>
      <c r="F60" s="109"/>
      <c r="G60" s="109"/>
      <c r="H60" s="109"/>
      <c r="I60" s="109"/>
      <c r="J60" s="109"/>
      <c r="K60" s="109"/>
      <c r="L60" s="109"/>
      <c r="M60" s="109"/>
    </row>
    <row r="61" spans="1:13" ht="31.5" hidden="1">
      <c r="A61" s="109" t="s">
        <v>1978</v>
      </c>
      <c r="B61" s="109" t="s">
        <v>1787</v>
      </c>
      <c r="C61" s="109"/>
      <c r="D61" s="109" t="s">
        <v>1979</v>
      </c>
      <c r="E61" s="109"/>
      <c r="F61" s="109"/>
      <c r="G61" s="109"/>
      <c r="H61" s="109"/>
      <c r="I61" s="109"/>
      <c r="J61" s="109"/>
      <c r="K61" s="109"/>
      <c r="L61" s="109"/>
      <c r="M61" s="109"/>
    </row>
    <row r="62" spans="1:13" ht="31.5" hidden="1">
      <c r="A62" s="109" t="s">
        <v>1980</v>
      </c>
      <c r="B62" s="109" t="s">
        <v>1787</v>
      </c>
      <c r="C62" s="109"/>
      <c r="D62" s="109" t="s">
        <v>1981</v>
      </c>
      <c r="E62" s="109"/>
      <c r="F62" s="109"/>
      <c r="G62" s="109"/>
      <c r="H62" s="109"/>
      <c r="I62" s="109"/>
      <c r="J62" s="109"/>
      <c r="K62" s="109"/>
      <c r="L62" s="109"/>
      <c r="M62" s="109"/>
    </row>
    <row r="63" spans="1:13" ht="31.5" hidden="1">
      <c r="A63" s="109" t="s">
        <v>1982</v>
      </c>
      <c r="B63" s="109" t="s">
        <v>1787</v>
      </c>
      <c r="C63" s="109"/>
      <c r="D63" s="109" t="s">
        <v>1983</v>
      </c>
      <c r="E63" s="109"/>
      <c r="F63" s="109"/>
      <c r="G63" s="109"/>
      <c r="H63" s="109"/>
      <c r="I63" s="109"/>
      <c r="J63" s="109"/>
      <c r="K63" s="109"/>
      <c r="L63" s="109" t="s">
        <v>1876</v>
      </c>
      <c r="M63" s="109"/>
    </row>
    <row r="64" spans="1:13" ht="31.5">
      <c r="A64" s="109" t="s">
        <v>1984</v>
      </c>
      <c r="B64" s="109" t="s">
        <v>1787</v>
      </c>
      <c r="C64" s="109"/>
      <c r="D64" s="109" t="s">
        <v>1985</v>
      </c>
      <c r="E64" s="109"/>
      <c r="F64" s="109"/>
      <c r="G64" s="109"/>
      <c r="H64" s="109"/>
      <c r="I64" s="109"/>
      <c r="J64" s="109"/>
      <c r="K64" s="109"/>
      <c r="L64" s="109"/>
      <c r="M64" s="109" t="s">
        <v>1910</v>
      </c>
    </row>
    <row r="65" spans="1:13" hidden="1">
      <c r="A65" s="109" t="s">
        <v>1335</v>
      </c>
      <c r="B65" s="109" t="s">
        <v>1787</v>
      </c>
      <c r="C65" s="109"/>
      <c r="D65" s="109" t="s">
        <v>1986</v>
      </c>
      <c r="E65" s="109"/>
      <c r="F65" s="109"/>
      <c r="G65" s="109"/>
      <c r="H65" s="109"/>
      <c r="I65" s="109"/>
      <c r="J65" s="109"/>
      <c r="K65" s="109"/>
      <c r="L65" s="109"/>
      <c r="M65" s="109"/>
    </row>
    <row r="66" spans="1:13" ht="31.5" hidden="1">
      <c r="A66" s="109" t="s">
        <v>1987</v>
      </c>
      <c r="B66" s="109" t="s">
        <v>1787</v>
      </c>
      <c r="C66" s="109"/>
      <c r="D66" s="109" t="s">
        <v>1988</v>
      </c>
      <c r="E66" s="109"/>
      <c r="F66" s="109"/>
      <c r="G66" s="109"/>
      <c r="H66" s="109"/>
      <c r="I66" s="109"/>
      <c r="J66" s="109"/>
      <c r="K66" s="109"/>
      <c r="L66" s="109"/>
      <c r="M66" s="109" t="s">
        <v>1906</v>
      </c>
    </row>
    <row r="67" spans="1:13" ht="31.5" hidden="1">
      <c r="A67" s="109" t="s">
        <v>1989</v>
      </c>
      <c r="B67" s="109" t="s">
        <v>1787</v>
      </c>
      <c r="C67" s="109"/>
      <c r="D67" s="109" t="s">
        <v>1990</v>
      </c>
      <c r="E67" s="109"/>
      <c r="F67" s="109"/>
      <c r="G67" s="109"/>
      <c r="H67" s="109"/>
      <c r="I67" s="109"/>
      <c r="J67" s="109"/>
      <c r="K67" s="109"/>
      <c r="L67" s="109"/>
      <c r="M67" s="109"/>
    </row>
    <row r="68" spans="1:13" ht="31.5" hidden="1">
      <c r="A68" s="109" t="s">
        <v>1991</v>
      </c>
      <c r="B68" s="109" t="s">
        <v>1787</v>
      </c>
      <c r="C68" s="109"/>
      <c r="D68" s="109" t="s">
        <v>1992</v>
      </c>
      <c r="E68" s="109"/>
      <c r="F68" s="109"/>
      <c r="G68" s="109"/>
      <c r="H68" s="109"/>
      <c r="I68" s="109"/>
      <c r="J68" s="109"/>
      <c r="K68" s="109"/>
      <c r="L68" s="109"/>
      <c r="M68" s="109" t="s">
        <v>1906</v>
      </c>
    </row>
    <row r="69" spans="1:13" ht="47.25" hidden="1">
      <c r="A69" s="109" t="s">
        <v>1993</v>
      </c>
      <c r="B69" s="109" t="s">
        <v>1787</v>
      </c>
      <c r="C69" s="109"/>
      <c r="D69" s="109" t="s">
        <v>1994</v>
      </c>
      <c r="E69" s="109"/>
      <c r="F69" s="109"/>
      <c r="G69" s="109"/>
      <c r="H69" s="109"/>
      <c r="I69" s="109"/>
      <c r="J69" s="109"/>
      <c r="K69" s="109"/>
      <c r="L69" s="109"/>
      <c r="M69" s="109" t="s">
        <v>1906</v>
      </c>
    </row>
    <row r="70" spans="1:13" ht="31.5" hidden="1">
      <c r="A70" s="109" t="s">
        <v>1995</v>
      </c>
      <c r="B70" s="109" t="s">
        <v>1787</v>
      </c>
      <c r="C70" s="109"/>
      <c r="D70" s="109" t="s">
        <v>1996</v>
      </c>
      <c r="E70" s="109"/>
      <c r="F70" s="109"/>
      <c r="G70" s="109"/>
      <c r="H70" s="109"/>
      <c r="I70" s="109"/>
      <c r="J70" s="109"/>
      <c r="K70" s="109"/>
      <c r="L70" s="109" t="s">
        <v>1876</v>
      </c>
      <c r="M70" s="109" t="s">
        <v>1906</v>
      </c>
    </row>
    <row r="71" spans="1:13" hidden="1">
      <c r="A71" s="109" t="s">
        <v>1997</v>
      </c>
      <c r="B71" s="109" t="s">
        <v>1787</v>
      </c>
      <c r="C71" s="109"/>
      <c r="D71" s="109" t="s">
        <v>1998</v>
      </c>
      <c r="E71" s="109"/>
      <c r="F71" s="109"/>
      <c r="G71" s="109"/>
      <c r="H71" s="109"/>
      <c r="I71" s="109"/>
      <c r="J71" s="109"/>
      <c r="K71" s="109"/>
      <c r="L71" s="109"/>
      <c r="M71" s="109"/>
    </row>
    <row r="72" spans="1:13" hidden="1">
      <c r="A72" s="109" t="s">
        <v>1803</v>
      </c>
      <c r="B72" s="109" t="s">
        <v>1787</v>
      </c>
      <c r="C72" s="109"/>
      <c r="D72" s="109" t="s">
        <v>1999</v>
      </c>
      <c r="E72" s="109"/>
      <c r="F72" s="109"/>
      <c r="G72" s="109"/>
      <c r="H72" s="109"/>
      <c r="I72" s="109"/>
      <c r="J72" s="109"/>
      <c r="K72" s="109"/>
      <c r="L72" s="109"/>
      <c r="M72" s="109"/>
    </row>
    <row r="73" spans="1:13" hidden="1">
      <c r="A73" s="109" t="s">
        <v>2000</v>
      </c>
      <c r="B73" s="109" t="s">
        <v>1787</v>
      </c>
      <c r="C73" s="109"/>
      <c r="D73" s="109" t="s">
        <v>2001</v>
      </c>
      <c r="E73" s="109"/>
      <c r="F73" s="109"/>
      <c r="G73" s="109"/>
      <c r="H73" s="109"/>
      <c r="I73" s="109"/>
      <c r="J73" s="109"/>
      <c r="K73" s="109"/>
      <c r="L73" s="109"/>
      <c r="M73" s="109"/>
    </row>
    <row r="74" spans="1:13" ht="31.5" hidden="1">
      <c r="A74" s="109" t="s">
        <v>2002</v>
      </c>
      <c r="B74" s="109" t="s">
        <v>1787</v>
      </c>
      <c r="C74" s="109"/>
      <c r="D74" s="109" t="s">
        <v>2003</v>
      </c>
      <c r="E74" s="109"/>
      <c r="F74" s="109"/>
      <c r="G74" s="109"/>
      <c r="H74" s="109"/>
      <c r="I74" s="109"/>
      <c r="J74" s="109"/>
      <c r="K74" s="109"/>
      <c r="L74" s="109"/>
      <c r="M74" s="109"/>
    </row>
    <row r="75" spans="1:13" hidden="1">
      <c r="A75" s="109" t="s">
        <v>1938</v>
      </c>
      <c r="B75" s="109" t="s">
        <v>1787</v>
      </c>
      <c r="C75" s="109"/>
      <c r="D75" s="109" t="s">
        <v>2004</v>
      </c>
      <c r="E75" s="109"/>
      <c r="F75" s="109"/>
      <c r="G75" s="109"/>
      <c r="H75" s="109"/>
      <c r="I75" s="109"/>
      <c r="J75" s="109"/>
      <c r="K75" s="109"/>
      <c r="L75" s="109"/>
      <c r="M75" s="109"/>
    </row>
    <row r="76" spans="1:13" ht="63" hidden="1">
      <c r="A76" s="109" t="s">
        <v>2005</v>
      </c>
      <c r="B76" s="109" t="s">
        <v>1787</v>
      </c>
      <c r="C76" s="109"/>
      <c r="D76" s="109" t="s">
        <v>2006</v>
      </c>
      <c r="E76" s="109"/>
      <c r="F76" s="109"/>
      <c r="G76" s="109"/>
      <c r="H76" s="109"/>
      <c r="I76" s="109"/>
      <c r="J76" s="109"/>
      <c r="K76" s="109"/>
      <c r="L76" s="109"/>
      <c r="M76" s="109"/>
    </row>
    <row r="77" spans="1:13">
      <c r="A77" s="109" t="s">
        <v>1855</v>
      </c>
      <c r="B77" s="109" t="s">
        <v>1787</v>
      </c>
      <c r="C77" s="109"/>
      <c r="D77" s="109" t="s">
        <v>2007</v>
      </c>
      <c r="E77" s="109"/>
      <c r="F77" s="109"/>
      <c r="G77" s="109"/>
      <c r="H77" s="109"/>
      <c r="I77" s="109"/>
      <c r="J77" s="109"/>
      <c r="K77" s="109"/>
      <c r="L77" s="109"/>
      <c r="M77" s="109" t="s">
        <v>1910</v>
      </c>
    </row>
    <row r="78" spans="1:13" hidden="1">
      <c r="A78" s="109" t="s">
        <v>2008</v>
      </c>
      <c r="B78" s="109" t="s">
        <v>1787</v>
      </c>
      <c r="C78" s="109"/>
      <c r="D78" s="109" t="s">
        <v>2009</v>
      </c>
      <c r="E78" s="109"/>
      <c r="F78" s="109"/>
      <c r="G78" s="109"/>
      <c r="H78" s="109"/>
      <c r="I78" s="109"/>
      <c r="J78" s="109"/>
      <c r="K78" s="109"/>
      <c r="L78" s="109"/>
      <c r="M78" s="109"/>
    </row>
    <row r="79" spans="1:13" hidden="1">
      <c r="A79" s="109" t="s">
        <v>2010</v>
      </c>
      <c r="B79" s="109" t="s">
        <v>1787</v>
      </c>
      <c r="C79" s="109"/>
      <c r="D79" s="109" t="s">
        <v>2011</v>
      </c>
      <c r="E79" s="109"/>
      <c r="F79" s="109"/>
      <c r="G79" s="109"/>
      <c r="H79" s="109"/>
      <c r="I79" s="109"/>
      <c r="J79" s="109"/>
      <c r="K79" s="109"/>
      <c r="L79" s="109"/>
      <c r="M79" s="109"/>
    </row>
    <row r="80" spans="1:13" ht="31.5">
      <c r="A80" s="109" t="s">
        <v>1847</v>
      </c>
      <c r="B80" s="109" t="s">
        <v>1787</v>
      </c>
      <c r="C80" s="109"/>
      <c r="D80" s="109" t="s">
        <v>2012</v>
      </c>
      <c r="E80" s="109"/>
      <c r="F80" s="109"/>
      <c r="G80" s="109"/>
      <c r="H80" s="109"/>
      <c r="I80" s="109"/>
      <c r="J80" s="109"/>
      <c r="K80" s="109"/>
      <c r="L80" s="109"/>
      <c r="M80" s="109" t="s">
        <v>1910</v>
      </c>
    </row>
    <row r="81" spans="1:13" ht="31.5" hidden="1">
      <c r="A81" s="109" t="s">
        <v>1226</v>
      </c>
      <c r="B81" s="109" t="s">
        <v>1787</v>
      </c>
      <c r="C81" s="109"/>
      <c r="D81" s="109" t="s">
        <v>2013</v>
      </c>
      <c r="E81" s="109"/>
      <c r="F81" s="109"/>
      <c r="G81" s="109"/>
      <c r="H81" s="109"/>
      <c r="I81" s="109"/>
      <c r="J81" s="109"/>
      <c r="K81" s="109"/>
      <c r="L81" s="109"/>
      <c r="M81" s="109"/>
    </row>
    <row r="82" spans="1:13" hidden="1">
      <c r="A82" s="109" t="s">
        <v>2014</v>
      </c>
      <c r="B82" s="109" t="s">
        <v>1787</v>
      </c>
      <c r="C82" s="109"/>
      <c r="D82" s="109" t="s">
        <v>2015</v>
      </c>
      <c r="E82" s="109"/>
      <c r="F82" s="109"/>
      <c r="G82" s="109"/>
      <c r="H82" s="109"/>
      <c r="I82" s="109"/>
      <c r="J82" s="109"/>
      <c r="K82" s="109"/>
      <c r="L82" s="109"/>
      <c r="M82" s="109"/>
    </row>
    <row r="83" spans="1:13" ht="31.5" hidden="1">
      <c r="A83" s="109" t="s">
        <v>2016</v>
      </c>
      <c r="B83" s="109" t="s">
        <v>1787</v>
      </c>
      <c r="C83" s="109"/>
      <c r="D83" s="109" t="s">
        <v>2017</v>
      </c>
      <c r="E83" s="109"/>
      <c r="F83" s="109"/>
      <c r="G83" s="109"/>
      <c r="H83" s="109"/>
      <c r="I83" s="109"/>
      <c r="J83" s="109"/>
      <c r="K83" s="109"/>
      <c r="L83" s="109"/>
      <c r="M83" s="109"/>
    </row>
    <row r="84" spans="1:13" ht="31.5" hidden="1">
      <c r="A84" s="109" t="s">
        <v>2018</v>
      </c>
      <c r="B84" s="109" t="s">
        <v>1787</v>
      </c>
      <c r="C84" s="109"/>
      <c r="D84" s="109" t="s">
        <v>2019</v>
      </c>
      <c r="E84" s="109"/>
      <c r="F84" s="109"/>
      <c r="G84" s="109"/>
      <c r="H84" s="109"/>
      <c r="I84" s="109"/>
      <c r="J84" s="109"/>
      <c r="K84" s="109"/>
      <c r="L84" s="109"/>
      <c r="M84" s="109"/>
    </row>
    <row r="85" spans="1:13" hidden="1">
      <c r="A85" s="109" t="s">
        <v>2020</v>
      </c>
      <c r="B85" s="109" t="s">
        <v>1787</v>
      </c>
      <c r="C85" s="109"/>
      <c r="D85" s="109" t="s">
        <v>2021</v>
      </c>
      <c r="E85" s="109"/>
      <c r="F85" s="109"/>
      <c r="G85" s="109"/>
      <c r="H85" s="109"/>
      <c r="I85" s="109"/>
      <c r="J85" s="109"/>
      <c r="K85" s="109"/>
      <c r="L85" s="109"/>
      <c r="M85" s="109"/>
    </row>
    <row r="86" spans="1:13" hidden="1">
      <c r="A86" s="109" t="s">
        <v>2022</v>
      </c>
      <c r="B86" s="109" t="s">
        <v>1787</v>
      </c>
      <c r="C86" s="109"/>
      <c r="D86" s="109" t="s">
        <v>2023</v>
      </c>
      <c r="E86" s="109"/>
      <c r="F86" s="109"/>
      <c r="G86" s="109"/>
      <c r="H86" s="109"/>
      <c r="I86" s="109"/>
      <c r="J86" s="109"/>
      <c r="K86" s="109"/>
      <c r="L86" s="109"/>
      <c r="M86" s="109"/>
    </row>
    <row r="87" spans="1:13" ht="47.25" hidden="1">
      <c r="A87" s="109" t="s">
        <v>2024</v>
      </c>
      <c r="B87" s="109" t="s">
        <v>1787</v>
      </c>
      <c r="C87" s="109"/>
      <c r="D87" s="109" t="s">
        <v>2025</v>
      </c>
      <c r="E87" s="109"/>
      <c r="F87" s="109"/>
      <c r="G87" s="109"/>
      <c r="H87" s="109"/>
      <c r="I87" s="241">
        <v>44287.20584490741</v>
      </c>
      <c r="J87" s="109"/>
      <c r="K87" s="109"/>
      <c r="L87" s="109" t="s">
        <v>1915</v>
      </c>
      <c r="M87" s="109"/>
    </row>
    <row r="88" spans="1:13" ht="31.5">
      <c r="A88" s="109" t="s">
        <v>967</v>
      </c>
      <c r="B88" s="109" t="s">
        <v>1787</v>
      </c>
      <c r="C88" s="109"/>
      <c r="D88" s="109" t="s">
        <v>2026</v>
      </c>
      <c r="E88" s="109"/>
      <c r="F88" s="109"/>
      <c r="G88" s="109"/>
      <c r="H88" s="109"/>
      <c r="I88" s="109"/>
      <c r="J88" s="109"/>
      <c r="K88" s="109"/>
      <c r="L88" s="109"/>
      <c r="M88" s="109" t="s">
        <v>1910</v>
      </c>
    </row>
    <row r="89" spans="1:13" ht="47.25" hidden="1">
      <c r="A89" s="109" t="s">
        <v>2027</v>
      </c>
      <c r="B89" s="109" t="s">
        <v>1787</v>
      </c>
      <c r="C89" s="109"/>
      <c r="D89" s="109" t="s">
        <v>2028</v>
      </c>
      <c r="E89" s="109"/>
      <c r="F89" s="109"/>
      <c r="G89" s="109"/>
      <c r="H89" s="109"/>
      <c r="I89" s="109"/>
      <c r="J89" s="109"/>
      <c r="K89" s="109"/>
      <c r="L89" s="109"/>
      <c r="M89" s="109"/>
    </row>
    <row r="90" spans="1:13" hidden="1">
      <c r="A90" s="109" t="s">
        <v>2029</v>
      </c>
      <c r="B90" s="109" t="s">
        <v>1787</v>
      </c>
      <c r="C90" s="109"/>
      <c r="D90" s="109" t="s">
        <v>2030</v>
      </c>
      <c r="E90" s="109"/>
      <c r="F90" s="109"/>
      <c r="G90" s="109"/>
      <c r="H90" s="109"/>
      <c r="I90" s="109"/>
      <c r="J90" s="109"/>
      <c r="K90" s="109"/>
      <c r="L90" s="109"/>
      <c r="M90" s="109"/>
    </row>
    <row r="91" spans="1:13" ht="31.5" hidden="1">
      <c r="A91" s="109" t="s">
        <v>2031</v>
      </c>
      <c r="B91" s="109" t="s">
        <v>1787</v>
      </c>
      <c r="C91" s="109"/>
      <c r="D91" s="109" t="s">
        <v>2032</v>
      </c>
      <c r="E91" s="109"/>
      <c r="F91" s="109"/>
      <c r="G91" s="109"/>
      <c r="H91" s="109"/>
      <c r="I91" s="109"/>
      <c r="J91" s="109"/>
      <c r="K91" s="109"/>
      <c r="L91" s="109"/>
      <c r="M91" s="109"/>
    </row>
    <row r="92" spans="1:13" ht="47.25" hidden="1">
      <c r="A92" s="109" t="s">
        <v>2033</v>
      </c>
      <c r="B92" s="109" t="s">
        <v>1787</v>
      </c>
      <c r="C92" s="109"/>
      <c r="D92" s="109" t="s">
        <v>2034</v>
      </c>
      <c r="E92" s="109"/>
      <c r="F92" s="109"/>
      <c r="G92" s="109"/>
      <c r="H92" s="109"/>
      <c r="I92" s="109"/>
      <c r="J92" s="109"/>
      <c r="K92" s="109"/>
      <c r="L92" s="109"/>
      <c r="M92" s="109"/>
    </row>
    <row r="93" spans="1:13" ht="47.25" hidden="1">
      <c r="A93" s="109" t="s">
        <v>2035</v>
      </c>
      <c r="B93" s="109" t="s">
        <v>1787</v>
      </c>
      <c r="C93" s="109"/>
      <c r="D93" s="109" t="s">
        <v>2036</v>
      </c>
      <c r="E93" s="109"/>
      <c r="F93" s="109"/>
      <c r="G93" s="109"/>
      <c r="H93" s="109"/>
      <c r="I93" s="109"/>
      <c r="J93" s="109"/>
      <c r="K93" s="109"/>
      <c r="L93" s="109"/>
      <c r="M93" s="109"/>
    </row>
    <row r="94" spans="1:13" hidden="1">
      <c r="A94" s="109" t="s">
        <v>2037</v>
      </c>
      <c r="B94" s="109" t="s">
        <v>1787</v>
      </c>
      <c r="C94" s="109"/>
      <c r="D94" s="109" t="s">
        <v>2038</v>
      </c>
      <c r="E94" s="109"/>
      <c r="F94" s="109"/>
      <c r="G94" s="109"/>
      <c r="H94" s="109"/>
      <c r="I94" s="109"/>
      <c r="J94" s="109"/>
      <c r="K94" s="109"/>
      <c r="L94" s="109"/>
      <c r="M94" s="109"/>
    </row>
    <row r="95" spans="1:13" ht="47.25" hidden="1">
      <c r="A95" s="109" t="s">
        <v>2039</v>
      </c>
      <c r="B95" s="109" t="s">
        <v>1787</v>
      </c>
      <c r="C95" s="109"/>
      <c r="D95" s="109" t="s">
        <v>2040</v>
      </c>
      <c r="E95" s="109"/>
      <c r="F95" s="109"/>
      <c r="G95" s="109"/>
      <c r="H95" s="109"/>
      <c r="I95" s="109"/>
      <c r="J95" s="109"/>
      <c r="K95" s="109"/>
      <c r="L95" s="109"/>
      <c r="M95" s="109"/>
    </row>
    <row r="96" spans="1:13" ht="63" hidden="1">
      <c r="A96" s="109" t="s">
        <v>2041</v>
      </c>
      <c r="B96" s="109" t="s">
        <v>1787</v>
      </c>
      <c r="C96" s="109"/>
      <c r="D96" s="109" t="s">
        <v>2042</v>
      </c>
      <c r="E96" s="109"/>
      <c r="F96" s="109"/>
      <c r="G96" s="109"/>
      <c r="H96" s="109"/>
      <c r="I96" s="109"/>
      <c r="J96" s="109"/>
      <c r="K96" s="109"/>
      <c r="L96" s="109"/>
      <c r="M96" s="109"/>
    </row>
    <row r="97" spans="1:13" ht="47.25" hidden="1">
      <c r="A97" s="109" t="s">
        <v>2043</v>
      </c>
      <c r="B97" s="109" t="s">
        <v>1787</v>
      </c>
      <c r="C97" s="109"/>
      <c r="D97" s="109" t="s">
        <v>2044</v>
      </c>
      <c r="E97" s="109"/>
      <c r="F97" s="109"/>
      <c r="G97" s="109"/>
      <c r="H97" s="109"/>
      <c r="I97" s="109"/>
      <c r="J97" s="109"/>
      <c r="K97" s="109"/>
      <c r="L97" s="109"/>
      <c r="M97" s="109"/>
    </row>
    <row r="98" spans="1:13" ht="47.25" hidden="1">
      <c r="A98" s="109" t="s">
        <v>2045</v>
      </c>
      <c r="B98" s="109" t="s">
        <v>1787</v>
      </c>
      <c r="C98" s="109"/>
      <c r="D98" s="109" t="s">
        <v>2046</v>
      </c>
      <c r="E98" s="109"/>
      <c r="F98" s="109"/>
      <c r="G98" s="109"/>
      <c r="H98" s="109"/>
      <c r="I98" s="109"/>
      <c r="J98" s="109"/>
      <c r="K98" s="109"/>
      <c r="L98" s="109"/>
      <c r="M98" s="109"/>
    </row>
    <row r="99" spans="1:13" ht="31.5" hidden="1">
      <c r="A99" s="109" t="s">
        <v>2047</v>
      </c>
      <c r="B99" s="109" t="s">
        <v>1787</v>
      </c>
      <c r="C99" s="109"/>
      <c r="D99" s="109" t="s">
        <v>2048</v>
      </c>
      <c r="E99" s="109"/>
      <c r="F99" s="109"/>
      <c r="G99" s="109"/>
      <c r="H99" s="109"/>
      <c r="I99" s="109"/>
      <c r="J99" s="109"/>
      <c r="K99" s="109"/>
      <c r="L99" s="109"/>
      <c r="M99" s="109"/>
    </row>
    <row r="100" spans="1:13" ht="31.5" hidden="1">
      <c r="A100" s="109" t="s">
        <v>2049</v>
      </c>
      <c r="B100" s="109" t="s">
        <v>1787</v>
      </c>
      <c r="C100" s="109"/>
      <c r="D100" s="109" t="s">
        <v>2050</v>
      </c>
      <c r="E100" s="109"/>
      <c r="F100" s="109"/>
      <c r="G100" s="109"/>
      <c r="H100" s="109"/>
      <c r="I100" s="109"/>
      <c r="J100" s="109"/>
      <c r="K100" s="109"/>
      <c r="L100" s="109"/>
      <c r="M100" s="109"/>
    </row>
    <row r="101" spans="1:13" hidden="1">
      <c r="A101" s="109" t="s">
        <v>2051</v>
      </c>
      <c r="B101" s="109" t="s">
        <v>1787</v>
      </c>
      <c r="C101" s="109"/>
      <c r="D101" s="109" t="s">
        <v>2052</v>
      </c>
      <c r="E101" s="109"/>
      <c r="F101" s="109"/>
      <c r="G101" s="109"/>
      <c r="H101" s="109"/>
      <c r="I101" s="109"/>
      <c r="J101" s="109"/>
      <c r="K101" s="109"/>
      <c r="L101" s="109" t="s">
        <v>1889</v>
      </c>
      <c r="M101" s="109"/>
    </row>
    <row r="102" spans="1:13" ht="31.5" hidden="1">
      <c r="A102" s="109" t="s">
        <v>2053</v>
      </c>
      <c r="B102" s="109" t="s">
        <v>1787</v>
      </c>
      <c r="C102" s="109"/>
      <c r="D102" s="109" t="s">
        <v>2054</v>
      </c>
      <c r="E102" s="109"/>
      <c r="F102" s="109"/>
      <c r="G102" s="109"/>
      <c r="H102" s="109"/>
      <c r="I102" s="109"/>
      <c r="J102" s="109"/>
      <c r="K102" s="109"/>
      <c r="L102" s="109"/>
      <c r="M102" s="109"/>
    </row>
    <row r="103" spans="1:13" hidden="1">
      <c r="A103" s="109" t="s">
        <v>2055</v>
      </c>
      <c r="B103" s="109" t="s">
        <v>1787</v>
      </c>
      <c r="C103" s="109"/>
      <c r="D103" s="109" t="s">
        <v>2056</v>
      </c>
      <c r="E103" s="109"/>
      <c r="F103" s="109"/>
      <c r="G103" s="109"/>
      <c r="H103" s="109"/>
      <c r="I103" s="109"/>
      <c r="J103" s="109"/>
      <c r="K103" s="109"/>
      <c r="L103" s="109"/>
      <c r="M103" s="109"/>
    </row>
    <row r="104" spans="1:13" hidden="1">
      <c r="A104" s="109" t="s">
        <v>2057</v>
      </c>
      <c r="B104" s="109" t="s">
        <v>1787</v>
      </c>
      <c r="C104" s="109"/>
      <c r="D104" s="109" t="s">
        <v>2058</v>
      </c>
      <c r="E104" s="109"/>
      <c r="F104" s="109"/>
      <c r="G104" s="109"/>
      <c r="H104" s="109"/>
      <c r="I104" s="109"/>
      <c r="J104" s="109"/>
      <c r="K104" s="109"/>
      <c r="L104" s="109"/>
      <c r="M104" s="109"/>
    </row>
    <row r="105" spans="1:13" ht="31.5" hidden="1">
      <c r="A105" s="109" t="s">
        <v>2059</v>
      </c>
      <c r="B105" s="109" t="s">
        <v>1787</v>
      </c>
      <c r="C105" s="109"/>
      <c r="D105" s="109" t="s">
        <v>2060</v>
      </c>
      <c r="E105" s="109"/>
      <c r="F105" s="109"/>
      <c r="G105" s="109"/>
      <c r="H105" s="109"/>
      <c r="I105" s="109"/>
      <c r="J105" s="109"/>
      <c r="K105" s="109"/>
      <c r="L105" s="109"/>
      <c r="M105" s="109"/>
    </row>
    <row r="106" spans="1:13" ht="63" hidden="1">
      <c r="A106" s="109" t="s">
        <v>2061</v>
      </c>
      <c r="B106" s="109" t="s">
        <v>1787</v>
      </c>
      <c r="C106" s="109"/>
      <c r="D106" s="109" t="s">
        <v>2062</v>
      </c>
      <c r="E106" s="109"/>
      <c r="F106" s="109"/>
      <c r="G106" s="109"/>
      <c r="H106" s="109"/>
      <c r="I106" s="109"/>
      <c r="J106" s="109"/>
      <c r="K106" s="109"/>
      <c r="L106" s="109"/>
      <c r="M106" s="109"/>
    </row>
    <row r="107" spans="1:13" ht="31.5" hidden="1">
      <c r="A107" s="109" t="s">
        <v>2063</v>
      </c>
      <c r="B107" s="109" t="s">
        <v>1787</v>
      </c>
      <c r="C107" s="109"/>
      <c r="D107" s="109" t="s">
        <v>2064</v>
      </c>
      <c r="E107" s="109"/>
      <c r="F107" s="109"/>
      <c r="G107" s="109"/>
      <c r="H107" s="109"/>
      <c r="I107" s="109"/>
      <c r="J107" s="109"/>
      <c r="K107" s="109"/>
      <c r="L107" s="109" t="s">
        <v>1876</v>
      </c>
      <c r="M107" s="109"/>
    </row>
  </sheetData>
  <phoneticPr fontId="40"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11">
    <tabColor rgb="FF00B0F0"/>
  </sheetPr>
  <dimension ref="A3:B13"/>
  <sheetViews>
    <sheetView zoomScale="55" zoomScaleNormal="55" workbookViewId="0">
      <selection activeCell="B20" sqref="B20"/>
    </sheetView>
  </sheetViews>
  <sheetFormatPr defaultColWidth="8.5546875" defaultRowHeight="15.75"/>
  <cols>
    <col min="1" max="1" width="29.44140625" bestFit="1" customWidth="1"/>
    <col min="2" max="2" width="9.77734375" bestFit="1" customWidth="1"/>
    <col min="3" max="3" width="5.5546875" bestFit="1" customWidth="1"/>
    <col min="4" max="12" width="5.109375" bestFit="1" customWidth="1"/>
  </cols>
  <sheetData>
    <row r="3" spans="1:2">
      <c r="A3" s="112" t="s">
        <v>957</v>
      </c>
      <c r="B3" t="s">
        <v>1154</v>
      </c>
    </row>
    <row r="6" spans="1:2">
      <c r="A6" s="112" t="s">
        <v>953</v>
      </c>
    </row>
    <row r="7" spans="1:2">
      <c r="A7" t="s">
        <v>2766</v>
      </c>
    </row>
    <row r="8" spans="1:2">
      <c r="A8" t="s">
        <v>2746</v>
      </c>
    </row>
    <row r="9" spans="1:2">
      <c r="A9" t="s">
        <v>2866</v>
      </c>
    </row>
    <row r="10" spans="1:2">
      <c r="A10" t="s">
        <v>2867</v>
      </c>
    </row>
    <row r="11" spans="1:2">
      <c r="A11" t="s">
        <v>2868</v>
      </c>
    </row>
    <row r="12" spans="1:2">
      <c r="A12" t="s">
        <v>2869</v>
      </c>
    </row>
    <row r="13" spans="1:2">
      <c r="A13" t="s">
        <v>2865</v>
      </c>
    </row>
  </sheetData>
  <phoneticPr fontId="4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12">
    <tabColor rgb="FF00B0F0"/>
  </sheetPr>
  <dimension ref="A3:B13"/>
  <sheetViews>
    <sheetView zoomScale="70" zoomScaleNormal="70" workbookViewId="0">
      <selection activeCell="G23" sqref="G23"/>
    </sheetView>
  </sheetViews>
  <sheetFormatPr defaultColWidth="8.5546875" defaultRowHeight="15.75"/>
  <cols>
    <col min="1" max="1" width="28.33203125" bestFit="1" customWidth="1"/>
    <col min="2" max="2" width="15.21875" bestFit="1" customWidth="1"/>
    <col min="3" max="3" width="4.5546875" bestFit="1" customWidth="1"/>
    <col min="4" max="4" width="5.109375" bestFit="1" customWidth="1"/>
    <col min="5" max="5" width="4.5546875" bestFit="1" customWidth="1"/>
    <col min="6" max="12" width="5.109375" bestFit="1" customWidth="1"/>
  </cols>
  <sheetData>
    <row r="3" spans="1:2">
      <c r="A3" s="112" t="s">
        <v>957</v>
      </c>
      <c r="B3" t="s">
        <v>1154</v>
      </c>
    </row>
    <row r="6" spans="1:2">
      <c r="A6" s="112" t="s">
        <v>953</v>
      </c>
      <c r="B6" s="112" t="s">
        <v>954</v>
      </c>
    </row>
    <row r="7" spans="1:2">
      <c r="A7" t="s">
        <v>2766</v>
      </c>
    </row>
    <row r="8" spans="1:2">
      <c r="A8" t="s">
        <v>2746</v>
      </c>
    </row>
    <row r="9" spans="1:2">
      <c r="A9" t="s">
        <v>2866</v>
      </c>
    </row>
    <row r="10" spans="1:2">
      <c r="A10" t="s">
        <v>2867</v>
      </c>
    </row>
    <row r="11" spans="1:2">
      <c r="A11" t="s">
        <v>2868</v>
      </c>
    </row>
    <row r="12" spans="1:2">
      <c r="A12" t="s">
        <v>2869</v>
      </c>
    </row>
    <row r="13" spans="1:2">
      <c r="A13" t="s">
        <v>2865</v>
      </c>
    </row>
  </sheetData>
  <phoneticPr fontId="4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3">
    <tabColor rgb="FF00B0F0"/>
  </sheetPr>
  <dimension ref="A1:G2"/>
  <sheetViews>
    <sheetView zoomScale="70" zoomScaleNormal="70" workbookViewId="0">
      <selection activeCell="C29" sqref="C29"/>
    </sheetView>
  </sheetViews>
  <sheetFormatPr defaultColWidth="8.5546875" defaultRowHeight="15.75"/>
  <cols>
    <col min="1" max="1" width="29.109375" customWidth="1"/>
    <col min="2" max="2" width="11.33203125" bestFit="1" customWidth="1"/>
    <col min="3" max="3" width="10.5546875" bestFit="1" customWidth="1"/>
    <col min="4" max="4" width="125.88671875" customWidth="1"/>
    <col min="5" max="5" width="5.109375" bestFit="1" customWidth="1"/>
    <col min="6" max="6" width="12.33203125" bestFit="1" customWidth="1"/>
    <col min="7" max="7" width="8.44140625" bestFit="1" customWidth="1"/>
  </cols>
  <sheetData>
    <row r="1" spans="1:7">
      <c r="A1" t="s">
        <v>937</v>
      </c>
      <c r="B1" t="s">
        <v>1136</v>
      </c>
      <c r="C1" t="s">
        <v>938</v>
      </c>
      <c r="D1" t="s">
        <v>939</v>
      </c>
      <c r="E1" t="s">
        <v>940</v>
      </c>
      <c r="F1" t="s">
        <v>941</v>
      </c>
      <c r="G1" t="s">
        <v>853</v>
      </c>
    </row>
    <row r="2" spans="1:7" ht="31.5">
      <c r="A2" t="s">
        <v>2065</v>
      </c>
      <c r="B2" t="s">
        <v>2066</v>
      </c>
      <c r="C2" t="s">
        <v>2067</v>
      </c>
      <c r="D2" s="109" t="s">
        <v>2068</v>
      </c>
    </row>
  </sheetData>
  <phoneticPr fontId="40"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14">
    <tabColor theme="5" tint="0.39997558519241921"/>
  </sheetPr>
  <dimension ref="A1:Z25"/>
  <sheetViews>
    <sheetView zoomScale="70" zoomScaleNormal="70" workbookViewId="0">
      <selection activeCell="M39" sqref="A1:XFD1048576"/>
    </sheetView>
  </sheetViews>
  <sheetFormatPr defaultColWidth="8.5546875" defaultRowHeight="15.75"/>
  <cols>
    <col min="1" max="1" width="12.44140625" customWidth="1"/>
    <col min="2" max="2" width="20.44140625" bestFit="1" customWidth="1"/>
    <col min="7" max="7" width="10.5546875" bestFit="1" customWidth="1"/>
    <col min="8" max="8" width="10.77734375" bestFit="1" customWidth="1"/>
    <col min="9" max="9" width="13" bestFit="1" customWidth="1"/>
    <col min="12" max="12" width="10.5546875" bestFit="1" customWidth="1"/>
    <col min="13" max="13" width="10.77734375" bestFit="1" customWidth="1"/>
    <col min="14" max="14" width="13" bestFit="1" customWidth="1"/>
    <col min="17" max="17" width="20.6640625" bestFit="1" customWidth="1"/>
    <col min="18" max="18" width="8.6640625" bestFit="1" customWidth="1"/>
    <col min="19" max="19" width="14" customWidth="1"/>
    <col min="21" max="21" width="27.5546875" bestFit="1" customWidth="1"/>
    <col min="22" max="22" width="8.6640625" bestFit="1" customWidth="1"/>
    <col min="23" max="24" width="14" customWidth="1"/>
    <col min="25" max="25" width="12.33203125" bestFit="1" customWidth="1"/>
    <col min="26" max="26" width="17.88671875" customWidth="1"/>
  </cols>
  <sheetData>
    <row r="1" spans="1:26">
      <c r="A1" t="s">
        <v>1138</v>
      </c>
      <c r="B1" t="s">
        <v>2069</v>
      </c>
      <c r="X1" t="s">
        <v>2070</v>
      </c>
      <c r="Y1" s="132" t="s">
        <v>952</v>
      </c>
      <c r="Z1" s="132" t="s">
        <v>937</v>
      </c>
    </row>
    <row r="2" spans="1:26">
      <c r="A2" t="s">
        <v>2071</v>
      </c>
      <c r="B2" t="s">
        <v>2072</v>
      </c>
      <c r="G2" s="112" t="s">
        <v>957</v>
      </c>
      <c r="H2" t="s">
        <v>1154</v>
      </c>
      <c r="L2" s="112" t="s">
        <v>957</v>
      </c>
      <c r="M2" t="s">
        <v>1154</v>
      </c>
      <c r="P2" t="s">
        <v>2070</v>
      </c>
      <c r="Q2" s="112" t="s">
        <v>957</v>
      </c>
      <c r="R2" t="s">
        <v>1154</v>
      </c>
      <c r="T2" t="s">
        <v>2070</v>
      </c>
      <c r="U2" s="112" t="s">
        <v>957</v>
      </c>
      <c r="V2" t="s">
        <v>1154</v>
      </c>
      <c r="X2" t="s">
        <v>2073</v>
      </c>
      <c r="Y2" s="133" t="s">
        <v>2074</v>
      </c>
      <c r="Z2" s="134"/>
    </row>
    <row r="3" spans="1:26">
      <c r="F3" t="s">
        <v>2071</v>
      </c>
      <c r="K3" t="s">
        <v>2071</v>
      </c>
      <c r="P3" t="s">
        <v>2075</v>
      </c>
      <c r="T3" t="s">
        <v>2076</v>
      </c>
      <c r="X3" t="s">
        <v>2073</v>
      </c>
      <c r="Y3" s="133" t="s">
        <v>2074</v>
      </c>
      <c r="Z3" s="134"/>
    </row>
    <row r="4" spans="1:26" ht="16.5">
      <c r="G4" s="112" t="s">
        <v>983</v>
      </c>
      <c r="H4" s="126" t="s">
        <v>2071</v>
      </c>
      <c r="L4" s="112" t="s">
        <v>983</v>
      </c>
      <c r="M4" s="126" t="s">
        <v>2071</v>
      </c>
      <c r="Q4" s="112" t="s">
        <v>1197</v>
      </c>
      <c r="R4" s="129" t="s">
        <v>2077</v>
      </c>
      <c r="S4" t="s">
        <v>2070</v>
      </c>
      <c r="U4" s="112" t="s">
        <v>2078</v>
      </c>
      <c r="V4" s="129" t="s">
        <v>2077</v>
      </c>
      <c r="X4" t="s">
        <v>2073</v>
      </c>
      <c r="Y4" s="133" t="s">
        <v>2079</v>
      </c>
      <c r="Z4" s="134"/>
    </row>
    <row r="5" spans="1:26">
      <c r="G5" t="s">
        <v>1173</v>
      </c>
      <c r="H5" s="127" t="s">
        <v>2080</v>
      </c>
      <c r="L5" t="s">
        <v>1173</v>
      </c>
      <c r="M5" s="127" t="s">
        <v>2080</v>
      </c>
      <c r="Q5" t="s">
        <v>2737</v>
      </c>
      <c r="U5" t="s">
        <v>2745</v>
      </c>
      <c r="X5" t="s">
        <v>2073</v>
      </c>
      <c r="Y5" s="133" t="s">
        <v>2079</v>
      </c>
      <c r="Z5" s="134"/>
    </row>
    <row r="6" spans="1:26">
      <c r="H6" s="128" t="s">
        <v>2080</v>
      </c>
      <c r="M6" s="128" t="s">
        <v>2080</v>
      </c>
      <c r="X6" t="s">
        <v>2073</v>
      </c>
      <c r="Y6" s="133" t="s">
        <v>2079</v>
      </c>
      <c r="Z6" s="134"/>
    </row>
    <row r="7" spans="1:26">
      <c r="H7" s="127" t="s">
        <v>2081</v>
      </c>
      <c r="M7" s="127" t="s">
        <v>2081</v>
      </c>
      <c r="X7" t="s">
        <v>2073</v>
      </c>
      <c r="Y7" s="133" t="s">
        <v>2079</v>
      </c>
      <c r="Z7" s="134"/>
    </row>
    <row r="8" spans="1:26">
      <c r="X8" t="s">
        <v>2073</v>
      </c>
      <c r="Y8" s="133" t="s">
        <v>2079</v>
      </c>
      <c r="Z8" s="134"/>
    </row>
    <row r="9" spans="1:26">
      <c r="X9" t="s">
        <v>2073</v>
      </c>
      <c r="Y9" s="133" t="s">
        <v>1237</v>
      </c>
      <c r="Z9" s="134"/>
    </row>
    <row r="10" spans="1:26">
      <c r="X10" t="s">
        <v>2073</v>
      </c>
      <c r="Y10" s="133" t="s">
        <v>1237</v>
      </c>
      <c r="Z10" s="134"/>
    </row>
    <row r="11" spans="1:26">
      <c r="X11" t="s">
        <v>2073</v>
      </c>
      <c r="Y11" s="133" t="s">
        <v>1237</v>
      </c>
      <c r="Z11" s="134"/>
    </row>
    <row r="12" spans="1:26">
      <c r="X12" t="s">
        <v>2073</v>
      </c>
      <c r="Y12" s="133" t="s">
        <v>1237</v>
      </c>
      <c r="Z12" s="134"/>
    </row>
    <row r="13" spans="1:26">
      <c r="X13" t="s">
        <v>2073</v>
      </c>
      <c r="Y13" s="133" t="s">
        <v>1237</v>
      </c>
      <c r="Z13" s="134"/>
    </row>
    <row r="14" spans="1:26">
      <c r="X14" t="s">
        <v>2073</v>
      </c>
      <c r="Y14" s="133" t="s">
        <v>1237</v>
      </c>
      <c r="Z14" s="134"/>
    </row>
    <row r="15" spans="1:26">
      <c r="X15" t="s">
        <v>2073</v>
      </c>
      <c r="Y15" s="134" t="s">
        <v>2082</v>
      </c>
      <c r="Z15" s="134"/>
    </row>
    <row r="16" spans="1:26">
      <c r="X16" t="s">
        <v>2073</v>
      </c>
      <c r="Y16" s="134" t="s">
        <v>2082</v>
      </c>
      <c r="Z16" s="134"/>
    </row>
    <row r="17" spans="24:26">
      <c r="X17" t="s">
        <v>2073</v>
      </c>
      <c r="Y17" s="134" t="s">
        <v>2082</v>
      </c>
      <c r="Z17" s="134"/>
    </row>
    <row r="18" spans="24:26">
      <c r="X18" t="s">
        <v>2073</v>
      </c>
      <c r="Y18" s="133" t="s">
        <v>2082</v>
      </c>
      <c r="Z18" s="134"/>
    </row>
    <row r="19" spans="24:26">
      <c r="X19" t="s">
        <v>2073</v>
      </c>
      <c r="Y19" s="133" t="s">
        <v>2082</v>
      </c>
      <c r="Z19" s="134"/>
    </row>
    <row r="20" spans="24:26">
      <c r="X20" t="s">
        <v>2073</v>
      </c>
      <c r="Y20" s="133" t="s">
        <v>2082</v>
      </c>
      <c r="Z20" s="134"/>
    </row>
    <row r="21" spans="24:26">
      <c r="X21" t="s">
        <v>2073</v>
      </c>
      <c r="Y21" s="133" t="s">
        <v>2082</v>
      </c>
      <c r="Z21" s="134"/>
    </row>
    <row r="22" spans="24:26">
      <c r="X22" t="s">
        <v>2073</v>
      </c>
      <c r="Y22" s="134" t="s">
        <v>2083</v>
      </c>
      <c r="Z22" s="135"/>
    </row>
    <row r="23" spans="24:26">
      <c r="X23" t="s">
        <v>2073</v>
      </c>
      <c r="Y23" s="134" t="s">
        <v>2083</v>
      </c>
      <c r="Z23" s="134"/>
    </row>
    <row r="24" spans="24:26">
      <c r="X24" t="s">
        <v>2075</v>
      </c>
      <c r="Y24" s="133" t="s">
        <v>2084</v>
      </c>
      <c r="Z24" s="136"/>
    </row>
    <row r="25" spans="24:26">
      <c r="X25" t="s">
        <v>2076</v>
      </c>
      <c r="Y25" s="133" t="s">
        <v>2084</v>
      </c>
    </row>
  </sheetData>
  <phoneticPr fontId="40" type="noConversion"/>
  <pageMargins left="0.7" right="0.7" top="0.75" bottom="0.75" header="0.3" footer="0.3"/>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23">
    <tabColor theme="5" tint="0.39997558519241921"/>
  </sheetPr>
  <dimension ref="A1:Z25"/>
  <sheetViews>
    <sheetView workbookViewId="0">
      <selection activeCell="G13" sqref="G13"/>
    </sheetView>
  </sheetViews>
  <sheetFormatPr defaultColWidth="8.5546875" defaultRowHeight="15.75"/>
  <cols>
    <col min="1" max="1" width="12.44140625" customWidth="1"/>
    <col min="2" max="2" width="20.44140625" bestFit="1" customWidth="1"/>
    <col min="7" max="7" width="9.88671875" bestFit="1" customWidth="1"/>
    <col min="8" max="8" width="10.77734375" bestFit="1" customWidth="1"/>
    <col min="9" max="9" width="13" bestFit="1" customWidth="1"/>
    <col min="12" max="12" width="9.88671875" bestFit="1" customWidth="1"/>
    <col min="13" max="13" width="10.77734375" bestFit="1" customWidth="1"/>
    <col min="14" max="14" width="13" bestFit="1" customWidth="1"/>
    <col min="17" max="17" width="20.6640625" bestFit="1" customWidth="1"/>
    <col min="18" max="18" width="7.77734375" bestFit="1" customWidth="1"/>
    <col min="19" max="19" width="14" customWidth="1"/>
    <col min="21" max="21" width="27.5546875" bestFit="1" customWidth="1"/>
    <col min="22" max="22" width="7.77734375" bestFit="1" customWidth="1"/>
    <col min="23" max="24" width="14" customWidth="1"/>
    <col min="25" max="25" width="12.33203125" bestFit="1" customWidth="1"/>
    <col min="26" max="26" width="17.88671875" customWidth="1"/>
  </cols>
  <sheetData>
    <row r="1" spans="1:26">
      <c r="A1" t="s">
        <v>1138</v>
      </c>
      <c r="B1" t="s">
        <v>2069</v>
      </c>
      <c r="X1" t="s">
        <v>2070</v>
      </c>
      <c r="Y1" s="132" t="s">
        <v>952</v>
      </c>
      <c r="Z1" s="132" t="s">
        <v>937</v>
      </c>
    </row>
    <row r="2" spans="1:26">
      <c r="A2" t="s">
        <v>2071</v>
      </c>
      <c r="B2" t="s">
        <v>2072</v>
      </c>
      <c r="G2" s="112" t="s">
        <v>957</v>
      </c>
      <c r="H2" t="s">
        <v>1154</v>
      </c>
      <c r="L2" s="112" t="s">
        <v>957</v>
      </c>
      <c r="M2" t="s">
        <v>1154</v>
      </c>
      <c r="P2" t="s">
        <v>2070</v>
      </c>
      <c r="Q2" s="112" t="s">
        <v>957</v>
      </c>
      <c r="R2" t="s">
        <v>1154</v>
      </c>
      <c r="T2" t="s">
        <v>2070</v>
      </c>
      <c r="U2" s="112" t="s">
        <v>957</v>
      </c>
      <c r="V2" t="s">
        <v>1154</v>
      </c>
      <c r="X2" t="s">
        <v>2073</v>
      </c>
      <c r="Y2" s="133" t="s">
        <v>2074</v>
      </c>
      <c r="Z2" s="134"/>
    </row>
    <row r="3" spans="1:26">
      <c r="F3" t="s">
        <v>2071</v>
      </c>
      <c r="K3" t="s">
        <v>2071</v>
      </c>
      <c r="P3" t="s">
        <v>2075</v>
      </c>
      <c r="T3" t="s">
        <v>2076</v>
      </c>
      <c r="X3" t="s">
        <v>2073</v>
      </c>
      <c r="Y3" s="133" t="s">
        <v>2074</v>
      </c>
      <c r="Z3" s="134"/>
    </row>
    <row r="4" spans="1:26" ht="16.5">
      <c r="G4" s="112" t="s">
        <v>983</v>
      </c>
      <c r="H4" s="126" t="s">
        <v>2071</v>
      </c>
      <c r="L4" s="112" t="s">
        <v>983</v>
      </c>
      <c r="M4" s="126" t="s">
        <v>2071</v>
      </c>
      <c r="Q4" s="112" t="s">
        <v>1197</v>
      </c>
      <c r="R4" s="129" t="s">
        <v>2077</v>
      </c>
      <c r="S4" t="s">
        <v>2070</v>
      </c>
      <c r="U4" s="112" t="s">
        <v>2078</v>
      </c>
      <c r="V4" s="129" t="s">
        <v>2077</v>
      </c>
      <c r="X4" t="s">
        <v>2073</v>
      </c>
      <c r="Y4" s="133" t="s">
        <v>2079</v>
      </c>
      <c r="Z4" s="134"/>
    </row>
    <row r="5" spans="1:26">
      <c r="G5" t="s">
        <v>1173</v>
      </c>
      <c r="H5" s="127" t="s">
        <v>2080</v>
      </c>
      <c r="L5" t="s">
        <v>1173</v>
      </c>
      <c r="M5" s="127" t="s">
        <v>2080</v>
      </c>
      <c r="Q5" t="s">
        <v>2737</v>
      </c>
      <c r="U5" t="s">
        <v>2745</v>
      </c>
      <c r="X5" t="s">
        <v>2073</v>
      </c>
      <c r="Y5" s="133" t="s">
        <v>2079</v>
      </c>
      <c r="Z5" s="134"/>
    </row>
    <row r="6" spans="1:26">
      <c r="H6" s="128" t="s">
        <v>2080</v>
      </c>
      <c r="M6" s="128" t="s">
        <v>2080</v>
      </c>
      <c r="X6" t="s">
        <v>2073</v>
      </c>
      <c r="Y6" s="133" t="s">
        <v>2079</v>
      </c>
      <c r="Z6" s="134"/>
    </row>
    <row r="7" spans="1:26">
      <c r="H7" s="127" t="s">
        <v>2081</v>
      </c>
      <c r="M7" s="127" t="s">
        <v>2081</v>
      </c>
      <c r="X7" t="s">
        <v>2073</v>
      </c>
      <c r="Y7" s="133" t="s">
        <v>2079</v>
      </c>
      <c r="Z7" s="134"/>
    </row>
    <row r="8" spans="1:26">
      <c r="X8" t="s">
        <v>2073</v>
      </c>
      <c r="Y8" s="133" t="s">
        <v>2079</v>
      </c>
      <c r="Z8" s="134"/>
    </row>
    <row r="9" spans="1:26">
      <c r="X9" t="s">
        <v>2073</v>
      </c>
      <c r="Y9" s="133" t="s">
        <v>1237</v>
      </c>
      <c r="Z9" s="134"/>
    </row>
    <row r="10" spans="1:26">
      <c r="X10" t="s">
        <v>2073</v>
      </c>
      <c r="Y10" s="133" t="s">
        <v>1237</v>
      </c>
      <c r="Z10" s="134"/>
    </row>
    <row r="11" spans="1:26">
      <c r="X11" t="s">
        <v>2073</v>
      </c>
      <c r="Y11" s="133" t="s">
        <v>1237</v>
      </c>
      <c r="Z11" s="134"/>
    </row>
    <row r="12" spans="1:26">
      <c r="X12" t="s">
        <v>2073</v>
      </c>
      <c r="Y12" s="133" t="s">
        <v>1237</v>
      </c>
      <c r="Z12" s="134"/>
    </row>
    <row r="13" spans="1:26">
      <c r="X13" t="s">
        <v>2073</v>
      </c>
      <c r="Y13" s="133" t="s">
        <v>1237</v>
      </c>
      <c r="Z13" s="134"/>
    </row>
    <row r="14" spans="1:26">
      <c r="X14" t="s">
        <v>2073</v>
      </c>
      <c r="Y14" s="133" t="s">
        <v>1237</v>
      </c>
      <c r="Z14" s="134"/>
    </row>
    <row r="15" spans="1:26">
      <c r="X15" t="s">
        <v>2073</v>
      </c>
      <c r="Y15" s="134" t="s">
        <v>2082</v>
      </c>
      <c r="Z15" s="134"/>
    </row>
    <row r="16" spans="1:26">
      <c r="X16" t="s">
        <v>2073</v>
      </c>
      <c r="Y16" s="134" t="s">
        <v>2082</v>
      </c>
      <c r="Z16" s="134"/>
    </row>
    <row r="17" spans="24:26">
      <c r="X17" t="s">
        <v>2073</v>
      </c>
      <c r="Y17" s="134" t="s">
        <v>2082</v>
      </c>
      <c r="Z17" s="134"/>
    </row>
    <row r="18" spans="24:26">
      <c r="X18" t="s">
        <v>2073</v>
      </c>
      <c r="Y18" s="133" t="s">
        <v>2082</v>
      </c>
      <c r="Z18" s="134"/>
    </row>
    <row r="19" spans="24:26">
      <c r="X19" t="s">
        <v>2073</v>
      </c>
      <c r="Y19" s="133" t="s">
        <v>2082</v>
      </c>
      <c r="Z19" s="134"/>
    </row>
    <row r="20" spans="24:26">
      <c r="X20" t="s">
        <v>2073</v>
      </c>
      <c r="Y20" s="133" t="s">
        <v>2082</v>
      </c>
      <c r="Z20" s="134"/>
    </row>
    <row r="21" spans="24:26">
      <c r="X21" t="s">
        <v>2073</v>
      </c>
      <c r="Y21" s="133" t="s">
        <v>2082</v>
      </c>
      <c r="Z21" s="134"/>
    </row>
    <row r="22" spans="24:26">
      <c r="X22" t="s">
        <v>2073</v>
      </c>
      <c r="Y22" s="134" t="s">
        <v>2083</v>
      </c>
      <c r="Z22" s="135"/>
    </row>
    <row r="23" spans="24:26">
      <c r="X23" t="s">
        <v>2073</v>
      </c>
      <c r="Y23" s="134" t="s">
        <v>2083</v>
      </c>
      <c r="Z23" s="134"/>
    </row>
    <row r="24" spans="24:26">
      <c r="X24" t="s">
        <v>2075</v>
      </c>
      <c r="Y24" s="133" t="s">
        <v>2084</v>
      </c>
      <c r="Z24" s="136"/>
    </row>
    <row r="25" spans="24:26">
      <c r="X25" t="s">
        <v>2076</v>
      </c>
      <c r="Y25" s="133" t="s">
        <v>2084</v>
      </c>
    </row>
  </sheetData>
  <phoneticPr fontId="40" type="noConversion"/>
  <pageMargins left="0.7" right="0.7" top="0.75" bottom="0.75" header="0.3" footer="0.3"/>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1:AC914"/>
  <sheetViews>
    <sheetView zoomScale="85" zoomScaleNormal="85" zoomScalePageLayoutView="85" workbookViewId="0">
      <pane ySplit="1" topLeftCell="A107" activePane="bottomLeft" state="frozen"/>
      <selection pane="bottomLeft" activeCell="K20" sqref="K20"/>
    </sheetView>
  </sheetViews>
  <sheetFormatPr defaultColWidth="9.5546875" defaultRowHeight="15" customHeight="1"/>
  <cols>
    <col min="1" max="1" width="4.109375" style="138" bestFit="1" customWidth="1"/>
    <col min="2" max="2" width="15.5546875" style="138" customWidth="1"/>
    <col min="3" max="3" width="16.44140625" style="138" customWidth="1"/>
    <col min="4" max="4" width="8.109375" style="138" customWidth="1"/>
    <col min="5" max="5" width="10.5546875" style="138" customWidth="1"/>
    <col min="6" max="6" width="16.44140625" style="138" customWidth="1"/>
    <col min="7" max="7" width="15.109375" style="139" customWidth="1"/>
    <col min="8" max="8" width="8.44140625" style="137" customWidth="1"/>
    <col min="9" max="9" width="8.109375" style="138" customWidth="1"/>
    <col min="10" max="10" width="10.33203125" style="138" customWidth="1"/>
    <col min="11" max="11" width="22.5546875" style="139" customWidth="1"/>
    <col min="12" max="12" width="15.88671875" style="138" customWidth="1"/>
    <col min="13" max="13" width="9.33203125" style="138" bestFit="1" customWidth="1"/>
    <col min="14" max="14" width="11.5546875" style="147" bestFit="1" customWidth="1"/>
    <col min="15" max="15" width="9.33203125" style="138" customWidth="1"/>
    <col min="16" max="16" width="10.88671875" style="138" customWidth="1"/>
    <col min="17" max="17" width="11" style="138" customWidth="1"/>
    <col min="18" max="18" width="7.5546875" style="138" customWidth="1"/>
    <col min="19" max="19" width="6" style="138" bestFit="1" customWidth="1"/>
    <col min="20" max="20" width="30.109375" style="138" bestFit="1" customWidth="1"/>
    <col min="21" max="25" width="6" style="138" bestFit="1" customWidth="1"/>
    <col min="26" max="26" width="7.33203125" style="138" bestFit="1" customWidth="1"/>
    <col min="27" max="16384" width="9.5546875" style="138"/>
  </cols>
  <sheetData>
    <row r="1" spans="1:29" s="140" customFormat="1" ht="15.75" customHeight="1">
      <c r="A1" s="298" t="s">
        <v>2085</v>
      </c>
      <c r="B1" s="299" t="s">
        <v>1291</v>
      </c>
      <c r="C1" s="299" t="s">
        <v>2086</v>
      </c>
      <c r="D1" s="298" t="s">
        <v>2087</v>
      </c>
      <c r="E1" s="298" t="s">
        <v>2088</v>
      </c>
      <c r="F1" s="298" t="s">
        <v>2089</v>
      </c>
      <c r="G1" s="299" t="s">
        <v>2090</v>
      </c>
      <c r="H1" s="298" t="s">
        <v>2091</v>
      </c>
      <c r="I1" s="298" t="s">
        <v>2092</v>
      </c>
      <c r="J1" s="300" t="s">
        <v>2093</v>
      </c>
      <c r="K1" s="60" t="s">
        <v>2094</v>
      </c>
      <c r="L1" s="137" t="s">
        <v>2095</v>
      </c>
      <c r="M1" s="137" t="s">
        <v>957</v>
      </c>
      <c r="N1" s="137" t="s">
        <v>2096</v>
      </c>
      <c r="O1" s="137" t="s">
        <v>2097</v>
      </c>
      <c r="P1" s="137" t="s">
        <v>2098</v>
      </c>
      <c r="Q1" s="137" t="s">
        <v>2099</v>
      </c>
      <c r="R1" s="137" t="s">
        <v>1804</v>
      </c>
      <c r="S1" s="137" t="s">
        <v>2100</v>
      </c>
      <c r="T1" s="301" t="s">
        <v>2101</v>
      </c>
      <c r="U1" s="301" t="s">
        <v>2102</v>
      </c>
      <c r="V1" s="301" t="s">
        <v>2103</v>
      </c>
      <c r="W1" s="301" t="s">
        <v>2104</v>
      </c>
      <c r="X1" s="301" t="s">
        <v>43</v>
      </c>
      <c r="Y1" s="301" t="s">
        <v>1633</v>
      </c>
      <c r="Z1" s="301" t="s">
        <v>2105</v>
      </c>
      <c r="AA1" s="301" t="s">
        <v>2106</v>
      </c>
      <c r="AB1" s="301" t="s">
        <v>1020</v>
      </c>
      <c r="AC1" s="301" t="s">
        <v>1021</v>
      </c>
    </row>
    <row r="2" spans="1:29" ht="15.75" customHeight="1">
      <c r="A2" s="298">
        <f t="shared" ref="A2:A29" si="0">ROW()-1</f>
        <v>1</v>
      </c>
      <c r="B2" s="302" t="s">
        <v>2107</v>
      </c>
      <c r="C2" s="302" t="s">
        <v>2108</v>
      </c>
      <c r="D2" s="303" t="s">
        <v>2109</v>
      </c>
      <c r="E2" s="303" t="s">
        <v>2110</v>
      </c>
      <c r="F2" s="303" t="s">
        <v>2111</v>
      </c>
      <c r="G2" s="299" t="s">
        <v>2112</v>
      </c>
      <c r="H2" s="298"/>
      <c r="I2" s="298"/>
      <c r="J2" s="300"/>
      <c r="K2" s="304" t="s">
        <v>2113</v>
      </c>
      <c r="L2" s="30"/>
      <c r="M2" s="30"/>
      <c r="N2" s="30"/>
      <c r="O2" s="30"/>
      <c r="P2" s="30"/>
      <c r="Q2" s="30"/>
      <c r="R2" s="30">
        <v>101</v>
      </c>
      <c r="S2" s="30"/>
      <c r="T2" s="305"/>
      <c r="U2" s="305"/>
      <c r="V2" s="306"/>
      <c r="W2" s="306"/>
      <c r="X2" s="306"/>
      <c r="Y2" s="306"/>
      <c r="Z2" s="306"/>
      <c r="AA2" s="307"/>
      <c r="AB2" s="307"/>
      <c r="AC2" s="307"/>
    </row>
    <row r="3" spans="1:29" s="142" customFormat="1" ht="15.75" customHeight="1">
      <c r="A3" s="298">
        <f t="shared" si="0"/>
        <v>2</v>
      </c>
      <c r="B3" s="302" t="s">
        <v>2114</v>
      </c>
      <c r="C3" s="302" t="s">
        <v>2115</v>
      </c>
      <c r="D3" s="303" t="s">
        <v>2109</v>
      </c>
      <c r="E3" s="303" t="s">
        <v>2116</v>
      </c>
      <c r="F3" s="303" t="s">
        <v>2117</v>
      </c>
      <c r="G3" s="299" t="s">
        <v>2118</v>
      </c>
      <c r="H3" s="298"/>
      <c r="I3" s="298"/>
      <c r="J3" s="300"/>
      <c r="K3" s="304" t="s">
        <v>2119</v>
      </c>
      <c r="L3" s="138"/>
      <c r="M3" s="138"/>
      <c r="N3" s="143"/>
      <c r="O3" s="138"/>
      <c r="P3" s="138"/>
      <c r="Q3" s="138"/>
      <c r="R3" s="138">
        <v>38</v>
      </c>
      <c r="S3" s="138"/>
      <c r="T3" s="254"/>
      <c r="U3" s="254"/>
      <c r="V3" s="146"/>
      <c r="W3" s="146"/>
      <c r="X3" s="146"/>
      <c r="Y3" s="146"/>
      <c r="Z3" s="146"/>
    </row>
    <row r="4" spans="1:29" ht="15.75" customHeight="1">
      <c r="A4" s="298">
        <f t="shared" si="0"/>
        <v>3</v>
      </c>
      <c r="B4" s="302" t="s">
        <v>2120</v>
      </c>
      <c r="C4" s="302" t="s">
        <v>2121</v>
      </c>
      <c r="D4" s="303" t="s">
        <v>2109</v>
      </c>
      <c r="E4" s="308" t="s">
        <v>2122</v>
      </c>
      <c r="F4" s="309" t="s">
        <v>2122</v>
      </c>
      <c r="G4" s="33" t="s">
        <v>2123</v>
      </c>
      <c r="H4" s="33"/>
      <c r="I4" s="33"/>
      <c r="J4" s="33"/>
      <c r="K4" s="310" t="s">
        <v>2124</v>
      </c>
      <c r="L4" s="30"/>
      <c r="M4" s="30"/>
      <c r="N4" s="30"/>
      <c r="O4" s="30"/>
      <c r="P4" s="30"/>
      <c r="Q4" s="30"/>
      <c r="R4" s="30">
        <v>109</v>
      </c>
      <c r="S4" s="30"/>
      <c r="T4" s="311"/>
      <c r="U4" s="305"/>
      <c r="V4" s="306"/>
      <c r="W4" s="306"/>
      <c r="X4" s="306"/>
      <c r="Y4" s="306"/>
      <c r="Z4" s="306"/>
      <c r="AA4" s="307"/>
      <c r="AB4" s="307"/>
      <c r="AC4" s="307"/>
    </row>
    <row r="5" spans="1:29" s="142" customFormat="1" ht="15.75" customHeight="1">
      <c r="A5" s="298">
        <f t="shared" si="0"/>
        <v>4</v>
      </c>
      <c r="B5" s="302" t="s">
        <v>2125</v>
      </c>
      <c r="C5" s="302" t="s">
        <v>2126</v>
      </c>
      <c r="D5" s="303" t="s">
        <v>2109</v>
      </c>
      <c r="E5" s="303" t="s">
        <v>2127</v>
      </c>
      <c r="F5" s="303" t="s">
        <v>2122</v>
      </c>
      <c r="G5" s="299" t="s">
        <v>2128</v>
      </c>
      <c r="H5" s="298"/>
      <c r="I5" s="298"/>
      <c r="J5" s="300"/>
      <c r="K5" s="304" t="s">
        <v>2129</v>
      </c>
      <c r="L5" s="141"/>
      <c r="N5" s="143"/>
      <c r="O5" s="141"/>
      <c r="P5" s="141"/>
      <c r="Q5" s="138"/>
      <c r="R5" s="141">
        <v>40</v>
      </c>
      <c r="S5" s="137"/>
      <c r="T5" s="141"/>
      <c r="U5" s="141"/>
      <c r="V5" s="141"/>
      <c r="W5" s="141"/>
      <c r="X5" s="141"/>
      <c r="Y5" s="141"/>
      <c r="Z5" s="141"/>
      <c r="AA5" s="141"/>
      <c r="AB5" s="141"/>
      <c r="AC5" s="141"/>
    </row>
    <row r="6" spans="1:29" s="142" customFormat="1" ht="15.75" customHeight="1">
      <c r="A6" s="298">
        <f t="shared" si="0"/>
        <v>5</v>
      </c>
      <c r="B6" s="312" t="s">
        <v>2130</v>
      </c>
      <c r="C6" s="253"/>
      <c r="D6" s="303" t="s">
        <v>2109</v>
      </c>
      <c r="E6" s="253" t="s">
        <v>2131</v>
      </c>
      <c r="F6" s="303" t="s">
        <v>2132</v>
      </c>
      <c r="G6" s="312" t="s">
        <v>2133</v>
      </c>
      <c r="H6" s="253"/>
      <c r="I6" s="253"/>
      <c r="J6" s="253"/>
      <c r="K6" s="313" t="s">
        <v>2134</v>
      </c>
      <c r="L6"/>
      <c r="M6"/>
      <c r="N6"/>
      <c r="O6"/>
      <c r="P6"/>
      <c r="Q6"/>
      <c r="R6">
        <v>54</v>
      </c>
      <c r="S6"/>
      <c r="T6"/>
      <c r="U6"/>
      <c r="V6"/>
      <c r="W6"/>
      <c r="X6"/>
      <c r="Y6"/>
      <c r="Z6"/>
      <c r="AA6"/>
      <c r="AB6"/>
      <c r="AC6"/>
    </row>
    <row r="7" spans="1:29" s="142" customFormat="1" ht="15.75" customHeight="1">
      <c r="A7" s="298">
        <f t="shared" si="0"/>
        <v>6</v>
      </c>
      <c r="B7" s="303" t="s">
        <v>2135</v>
      </c>
      <c r="C7" s="303"/>
      <c r="D7" s="303" t="s">
        <v>2136</v>
      </c>
      <c r="E7" s="303" t="s">
        <v>2137</v>
      </c>
      <c r="F7" s="303" t="s">
        <v>2137</v>
      </c>
      <c r="G7" s="299" t="s">
        <v>2138</v>
      </c>
      <c r="H7" s="298"/>
      <c r="I7" s="298"/>
      <c r="J7" s="300"/>
      <c r="K7" s="314" t="s">
        <v>2139</v>
      </c>
      <c r="L7" s="141" t="s">
        <v>2140</v>
      </c>
      <c r="M7" s="137" t="s">
        <v>2141</v>
      </c>
      <c r="N7" s="138"/>
      <c r="O7" s="137"/>
      <c r="P7" s="137"/>
      <c r="Q7" s="138" t="b">
        <v>0</v>
      </c>
      <c r="R7" s="137">
        <v>26</v>
      </c>
      <c r="S7" s="138" t="s">
        <v>2142</v>
      </c>
      <c r="T7" s="137"/>
      <c r="U7" s="137"/>
      <c r="V7" s="137"/>
      <c r="W7" s="137"/>
      <c r="X7" s="137"/>
      <c r="Y7" s="137"/>
      <c r="Z7" s="137"/>
      <c r="AA7" s="137"/>
      <c r="AB7" s="137"/>
      <c r="AC7" s="137"/>
    </row>
    <row r="8" spans="1:29" s="137" customFormat="1" ht="15.75" customHeight="1">
      <c r="A8" s="298">
        <f t="shared" si="0"/>
        <v>7</v>
      </c>
      <c r="B8" s="303" t="s">
        <v>2143</v>
      </c>
      <c r="C8" s="303"/>
      <c r="D8" s="303" t="s">
        <v>2144</v>
      </c>
      <c r="E8" s="303" t="s">
        <v>2145</v>
      </c>
      <c r="F8" s="303" t="s">
        <v>2145</v>
      </c>
      <c r="G8" s="299" t="s">
        <v>2146</v>
      </c>
      <c r="H8" s="298"/>
      <c r="I8" s="298"/>
      <c r="J8" s="300"/>
      <c r="K8" s="314" t="s">
        <v>2147</v>
      </c>
      <c r="L8" s="141" t="s">
        <v>2148</v>
      </c>
      <c r="M8" s="137" t="s">
        <v>2141</v>
      </c>
      <c r="N8" s="138"/>
      <c r="Q8" s="138" t="b">
        <v>0</v>
      </c>
      <c r="R8" s="137">
        <v>13</v>
      </c>
      <c r="S8" s="138" t="s">
        <v>2149</v>
      </c>
    </row>
    <row r="9" spans="1:29" s="137" customFormat="1" ht="15.75" customHeight="1">
      <c r="A9" s="298">
        <f t="shared" si="0"/>
        <v>8</v>
      </c>
      <c r="B9" s="312" t="s">
        <v>2150</v>
      </c>
      <c r="C9" s="315"/>
      <c r="D9" s="303" t="s">
        <v>2109</v>
      </c>
      <c r="E9" s="303" t="s">
        <v>2151</v>
      </c>
      <c r="F9" s="303" t="s">
        <v>2117</v>
      </c>
      <c r="G9" s="312" t="s">
        <v>2152</v>
      </c>
      <c r="H9" s="315"/>
      <c r="I9" s="315"/>
      <c r="J9" s="303"/>
      <c r="K9" s="310" t="s">
        <v>2153</v>
      </c>
      <c r="L9" s="30"/>
      <c r="M9" s="30"/>
      <c r="N9" s="30"/>
      <c r="O9" s="30"/>
      <c r="P9" s="30"/>
      <c r="Q9" s="30"/>
      <c r="R9" s="30">
        <v>93</v>
      </c>
      <c r="S9" s="30"/>
      <c r="T9" s="305"/>
      <c r="U9" s="305"/>
      <c r="V9" s="306"/>
      <c r="W9" s="306"/>
      <c r="X9" s="306"/>
      <c r="Y9" s="306"/>
      <c r="Z9" s="306"/>
      <c r="AA9" s="307"/>
      <c r="AB9" s="307"/>
      <c r="AC9" s="307"/>
    </row>
    <row r="10" spans="1:29" s="137" customFormat="1" ht="16.5" customHeight="1">
      <c r="A10" s="298">
        <f t="shared" si="0"/>
        <v>9</v>
      </c>
      <c r="B10" s="303" t="s">
        <v>2154</v>
      </c>
      <c r="C10" s="303"/>
      <c r="D10" s="303" t="s">
        <v>2144</v>
      </c>
      <c r="E10" s="303" t="s">
        <v>2155</v>
      </c>
      <c r="F10" s="303" t="s">
        <v>2155</v>
      </c>
      <c r="G10" s="299" t="s">
        <v>2156</v>
      </c>
      <c r="H10" s="298"/>
      <c r="I10" s="298"/>
      <c r="J10" s="300"/>
      <c r="K10" s="314" t="s">
        <v>2157</v>
      </c>
      <c r="L10" s="141" t="s">
        <v>2158</v>
      </c>
      <c r="M10" s="137" t="s">
        <v>2141</v>
      </c>
      <c r="N10" s="138"/>
      <c r="O10" s="138"/>
      <c r="P10" s="138"/>
      <c r="Q10" s="138" t="b">
        <v>0</v>
      </c>
      <c r="R10" s="138">
        <v>10</v>
      </c>
      <c r="S10" s="138" t="s">
        <v>2159</v>
      </c>
      <c r="T10" s="138"/>
      <c r="U10" s="138"/>
      <c r="V10" s="138"/>
      <c r="W10" s="138"/>
      <c r="X10" s="138"/>
      <c r="Y10" s="138"/>
      <c r="Z10" s="138"/>
      <c r="AA10" s="138"/>
      <c r="AB10" s="138"/>
      <c r="AC10" s="138"/>
    </row>
    <row r="11" spans="1:29" s="142" customFormat="1" ht="21" customHeight="1">
      <c r="A11" s="298">
        <f t="shared" si="0"/>
        <v>10</v>
      </c>
      <c r="B11" s="303" t="s">
        <v>2160</v>
      </c>
      <c r="C11" s="303"/>
      <c r="D11" s="303" t="s">
        <v>2144</v>
      </c>
      <c r="E11" s="303" t="s">
        <v>2145</v>
      </c>
      <c r="F11" s="303" t="s">
        <v>2145</v>
      </c>
      <c r="G11" s="299" t="s">
        <v>2146</v>
      </c>
      <c r="H11" s="298"/>
      <c r="I11" s="298"/>
      <c r="J11" s="300"/>
      <c r="K11" s="314" t="s">
        <v>2161</v>
      </c>
      <c r="L11" s="141" t="s">
        <v>2148</v>
      </c>
      <c r="M11" s="137" t="s">
        <v>2141</v>
      </c>
      <c r="N11" s="138"/>
      <c r="O11" s="137"/>
      <c r="P11" s="137"/>
      <c r="Q11" s="138" t="b">
        <v>0</v>
      </c>
      <c r="R11" s="137">
        <v>17</v>
      </c>
      <c r="S11" s="138" t="s">
        <v>2149</v>
      </c>
      <c r="T11" s="137"/>
      <c r="U11" s="137"/>
      <c r="V11" s="137"/>
      <c r="W11" s="137"/>
      <c r="X11" s="137"/>
      <c r="Y11" s="137"/>
      <c r="Z11" s="137"/>
      <c r="AA11" s="137"/>
      <c r="AB11" s="137"/>
      <c r="AC11" s="137"/>
    </row>
    <row r="12" spans="1:29" s="137" customFormat="1" ht="15.75" customHeight="1">
      <c r="A12" s="298">
        <f t="shared" si="0"/>
        <v>11</v>
      </c>
      <c r="B12" s="303" t="s">
        <v>2162</v>
      </c>
      <c r="C12" s="303"/>
      <c r="D12" s="303" t="s">
        <v>2144</v>
      </c>
      <c r="E12" s="303" t="s">
        <v>2163</v>
      </c>
      <c r="F12" s="303" t="s">
        <v>2163</v>
      </c>
      <c r="G12" s="299" t="s">
        <v>2138</v>
      </c>
      <c r="H12" s="298"/>
      <c r="I12" s="298"/>
      <c r="J12" s="300"/>
      <c r="K12" s="314" t="s">
        <v>2164</v>
      </c>
      <c r="L12" s="141" t="s">
        <v>2140</v>
      </c>
      <c r="M12" s="137" t="s">
        <v>2141</v>
      </c>
      <c r="N12" s="138"/>
      <c r="Q12" s="138" t="b">
        <v>0</v>
      </c>
      <c r="R12" s="137">
        <v>20</v>
      </c>
      <c r="S12" s="138" t="s">
        <v>2142</v>
      </c>
    </row>
    <row r="13" spans="1:29" s="137" customFormat="1" ht="15.75" customHeight="1">
      <c r="A13" s="298">
        <f t="shared" si="0"/>
        <v>12</v>
      </c>
      <c r="B13" s="302" t="s">
        <v>2165</v>
      </c>
      <c r="C13" s="302" t="s">
        <v>2166</v>
      </c>
      <c r="D13" s="303" t="s">
        <v>2109</v>
      </c>
      <c r="E13" s="303" t="s">
        <v>2111</v>
      </c>
      <c r="F13" s="303" t="s">
        <v>2111</v>
      </c>
      <c r="G13" s="299" t="s">
        <v>2112</v>
      </c>
      <c r="H13" s="298"/>
      <c r="I13" s="298"/>
      <c r="J13" s="300"/>
      <c r="K13" s="304" t="s">
        <v>2167</v>
      </c>
      <c r="L13" s="30"/>
      <c r="M13" s="30"/>
      <c r="N13" s="30"/>
      <c r="O13" s="30"/>
      <c r="P13" s="30"/>
      <c r="Q13" s="30"/>
      <c r="R13" s="30">
        <v>104</v>
      </c>
      <c r="S13" s="30"/>
      <c r="T13" s="305"/>
      <c r="U13" s="305"/>
      <c r="V13" s="306"/>
      <c r="W13" s="306"/>
      <c r="X13" s="306"/>
      <c r="Y13" s="306"/>
      <c r="Z13" s="306"/>
      <c r="AA13" s="307"/>
      <c r="AB13" s="307"/>
      <c r="AC13" s="307"/>
    </row>
    <row r="14" spans="1:29" s="137" customFormat="1" ht="15.75" customHeight="1">
      <c r="A14" s="298">
        <f t="shared" si="0"/>
        <v>13</v>
      </c>
      <c r="B14" s="303" t="s">
        <v>2168</v>
      </c>
      <c r="C14" s="303"/>
      <c r="D14" s="303" t="s">
        <v>2144</v>
      </c>
      <c r="E14" s="303" t="s">
        <v>2169</v>
      </c>
      <c r="F14" s="303" t="s">
        <v>2155</v>
      </c>
      <c r="G14" s="299" t="s">
        <v>2156</v>
      </c>
      <c r="H14" s="298"/>
      <c r="I14" s="298"/>
      <c r="J14" s="300"/>
      <c r="K14" s="314" t="s">
        <v>2170</v>
      </c>
      <c r="L14" s="141" t="s">
        <v>2158</v>
      </c>
      <c r="M14" s="137" t="s">
        <v>2141</v>
      </c>
      <c r="N14" s="138"/>
      <c r="O14" s="138"/>
      <c r="P14" s="138"/>
      <c r="Q14" s="138" t="b">
        <v>0</v>
      </c>
      <c r="R14" s="138">
        <v>11</v>
      </c>
      <c r="S14" s="138" t="s">
        <v>2159</v>
      </c>
      <c r="T14" s="138"/>
      <c r="U14" s="138"/>
      <c r="V14" s="138"/>
      <c r="W14" s="138"/>
      <c r="X14" s="138"/>
      <c r="Y14" s="138"/>
      <c r="Z14" s="138"/>
      <c r="AA14" s="138"/>
      <c r="AB14" s="138"/>
      <c r="AC14" s="138"/>
    </row>
    <row r="15" spans="1:29" s="137" customFormat="1" ht="15.75" customHeight="1">
      <c r="A15" s="298">
        <f t="shared" si="0"/>
        <v>14</v>
      </c>
      <c r="B15" s="312" t="s">
        <v>2171</v>
      </c>
      <c r="C15" s="315"/>
      <c r="D15" s="303" t="s">
        <v>2109</v>
      </c>
      <c r="E15" s="303" t="s">
        <v>2111</v>
      </c>
      <c r="F15" s="303" t="s">
        <v>2111</v>
      </c>
      <c r="G15" s="312" t="s">
        <v>2172</v>
      </c>
      <c r="H15" s="315"/>
      <c r="I15" s="315"/>
      <c r="J15" s="303"/>
      <c r="K15" s="310" t="s">
        <v>2173</v>
      </c>
      <c r="L15" s="30"/>
      <c r="M15" s="30"/>
      <c r="N15" s="30"/>
      <c r="O15" s="30"/>
      <c r="P15" s="30"/>
      <c r="Q15" s="30"/>
      <c r="R15" s="30">
        <v>100</v>
      </c>
      <c r="S15" s="30"/>
      <c r="T15" s="305"/>
      <c r="U15" s="305"/>
      <c r="V15" s="306"/>
      <c r="W15" s="306"/>
      <c r="X15" s="306"/>
      <c r="Y15" s="306"/>
      <c r="Z15" s="306"/>
      <c r="AA15" s="307"/>
      <c r="AB15" s="307"/>
      <c r="AC15" s="307"/>
    </row>
    <row r="16" spans="1:29" s="137" customFormat="1" ht="15.75" customHeight="1">
      <c r="A16" s="298">
        <f t="shared" si="0"/>
        <v>15</v>
      </c>
      <c r="B16" s="303" t="s">
        <v>2174</v>
      </c>
      <c r="C16" s="303"/>
      <c r="D16" s="303" t="s">
        <v>2144</v>
      </c>
      <c r="E16" s="303" t="s">
        <v>2155</v>
      </c>
      <c r="F16" s="303" t="s">
        <v>2155</v>
      </c>
      <c r="G16" s="299" t="s">
        <v>2156</v>
      </c>
      <c r="H16" s="298"/>
      <c r="I16" s="298"/>
      <c r="J16" s="300"/>
      <c r="K16" s="314" t="s">
        <v>2175</v>
      </c>
      <c r="L16" s="141" t="s">
        <v>2158</v>
      </c>
      <c r="M16" s="137" t="s">
        <v>2141</v>
      </c>
      <c r="N16" s="138"/>
      <c r="O16" s="138"/>
      <c r="P16" s="138"/>
      <c r="Q16" s="138" t="b">
        <v>0</v>
      </c>
      <c r="R16" s="138">
        <v>8</v>
      </c>
      <c r="S16" s="138" t="s">
        <v>2159</v>
      </c>
      <c r="T16" s="138"/>
      <c r="U16" s="138"/>
      <c r="V16" s="138"/>
      <c r="W16" s="138"/>
      <c r="X16" s="138"/>
      <c r="Y16" s="138"/>
      <c r="Z16" s="138"/>
      <c r="AA16" s="138"/>
      <c r="AB16" s="138"/>
      <c r="AC16" s="138"/>
    </row>
    <row r="17" spans="1:29" s="137" customFormat="1" ht="15.75" customHeight="1">
      <c r="A17" s="298">
        <f t="shared" si="0"/>
        <v>16</v>
      </c>
      <c r="B17" s="312" t="s">
        <v>2176</v>
      </c>
      <c r="C17" s="315"/>
      <c r="D17" s="303" t="s">
        <v>2109</v>
      </c>
      <c r="E17" s="303" t="s">
        <v>2151</v>
      </c>
      <c r="F17" s="303" t="s">
        <v>2117</v>
      </c>
      <c r="G17" s="312" t="s">
        <v>2177</v>
      </c>
      <c r="H17" s="315"/>
      <c r="I17" s="315"/>
      <c r="J17" s="303"/>
      <c r="K17" s="313" t="s">
        <v>2178</v>
      </c>
      <c r="L17" s="30"/>
      <c r="M17" s="30"/>
      <c r="N17" s="30"/>
      <c r="O17" s="30"/>
      <c r="P17" s="30"/>
      <c r="Q17" s="30"/>
      <c r="R17" s="30">
        <v>87</v>
      </c>
      <c r="S17" s="30"/>
      <c r="T17" s="305"/>
      <c r="U17" s="305"/>
      <c r="V17" s="306"/>
      <c r="W17" s="306"/>
      <c r="X17" s="306"/>
      <c r="Y17" s="306"/>
      <c r="Z17" s="306"/>
      <c r="AA17" s="307"/>
      <c r="AB17" s="307"/>
      <c r="AC17" s="307"/>
    </row>
    <row r="18" spans="1:29" s="137" customFormat="1" ht="15.75" customHeight="1">
      <c r="A18" s="298">
        <f t="shared" si="0"/>
        <v>17</v>
      </c>
      <c r="B18" s="312" t="s">
        <v>2179</v>
      </c>
      <c r="C18" s="315"/>
      <c r="D18" s="303" t="s">
        <v>2109</v>
      </c>
      <c r="E18" s="303" t="s">
        <v>2151</v>
      </c>
      <c r="F18" s="303" t="s">
        <v>2117</v>
      </c>
      <c r="G18" s="312" t="s">
        <v>2180</v>
      </c>
      <c r="H18" s="315"/>
      <c r="I18" s="315"/>
      <c r="J18" s="303"/>
      <c r="K18" s="313" t="s">
        <v>2181</v>
      </c>
      <c r="L18" s="30"/>
      <c r="M18" s="30"/>
      <c r="N18" s="30"/>
      <c r="O18" s="30"/>
      <c r="P18" s="30"/>
      <c r="Q18" s="30"/>
      <c r="R18" s="30">
        <v>82</v>
      </c>
      <c r="S18" s="30"/>
      <c r="T18" s="305"/>
      <c r="U18" s="305"/>
      <c r="V18" s="306"/>
      <c r="W18" s="306"/>
      <c r="X18" s="306"/>
      <c r="Y18" s="306"/>
      <c r="Z18" s="306"/>
      <c r="AA18" s="307"/>
      <c r="AB18" s="307"/>
      <c r="AC18" s="307"/>
    </row>
    <row r="19" spans="1:29" s="142" customFormat="1" ht="15.75" customHeight="1">
      <c r="A19" s="298">
        <f t="shared" si="0"/>
        <v>18</v>
      </c>
      <c r="B19" s="312" t="s">
        <v>2182</v>
      </c>
      <c r="C19" s="315" t="s">
        <v>2183</v>
      </c>
      <c r="D19" s="303" t="s">
        <v>2109</v>
      </c>
      <c r="E19" s="303" t="s">
        <v>2151</v>
      </c>
      <c r="F19" s="303" t="s">
        <v>2117</v>
      </c>
      <c r="G19" s="312" t="s">
        <v>2184</v>
      </c>
      <c r="H19" s="315"/>
      <c r="I19" s="315"/>
      <c r="J19" s="303"/>
      <c r="K19" s="313" t="s">
        <v>2185</v>
      </c>
      <c r="L19" s="30"/>
      <c r="M19" s="30"/>
      <c r="N19" s="30"/>
      <c r="O19" s="30"/>
      <c r="P19" s="30"/>
      <c r="Q19" s="30"/>
      <c r="R19" s="30">
        <v>88</v>
      </c>
      <c r="S19" s="30"/>
      <c r="T19" s="305"/>
      <c r="U19" s="305"/>
      <c r="V19" s="306"/>
      <c r="W19" s="306"/>
      <c r="X19" s="306"/>
      <c r="Y19" s="306"/>
      <c r="Z19" s="306"/>
      <c r="AA19" s="307"/>
      <c r="AB19" s="307"/>
      <c r="AC19" s="307"/>
    </row>
    <row r="20" spans="1:29" s="142" customFormat="1" ht="15.75" customHeight="1">
      <c r="A20" s="298">
        <f t="shared" si="0"/>
        <v>19</v>
      </c>
      <c r="B20" s="316" t="s">
        <v>2186</v>
      </c>
      <c r="C20" s="317" t="str">
        <f>B20</f>
        <v>Chen-I Huang</v>
      </c>
      <c r="D20" s="303" t="s">
        <v>2109</v>
      </c>
      <c r="E20" s="308" t="s">
        <v>2122</v>
      </c>
      <c r="F20" s="309" t="s">
        <v>2122</v>
      </c>
      <c r="G20" s="33" t="s">
        <v>2123</v>
      </c>
      <c r="H20" s="33"/>
      <c r="I20" s="33"/>
      <c r="J20" s="33"/>
      <c r="K20" s="313" t="s">
        <v>2187</v>
      </c>
      <c r="L20" s="30"/>
      <c r="M20" s="30"/>
      <c r="N20" s="30"/>
      <c r="O20" s="30"/>
      <c r="P20" s="30"/>
      <c r="Q20" s="30"/>
      <c r="R20" s="30">
        <v>111</v>
      </c>
      <c r="S20" s="30"/>
      <c r="T20" s="311"/>
      <c r="U20" s="305"/>
      <c r="V20" s="306"/>
      <c r="W20" s="306"/>
      <c r="X20" s="306"/>
      <c r="Y20" s="306"/>
      <c r="Z20" s="306"/>
      <c r="AA20" s="307"/>
      <c r="AB20" s="307"/>
      <c r="AC20" s="307"/>
    </row>
    <row r="21" spans="1:29" s="142" customFormat="1" ht="15.75" customHeight="1">
      <c r="A21" s="298">
        <f t="shared" si="0"/>
        <v>20</v>
      </c>
      <c r="B21" s="312" t="s">
        <v>2188</v>
      </c>
      <c r="C21" s="315"/>
      <c r="D21" s="303" t="s">
        <v>2109</v>
      </c>
      <c r="E21" s="303" t="s">
        <v>1531</v>
      </c>
      <c r="F21" s="303" t="s">
        <v>2117</v>
      </c>
      <c r="G21" s="312" t="s">
        <v>2189</v>
      </c>
      <c r="H21" s="315"/>
      <c r="I21" s="315"/>
      <c r="J21" s="303"/>
      <c r="K21" s="310" t="s">
        <v>2190</v>
      </c>
      <c r="L21" s="30"/>
      <c r="M21" s="30"/>
      <c r="N21" s="30"/>
      <c r="O21" s="30"/>
      <c r="P21" s="30"/>
      <c r="Q21" s="30"/>
      <c r="R21" s="30">
        <v>80</v>
      </c>
      <c r="S21" s="30"/>
      <c r="T21" s="305"/>
      <c r="U21" s="305"/>
      <c r="V21" s="306"/>
      <c r="W21" s="306"/>
      <c r="X21" s="306"/>
      <c r="Y21" s="306"/>
      <c r="Z21" s="306"/>
      <c r="AA21" s="307"/>
      <c r="AB21" s="307"/>
      <c r="AC21" s="307"/>
    </row>
    <row r="22" spans="1:29" s="142" customFormat="1" ht="15.75" customHeight="1">
      <c r="A22" s="298">
        <f t="shared" si="0"/>
        <v>21</v>
      </c>
      <c r="B22" s="302" t="s">
        <v>2191</v>
      </c>
      <c r="C22" s="302" t="s">
        <v>2192</v>
      </c>
      <c r="D22" s="303" t="s">
        <v>2109</v>
      </c>
      <c r="E22" s="303" t="s">
        <v>1531</v>
      </c>
      <c r="F22" s="303" t="s">
        <v>2117</v>
      </c>
      <c r="G22" s="318" t="s">
        <v>2193</v>
      </c>
      <c r="H22" s="298"/>
      <c r="I22" s="298"/>
      <c r="J22" s="300"/>
      <c r="K22" s="304" t="s">
        <v>2194</v>
      </c>
      <c r="L22" s="138"/>
      <c r="N22" s="143"/>
      <c r="O22" s="141"/>
      <c r="P22" s="141"/>
      <c r="Q22" s="141"/>
      <c r="R22" s="141">
        <v>35</v>
      </c>
      <c r="S22" s="137"/>
      <c r="T22" s="141"/>
      <c r="U22" s="141"/>
      <c r="V22" s="141"/>
      <c r="W22" s="141"/>
      <c r="X22" s="141"/>
      <c r="Y22" s="141"/>
      <c r="Z22" s="141"/>
      <c r="AA22" s="141"/>
      <c r="AB22" s="141"/>
      <c r="AC22" s="141"/>
    </row>
    <row r="23" spans="1:29" s="142" customFormat="1" ht="15.75" customHeight="1">
      <c r="A23" s="298">
        <f t="shared" si="0"/>
        <v>22</v>
      </c>
      <c r="B23" s="312" t="s">
        <v>2195</v>
      </c>
      <c r="C23" s="253"/>
      <c r="D23" s="303" t="s">
        <v>2109</v>
      </c>
      <c r="E23" s="253" t="s">
        <v>2196</v>
      </c>
      <c r="F23" s="303" t="s">
        <v>2132</v>
      </c>
      <c r="G23" s="312" t="s">
        <v>2197</v>
      </c>
      <c r="H23" s="253"/>
      <c r="I23" s="253"/>
      <c r="J23" s="253"/>
      <c r="K23" s="313" t="s">
        <v>2198</v>
      </c>
      <c r="L23"/>
      <c r="M23"/>
      <c r="N23"/>
      <c r="O23"/>
      <c r="P23"/>
      <c r="Q23"/>
      <c r="R23">
        <v>56</v>
      </c>
      <c r="S23"/>
      <c r="T23"/>
      <c r="U23"/>
      <c r="V23"/>
      <c r="W23"/>
      <c r="X23"/>
      <c r="Y23"/>
      <c r="Z23"/>
      <c r="AA23"/>
      <c r="AB23"/>
      <c r="AC23"/>
    </row>
    <row r="24" spans="1:29" s="142" customFormat="1" ht="15.75" customHeight="1">
      <c r="A24" s="298">
        <f t="shared" si="0"/>
        <v>23</v>
      </c>
      <c r="B24" s="312" t="s">
        <v>2199</v>
      </c>
      <c r="C24" s="315"/>
      <c r="D24" s="303" t="s">
        <v>2109</v>
      </c>
      <c r="E24" s="303" t="s">
        <v>2151</v>
      </c>
      <c r="F24" s="303" t="s">
        <v>2117</v>
      </c>
      <c r="G24" s="312" t="s">
        <v>2200</v>
      </c>
      <c r="H24" s="315"/>
      <c r="I24" s="315"/>
      <c r="J24" s="303"/>
      <c r="K24" s="310" t="s">
        <v>2201</v>
      </c>
      <c r="L24" s="30"/>
      <c r="M24" s="30"/>
      <c r="N24" s="30"/>
      <c r="O24" s="30"/>
      <c r="P24" s="30"/>
      <c r="Q24" s="30"/>
      <c r="R24" s="30">
        <v>91</v>
      </c>
      <c r="S24" s="30"/>
      <c r="T24" s="305"/>
      <c r="U24" s="305"/>
      <c r="V24" s="306"/>
      <c r="W24" s="306"/>
      <c r="X24" s="306"/>
      <c r="Y24" s="306"/>
      <c r="Z24" s="306"/>
      <c r="AA24" s="307"/>
      <c r="AB24" s="307"/>
      <c r="AC24" s="307"/>
    </row>
    <row r="25" spans="1:29" s="142" customFormat="1" ht="15.75" customHeight="1">
      <c r="A25" s="298">
        <f t="shared" si="0"/>
        <v>24</v>
      </c>
      <c r="B25" s="312" t="s">
        <v>2202</v>
      </c>
      <c r="C25" s="319"/>
      <c r="D25" s="303" t="s">
        <v>2109</v>
      </c>
      <c r="E25" s="303" t="s">
        <v>2196</v>
      </c>
      <c r="F25" s="309" t="s">
        <v>2132</v>
      </c>
      <c r="G25" s="312" t="s">
        <v>2203</v>
      </c>
      <c r="H25" s="33"/>
      <c r="I25" s="33"/>
      <c r="J25" s="33"/>
      <c r="K25" s="313" t="s">
        <v>2204</v>
      </c>
      <c r="L25" s="30"/>
      <c r="M25" s="30"/>
      <c r="N25" s="30"/>
      <c r="O25" s="30"/>
      <c r="P25" s="30"/>
      <c r="Q25" s="30"/>
      <c r="R25" s="30">
        <v>46</v>
      </c>
      <c r="S25" s="30"/>
      <c r="T25" s="305"/>
      <c r="U25" s="305"/>
      <c r="V25" s="306"/>
      <c r="W25" s="306"/>
      <c r="X25" s="306"/>
      <c r="Y25" s="306"/>
      <c r="Z25" s="306"/>
      <c r="AA25" s="307"/>
      <c r="AB25" s="307"/>
      <c r="AC25" s="307"/>
    </row>
    <row r="26" spans="1:29" s="137" customFormat="1" ht="15.75" customHeight="1">
      <c r="A26" s="298">
        <f t="shared" si="0"/>
        <v>25</v>
      </c>
      <c r="B26" s="302" t="s">
        <v>2205</v>
      </c>
      <c r="C26" s="302" t="s">
        <v>2206</v>
      </c>
      <c r="D26" s="303" t="s">
        <v>2109</v>
      </c>
      <c r="E26" s="303" t="s">
        <v>2151</v>
      </c>
      <c r="F26" s="303" t="s">
        <v>2122</v>
      </c>
      <c r="G26" s="299" t="s">
        <v>2207</v>
      </c>
      <c r="H26" s="298"/>
      <c r="I26" s="298"/>
      <c r="J26" s="300"/>
      <c r="K26" s="304" t="s">
        <v>2208</v>
      </c>
      <c r="L26" s="30"/>
      <c r="M26" s="30"/>
      <c r="N26" s="30"/>
      <c r="O26" s="30"/>
      <c r="P26" s="30"/>
      <c r="Q26" s="30"/>
      <c r="R26" s="30">
        <v>65</v>
      </c>
      <c r="S26" s="30"/>
      <c r="T26" s="307"/>
      <c r="U26" s="307"/>
      <c r="V26" s="307"/>
      <c r="W26" s="307"/>
      <c r="X26" s="307"/>
      <c r="Y26" s="307"/>
      <c r="Z26" s="307"/>
      <c r="AA26" s="307"/>
      <c r="AB26" s="307"/>
      <c r="AC26" s="307"/>
    </row>
    <row r="27" spans="1:29" s="137" customFormat="1" ht="15.75" customHeight="1">
      <c r="A27" s="298">
        <f t="shared" si="0"/>
        <v>26</v>
      </c>
      <c r="B27" s="312" t="s">
        <v>2209</v>
      </c>
      <c r="C27" s="315"/>
      <c r="D27" s="303" t="s">
        <v>2109</v>
      </c>
      <c r="E27" s="303" t="s">
        <v>1531</v>
      </c>
      <c r="F27" s="303" t="s">
        <v>2122</v>
      </c>
      <c r="G27" s="312" t="s">
        <v>2210</v>
      </c>
      <c r="H27" s="315"/>
      <c r="I27" s="315"/>
      <c r="J27" s="303"/>
      <c r="K27" s="310" t="s">
        <v>2211</v>
      </c>
      <c r="L27" s="30"/>
      <c r="M27" s="30"/>
      <c r="N27" s="30"/>
      <c r="O27" s="30"/>
      <c r="P27" s="30"/>
      <c r="Q27" s="30"/>
      <c r="R27" s="30">
        <v>74</v>
      </c>
      <c r="S27" s="30"/>
      <c r="T27" s="305"/>
      <c r="U27" s="305"/>
      <c r="V27" s="306"/>
      <c r="W27" s="306"/>
      <c r="X27" s="306"/>
      <c r="Y27" s="306"/>
      <c r="Z27" s="306"/>
      <c r="AA27" s="307"/>
      <c r="AB27" s="307"/>
      <c r="AC27" s="307"/>
    </row>
    <row r="28" spans="1:29" s="137" customFormat="1" ht="15.75" customHeight="1">
      <c r="A28" s="298">
        <f t="shared" si="0"/>
        <v>27</v>
      </c>
      <c r="B28" s="303" t="s">
        <v>2212</v>
      </c>
      <c r="C28" s="303"/>
      <c r="D28" s="303" t="s">
        <v>2144</v>
      </c>
      <c r="E28" s="303" t="s">
        <v>2145</v>
      </c>
      <c r="F28" s="303" t="s">
        <v>2145</v>
      </c>
      <c r="G28" s="299" t="s">
        <v>2146</v>
      </c>
      <c r="H28" s="298"/>
      <c r="I28" s="298"/>
      <c r="J28" s="300"/>
      <c r="K28" s="314" t="s">
        <v>2213</v>
      </c>
      <c r="L28" s="141" t="s">
        <v>2148</v>
      </c>
      <c r="M28" s="137" t="s">
        <v>2141</v>
      </c>
      <c r="N28" s="138"/>
      <c r="Q28" s="138" t="b">
        <v>0</v>
      </c>
      <c r="R28" s="137">
        <v>14</v>
      </c>
      <c r="S28" s="138" t="s">
        <v>2149</v>
      </c>
    </row>
    <row r="29" spans="1:29" s="137" customFormat="1" ht="15.75" customHeight="1">
      <c r="A29" s="298">
        <f t="shared" si="0"/>
        <v>28</v>
      </c>
      <c r="B29" s="302" t="s">
        <v>2214</v>
      </c>
      <c r="C29" s="302" t="s">
        <v>2215</v>
      </c>
      <c r="D29" s="303" t="s">
        <v>2109</v>
      </c>
      <c r="E29" s="303" t="s">
        <v>1207</v>
      </c>
      <c r="F29" s="303" t="s">
        <v>2117</v>
      </c>
      <c r="G29" s="299" t="s">
        <v>2216</v>
      </c>
      <c r="H29" s="298"/>
      <c r="I29" s="298"/>
      <c r="J29" s="300"/>
      <c r="K29" s="304" t="s">
        <v>2217</v>
      </c>
      <c r="L29" s="30"/>
      <c r="M29" s="30"/>
      <c r="N29" s="30"/>
      <c r="O29" s="30"/>
      <c r="P29" s="30"/>
      <c r="Q29" s="30"/>
      <c r="R29" s="30">
        <v>70</v>
      </c>
      <c r="S29" s="30"/>
      <c r="T29" s="305"/>
      <c r="U29" s="305"/>
      <c r="V29" s="306"/>
      <c r="W29" s="306"/>
      <c r="X29" s="306"/>
      <c r="Y29" s="306"/>
      <c r="Z29" s="306"/>
      <c r="AA29" s="307"/>
      <c r="AB29" s="307"/>
      <c r="AC29" s="307"/>
    </row>
    <row r="30" spans="1:29" s="137" customFormat="1" ht="15.75" customHeight="1">
      <c r="A30" s="298">
        <v>5</v>
      </c>
      <c r="B30" s="303" t="s">
        <v>2218</v>
      </c>
      <c r="C30" s="303"/>
      <c r="D30" s="303" t="s">
        <v>2144</v>
      </c>
      <c r="E30" s="298" t="s">
        <v>2219</v>
      </c>
      <c r="F30" s="298" t="s">
        <v>2219</v>
      </c>
      <c r="G30" s="299" t="s">
        <v>2219</v>
      </c>
      <c r="H30" s="298"/>
      <c r="I30" s="298"/>
      <c r="J30" s="300"/>
      <c r="K30" s="314" t="s">
        <v>2220</v>
      </c>
      <c r="L30" s="141" t="s">
        <v>2221</v>
      </c>
      <c r="M30" s="137" t="s">
        <v>2141</v>
      </c>
      <c r="N30" s="138"/>
      <c r="O30" s="138"/>
      <c r="P30" s="138"/>
      <c r="Q30" s="138" t="b">
        <v>0</v>
      </c>
      <c r="R30" s="138">
        <v>5</v>
      </c>
      <c r="S30" s="138" t="s">
        <v>2149</v>
      </c>
      <c r="T30" s="138"/>
      <c r="U30" s="138"/>
      <c r="V30" s="138"/>
      <c r="W30" s="138"/>
      <c r="X30" s="138"/>
      <c r="Y30" s="138"/>
      <c r="Z30" s="138"/>
      <c r="AA30" s="138"/>
      <c r="AB30" s="138"/>
      <c r="AC30" s="138"/>
    </row>
    <row r="31" spans="1:29" s="137" customFormat="1" ht="15.75" customHeight="1">
      <c r="A31" s="298">
        <f t="shared" ref="A31:A94" si="1">ROW()-1</f>
        <v>30</v>
      </c>
      <c r="B31" s="302" t="s">
        <v>2222</v>
      </c>
      <c r="C31" s="302" t="str">
        <f>B31</f>
        <v>Frank Hsieh</v>
      </c>
      <c r="D31" s="320" t="s">
        <v>2223</v>
      </c>
      <c r="E31" s="320" t="s">
        <v>2111</v>
      </c>
      <c r="F31" s="320" t="s">
        <v>2111</v>
      </c>
      <c r="G31" s="312" t="s">
        <v>2172</v>
      </c>
      <c r="H31" s="321"/>
      <c r="I31" s="321"/>
      <c r="J31" s="321"/>
      <c r="K31" s="322" t="s">
        <v>2224</v>
      </c>
      <c r="L31" s="323"/>
      <c r="M31" s="30"/>
      <c r="N31" s="30"/>
      <c r="O31" s="30"/>
      <c r="P31" s="30"/>
      <c r="Q31" s="30"/>
      <c r="R31" s="30">
        <v>118</v>
      </c>
      <c r="S31" s="30"/>
      <c r="T31" s="311"/>
      <c r="U31" s="305"/>
      <c r="V31" s="306"/>
      <c r="W31" s="306"/>
      <c r="X31" s="306"/>
      <c r="Y31" s="306"/>
      <c r="Z31" s="306"/>
      <c r="AA31" s="307"/>
      <c r="AB31" s="307"/>
      <c r="AC31" s="307"/>
    </row>
    <row r="32" spans="1:29" s="137" customFormat="1" ht="15.75" customHeight="1">
      <c r="A32" s="298">
        <f t="shared" si="1"/>
        <v>31</v>
      </c>
      <c r="B32" s="312" t="s">
        <v>2225</v>
      </c>
      <c r="C32" s="315"/>
      <c r="D32" s="303" t="s">
        <v>2109</v>
      </c>
      <c r="E32" s="303" t="s">
        <v>2151</v>
      </c>
      <c r="F32" s="303" t="s">
        <v>2111</v>
      </c>
      <c r="G32" s="324" t="s">
        <v>2226</v>
      </c>
      <c r="H32" s="315"/>
      <c r="I32" s="315"/>
      <c r="J32" s="303"/>
      <c r="K32" s="310" t="s">
        <v>2227</v>
      </c>
      <c r="L32" s="30"/>
      <c r="M32" s="30"/>
      <c r="N32" s="30"/>
      <c r="O32" s="30"/>
      <c r="P32" s="30"/>
      <c r="Q32" s="30"/>
      <c r="R32" s="30">
        <v>97</v>
      </c>
      <c r="S32" s="30"/>
      <c r="T32" s="305"/>
      <c r="U32" s="305"/>
      <c r="V32" s="306"/>
      <c r="W32" s="306"/>
      <c r="X32" s="306"/>
      <c r="Y32" s="306"/>
      <c r="Z32" s="306"/>
      <c r="AA32" s="307"/>
      <c r="AB32" s="307"/>
      <c r="AC32" s="307"/>
    </row>
    <row r="33" spans="1:29" s="137" customFormat="1" ht="15.75" customHeight="1">
      <c r="A33" s="298">
        <f t="shared" si="1"/>
        <v>32</v>
      </c>
      <c r="B33" s="302" t="s">
        <v>2228</v>
      </c>
      <c r="C33" s="302" t="s">
        <v>2228</v>
      </c>
      <c r="D33" s="303" t="s">
        <v>2109</v>
      </c>
      <c r="E33" s="308" t="s">
        <v>2122</v>
      </c>
      <c r="F33" s="309" t="s">
        <v>2122</v>
      </c>
      <c r="G33" s="33" t="s">
        <v>2123</v>
      </c>
      <c r="H33" s="33"/>
      <c r="I33" s="33"/>
      <c r="J33" s="33"/>
      <c r="K33" s="313" t="s">
        <v>2187</v>
      </c>
      <c r="L33" s="30"/>
      <c r="M33" s="30"/>
      <c r="N33" s="30"/>
      <c r="O33" s="30"/>
      <c r="P33" s="30"/>
      <c r="Q33" s="30"/>
      <c r="R33" s="30">
        <v>110</v>
      </c>
      <c r="S33" s="30"/>
      <c r="T33" s="311"/>
      <c r="U33" s="305"/>
      <c r="V33" s="306"/>
      <c r="W33" s="306"/>
      <c r="X33" s="306"/>
      <c r="Y33" s="306"/>
      <c r="Z33" s="306"/>
      <c r="AA33" s="307"/>
      <c r="AB33" s="307"/>
      <c r="AC33" s="307"/>
    </row>
    <row r="34" spans="1:29" s="137" customFormat="1" ht="15.75" customHeight="1">
      <c r="A34" s="298">
        <f t="shared" si="1"/>
        <v>33</v>
      </c>
      <c r="B34" s="319" t="s">
        <v>2229</v>
      </c>
      <c r="C34" s="319" t="s">
        <v>2230</v>
      </c>
      <c r="D34" s="303" t="s">
        <v>2109</v>
      </c>
      <c r="E34" s="303" t="s">
        <v>2116</v>
      </c>
      <c r="F34" s="309" t="s">
        <v>2117</v>
      </c>
      <c r="G34" s="325" t="s">
        <v>2231</v>
      </c>
      <c r="H34" s="33"/>
      <c r="I34" s="33"/>
      <c r="J34" s="33"/>
      <c r="K34" s="313" t="s">
        <v>2232</v>
      </c>
      <c r="L34" s="30"/>
      <c r="M34" s="30"/>
      <c r="N34" s="30"/>
      <c r="O34" s="30"/>
      <c r="P34" s="30"/>
      <c r="Q34" s="30"/>
      <c r="R34" s="30">
        <v>45</v>
      </c>
      <c r="S34" s="30"/>
      <c r="T34" s="305"/>
      <c r="U34" s="305"/>
      <c r="V34" s="306"/>
      <c r="W34" s="306"/>
      <c r="X34" s="306"/>
      <c r="Y34" s="306"/>
      <c r="Z34" s="306"/>
      <c r="AA34" s="307"/>
      <c r="AB34" s="307"/>
      <c r="AC34" s="307"/>
    </row>
    <row r="35" spans="1:29" s="137" customFormat="1" ht="15.75" customHeight="1">
      <c r="A35" s="298">
        <f t="shared" si="1"/>
        <v>34</v>
      </c>
      <c r="B35" s="312" t="s">
        <v>2233</v>
      </c>
      <c r="C35" s="315"/>
      <c r="D35" s="303" t="s">
        <v>2109</v>
      </c>
      <c r="E35" s="303" t="s">
        <v>2151</v>
      </c>
      <c r="F35" s="303" t="s">
        <v>2111</v>
      </c>
      <c r="G35" s="312" t="s">
        <v>2234</v>
      </c>
      <c r="H35" s="315"/>
      <c r="I35" s="315"/>
      <c r="J35" s="303"/>
      <c r="K35" s="310" t="s">
        <v>2235</v>
      </c>
      <c r="L35" s="30"/>
      <c r="M35" s="30"/>
      <c r="N35" s="30"/>
      <c r="O35" s="30"/>
      <c r="P35" s="30"/>
      <c r="Q35" s="30"/>
      <c r="R35" s="30">
        <v>98</v>
      </c>
      <c r="S35" s="30"/>
      <c r="T35" s="305"/>
      <c r="U35" s="305"/>
      <c r="V35" s="306"/>
      <c r="W35" s="306"/>
      <c r="X35" s="306"/>
      <c r="Y35" s="306"/>
      <c r="Z35" s="306"/>
      <c r="AA35" s="307"/>
      <c r="AB35" s="307"/>
      <c r="AC35" s="307"/>
    </row>
    <row r="36" spans="1:29" s="137" customFormat="1" ht="15.75" customHeight="1">
      <c r="A36" s="298">
        <f t="shared" si="1"/>
        <v>35</v>
      </c>
      <c r="B36" s="303" t="s">
        <v>2236</v>
      </c>
      <c r="C36" s="303"/>
      <c r="D36" s="303" t="s">
        <v>2144</v>
      </c>
      <c r="E36" s="303" t="s">
        <v>2163</v>
      </c>
      <c r="F36" s="303" t="s">
        <v>2163</v>
      </c>
      <c r="G36" s="299" t="s">
        <v>2237</v>
      </c>
      <c r="H36" s="298"/>
      <c r="I36" s="298"/>
      <c r="J36" s="300"/>
      <c r="K36" s="314" t="s">
        <v>2238</v>
      </c>
      <c r="L36" s="141" t="s">
        <v>2140</v>
      </c>
      <c r="M36" s="137" t="s">
        <v>2141</v>
      </c>
      <c r="N36" s="138"/>
      <c r="Q36" s="138" t="b">
        <v>0</v>
      </c>
      <c r="R36" s="137">
        <v>22</v>
      </c>
      <c r="S36" s="138" t="s">
        <v>2142</v>
      </c>
    </row>
    <row r="37" spans="1:29" s="137" customFormat="1" ht="15.75" customHeight="1">
      <c r="A37" s="298">
        <f t="shared" si="1"/>
        <v>36</v>
      </c>
      <c r="B37" s="302" t="s">
        <v>2239</v>
      </c>
      <c r="C37" s="302" t="s">
        <v>2240</v>
      </c>
      <c r="D37" s="303" t="s">
        <v>2109</v>
      </c>
      <c r="E37" s="303" t="s">
        <v>2116</v>
      </c>
      <c r="F37" s="303" t="s">
        <v>2111</v>
      </c>
      <c r="G37" s="318" t="s">
        <v>2241</v>
      </c>
      <c r="H37" s="298"/>
      <c r="I37" s="298"/>
      <c r="J37" s="300"/>
      <c r="K37" s="304" t="s">
        <v>2242</v>
      </c>
      <c r="M37" s="142"/>
      <c r="N37" s="143"/>
      <c r="O37" s="141"/>
      <c r="P37" s="141"/>
      <c r="Q37" s="141"/>
      <c r="R37" s="141">
        <v>48</v>
      </c>
      <c r="T37" s="141"/>
      <c r="U37" s="141"/>
      <c r="V37" s="141"/>
      <c r="W37" s="141"/>
      <c r="X37" s="141"/>
      <c r="Y37" s="141"/>
      <c r="Z37" s="141"/>
      <c r="AA37" s="141"/>
      <c r="AB37" s="141"/>
      <c r="AC37" s="141"/>
    </row>
    <row r="38" spans="1:29" s="145" customFormat="1" ht="15.75" customHeight="1">
      <c r="A38" s="298">
        <f t="shared" si="1"/>
        <v>37</v>
      </c>
      <c r="B38" s="302" t="s">
        <v>2243</v>
      </c>
      <c r="C38" s="302" t="s">
        <v>2244</v>
      </c>
      <c r="D38" s="303" t="s">
        <v>2109</v>
      </c>
      <c r="E38" s="303" t="s">
        <v>2116</v>
      </c>
      <c r="F38" s="303" t="s">
        <v>2111</v>
      </c>
      <c r="G38" s="299" t="s">
        <v>2245</v>
      </c>
      <c r="H38" s="298"/>
      <c r="I38" s="298"/>
      <c r="J38" s="300"/>
      <c r="K38" s="304" t="s">
        <v>2246</v>
      </c>
      <c r="L38" s="137"/>
      <c r="M38" s="142"/>
      <c r="N38" s="143"/>
      <c r="O38" s="141"/>
      <c r="P38" s="141"/>
      <c r="Q38" s="141"/>
      <c r="R38" s="141">
        <v>49</v>
      </c>
      <c r="S38" s="137"/>
      <c r="T38" s="141"/>
      <c r="U38" s="141"/>
      <c r="V38" s="141"/>
      <c r="W38" s="141"/>
      <c r="X38" s="141"/>
      <c r="Y38" s="141"/>
      <c r="Z38" s="141"/>
      <c r="AA38" s="141"/>
      <c r="AB38" s="141"/>
      <c r="AC38" s="141"/>
    </row>
    <row r="39" spans="1:29" s="145" customFormat="1" ht="15.75" customHeight="1">
      <c r="A39" s="298">
        <f t="shared" si="1"/>
        <v>38</v>
      </c>
      <c r="B39" s="312" t="s">
        <v>2243</v>
      </c>
      <c r="C39" s="315"/>
      <c r="D39" s="303" t="s">
        <v>2109</v>
      </c>
      <c r="E39" s="303" t="s">
        <v>2111</v>
      </c>
      <c r="F39" s="303" t="s">
        <v>2111</v>
      </c>
      <c r="G39" s="312" t="s">
        <v>2247</v>
      </c>
      <c r="H39" s="315"/>
      <c r="I39" s="315"/>
      <c r="J39" s="303"/>
      <c r="K39" s="310" t="s">
        <v>2248</v>
      </c>
      <c r="L39" s="30"/>
      <c r="M39" s="30"/>
      <c r="N39" s="30"/>
      <c r="O39" s="30"/>
      <c r="P39" s="30"/>
      <c r="Q39" s="30"/>
      <c r="R39" s="30">
        <v>96</v>
      </c>
      <c r="S39" s="30"/>
      <c r="T39" s="305"/>
      <c r="U39" s="305"/>
      <c r="V39" s="306"/>
      <c r="W39" s="306"/>
      <c r="X39" s="306"/>
      <c r="Y39" s="306"/>
      <c r="Z39" s="306"/>
      <c r="AA39" s="307"/>
      <c r="AB39" s="307"/>
      <c r="AC39" s="307"/>
    </row>
    <row r="40" spans="1:29" s="137" customFormat="1" ht="15.75" customHeight="1">
      <c r="A40" s="298">
        <f t="shared" si="1"/>
        <v>39</v>
      </c>
      <c r="B40" s="303" t="s">
        <v>2249</v>
      </c>
      <c r="C40" s="303"/>
      <c r="D40" s="303" t="s">
        <v>2144</v>
      </c>
      <c r="E40" s="303" t="s">
        <v>2155</v>
      </c>
      <c r="F40" s="303" t="s">
        <v>2155</v>
      </c>
      <c r="G40" s="299" t="s">
        <v>2156</v>
      </c>
      <c r="H40" s="298"/>
      <c r="I40" s="298"/>
      <c r="J40" s="300"/>
      <c r="K40" s="314" t="s">
        <v>2250</v>
      </c>
      <c r="L40" s="141" t="s">
        <v>2158</v>
      </c>
      <c r="M40" s="137" t="s">
        <v>2141</v>
      </c>
      <c r="N40" s="138"/>
      <c r="O40" s="138"/>
      <c r="P40" s="138"/>
      <c r="Q40" s="138" t="b">
        <v>0</v>
      </c>
      <c r="R40" s="138">
        <v>9</v>
      </c>
      <c r="S40" s="138" t="s">
        <v>2159</v>
      </c>
      <c r="T40" s="138"/>
      <c r="U40" s="138"/>
      <c r="V40" s="138"/>
      <c r="W40" s="138"/>
      <c r="X40" s="138"/>
      <c r="Y40" s="138"/>
      <c r="Z40" s="138"/>
      <c r="AA40" s="138"/>
      <c r="AB40" s="138"/>
      <c r="AC40" s="138"/>
    </row>
    <row r="41" spans="1:29" s="137" customFormat="1" ht="15.75" customHeight="1">
      <c r="A41" s="298">
        <f t="shared" si="1"/>
        <v>40</v>
      </c>
      <c r="B41" s="312" t="s">
        <v>2251</v>
      </c>
      <c r="C41" s="315"/>
      <c r="D41" s="303" t="s">
        <v>2109</v>
      </c>
      <c r="E41" s="303" t="s">
        <v>1531</v>
      </c>
      <c r="F41" s="303" t="s">
        <v>2117</v>
      </c>
      <c r="G41" s="312" t="s">
        <v>2252</v>
      </c>
      <c r="H41" s="315"/>
      <c r="I41" s="315"/>
      <c r="J41" s="303"/>
      <c r="K41" s="313" t="s">
        <v>2253</v>
      </c>
      <c r="L41" s="30"/>
      <c r="M41" s="30"/>
      <c r="N41" s="30"/>
      <c r="O41" s="30"/>
      <c r="P41" s="30"/>
      <c r="Q41" s="30"/>
      <c r="R41" s="30">
        <v>79</v>
      </c>
      <c r="S41" s="30"/>
      <c r="T41" s="305"/>
      <c r="U41" s="305"/>
      <c r="V41" s="306"/>
      <c r="W41" s="306"/>
      <c r="X41" s="306"/>
      <c r="Y41" s="306"/>
      <c r="Z41" s="306"/>
      <c r="AA41" s="307"/>
      <c r="AB41" s="307"/>
      <c r="AC41" s="307"/>
    </row>
    <row r="42" spans="1:29" s="137" customFormat="1" ht="15.75" customHeight="1">
      <c r="A42" s="298">
        <f t="shared" si="1"/>
        <v>41</v>
      </c>
      <c r="B42" s="319" t="s">
        <v>2254</v>
      </c>
      <c r="C42" s="319" t="s">
        <v>2255</v>
      </c>
      <c r="D42" s="33" t="s">
        <v>2223</v>
      </c>
      <c r="E42" s="303" t="s">
        <v>2116</v>
      </c>
      <c r="F42" s="309" t="s">
        <v>2117</v>
      </c>
      <c r="G42" s="325" t="s">
        <v>2256</v>
      </c>
      <c r="H42" s="33"/>
      <c r="I42" s="33"/>
      <c r="J42" s="33"/>
      <c r="K42" s="313" t="s">
        <v>2257</v>
      </c>
      <c r="L42" s="30"/>
      <c r="M42" s="30"/>
      <c r="N42" s="30"/>
      <c r="O42" s="30"/>
      <c r="P42" s="30"/>
      <c r="Q42" s="30"/>
      <c r="R42" s="30">
        <v>41</v>
      </c>
      <c r="S42" s="30"/>
      <c r="T42" s="305"/>
      <c r="U42" s="305"/>
      <c r="V42" s="306"/>
      <c r="W42" s="306"/>
      <c r="X42" s="306"/>
      <c r="Y42" s="306"/>
      <c r="Z42" s="306"/>
      <c r="AA42" s="307"/>
      <c r="AB42" s="307"/>
      <c r="AC42" s="307"/>
    </row>
    <row r="43" spans="1:29" s="137" customFormat="1" ht="15.75" customHeight="1">
      <c r="A43" s="298">
        <f t="shared" si="1"/>
        <v>42</v>
      </c>
      <c r="B43" s="302" t="s">
        <v>2258</v>
      </c>
      <c r="C43" s="302" t="s">
        <v>2259</v>
      </c>
      <c r="D43" s="303" t="s">
        <v>2109</v>
      </c>
      <c r="E43" s="303" t="s">
        <v>2116</v>
      </c>
      <c r="F43" s="303" t="s">
        <v>2116</v>
      </c>
      <c r="G43" s="299" t="s">
        <v>2260</v>
      </c>
      <c r="H43" s="298"/>
      <c r="I43" s="298"/>
      <c r="J43" s="300"/>
      <c r="K43" s="326" t="s">
        <v>2261</v>
      </c>
      <c r="M43" s="137" t="s">
        <v>2141</v>
      </c>
      <c r="N43" s="143"/>
      <c r="O43" s="141"/>
      <c r="P43" s="141"/>
      <c r="Q43" s="141"/>
      <c r="R43" s="141">
        <v>31</v>
      </c>
      <c r="T43" s="141"/>
      <c r="U43" s="141"/>
      <c r="V43" s="141"/>
      <c r="W43" s="141"/>
      <c r="X43" s="141"/>
      <c r="Y43" s="141"/>
      <c r="Z43" s="141"/>
      <c r="AA43" s="141"/>
      <c r="AB43" s="141"/>
      <c r="AC43" s="141"/>
    </row>
    <row r="44" spans="1:29" s="137" customFormat="1" ht="15.75" customHeight="1">
      <c r="A44" s="298">
        <f t="shared" si="1"/>
        <v>43</v>
      </c>
      <c r="B44" s="302" t="s">
        <v>2262</v>
      </c>
      <c r="C44" s="302" t="s">
        <v>2263</v>
      </c>
      <c r="D44" s="303" t="s">
        <v>2109</v>
      </c>
      <c r="E44" s="303" t="s">
        <v>2111</v>
      </c>
      <c r="F44" s="303" t="s">
        <v>2111</v>
      </c>
      <c r="G44" s="299" t="s">
        <v>2112</v>
      </c>
      <c r="H44" s="298"/>
      <c r="I44" s="298"/>
      <c r="J44" s="300"/>
      <c r="K44" s="304" t="s">
        <v>2264</v>
      </c>
      <c r="L44" s="30"/>
      <c r="M44" s="30"/>
      <c r="N44" s="30"/>
      <c r="O44" s="30"/>
      <c r="P44" s="30"/>
      <c r="Q44" s="30"/>
      <c r="R44" s="30">
        <v>102</v>
      </c>
      <c r="S44" s="30"/>
      <c r="T44" s="305"/>
      <c r="U44" s="305"/>
      <c r="V44" s="306"/>
      <c r="W44" s="306"/>
      <c r="X44" s="306"/>
      <c r="Y44" s="306"/>
      <c r="Z44" s="306"/>
      <c r="AA44" s="307"/>
      <c r="AB44" s="307"/>
      <c r="AC44" s="307"/>
    </row>
    <row r="45" spans="1:29" s="137" customFormat="1" ht="15.75" customHeight="1">
      <c r="A45" s="298">
        <f t="shared" si="1"/>
        <v>44</v>
      </c>
      <c r="B45" s="303" t="s">
        <v>2265</v>
      </c>
      <c r="C45" s="303"/>
      <c r="D45" s="303" t="s">
        <v>2144</v>
      </c>
      <c r="E45" s="303" t="s">
        <v>2145</v>
      </c>
      <c r="F45" s="303" t="s">
        <v>2145</v>
      </c>
      <c r="G45" s="299" t="s">
        <v>2146</v>
      </c>
      <c r="H45" s="298"/>
      <c r="I45" s="298"/>
      <c r="J45" s="300"/>
      <c r="K45" s="314" t="s">
        <v>2266</v>
      </c>
      <c r="L45" s="141" t="s">
        <v>2148</v>
      </c>
      <c r="M45" s="137" t="s">
        <v>2141</v>
      </c>
      <c r="N45" s="138"/>
      <c r="Q45" s="138" t="b">
        <v>0</v>
      </c>
      <c r="R45" s="137">
        <v>16</v>
      </c>
      <c r="S45" s="138" t="s">
        <v>2149</v>
      </c>
    </row>
    <row r="46" spans="1:29" s="137" customFormat="1" ht="15.75" customHeight="1">
      <c r="A46" s="298">
        <f t="shared" si="1"/>
        <v>45</v>
      </c>
      <c r="B46" s="302" t="s">
        <v>2267</v>
      </c>
      <c r="C46" s="302" t="s">
        <v>2268</v>
      </c>
      <c r="D46" s="303" t="s">
        <v>2109</v>
      </c>
      <c r="E46" s="303" t="s">
        <v>2111</v>
      </c>
      <c r="F46" s="303" t="s">
        <v>2111</v>
      </c>
      <c r="G46" s="299" t="s">
        <v>2112</v>
      </c>
      <c r="H46" s="298"/>
      <c r="I46" s="298"/>
      <c r="J46" s="300"/>
      <c r="K46" s="304" t="s">
        <v>2269</v>
      </c>
      <c r="L46" s="30"/>
      <c r="M46" s="30"/>
      <c r="N46" s="30"/>
      <c r="O46" s="30"/>
      <c r="P46" s="30"/>
      <c r="Q46" s="30"/>
      <c r="R46" s="30">
        <v>103</v>
      </c>
      <c r="S46" s="30"/>
      <c r="T46" s="305"/>
      <c r="U46" s="305"/>
      <c r="V46" s="306"/>
      <c r="W46" s="306"/>
      <c r="X46" s="306"/>
      <c r="Y46" s="306"/>
      <c r="Z46" s="306"/>
      <c r="AA46" s="307"/>
      <c r="AB46" s="307"/>
      <c r="AC46" s="307"/>
    </row>
    <row r="47" spans="1:29" s="137" customFormat="1" ht="15.75" customHeight="1">
      <c r="A47" s="298">
        <f t="shared" si="1"/>
        <v>46</v>
      </c>
      <c r="B47" s="302" t="s">
        <v>2270</v>
      </c>
      <c r="C47" s="302" t="s">
        <v>2271</v>
      </c>
      <c r="D47" s="303" t="s">
        <v>2109</v>
      </c>
      <c r="E47" s="303" t="s">
        <v>1207</v>
      </c>
      <c r="F47" s="303" t="s">
        <v>2117</v>
      </c>
      <c r="G47" s="299" t="s">
        <v>2216</v>
      </c>
      <c r="H47" s="298"/>
      <c r="I47" s="298"/>
      <c r="J47" s="300"/>
      <c r="K47" s="304" t="s">
        <v>2272</v>
      </c>
      <c r="L47" s="30"/>
      <c r="M47" s="30"/>
      <c r="N47" s="30"/>
      <c r="O47" s="30"/>
      <c r="P47" s="30"/>
      <c r="Q47" s="30"/>
      <c r="R47" s="30">
        <v>66</v>
      </c>
      <c r="S47" s="30"/>
      <c r="T47" s="305"/>
      <c r="U47" s="305"/>
      <c r="V47" s="306"/>
      <c r="W47" s="306"/>
      <c r="X47" s="306"/>
      <c r="Y47" s="306"/>
      <c r="Z47" s="306"/>
      <c r="AA47" s="307"/>
      <c r="AB47" s="307"/>
      <c r="AC47" s="307"/>
    </row>
    <row r="48" spans="1:29" s="137" customFormat="1" ht="15.75" customHeight="1">
      <c r="A48" s="298">
        <f t="shared" si="1"/>
        <v>47</v>
      </c>
      <c r="B48" s="312" t="s">
        <v>2273</v>
      </c>
      <c r="C48" s="253"/>
      <c r="D48" s="303" t="s">
        <v>2109</v>
      </c>
      <c r="E48" s="253" t="s">
        <v>2131</v>
      </c>
      <c r="F48" s="303" t="s">
        <v>2132</v>
      </c>
      <c r="G48" s="312" t="s">
        <v>2274</v>
      </c>
      <c r="H48" s="253"/>
      <c r="I48" s="253"/>
      <c r="J48" s="253"/>
      <c r="K48" s="313" t="s">
        <v>2275</v>
      </c>
      <c r="L48"/>
      <c r="M48"/>
      <c r="N48"/>
      <c r="O48"/>
      <c r="P48"/>
      <c r="Q48"/>
      <c r="R48">
        <v>55</v>
      </c>
      <c r="S48"/>
      <c r="T48"/>
      <c r="U48"/>
      <c r="V48"/>
      <c r="W48"/>
      <c r="X48"/>
      <c r="Y48"/>
      <c r="Z48"/>
      <c r="AA48"/>
      <c r="AB48"/>
      <c r="AC48"/>
    </row>
    <row r="49" spans="1:29" s="137" customFormat="1" ht="15.75" customHeight="1">
      <c r="A49" s="298">
        <f t="shared" si="1"/>
        <v>48</v>
      </c>
      <c r="B49" s="312" t="s">
        <v>2276</v>
      </c>
      <c r="C49" s="302"/>
      <c r="D49" s="303" t="s">
        <v>2109</v>
      </c>
      <c r="E49" s="303" t="s">
        <v>2277</v>
      </c>
      <c r="F49" s="303" t="s">
        <v>2132</v>
      </c>
      <c r="G49" s="312" t="s">
        <v>2278</v>
      </c>
      <c r="H49" s="298"/>
      <c r="I49" s="298"/>
      <c r="J49" s="300"/>
      <c r="K49" s="313" t="s">
        <v>2279</v>
      </c>
      <c r="L49" s="138"/>
      <c r="M49" s="138"/>
      <c r="N49" s="143"/>
      <c r="O49" s="138"/>
      <c r="P49" s="138"/>
      <c r="Q49" s="138"/>
      <c r="R49" s="138">
        <v>52</v>
      </c>
      <c r="S49" s="138"/>
      <c r="T49" s="254"/>
      <c r="U49" s="254"/>
      <c r="V49" s="146"/>
      <c r="W49" s="146"/>
      <c r="X49" s="146"/>
      <c r="Y49" s="146"/>
      <c r="Z49" s="146"/>
      <c r="AA49" s="142"/>
      <c r="AB49" s="142"/>
      <c r="AC49" s="142"/>
    </row>
    <row r="50" spans="1:29" s="137" customFormat="1" ht="15.75" customHeight="1">
      <c r="A50" s="298">
        <f t="shared" si="1"/>
        <v>49</v>
      </c>
      <c r="B50" s="303" t="s">
        <v>2280</v>
      </c>
      <c r="C50" s="303"/>
      <c r="D50" s="303" t="s">
        <v>2144</v>
      </c>
      <c r="E50" s="298" t="s">
        <v>2219</v>
      </c>
      <c r="F50" s="298" t="s">
        <v>2219</v>
      </c>
      <c r="G50" s="299" t="s">
        <v>2219</v>
      </c>
      <c r="H50" s="298"/>
      <c r="I50" s="298"/>
      <c r="J50" s="300"/>
      <c r="K50" s="314" t="s">
        <v>2281</v>
      </c>
      <c r="L50" s="141" t="s">
        <v>2148</v>
      </c>
      <c r="M50" s="137" t="s">
        <v>2141</v>
      </c>
      <c r="N50" s="138"/>
      <c r="O50" s="138"/>
      <c r="P50" s="138"/>
      <c r="Q50" s="138" t="b">
        <v>0</v>
      </c>
      <c r="R50" s="138">
        <v>6</v>
      </c>
      <c r="S50" s="138" t="s">
        <v>2149</v>
      </c>
      <c r="T50" s="138"/>
      <c r="U50" s="138"/>
      <c r="V50" s="138"/>
      <c r="W50" s="138"/>
      <c r="X50" s="138"/>
      <c r="Y50" s="138"/>
      <c r="Z50" s="138"/>
      <c r="AA50" s="138"/>
      <c r="AB50" s="138"/>
      <c r="AC50" s="138"/>
    </row>
    <row r="51" spans="1:29" s="137" customFormat="1" ht="15.75" customHeight="1">
      <c r="A51" s="298">
        <f t="shared" si="1"/>
        <v>50</v>
      </c>
      <c r="B51" s="303" t="s">
        <v>2282</v>
      </c>
      <c r="C51" s="303"/>
      <c r="D51" s="303" t="s">
        <v>2144</v>
      </c>
      <c r="E51" s="303" t="s">
        <v>2163</v>
      </c>
      <c r="F51" s="303" t="s">
        <v>2163</v>
      </c>
      <c r="G51" s="299" t="s">
        <v>2138</v>
      </c>
      <c r="H51" s="298"/>
      <c r="I51" s="298"/>
      <c r="J51" s="300"/>
      <c r="K51" s="314" t="s">
        <v>2283</v>
      </c>
      <c r="L51" s="141" t="s">
        <v>2140</v>
      </c>
      <c r="M51" s="137" t="s">
        <v>2141</v>
      </c>
      <c r="N51" s="138"/>
      <c r="Q51" s="138" t="b">
        <v>0</v>
      </c>
      <c r="R51" s="137">
        <v>21</v>
      </c>
      <c r="S51" s="138" t="s">
        <v>2142</v>
      </c>
    </row>
    <row r="52" spans="1:29" s="137" customFormat="1" ht="15.75" customHeight="1">
      <c r="A52" s="298">
        <f t="shared" si="1"/>
        <v>51</v>
      </c>
      <c r="B52" s="302" t="s">
        <v>2284</v>
      </c>
      <c r="C52" s="302" t="s">
        <v>2285</v>
      </c>
      <c r="D52" s="303" t="s">
        <v>2109</v>
      </c>
      <c r="E52" s="303" t="s">
        <v>1207</v>
      </c>
      <c r="F52" s="303" t="s">
        <v>2117</v>
      </c>
      <c r="G52" s="299" t="s">
        <v>2216</v>
      </c>
      <c r="H52" s="298"/>
      <c r="I52" s="298"/>
      <c r="J52" s="300"/>
      <c r="K52" s="304" t="s">
        <v>2286</v>
      </c>
      <c r="L52" s="30"/>
      <c r="M52" s="30"/>
      <c r="N52" s="30"/>
      <c r="O52" s="30"/>
      <c r="P52" s="30"/>
      <c r="Q52" s="30"/>
      <c r="R52" s="30">
        <v>67</v>
      </c>
      <c r="S52" s="30"/>
      <c r="T52" s="305"/>
      <c r="U52" s="305"/>
      <c r="V52" s="306"/>
      <c r="W52" s="306"/>
      <c r="X52" s="306"/>
      <c r="Y52" s="306"/>
      <c r="Z52" s="306"/>
      <c r="AA52" s="307"/>
      <c r="AB52" s="307"/>
      <c r="AC52" s="307"/>
    </row>
    <row r="53" spans="1:29" s="137" customFormat="1" ht="15.75" customHeight="1">
      <c r="A53" s="298">
        <f t="shared" si="1"/>
        <v>52</v>
      </c>
      <c r="B53" s="302" t="s">
        <v>2287</v>
      </c>
      <c r="C53" s="302"/>
      <c r="D53" s="303" t="s">
        <v>2144</v>
      </c>
      <c r="E53" s="303" t="s">
        <v>2145</v>
      </c>
      <c r="F53" s="303" t="s">
        <v>2145</v>
      </c>
      <c r="G53" s="299" t="s">
        <v>2146</v>
      </c>
      <c r="H53" s="298"/>
      <c r="I53" s="298"/>
      <c r="J53" s="300"/>
      <c r="K53" s="326" t="s">
        <v>2288</v>
      </c>
      <c r="L53" s="141" t="s">
        <v>2148</v>
      </c>
      <c r="M53" s="327"/>
      <c r="N53" s="328"/>
      <c r="O53" s="329"/>
      <c r="P53" s="329"/>
      <c r="Q53" s="30"/>
      <c r="R53" s="329">
        <v>18</v>
      </c>
      <c r="T53" s="329"/>
      <c r="U53" s="329"/>
      <c r="V53" s="329"/>
      <c r="W53" s="329"/>
      <c r="X53" s="329"/>
      <c r="Y53" s="329"/>
      <c r="Z53" s="329"/>
      <c r="AA53" s="329"/>
      <c r="AB53" s="329"/>
      <c r="AC53" s="329"/>
    </row>
    <row r="54" spans="1:29" s="137" customFormat="1" ht="15.75" customHeight="1">
      <c r="A54" s="298">
        <f t="shared" si="1"/>
        <v>53</v>
      </c>
      <c r="B54" s="302" t="s">
        <v>2289</v>
      </c>
      <c r="C54" s="302" t="s">
        <v>2290</v>
      </c>
      <c r="D54" s="303" t="s">
        <v>2109</v>
      </c>
      <c r="E54" s="303" t="s">
        <v>2151</v>
      </c>
      <c r="F54" s="303" t="s">
        <v>2117</v>
      </c>
      <c r="G54" s="299" t="s">
        <v>2291</v>
      </c>
      <c r="H54" s="298"/>
      <c r="I54" s="298"/>
      <c r="J54" s="300"/>
      <c r="K54" s="304" t="s">
        <v>2292</v>
      </c>
      <c r="L54" s="330"/>
      <c r="M54" s="327"/>
      <c r="N54" s="328"/>
      <c r="O54" s="329"/>
      <c r="P54" s="329"/>
      <c r="Q54" s="30"/>
      <c r="R54" s="329">
        <v>64</v>
      </c>
      <c r="T54" s="329"/>
      <c r="U54" s="329"/>
      <c r="V54" s="329"/>
      <c r="W54" s="329"/>
      <c r="X54" s="329"/>
      <c r="Y54" s="329"/>
      <c r="Z54" s="329"/>
      <c r="AA54" s="329"/>
      <c r="AB54" s="329"/>
      <c r="AC54" s="329"/>
    </row>
    <row r="55" spans="1:29" ht="15.75" customHeight="1">
      <c r="A55" s="298">
        <f t="shared" si="1"/>
        <v>54</v>
      </c>
      <c r="B55" s="312" t="s">
        <v>2293</v>
      </c>
      <c r="C55" s="315"/>
      <c r="D55" s="303" t="s">
        <v>2109</v>
      </c>
      <c r="E55" s="303" t="s">
        <v>2151</v>
      </c>
      <c r="F55" s="303" t="s">
        <v>2117</v>
      </c>
      <c r="G55" s="312" t="s">
        <v>2151</v>
      </c>
      <c r="H55" s="315"/>
      <c r="I55" s="315"/>
      <c r="J55" s="303"/>
      <c r="K55" s="313" t="s">
        <v>2294</v>
      </c>
      <c r="L55" s="30"/>
      <c r="M55" s="30"/>
      <c r="N55" s="30"/>
      <c r="O55" s="30"/>
      <c r="P55" s="30"/>
      <c r="Q55" s="30"/>
      <c r="R55" s="30">
        <v>81</v>
      </c>
      <c r="S55" s="30"/>
      <c r="T55" s="305"/>
      <c r="U55" s="305"/>
      <c r="V55" s="306"/>
      <c r="W55" s="306"/>
      <c r="X55" s="306"/>
      <c r="Y55" s="306"/>
      <c r="Z55" s="306"/>
      <c r="AA55" s="307"/>
      <c r="AB55" s="307"/>
      <c r="AC55" s="307"/>
    </row>
    <row r="56" spans="1:29" ht="15.75" customHeight="1">
      <c r="A56" s="298">
        <f t="shared" si="1"/>
        <v>55</v>
      </c>
      <c r="B56" s="303" t="s">
        <v>2295</v>
      </c>
      <c r="C56" s="303" t="s">
        <v>2296</v>
      </c>
      <c r="D56" s="303" t="s">
        <v>2144</v>
      </c>
      <c r="E56" s="303" t="s">
        <v>2169</v>
      </c>
      <c r="F56" s="303" t="s">
        <v>2155</v>
      </c>
      <c r="G56" s="299" t="s">
        <v>2156</v>
      </c>
      <c r="H56" s="298"/>
      <c r="I56" s="298"/>
      <c r="J56" s="313" t="s">
        <v>2297</v>
      </c>
      <c r="K56" s="60" t="s">
        <v>2298</v>
      </c>
      <c r="L56" s="141" t="s">
        <v>2158</v>
      </c>
      <c r="M56" s="137" t="s">
        <v>2141</v>
      </c>
      <c r="N56" s="138"/>
      <c r="O56" s="137"/>
      <c r="P56" s="137"/>
      <c r="Q56" s="138" t="b">
        <v>0</v>
      </c>
      <c r="R56" s="137">
        <v>7</v>
      </c>
      <c r="S56" s="138" t="s">
        <v>2159</v>
      </c>
      <c r="T56" s="137"/>
      <c r="U56" s="137"/>
      <c r="V56" s="137"/>
      <c r="W56" s="137"/>
      <c r="X56" s="137"/>
      <c r="Y56" s="137"/>
      <c r="Z56" s="137"/>
      <c r="AA56" s="137"/>
      <c r="AB56" s="137"/>
      <c r="AC56" s="137"/>
    </row>
    <row r="57" spans="1:29" ht="15.75" customHeight="1">
      <c r="A57" s="298">
        <f t="shared" si="1"/>
        <v>56</v>
      </c>
      <c r="B57" s="312" t="s">
        <v>2299</v>
      </c>
      <c r="C57" s="315"/>
      <c r="D57" s="303" t="s">
        <v>2109</v>
      </c>
      <c r="E57" s="303" t="s">
        <v>2151</v>
      </c>
      <c r="F57" s="303" t="s">
        <v>2117</v>
      </c>
      <c r="G57" s="312" t="s">
        <v>2300</v>
      </c>
      <c r="H57" s="315"/>
      <c r="I57" s="315"/>
      <c r="J57" s="303"/>
      <c r="K57" s="310" t="s">
        <v>2301</v>
      </c>
      <c r="L57" s="30"/>
      <c r="M57" s="30"/>
      <c r="N57" s="30"/>
      <c r="O57" s="30"/>
      <c r="P57" s="30"/>
      <c r="Q57" s="30"/>
      <c r="R57" s="30">
        <v>86</v>
      </c>
      <c r="S57" s="30"/>
      <c r="T57" s="305"/>
      <c r="U57" s="305"/>
      <c r="V57" s="306"/>
      <c r="W57" s="306"/>
      <c r="X57" s="306"/>
      <c r="Y57" s="306"/>
      <c r="Z57" s="306"/>
      <c r="AA57" s="307"/>
      <c r="AB57" s="307"/>
      <c r="AC57" s="307"/>
    </row>
    <row r="58" spans="1:29" ht="15.75" customHeight="1">
      <c r="A58" s="298">
        <f t="shared" si="1"/>
        <v>57</v>
      </c>
      <c r="B58" s="302" t="s">
        <v>2302</v>
      </c>
      <c r="C58" s="302" t="s">
        <v>2303</v>
      </c>
      <c r="D58" s="303" t="s">
        <v>2109</v>
      </c>
      <c r="E58" s="303" t="s">
        <v>2116</v>
      </c>
      <c r="F58" s="303" t="s">
        <v>2116</v>
      </c>
      <c r="G58" s="299" t="s">
        <v>2304</v>
      </c>
      <c r="H58" s="298"/>
      <c r="I58" s="298"/>
      <c r="J58" s="300"/>
      <c r="K58" s="331" t="s">
        <v>2305</v>
      </c>
      <c r="L58" s="30"/>
      <c r="M58" s="30"/>
      <c r="N58" s="30"/>
      <c r="O58" s="30"/>
      <c r="P58" s="30"/>
      <c r="Q58" s="30"/>
      <c r="R58" s="30">
        <v>107</v>
      </c>
      <c r="S58" s="30"/>
      <c r="T58" s="305"/>
      <c r="U58" s="305"/>
      <c r="V58" s="306"/>
      <c r="W58" s="306"/>
      <c r="X58" s="306"/>
      <c r="Y58" s="306"/>
      <c r="Z58" s="306"/>
      <c r="AA58" s="307"/>
      <c r="AB58" s="307"/>
      <c r="AC58" s="307"/>
    </row>
    <row r="59" spans="1:29" ht="15.75" customHeight="1">
      <c r="A59" s="298">
        <f t="shared" si="1"/>
        <v>58</v>
      </c>
      <c r="B59" s="302" t="s">
        <v>2306</v>
      </c>
      <c r="C59" s="302" t="s">
        <v>2307</v>
      </c>
      <c r="D59" s="320" t="s">
        <v>2223</v>
      </c>
      <c r="E59" s="320" t="s">
        <v>2111</v>
      </c>
      <c r="F59" s="320" t="s">
        <v>2111</v>
      </c>
      <c r="G59" s="312" t="s">
        <v>2172</v>
      </c>
      <c r="H59" s="321"/>
      <c r="I59" s="321"/>
      <c r="J59" s="321"/>
      <c r="K59" s="322" t="s">
        <v>2224</v>
      </c>
      <c r="L59" s="323"/>
      <c r="M59" s="30"/>
      <c r="N59" s="30"/>
      <c r="O59" s="30"/>
      <c r="P59" s="30"/>
      <c r="Q59" s="30"/>
      <c r="R59" s="30">
        <v>117</v>
      </c>
      <c r="S59" s="30"/>
      <c r="T59" s="311"/>
      <c r="U59" s="305"/>
      <c r="V59" s="306"/>
      <c r="W59" s="306"/>
      <c r="X59" s="306"/>
      <c r="Y59" s="306"/>
      <c r="Z59" s="306"/>
      <c r="AA59" s="307"/>
      <c r="AB59" s="307"/>
      <c r="AC59" s="307"/>
    </row>
    <row r="60" spans="1:29" ht="15.75" customHeight="1">
      <c r="A60" s="298">
        <f t="shared" si="1"/>
        <v>59</v>
      </c>
      <c r="B60" s="312" t="s">
        <v>2308</v>
      </c>
      <c r="C60" s="315"/>
      <c r="D60" s="303" t="s">
        <v>2109</v>
      </c>
      <c r="E60" s="303" t="s">
        <v>2151</v>
      </c>
      <c r="F60" s="303" t="s">
        <v>2117</v>
      </c>
      <c r="G60" s="312" t="s">
        <v>2152</v>
      </c>
      <c r="H60" s="315"/>
      <c r="I60" s="315"/>
      <c r="J60" s="315"/>
      <c r="K60" s="310" t="s">
        <v>2309</v>
      </c>
      <c r="L60" s="30"/>
      <c r="M60" s="30"/>
      <c r="N60" s="30"/>
      <c r="O60" s="30"/>
      <c r="P60" s="30"/>
      <c r="Q60" s="30"/>
      <c r="R60" s="30">
        <v>94</v>
      </c>
      <c r="S60" s="30"/>
      <c r="T60" s="305"/>
      <c r="U60" s="305"/>
      <c r="V60" s="306"/>
      <c r="W60" s="306"/>
      <c r="X60" s="306"/>
      <c r="Y60" s="306"/>
      <c r="Z60" s="306"/>
      <c r="AA60" s="307"/>
      <c r="AB60" s="307"/>
      <c r="AC60" s="307"/>
    </row>
    <row r="61" spans="1:29" ht="15.75" customHeight="1">
      <c r="A61" s="298">
        <f t="shared" si="1"/>
        <v>60</v>
      </c>
      <c r="B61" s="303" t="s">
        <v>2310</v>
      </c>
      <c r="C61" s="303"/>
      <c r="D61" s="303" t="s">
        <v>2136</v>
      </c>
      <c r="E61" s="303" t="s">
        <v>2137</v>
      </c>
      <c r="F61" s="303" t="s">
        <v>2137</v>
      </c>
      <c r="G61" s="299" t="s">
        <v>2311</v>
      </c>
      <c r="H61" s="298"/>
      <c r="I61" s="298"/>
      <c r="J61" s="300"/>
      <c r="K61" s="314" t="s">
        <v>2312</v>
      </c>
      <c r="L61" s="141" t="s">
        <v>2140</v>
      </c>
      <c r="M61" s="137" t="s">
        <v>2141</v>
      </c>
      <c r="N61" s="138"/>
      <c r="O61" s="137"/>
      <c r="P61" s="137"/>
      <c r="Q61" s="138" t="b">
        <v>0</v>
      </c>
      <c r="R61" s="137">
        <v>24</v>
      </c>
      <c r="S61" s="138" t="s">
        <v>2142</v>
      </c>
      <c r="T61" s="137"/>
      <c r="U61" s="137"/>
      <c r="V61" s="137"/>
      <c r="W61" s="137"/>
      <c r="X61" s="137"/>
      <c r="Y61" s="137"/>
      <c r="Z61" s="137"/>
      <c r="AA61" s="137"/>
      <c r="AB61" s="137"/>
      <c r="AC61" s="137"/>
    </row>
    <row r="62" spans="1:29" ht="15.75" customHeight="1">
      <c r="A62" s="298">
        <f t="shared" si="1"/>
        <v>61</v>
      </c>
      <c r="B62" s="302" t="s">
        <v>2313</v>
      </c>
      <c r="C62" s="302" t="s">
        <v>2314</v>
      </c>
      <c r="D62" s="303" t="s">
        <v>2109</v>
      </c>
      <c r="E62" s="303" t="s">
        <v>2116</v>
      </c>
      <c r="F62" s="303" t="s">
        <v>2117</v>
      </c>
      <c r="G62" s="299" t="s">
        <v>2207</v>
      </c>
      <c r="H62" s="298"/>
      <c r="I62" s="298"/>
      <c r="J62" s="302"/>
      <c r="K62" s="304" t="s">
        <v>2315</v>
      </c>
      <c r="L62" s="137"/>
      <c r="M62" s="137" t="s">
        <v>2141</v>
      </c>
      <c r="N62" s="143"/>
      <c r="O62" s="141"/>
      <c r="P62" s="141"/>
      <c r="Q62" s="141"/>
      <c r="R62" s="141">
        <v>37</v>
      </c>
      <c r="S62" s="137"/>
      <c r="T62" s="141"/>
      <c r="U62" s="141"/>
      <c r="V62" s="141"/>
      <c r="W62" s="141"/>
      <c r="X62" s="141"/>
      <c r="Y62" s="141"/>
      <c r="Z62" s="141"/>
      <c r="AA62" s="141"/>
      <c r="AB62" s="141"/>
      <c r="AC62" s="141"/>
    </row>
    <row r="63" spans="1:29" ht="15.75" customHeight="1">
      <c r="A63" s="298">
        <f t="shared" si="1"/>
        <v>62</v>
      </c>
      <c r="B63" s="319" t="s">
        <v>2316</v>
      </c>
      <c r="C63" s="319" t="s">
        <v>2317</v>
      </c>
      <c r="D63" s="303" t="s">
        <v>2109</v>
      </c>
      <c r="E63" s="303" t="s">
        <v>2277</v>
      </c>
      <c r="F63" s="309" t="s">
        <v>2132</v>
      </c>
      <c r="G63" s="312" t="s">
        <v>2318</v>
      </c>
      <c r="H63" s="33"/>
      <c r="I63" s="33"/>
      <c r="J63" s="33"/>
      <c r="K63" s="313" t="s">
        <v>2319</v>
      </c>
      <c r="L63" s="30"/>
      <c r="M63" s="30"/>
      <c r="N63" s="30"/>
      <c r="O63" s="30"/>
      <c r="P63" s="30"/>
      <c r="Q63" s="30"/>
      <c r="R63" s="30">
        <v>42</v>
      </c>
      <c r="S63" s="30"/>
      <c r="T63" s="305"/>
      <c r="U63" s="305"/>
      <c r="V63" s="306"/>
      <c r="W63" s="306"/>
      <c r="X63" s="306"/>
      <c r="Y63" s="306"/>
      <c r="Z63" s="306"/>
      <c r="AA63" s="307"/>
      <c r="AB63" s="307"/>
      <c r="AC63" s="307"/>
    </row>
    <row r="64" spans="1:29" ht="15.75" customHeight="1">
      <c r="A64" s="298">
        <f t="shared" si="1"/>
        <v>63</v>
      </c>
      <c r="B64" s="302" t="s">
        <v>2320</v>
      </c>
      <c r="C64" s="302" t="s">
        <v>2321</v>
      </c>
      <c r="D64" s="303" t="s">
        <v>2109</v>
      </c>
      <c r="E64" s="303" t="s">
        <v>1207</v>
      </c>
      <c r="F64" s="303" t="s">
        <v>2117</v>
      </c>
      <c r="G64" s="312" t="s">
        <v>2322</v>
      </c>
      <c r="H64" s="298"/>
      <c r="I64" s="298"/>
      <c r="J64" s="300"/>
      <c r="K64" s="304" t="s">
        <v>2323</v>
      </c>
      <c r="L64" s="30"/>
      <c r="M64" s="30"/>
      <c r="N64" s="30"/>
      <c r="O64" s="30"/>
      <c r="P64" s="30"/>
      <c r="Q64" s="30"/>
      <c r="R64" s="30">
        <v>71</v>
      </c>
      <c r="S64" s="30"/>
      <c r="T64" s="305"/>
      <c r="U64" s="305"/>
      <c r="V64" s="306"/>
      <c r="W64" s="306"/>
      <c r="X64" s="306"/>
      <c r="Y64" s="306"/>
      <c r="Z64" s="306"/>
      <c r="AA64" s="307"/>
      <c r="AB64" s="307"/>
      <c r="AC64" s="307"/>
    </row>
    <row r="65" spans="1:29" ht="15.75" customHeight="1">
      <c r="A65" s="298">
        <f t="shared" si="1"/>
        <v>64</v>
      </c>
      <c r="B65" s="312" t="s">
        <v>2324</v>
      </c>
      <c r="C65" s="253"/>
      <c r="D65" s="303" t="s">
        <v>2109</v>
      </c>
      <c r="E65" s="253" t="s">
        <v>2196</v>
      </c>
      <c r="F65" s="303" t="s">
        <v>2132</v>
      </c>
      <c r="G65" s="312" t="s">
        <v>2325</v>
      </c>
      <c r="H65" s="253"/>
      <c r="I65" s="253"/>
      <c r="J65" s="253"/>
      <c r="K65" s="313" t="s">
        <v>2326</v>
      </c>
      <c r="L65"/>
      <c r="M65"/>
      <c r="N65"/>
      <c r="O65"/>
      <c r="P65"/>
      <c r="Q65"/>
      <c r="R65">
        <v>57</v>
      </c>
      <c r="S65"/>
      <c r="T65"/>
      <c r="U65"/>
      <c r="V65"/>
      <c r="W65"/>
      <c r="X65"/>
      <c r="Y65"/>
      <c r="Z65"/>
      <c r="AA65"/>
      <c r="AB65"/>
      <c r="AC65"/>
    </row>
    <row r="66" spans="1:29" ht="15.75" customHeight="1">
      <c r="A66" s="298">
        <f t="shared" si="1"/>
        <v>65</v>
      </c>
      <c r="B66" s="312" t="s">
        <v>2327</v>
      </c>
      <c r="C66" s="315"/>
      <c r="D66" s="303" t="s">
        <v>2109</v>
      </c>
      <c r="E66" s="303" t="s">
        <v>1214</v>
      </c>
      <c r="F66" s="303" t="s">
        <v>2122</v>
      </c>
      <c r="G66" s="312" t="s">
        <v>2189</v>
      </c>
      <c r="H66" s="315"/>
      <c r="I66" s="315"/>
      <c r="J66" s="303"/>
      <c r="K66" s="310" t="s">
        <v>2328</v>
      </c>
      <c r="L66" s="30"/>
      <c r="M66" s="30"/>
      <c r="N66" s="30"/>
      <c r="O66" s="30"/>
      <c r="P66" s="30"/>
      <c r="Q66" s="30"/>
      <c r="R66" s="30">
        <v>73</v>
      </c>
      <c r="S66" s="30"/>
      <c r="T66" s="305"/>
      <c r="U66" s="305"/>
      <c r="V66" s="306"/>
      <c r="W66" s="306"/>
      <c r="X66" s="306"/>
      <c r="Y66" s="306"/>
      <c r="Z66" s="306"/>
      <c r="AA66" s="307"/>
      <c r="AB66" s="307"/>
      <c r="AC66" s="307"/>
    </row>
    <row r="67" spans="1:29" ht="15.75" customHeight="1">
      <c r="A67" s="298">
        <f t="shared" si="1"/>
        <v>66</v>
      </c>
      <c r="B67" s="312" t="s">
        <v>2329</v>
      </c>
      <c r="C67" s="315"/>
      <c r="D67" s="303" t="s">
        <v>2109</v>
      </c>
      <c r="E67" s="303" t="s">
        <v>2151</v>
      </c>
      <c r="F67" s="303" t="s">
        <v>2117</v>
      </c>
      <c r="G67" s="312" t="s">
        <v>2330</v>
      </c>
      <c r="H67" s="315"/>
      <c r="I67" s="315"/>
      <c r="J67" s="303"/>
      <c r="K67" s="313" t="s">
        <v>2331</v>
      </c>
      <c r="L67" s="30"/>
      <c r="M67" s="30"/>
      <c r="N67" s="30"/>
      <c r="O67" s="30"/>
      <c r="P67" s="30"/>
      <c r="Q67" s="30"/>
      <c r="R67" s="30">
        <v>84</v>
      </c>
      <c r="S67" s="30"/>
      <c r="T67" s="305"/>
      <c r="U67" s="305"/>
      <c r="V67" s="306"/>
      <c r="W67" s="306"/>
      <c r="X67" s="306"/>
      <c r="Y67" s="306"/>
      <c r="Z67" s="306"/>
      <c r="AA67" s="307"/>
      <c r="AB67" s="307"/>
      <c r="AC67" s="307"/>
    </row>
    <row r="68" spans="1:29" ht="15.75" customHeight="1">
      <c r="A68" s="298">
        <f t="shared" si="1"/>
        <v>67</v>
      </c>
      <c r="B68" s="312" t="s">
        <v>2332</v>
      </c>
      <c r="C68" s="315"/>
      <c r="D68" s="303" t="s">
        <v>2109</v>
      </c>
      <c r="E68" s="303" t="s">
        <v>2151</v>
      </c>
      <c r="F68" s="303" t="s">
        <v>2117</v>
      </c>
      <c r="G68" s="312" t="s">
        <v>2333</v>
      </c>
      <c r="H68" s="315"/>
      <c r="I68" s="315"/>
      <c r="J68" s="303"/>
      <c r="K68" s="310" t="s">
        <v>2334</v>
      </c>
      <c r="L68" s="30"/>
      <c r="M68" s="30"/>
      <c r="N68" s="30"/>
      <c r="O68" s="30"/>
      <c r="P68" s="30"/>
      <c r="Q68" s="30"/>
      <c r="R68" s="30">
        <v>83</v>
      </c>
      <c r="S68" s="30"/>
      <c r="T68" s="305"/>
      <c r="U68" s="305"/>
      <c r="V68" s="306"/>
      <c r="W68" s="306"/>
      <c r="X68" s="306"/>
      <c r="Y68" s="306"/>
      <c r="Z68" s="306"/>
      <c r="AA68" s="307"/>
      <c r="AB68" s="307"/>
      <c r="AC68" s="307"/>
    </row>
    <row r="69" spans="1:29" ht="15.75" customHeight="1">
      <c r="A69" s="298">
        <f t="shared" si="1"/>
        <v>68</v>
      </c>
      <c r="B69" s="302" t="s">
        <v>2335</v>
      </c>
      <c r="C69" s="302" t="s">
        <v>2336</v>
      </c>
      <c r="D69" s="303" t="s">
        <v>2109</v>
      </c>
      <c r="E69" s="303" t="s">
        <v>2127</v>
      </c>
      <c r="F69" s="303" t="s">
        <v>2132</v>
      </c>
      <c r="G69" s="299" t="s">
        <v>2128</v>
      </c>
      <c r="H69" s="298"/>
      <c r="I69" s="298"/>
      <c r="J69" s="300"/>
      <c r="K69" s="304" t="s">
        <v>2337</v>
      </c>
      <c r="N69" s="143"/>
      <c r="R69" s="138">
        <v>59</v>
      </c>
      <c r="T69" s="254"/>
      <c r="U69" s="254"/>
      <c r="V69" s="146"/>
      <c r="W69" s="146"/>
      <c r="X69" s="146"/>
      <c r="Y69" s="146"/>
      <c r="Z69" s="146"/>
      <c r="AA69" s="142"/>
      <c r="AB69" s="142"/>
      <c r="AC69" s="142"/>
    </row>
    <row r="70" spans="1:29" ht="15.75" customHeight="1">
      <c r="A70" s="298">
        <f t="shared" si="1"/>
        <v>69</v>
      </c>
      <c r="B70" s="303" t="s">
        <v>2338</v>
      </c>
      <c r="C70" s="303"/>
      <c r="D70" s="303" t="s">
        <v>2136</v>
      </c>
      <c r="E70" s="303" t="s">
        <v>2137</v>
      </c>
      <c r="F70" s="303" t="s">
        <v>2137</v>
      </c>
      <c r="G70" s="299" t="s">
        <v>2339</v>
      </c>
      <c r="H70" s="298"/>
      <c r="I70" s="298"/>
      <c r="J70" s="300"/>
      <c r="K70" s="314" t="s">
        <v>2340</v>
      </c>
      <c r="L70" s="141" t="s">
        <v>2140</v>
      </c>
      <c r="M70" s="137" t="s">
        <v>2141</v>
      </c>
      <c r="N70" s="138"/>
      <c r="O70" s="137"/>
      <c r="P70" s="137"/>
      <c r="Q70" s="138" t="b">
        <v>0</v>
      </c>
      <c r="R70" s="137">
        <v>25</v>
      </c>
      <c r="S70" s="138" t="s">
        <v>2142</v>
      </c>
      <c r="T70" s="137"/>
      <c r="U70" s="137"/>
      <c r="V70" s="137"/>
      <c r="W70" s="137"/>
      <c r="X70" s="137"/>
      <c r="Y70" s="137"/>
      <c r="Z70" s="137"/>
      <c r="AA70" s="137"/>
      <c r="AB70" s="137"/>
      <c r="AC70" s="137"/>
    </row>
    <row r="71" spans="1:29" ht="15.75" customHeight="1">
      <c r="A71" s="298">
        <f t="shared" si="1"/>
        <v>70</v>
      </c>
      <c r="B71" s="303" t="s">
        <v>2341</v>
      </c>
      <c r="C71" s="303"/>
      <c r="D71" s="303" t="s">
        <v>2144</v>
      </c>
      <c r="E71" s="303" t="s">
        <v>2145</v>
      </c>
      <c r="F71" s="303" t="s">
        <v>2145</v>
      </c>
      <c r="G71" s="299" t="s">
        <v>2146</v>
      </c>
      <c r="H71" s="298"/>
      <c r="I71" s="298"/>
      <c r="J71" s="300"/>
      <c r="K71" s="314" t="s">
        <v>2342</v>
      </c>
      <c r="L71" s="141" t="s">
        <v>2148</v>
      </c>
      <c r="M71" s="137" t="s">
        <v>2141</v>
      </c>
      <c r="N71" s="138"/>
      <c r="O71" s="137"/>
      <c r="P71" s="137"/>
      <c r="Q71" s="138" t="b">
        <v>0</v>
      </c>
      <c r="R71" s="137">
        <v>15</v>
      </c>
      <c r="S71" s="138" t="s">
        <v>2149</v>
      </c>
      <c r="T71" s="137"/>
      <c r="U71" s="137"/>
      <c r="V71" s="137"/>
      <c r="W71" s="137"/>
      <c r="X71" s="137"/>
      <c r="Y71" s="137"/>
      <c r="Z71" s="137"/>
      <c r="AA71" s="137"/>
      <c r="AB71" s="137"/>
      <c r="AC71" s="137"/>
    </row>
    <row r="72" spans="1:29" ht="15.75" customHeight="1">
      <c r="A72" s="298">
        <f t="shared" si="1"/>
        <v>71</v>
      </c>
      <c r="B72" s="312" t="s">
        <v>2343</v>
      </c>
      <c r="C72" s="315"/>
      <c r="D72" s="303" t="s">
        <v>2109</v>
      </c>
      <c r="E72" s="303" t="s">
        <v>1207</v>
      </c>
      <c r="F72" s="303" t="s">
        <v>2117</v>
      </c>
      <c r="G72" s="312" t="s">
        <v>2344</v>
      </c>
      <c r="H72" s="312"/>
      <c r="I72" s="315"/>
      <c r="J72" s="303"/>
      <c r="K72" s="310" t="s">
        <v>2345</v>
      </c>
      <c r="L72" s="30"/>
      <c r="M72" s="30"/>
      <c r="N72" s="30"/>
      <c r="O72" s="30"/>
      <c r="P72" s="30"/>
      <c r="Q72" s="30"/>
      <c r="R72" s="30">
        <v>72</v>
      </c>
      <c r="S72" s="30"/>
      <c r="T72" s="305"/>
      <c r="U72" s="305"/>
      <c r="V72" s="306"/>
      <c r="W72" s="306"/>
      <c r="X72" s="306"/>
      <c r="Y72" s="306"/>
      <c r="Z72" s="306"/>
      <c r="AA72" s="307"/>
      <c r="AB72" s="307"/>
      <c r="AC72" s="307"/>
    </row>
    <row r="73" spans="1:29" ht="15.75" customHeight="1">
      <c r="A73" s="298">
        <f t="shared" si="1"/>
        <v>72</v>
      </c>
      <c r="B73" s="302" t="s">
        <v>2346</v>
      </c>
      <c r="C73" s="302" t="s">
        <v>2347</v>
      </c>
      <c r="D73" s="303" t="s">
        <v>2109</v>
      </c>
      <c r="E73" s="303" t="s">
        <v>2348</v>
      </c>
      <c r="F73" s="303" t="s">
        <v>2132</v>
      </c>
      <c r="G73" s="299" t="s">
        <v>2348</v>
      </c>
      <c r="H73" s="298"/>
      <c r="I73" s="298"/>
      <c r="J73" s="300"/>
      <c r="K73" s="304" t="s">
        <v>2349</v>
      </c>
      <c r="L73" s="141"/>
      <c r="M73" s="142"/>
      <c r="N73" s="143"/>
      <c r="O73" s="141"/>
      <c r="P73" s="141"/>
      <c r="R73" s="141">
        <v>61</v>
      </c>
      <c r="S73" s="137"/>
      <c r="T73" s="141"/>
      <c r="U73" s="141"/>
      <c r="V73" s="141"/>
      <c r="W73" s="141"/>
      <c r="X73" s="141"/>
      <c r="Y73" s="141"/>
      <c r="Z73" s="141"/>
      <c r="AA73" s="141"/>
      <c r="AB73" s="141"/>
      <c r="AC73" s="141"/>
    </row>
    <row r="74" spans="1:29" ht="15.75" customHeight="1">
      <c r="A74" s="298">
        <f t="shared" si="1"/>
        <v>73</v>
      </c>
      <c r="B74" s="302" t="s">
        <v>2350</v>
      </c>
      <c r="C74" s="302" t="s">
        <v>2351</v>
      </c>
      <c r="D74" s="303" t="s">
        <v>2109</v>
      </c>
      <c r="E74" s="303" t="s">
        <v>2110</v>
      </c>
      <c r="F74" s="303" t="s">
        <v>2111</v>
      </c>
      <c r="G74" s="299" t="s">
        <v>2112</v>
      </c>
      <c r="H74" s="298"/>
      <c r="I74" s="298"/>
      <c r="J74" s="300"/>
      <c r="K74" s="304" t="s">
        <v>2352</v>
      </c>
      <c r="L74" s="30"/>
      <c r="M74" s="30"/>
      <c r="N74" s="30"/>
      <c r="O74" s="30"/>
      <c r="P74" s="30"/>
      <c r="Q74" s="30"/>
      <c r="R74" s="30">
        <v>106</v>
      </c>
      <c r="S74" s="30"/>
      <c r="T74" s="305"/>
      <c r="U74" s="305"/>
      <c r="V74" s="306"/>
      <c r="W74" s="306"/>
      <c r="X74" s="306"/>
      <c r="Y74" s="306"/>
      <c r="Z74" s="306"/>
      <c r="AA74" s="307"/>
      <c r="AB74" s="307"/>
      <c r="AC74" s="307"/>
    </row>
    <row r="75" spans="1:29" ht="15.75" customHeight="1">
      <c r="A75" s="298">
        <f t="shared" si="1"/>
        <v>74</v>
      </c>
      <c r="B75" s="303" t="s">
        <v>2353</v>
      </c>
      <c r="C75" s="303"/>
      <c r="D75" s="303" t="s">
        <v>2144</v>
      </c>
      <c r="E75" s="298" t="s">
        <v>2219</v>
      </c>
      <c r="F75" s="298" t="s">
        <v>2219</v>
      </c>
      <c r="G75" s="299" t="s">
        <v>2219</v>
      </c>
      <c r="H75" s="298"/>
      <c r="I75" s="298"/>
      <c r="J75" s="300"/>
      <c r="K75" s="314" t="s">
        <v>2354</v>
      </c>
      <c r="L75" s="141" t="s">
        <v>2158</v>
      </c>
      <c r="M75" s="137" t="s">
        <v>2141</v>
      </c>
      <c r="N75" s="138"/>
      <c r="Q75" s="138" t="b">
        <v>0</v>
      </c>
      <c r="R75" s="138">
        <v>2</v>
      </c>
      <c r="S75" s="138" t="s">
        <v>2159</v>
      </c>
    </row>
    <row r="76" spans="1:29" ht="15.75" customHeight="1">
      <c r="A76" s="298">
        <f t="shared" si="1"/>
        <v>75</v>
      </c>
      <c r="B76" s="302" t="s">
        <v>2355</v>
      </c>
      <c r="C76" s="302" t="s">
        <v>2356</v>
      </c>
      <c r="D76" s="303" t="s">
        <v>2109</v>
      </c>
      <c r="E76" s="298" t="s">
        <v>2116</v>
      </c>
      <c r="F76" s="298" t="s">
        <v>2117</v>
      </c>
      <c r="G76" s="318" t="s">
        <v>2357</v>
      </c>
      <c r="H76" s="298"/>
      <c r="I76" s="298"/>
      <c r="J76" s="300"/>
      <c r="K76" s="304" t="s">
        <v>2358</v>
      </c>
      <c r="L76" s="137"/>
      <c r="M76" s="137" t="s">
        <v>2141</v>
      </c>
      <c r="N76" s="143"/>
      <c r="O76" s="141"/>
      <c r="P76" s="141"/>
      <c r="Q76" s="141"/>
      <c r="R76" s="141">
        <v>34</v>
      </c>
      <c r="S76" s="137"/>
      <c r="T76" s="141"/>
      <c r="U76" s="141"/>
      <c r="V76" s="141"/>
      <c r="W76" s="141"/>
      <c r="X76" s="141"/>
      <c r="Y76" s="141"/>
      <c r="Z76" s="141"/>
      <c r="AA76" s="141"/>
      <c r="AB76" s="141"/>
      <c r="AC76" s="141"/>
    </row>
    <row r="77" spans="1:29" ht="15.75" customHeight="1">
      <c r="A77" s="298">
        <f t="shared" si="1"/>
        <v>76</v>
      </c>
      <c r="B77" s="302" t="s">
        <v>2359</v>
      </c>
      <c r="C77" s="302" t="s">
        <v>2360</v>
      </c>
      <c r="D77" s="303" t="s">
        <v>2109</v>
      </c>
      <c r="E77" s="303" t="s">
        <v>1237</v>
      </c>
      <c r="F77" s="303" t="s">
        <v>2122</v>
      </c>
      <c r="G77" s="318" t="s">
        <v>2361</v>
      </c>
      <c r="H77" s="298"/>
      <c r="I77" s="298"/>
      <c r="J77" s="300"/>
      <c r="K77" s="304" t="s">
        <v>2362</v>
      </c>
      <c r="N77" s="143"/>
      <c r="R77" s="138">
        <v>50</v>
      </c>
      <c r="T77" s="254"/>
      <c r="U77" s="254"/>
      <c r="V77" s="146"/>
      <c r="W77" s="146"/>
      <c r="X77" s="146"/>
      <c r="Y77" s="146"/>
      <c r="Z77" s="146"/>
      <c r="AA77" s="142"/>
      <c r="AB77" s="142"/>
      <c r="AC77" s="142"/>
    </row>
    <row r="78" spans="1:29" ht="15.75" customHeight="1">
      <c r="A78" s="298">
        <f t="shared" si="1"/>
        <v>77</v>
      </c>
      <c r="B78" s="312" t="s">
        <v>2363</v>
      </c>
      <c r="C78" s="315"/>
      <c r="D78" s="303" t="s">
        <v>2109</v>
      </c>
      <c r="E78" s="303" t="s">
        <v>1531</v>
      </c>
      <c r="F78" s="303" t="s">
        <v>2117</v>
      </c>
      <c r="G78" s="312" t="s">
        <v>2364</v>
      </c>
      <c r="H78" s="315"/>
      <c r="I78" s="315"/>
      <c r="J78" s="303"/>
      <c r="K78" s="310" t="s">
        <v>2365</v>
      </c>
      <c r="L78" s="30"/>
      <c r="M78" s="30"/>
      <c r="N78" s="30"/>
      <c r="O78" s="30"/>
      <c r="P78" s="30"/>
      <c r="Q78" s="30"/>
      <c r="R78" s="30">
        <v>77</v>
      </c>
      <c r="S78" s="30"/>
      <c r="T78" s="305"/>
      <c r="U78" s="305"/>
      <c r="V78" s="306"/>
      <c r="W78" s="306"/>
      <c r="X78" s="306"/>
      <c r="Y78" s="306"/>
      <c r="Z78" s="306"/>
      <c r="AA78" s="307"/>
      <c r="AB78" s="307"/>
      <c r="AC78" s="307"/>
    </row>
    <row r="79" spans="1:29" ht="15.75" customHeight="1">
      <c r="A79" s="298">
        <f t="shared" si="1"/>
        <v>78</v>
      </c>
      <c r="B79" s="312" t="s">
        <v>2366</v>
      </c>
      <c r="C79" s="315"/>
      <c r="D79" s="303" t="s">
        <v>2109</v>
      </c>
      <c r="E79" s="303" t="s">
        <v>1531</v>
      </c>
      <c r="F79" s="303" t="s">
        <v>2111</v>
      </c>
      <c r="G79" s="312" t="s">
        <v>2172</v>
      </c>
      <c r="H79" s="315"/>
      <c r="I79" s="315"/>
      <c r="J79" s="303"/>
      <c r="K79" s="310" t="s">
        <v>2367</v>
      </c>
      <c r="L79" s="30"/>
      <c r="M79" s="30"/>
      <c r="N79" s="30"/>
      <c r="O79" s="30"/>
      <c r="P79" s="30"/>
      <c r="Q79" s="30"/>
      <c r="R79" s="30">
        <v>99</v>
      </c>
      <c r="S79" s="30"/>
      <c r="T79" s="305"/>
      <c r="U79" s="305"/>
      <c r="V79" s="306"/>
      <c r="W79" s="306"/>
      <c r="X79" s="306"/>
      <c r="Y79" s="306"/>
      <c r="Z79" s="306"/>
      <c r="AA79" s="307"/>
      <c r="AB79" s="307"/>
      <c r="AC79" s="307"/>
    </row>
    <row r="80" spans="1:29" ht="15.75" customHeight="1">
      <c r="A80" s="298">
        <f t="shared" si="1"/>
        <v>79</v>
      </c>
      <c r="B80" s="302" t="s">
        <v>2368</v>
      </c>
      <c r="C80" s="302" t="s">
        <v>2369</v>
      </c>
      <c r="D80" s="303" t="s">
        <v>2109</v>
      </c>
      <c r="E80" s="303" t="s">
        <v>2116</v>
      </c>
      <c r="F80" s="303" t="s">
        <v>2116</v>
      </c>
      <c r="G80" s="299" t="s">
        <v>2370</v>
      </c>
      <c r="H80" s="298"/>
      <c r="I80" s="298"/>
      <c r="J80" s="300"/>
      <c r="K80" s="304" t="s">
        <v>2371</v>
      </c>
      <c r="L80" s="137"/>
      <c r="M80" s="137" t="s">
        <v>2141</v>
      </c>
      <c r="N80" s="143"/>
      <c r="O80" s="141"/>
      <c r="P80" s="141"/>
      <c r="Q80" s="141"/>
      <c r="R80" s="141">
        <v>29</v>
      </c>
      <c r="S80" s="137"/>
      <c r="T80" s="141"/>
      <c r="U80" s="141"/>
      <c r="V80" s="141"/>
      <c r="W80" s="141"/>
      <c r="X80" s="141"/>
      <c r="Y80" s="141"/>
      <c r="Z80" s="141"/>
      <c r="AA80" s="141"/>
      <c r="AB80" s="141"/>
      <c r="AC80" s="141"/>
    </row>
    <row r="81" spans="1:29" ht="15.75" customHeight="1">
      <c r="A81" s="298">
        <f t="shared" si="1"/>
        <v>80</v>
      </c>
      <c r="B81" s="302" t="s">
        <v>2372</v>
      </c>
      <c r="C81" s="302" t="s">
        <v>2373</v>
      </c>
      <c r="D81" s="303" t="s">
        <v>2109</v>
      </c>
      <c r="E81" s="303" t="s">
        <v>2116</v>
      </c>
      <c r="F81" s="303" t="s">
        <v>2116</v>
      </c>
      <c r="G81" s="299" t="s">
        <v>2374</v>
      </c>
      <c r="H81" s="298"/>
      <c r="I81" s="298"/>
      <c r="J81" s="300"/>
      <c r="K81" s="304" t="s">
        <v>2375</v>
      </c>
      <c r="L81" s="137"/>
      <c r="M81" s="137" t="s">
        <v>2141</v>
      </c>
      <c r="N81" s="143"/>
      <c r="O81" s="141"/>
      <c r="P81" s="141"/>
      <c r="Q81" s="141"/>
      <c r="R81" s="141">
        <v>108</v>
      </c>
      <c r="S81" s="137"/>
      <c r="T81" s="141"/>
      <c r="U81" s="141"/>
      <c r="V81" s="141"/>
      <c r="W81" s="141"/>
      <c r="X81" s="141"/>
      <c r="Y81" s="141"/>
      <c r="Z81" s="141"/>
      <c r="AA81" s="141"/>
      <c r="AB81" s="141"/>
      <c r="AC81" s="141"/>
    </row>
    <row r="82" spans="1:29" ht="15.75" customHeight="1">
      <c r="A82" s="298">
        <f t="shared" si="1"/>
        <v>81</v>
      </c>
      <c r="B82" s="312" t="s">
        <v>2376</v>
      </c>
      <c r="C82" s="302"/>
      <c r="D82" s="303" t="s">
        <v>2109</v>
      </c>
      <c r="E82" s="303" t="s">
        <v>2277</v>
      </c>
      <c r="F82" s="303" t="s">
        <v>2132</v>
      </c>
      <c r="G82" s="312" t="s">
        <v>2377</v>
      </c>
      <c r="H82" s="298"/>
      <c r="I82" s="298"/>
      <c r="J82" s="300"/>
      <c r="K82" s="313" t="s">
        <v>2378</v>
      </c>
      <c r="N82" s="143"/>
      <c r="R82" s="138">
        <v>51</v>
      </c>
      <c r="T82" s="254"/>
      <c r="U82" s="254"/>
      <c r="V82" s="146"/>
      <c r="W82" s="146"/>
      <c r="X82" s="146"/>
      <c r="Y82" s="146"/>
      <c r="Z82" s="146"/>
      <c r="AA82" s="142"/>
      <c r="AB82" s="142"/>
      <c r="AC82" s="142"/>
    </row>
    <row r="83" spans="1:29" ht="15.75" customHeight="1">
      <c r="A83" s="298">
        <f t="shared" si="1"/>
        <v>82</v>
      </c>
      <c r="B83" s="312" t="s">
        <v>2379</v>
      </c>
      <c r="C83" s="315"/>
      <c r="D83" s="303" t="s">
        <v>2109</v>
      </c>
      <c r="E83" s="303" t="s">
        <v>1529</v>
      </c>
      <c r="F83" s="303" t="s">
        <v>2122</v>
      </c>
      <c r="G83" s="312" t="s">
        <v>2380</v>
      </c>
      <c r="H83" s="315"/>
      <c r="I83" s="315"/>
      <c r="J83" s="303"/>
      <c r="K83" s="310" t="s">
        <v>2381</v>
      </c>
      <c r="L83" s="30"/>
      <c r="M83" s="30"/>
      <c r="N83" s="30"/>
      <c r="O83" s="30"/>
      <c r="P83" s="30"/>
      <c r="Q83" s="30"/>
      <c r="R83" s="30">
        <v>75</v>
      </c>
      <c r="S83" s="30"/>
      <c r="T83" s="305"/>
      <c r="U83" s="305"/>
      <c r="V83" s="306"/>
      <c r="W83" s="306"/>
      <c r="X83" s="306"/>
      <c r="Y83" s="306"/>
      <c r="Z83" s="306"/>
      <c r="AA83" s="307"/>
      <c r="AB83" s="307"/>
      <c r="AC83" s="307"/>
    </row>
    <row r="84" spans="1:29" ht="15.75" customHeight="1">
      <c r="A84" s="298">
        <f t="shared" si="1"/>
        <v>83</v>
      </c>
      <c r="B84" s="302" t="s">
        <v>2382</v>
      </c>
      <c r="C84" s="302" t="s">
        <v>2383</v>
      </c>
      <c r="D84" s="303" t="s">
        <v>2109</v>
      </c>
      <c r="E84" s="303" t="s">
        <v>1207</v>
      </c>
      <c r="F84" s="303" t="s">
        <v>2117</v>
      </c>
      <c r="G84" s="312" t="s">
        <v>2322</v>
      </c>
      <c r="H84" s="298"/>
      <c r="I84" s="298"/>
      <c r="J84" s="300"/>
      <c r="K84" s="304" t="s">
        <v>2384</v>
      </c>
      <c r="L84" s="30"/>
      <c r="M84" s="30"/>
      <c r="N84" s="30"/>
      <c r="O84" s="30"/>
      <c r="P84" s="30"/>
      <c r="Q84" s="30"/>
      <c r="R84" s="30">
        <v>69</v>
      </c>
      <c r="S84" s="30"/>
      <c r="T84" s="305"/>
      <c r="U84" s="305"/>
      <c r="V84" s="306"/>
      <c r="W84" s="306"/>
      <c r="X84" s="306"/>
      <c r="Y84" s="306"/>
      <c r="Z84" s="306"/>
      <c r="AA84" s="307"/>
      <c r="AB84" s="307"/>
      <c r="AC84" s="307"/>
    </row>
    <row r="85" spans="1:29" ht="15.75" customHeight="1">
      <c r="A85" s="298">
        <f t="shared" si="1"/>
        <v>84</v>
      </c>
      <c r="B85" s="303" t="s">
        <v>2385</v>
      </c>
      <c r="C85" s="303"/>
      <c r="D85" s="303" t="s">
        <v>2144</v>
      </c>
      <c r="E85" s="298" t="s">
        <v>2219</v>
      </c>
      <c r="F85" s="298" t="s">
        <v>2219</v>
      </c>
      <c r="G85" s="299" t="s">
        <v>2219</v>
      </c>
      <c r="H85" s="298"/>
      <c r="I85" s="298"/>
      <c r="J85" s="300"/>
      <c r="K85" s="314" t="s">
        <v>2386</v>
      </c>
      <c r="L85" s="141" t="s">
        <v>2387</v>
      </c>
      <c r="M85" s="137" t="s">
        <v>2141</v>
      </c>
      <c r="N85" s="138"/>
      <c r="Q85" s="138" t="b">
        <v>0</v>
      </c>
      <c r="R85" s="138">
        <v>3</v>
      </c>
      <c r="S85" s="138" t="s">
        <v>2159</v>
      </c>
    </row>
    <row r="86" spans="1:29" ht="15.75" customHeight="1">
      <c r="A86" s="298">
        <f t="shared" si="1"/>
        <v>85</v>
      </c>
      <c r="B86" s="312" t="s">
        <v>2388</v>
      </c>
      <c r="C86" s="315"/>
      <c r="D86" s="303" t="s">
        <v>2109</v>
      </c>
      <c r="E86" s="303" t="s">
        <v>1531</v>
      </c>
      <c r="F86" s="303" t="s">
        <v>2117</v>
      </c>
      <c r="G86" s="312" t="s">
        <v>2389</v>
      </c>
      <c r="H86" s="315"/>
      <c r="I86" s="315"/>
      <c r="J86" s="303"/>
      <c r="K86" s="310" t="s">
        <v>2390</v>
      </c>
      <c r="L86" s="30"/>
      <c r="M86" s="30"/>
      <c r="N86" s="30"/>
      <c r="O86" s="30"/>
      <c r="P86" s="30"/>
      <c r="Q86" s="30"/>
      <c r="R86" s="30">
        <v>78</v>
      </c>
      <c r="S86" s="30"/>
      <c r="T86" s="305"/>
      <c r="U86" s="305"/>
      <c r="V86" s="306"/>
      <c r="W86" s="306"/>
      <c r="X86" s="306"/>
      <c r="Y86" s="306"/>
      <c r="Z86" s="306"/>
      <c r="AA86" s="307"/>
      <c r="AB86" s="307"/>
      <c r="AC86" s="307"/>
    </row>
    <row r="87" spans="1:29" ht="15.75" customHeight="1">
      <c r="A87" s="298">
        <f t="shared" si="1"/>
        <v>86</v>
      </c>
      <c r="B87" s="302" t="s">
        <v>2391</v>
      </c>
      <c r="C87" s="302" t="s">
        <v>2392</v>
      </c>
      <c r="D87" s="303" t="s">
        <v>2109</v>
      </c>
      <c r="E87" s="303" t="s">
        <v>2348</v>
      </c>
      <c r="F87" s="303" t="s">
        <v>2132</v>
      </c>
      <c r="G87" s="299" t="s">
        <v>2348</v>
      </c>
      <c r="H87" s="298"/>
      <c r="I87" s="298"/>
      <c r="J87" s="300"/>
      <c r="K87" s="304" t="s">
        <v>2393</v>
      </c>
      <c r="L87" s="330"/>
      <c r="M87" s="327"/>
      <c r="N87" s="328"/>
      <c r="O87" s="329"/>
      <c r="P87" s="329"/>
      <c r="Q87" s="30"/>
      <c r="R87" s="329">
        <v>62</v>
      </c>
      <c r="S87" s="137"/>
      <c r="T87" s="329"/>
      <c r="U87" s="329"/>
      <c r="V87" s="329"/>
      <c r="W87" s="329"/>
      <c r="X87" s="329"/>
      <c r="Y87" s="329"/>
      <c r="Z87" s="329"/>
      <c r="AA87" s="329"/>
      <c r="AB87" s="329"/>
      <c r="AC87" s="329"/>
    </row>
    <row r="88" spans="1:29" ht="15.75" customHeight="1">
      <c r="A88" s="298">
        <f t="shared" si="1"/>
        <v>87</v>
      </c>
      <c r="B88" s="302" t="s">
        <v>2394</v>
      </c>
      <c r="C88" s="302" t="s">
        <v>2394</v>
      </c>
      <c r="D88" s="303" t="s">
        <v>2109</v>
      </c>
      <c r="E88" s="303" t="s">
        <v>2111</v>
      </c>
      <c r="F88" s="303" t="s">
        <v>2111</v>
      </c>
      <c r="G88" s="303" t="s">
        <v>2111</v>
      </c>
      <c r="H88" s="33"/>
      <c r="I88" s="33"/>
      <c r="J88" s="33"/>
      <c r="K88" s="313" t="s">
        <v>2395</v>
      </c>
      <c r="L88" s="30"/>
      <c r="M88" s="30"/>
      <c r="N88" s="30"/>
      <c r="O88" s="30"/>
      <c r="P88" s="30"/>
      <c r="Q88" s="30"/>
      <c r="R88" s="30">
        <v>115</v>
      </c>
      <c r="S88" s="30"/>
      <c r="T88" s="311"/>
      <c r="U88" s="305"/>
      <c r="V88" s="306"/>
      <c r="W88" s="306"/>
      <c r="X88" s="306"/>
      <c r="Y88" s="306"/>
      <c r="Z88" s="306"/>
      <c r="AA88" s="307"/>
      <c r="AB88" s="307"/>
      <c r="AC88" s="307"/>
    </row>
    <row r="89" spans="1:29" ht="15.75" customHeight="1">
      <c r="A89" s="298">
        <f t="shared" si="1"/>
        <v>88</v>
      </c>
      <c r="B89" s="302" t="s">
        <v>2396</v>
      </c>
      <c r="C89" s="302" t="s">
        <v>2397</v>
      </c>
      <c r="D89" s="303" t="s">
        <v>2109</v>
      </c>
      <c r="E89" s="303" t="s">
        <v>2127</v>
      </c>
      <c r="F89" s="303" t="s">
        <v>2132</v>
      </c>
      <c r="G89" s="299" t="s">
        <v>2398</v>
      </c>
      <c r="H89" s="298"/>
      <c r="I89" s="298"/>
      <c r="J89" s="300"/>
      <c r="K89" s="304" t="s">
        <v>2399</v>
      </c>
      <c r="L89" s="141"/>
      <c r="M89" s="142"/>
      <c r="N89" s="143"/>
      <c r="O89" s="141"/>
      <c r="P89" s="141"/>
      <c r="R89" s="141">
        <v>60</v>
      </c>
      <c r="S89" s="137"/>
      <c r="T89" s="141"/>
      <c r="U89" s="141"/>
      <c r="V89" s="141"/>
      <c r="W89" s="141"/>
      <c r="X89" s="141"/>
      <c r="Y89" s="141"/>
      <c r="Z89" s="141"/>
      <c r="AA89" s="141"/>
      <c r="AB89" s="141"/>
      <c r="AC89" s="141"/>
    </row>
    <row r="90" spans="1:29" ht="15.75" customHeight="1">
      <c r="A90" s="298">
        <f t="shared" si="1"/>
        <v>89</v>
      </c>
      <c r="B90" s="312" t="s">
        <v>2400</v>
      </c>
      <c r="C90" s="315"/>
      <c r="D90" s="303" t="s">
        <v>2109</v>
      </c>
      <c r="E90" s="303" t="s">
        <v>1529</v>
      </c>
      <c r="F90" s="303" t="s">
        <v>2122</v>
      </c>
      <c r="G90" s="312" t="s">
        <v>2252</v>
      </c>
      <c r="H90" s="315"/>
      <c r="I90" s="315"/>
      <c r="J90" s="303"/>
      <c r="K90" s="310" t="s">
        <v>2401</v>
      </c>
      <c r="L90" s="30"/>
      <c r="M90" s="30"/>
      <c r="N90" s="30"/>
      <c r="O90" s="30"/>
      <c r="P90" s="30"/>
      <c r="Q90" s="30"/>
      <c r="R90" s="30">
        <v>76</v>
      </c>
      <c r="S90" s="30"/>
      <c r="T90" s="305"/>
      <c r="U90" s="305"/>
      <c r="V90" s="306"/>
      <c r="W90" s="306"/>
      <c r="X90" s="306"/>
      <c r="Y90" s="306"/>
      <c r="Z90" s="306"/>
      <c r="AA90" s="307"/>
      <c r="AB90" s="307"/>
      <c r="AC90" s="307"/>
    </row>
    <row r="91" spans="1:29" ht="15.75" customHeight="1">
      <c r="A91" s="298">
        <f t="shared" si="1"/>
        <v>90</v>
      </c>
      <c r="B91" s="302" t="s">
        <v>2402</v>
      </c>
      <c r="C91" s="302" t="s">
        <v>2403</v>
      </c>
      <c r="D91" s="303" t="s">
        <v>2109</v>
      </c>
      <c r="E91" s="303" t="s">
        <v>2348</v>
      </c>
      <c r="F91" s="303" t="s">
        <v>2132</v>
      </c>
      <c r="G91" s="299" t="s">
        <v>2348</v>
      </c>
      <c r="H91" s="298"/>
      <c r="I91" s="298"/>
      <c r="J91" s="300"/>
      <c r="K91" s="304" t="s">
        <v>2404</v>
      </c>
      <c r="L91" s="330"/>
      <c r="M91" s="327"/>
      <c r="N91" s="328"/>
      <c r="O91" s="329"/>
      <c r="P91" s="329"/>
      <c r="Q91" s="30"/>
      <c r="R91" s="329">
        <v>63</v>
      </c>
      <c r="S91" s="137"/>
      <c r="T91" s="329"/>
      <c r="U91" s="329"/>
      <c r="V91" s="329"/>
      <c r="W91" s="329"/>
      <c r="X91" s="329"/>
      <c r="Y91" s="329"/>
      <c r="Z91" s="329"/>
      <c r="AA91" s="329"/>
      <c r="AB91" s="329"/>
      <c r="AC91" s="329"/>
    </row>
    <row r="92" spans="1:29" ht="15.75" customHeight="1">
      <c r="A92" s="298">
        <f t="shared" si="1"/>
        <v>91</v>
      </c>
      <c r="B92" s="303" t="s">
        <v>2405</v>
      </c>
      <c r="C92" s="303"/>
      <c r="D92" s="303" t="s">
        <v>2144</v>
      </c>
      <c r="E92" s="303" t="s">
        <v>2163</v>
      </c>
      <c r="F92" s="303" t="s">
        <v>2163</v>
      </c>
      <c r="G92" s="299" t="s">
        <v>2406</v>
      </c>
      <c r="H92" s="298"/>
      <c r="I92" s="298"/>
      <c r="J92" s="313" t="s">
        <v>2407</v>
      </c>
      <c r="K92" s="314" t="s">
        <v>2408</v>
      </c>
      <c r="L92" s="141" t="s">
        <v>2140</v>
      </c>
      <c r="M92" s="137" t="s">
        <v>2141</v>
      </c>
      <c r="N92" s="138"/>
      <c r="O92" s="137"/>
      <c r="P92" s="137"/>
      <c r="Q92" s="138" t="b">
        <v>0</v>
      </c>
      <c r="R92" s="137">
        <v>19</v>
      </c>
      <c r="S92" s="138" t="s">
        <v>2142</v>
      </c>
      <c r="T92" s="137"/>
      <c r="U92" s="137"/>
      <c r="V92" s="137"/>
      <c r="W92" s="137"/>
      <c r="X92" s="137"/>
      <c r="Y92" s="137"/>
      <c r="Z92" s="137"/>
      <c r="AA92" s="137"/>
      <c r="AB92" s="137"/>
      <c r="AC92" s="137"/>
    </row>
    <row r="93" spans="1:29" ht="15.75" customHeight="1">
      <c r="A93" s="298">
        <f t="shared" si="1"/>
        <v>92</v>
      </c>
      <c r="B93" s="302" t="s">
        <v>2409</v>
      </c>
      <c r="C93" s="302" t="s">
        <v>2409</v>
      </c>
      <c r="D93" s="303" t="s">
        <v>2109</v>
      </c>
      <c r="E93" s="308" t="s">
        <v>2410</v>
      </c>
      <c r="F93" s="309" t="s">
        <v>2117</v>
      </c>
      <c r="G93" s="332"/>
      <c r="H93" s="33"/>
      <c r="I93" s="33"/>
      <c r="J93" s="33"/>
      <c r="K93" s="313" t="s">
        <v>2411</v>
      </c>
      <c r="L93" s="30"/>
      <c r="M93" s="30"/>
      <c r="N93" s="30"/>
      <c r="O93" s="30"/>
      <c r="P93" s="30"/>
      <c r="Q93" s="30"/>
      <c r="R93" s="30">
        <v>114</v>
      </c>
      <c r="S93" s="30"/>
      <c r="T93" s="311"/>
      <c r="U93" s="305"/>
      <c r="V93" s="306"/>
      <c r="W93" s="306"/>
      <c r="X93" s="306"/>
      <c r="Y93" s="306"/>
      <c r="Z93" s="306"/>
      <c r="AA93" s="307"/>
      <c r="AB93" s="307"/>
      <c r="AC93" s="307"/>
    </row>
    <row r="94" spans="1:29" ht="15.75" customHeight="1">
      <c r="A94" s="298">
        <f t="shared" si="1"/>
        <v>93</v>
      </c>
      <c r="B94" s="312" t="s">
        <v>2412</v>
      </c>
      <c r="C94" s="315"/>
      <c r="D94" s="303" t="s">
        <v>2109</v>
      </c>
      <c r="E94" s="303" t="s">
        <v>2151</v>
      </c>
      <c r="F94" s="303" t="s">
        <v>2117</v>
      </c>
      <c r="G94" s="312" t="s">
        <v>2413</v>
      </c>
      <c r="H94" s="315"/>
      <c r="I94" s="315"/>
      <c r="J94" s="303"/>
      <c r="K94" s="310" t="s">
        <v>2414</v>
      </c>
      <c r="L94" s="30"/>
      <c r="M94" s="30"/>
      <c r="N94" s="30"/>
      <c r="O94" s="30"/>
      <c r="P94" s="30"/>
      <c r="Q94" s="30"/>
      <c r="R94" s="30">
        <v>90</v>
      </c>
      <c r="S94" s="30"/>
      <c r="T94" s="305"/>
      <c r="U94" s="305"/>
      <c r="V94" s="306"/>
      <c r="W94" s="306"/>
      <c r="X94" s="306"/>
      <c r="Y94" s="306"/>
      <c r="Z94" s="306"/>
      <c r="AA94" s="307"/>
      <c r="AB94" s="307"/>
      <c r="AC94" s="307"/>
    </row>
    <row r="95" spans="1:29" ht="15.75" customHeight="1">
      <c r="A95" s="298">
        <f t="shared" ref="A95:A122" si="2">ROW()-1</f>
        <v>94</v>
      </c>
      <c r="B95" s="312" t="s">
        <v>2415</v>
      </c>
      <c r="C95" s="315"/>
      <c r="D95" s="303" t="s">
        <v>2109</v>
      </c>
      <c r="E95" s="303" t="s">
        <v>2151</v>
      </c>
      <c r="F95" s="303" t="s">
        <v>2117</v>
      </c>
      <c r="G95" s="312" t="s">
        <v>2200</v>
      </c>
      <c r="H95" s="315"/>
      <c r="I95" s="315"/>
      <c r="J95" s="303"/>
      <c r="K95" s="310" t="s">
        <v>2416</v>
      </c>
      <c r="L95" s="30"/>
      <c r="M95" s="30"/>
      <c r="N95" s="30"/>
      <c r="O95" s="30"/>
      <c r="P95" s="30"/>
      <c r="Q95" s="30"/>
      <c r="R95" s="30">
        <v>92</v>
      </c>
      <c r="S95" s="30"/>
      <c r="T95" s="305"/>
      <c r="U95" s="305"/>
      <c r="V95" s="306"/>
      <c r="W95" s="306"/>
      <c r="X95" s="306"/>
      <c r="Y95" s="306"/>
      <c r="Z95" s="306"/>
      <c r="AA95" s="307"/>
      <c r="AB95" s="307"/>
      <c r="AC95" s="307"/>
    </row>
    <row r="96" spans="1:29" ht="15.75" customHeight="1">
      <c r="A96" s="298">
        <f t="shared" si="2"/>
        <v>95</v>
      </c>
      <c r="B96" s="312" t="s">
        <v>2417</v>
      </c>
      <c r="C96" s="319"/>
      <c r="D96" s="303" t="s">
        <v>2109</v>
      </c>
      <c r="E96" s="303" t="s">
        <v>2196</v>
      </c>
      <c r="F96" s="309" t="s">
        <v>2132</v>
      </c>
      <c r="G96" s="312" t="s">
        <v>2325</v>
      </c>
      <c r="H96" s="33"/>
      <c r="I96" s="33"/>
      <c r="J96" s="33"/>
      <c r="K96" s="313" t="s">
        <v>2418</v>
      </c>
      <c r="L96" s="30"/>
      <c r="M96" s="30"/>
      <c r="N96" s="30"/>
      <c r="O96" s="30"/>
      <c r="P96" s="30"/>
      <c r="Q96" s="30"/>
      <c r="R96" s="30">
        <v>47</v>
      </c>
      <c r="S96" s="30"/>
      <c r="T96" s="305"/>
      <c r="U96" s="305"/>
      <c r="V96" s="306"/>
      <c r="W96" s="306"/>
      <c r="X96" s="306"/>
      <c r="Y96" s="306"/>
      <c r="Z96" s="306"/>
      <c r="AA96" s="307"/>
      <c r="AB96" s="307"/>
      <c r="AC96" s="307"/>
    </row>
    <row r="97" spans="1:29" ht="15.75" customHeight="1">
      <c r="A97" s="298">
        <f t="shared" si="2"/>
        <v>96</v>
      </c>
      <c r="B97" s="312" t="s">
        <v>2417</v>
      </c>
      <c r="C97" s="253"/>
      <c r="D97" s="303" t="s">
        <v>2109</v>
      </c>
      <c r="E97" s="253" t="s">
        <v>2196</v>
      </c>
      <c r="F97" s="303" t="s">
        <v>2132</v>
      </c>
      <c r="G97" s="312" t="s">
        <v>2325</v>
      </c>
      <c r="H97" s="253"/>
      <c r="I97" s="253"/>
      <c r="J97" s="253"/>
      <c r="K97" s="313" t="s">
        <v>2419</v>
      </c>
      <c r="L97"/>
      <c r="M97"/>
      <c r="N97"/>
      <c r="O97"/>
      <c r="P97"/>
      <c r="Q97"/>
      <c r="R97">
        <v>58</v>
      </c>
      <c r="S97"/>
      <c r="T97"/>
      <c r="U97"/>
      <c r="V97"/>
      <c r="W97"/>
      <c r="X97"/>
      <c r="Y97"/>
      <c r="Z97"/>
      <c r="AA97"/>
      <c r="AB97"/>
      <c r="AC97"/>
    </row>
    <row r="98" spans="1:29" ht="15.75" customHeight="1">
      <c r="A98" s="298">
        <f t="shared" si="2"/>
        <v>97</v>
      </c>
      <c r="B98" s="302" t="s">
        <v>2420</v>
      </c>
      <c r="C98" s="302" t="s">
        <v>2421</v>
      </c>
      <c r="D98" s="303" t="s">
        <v>2109</v>
      </c>
      <c r="E98" s="303" t="s">
        <v>2116</v>
      </c>
      <c r="F98" s="303" t="s">
        <v>2116</v>
      </c>
      <c r="G98" s="299" t="s">
        <v>2422</v>
      </c>
      <c r="H98" s="298"/>
      <c r="I98" s="298"/>
      <c r="J98" s="300"/>
      <c r="K98" s="304" t="s">
        <v>2423</v>
      </c>
      <c r="L98" s="137"/>
      <c r="M98" s="137" t="s">
        <v>2141</v>
      </c>
      <c r="N98" s="143"/>
      <c r="O98" s="141"/>
      <c r="P98" s="141"/>
      <c r="Q98" s="141"/>
      <c r="R98" s="141">
        <v>32</v>
      </c>
      <c r="S98" s="137"/>
      <c r="T98" s="141"/>
      <c r="U98" s="141"/>
      <c r="V98" s="141"/>
      <c r="W98" s="141"/>
      <c r="X98" s="141"/>
      <c r="Y98" s="141"/>
      <c r="Z98" s="141"/>
      <c r="AA98" s="141"/>
      <c r="AB98" s="141"/>
      <c r="AC98" s="141"/>
    </row>
    <row r="99" spans="1:29" ht="15.75" customHeight="1">
      <c r="A99" s="298">
        <f t="shared" si="2"/>
        <v>98</v>
      </c>
      <c r="B99" s="312" t="s">
        <v>2424</v>
      </c>
      <c r="C99" s="319"/>
      <c r="D99" s="303" t="s">
        <v>2109</v>
      </c>
      <c r="E99" s="303" t="s">
        <v>2131</v>
      </c>
      <c r="F99" s="309" t="s">
        <v>2132</v>
      </c>
      <c r="G99" s="312" t="s">
        <v>2425</v>
      </c>
      <c r="H99" s="33"/>
      <c r="I99" s="33"/>
      <c r="J99" s="33"/>
      <c r="K99" s="313" t="s">
        <v>2426</v>
      </c>
      <c r="L99" s="30"/>
      <c r="M99" s="30"/>
      <c r="N99" s="30"/>
      <c r="O99" s="30"/>
      <c r="P99" s="30"/>
      <c r="Q99" s="30"/>
      <c r="R99" s="30">
        <v>44</v>
      </c>
      <c r="S99" s="30"/>
      <c r="T99" s="305"/>
      <c r="U99" s="305"/>
      <c r="V99" s="306"/>
      <c r="W99" s="306"/>
      <c r="X99" s="306"/>
      <c r="Y99" s="306"/>
      <c r="Z99" s="306"/>
      <c r="AA99" s="307"/>
      <c r="AB99" s="307"/>
      <c r="AC99" s="307"/>
    </row>
    <row r="100" spans="1:29" ht="15.75" customHeight="1">
      <c r="A100" s="298">
        <f t="shared" si="2"/>
        <v>99</v>
      </c>
      <c r="B100" s="302" t="s">
        <v>2427</v>
      </c>
      <c r="C100" s="302" t="s">
        <v>2428</v>
      </c>
      <c r="D100" s="303" t="s">
        <v>2109</v>
      </c>
      <c r="E100" s="303" t="s">
        <v>2111</v>
      </c>
      <c r="F100" s="303" t="s">
        <v>2111</v>
      </c>
      <c r="G100" s="299" t="s">
        <v>2112</v>
      </c>
      <c r="H100" s="33"/>
      <c r="I100" s="33"/>
      <c r="J100" s="33"/>
      <c r="K100" s="313" t="s">
        <v>2429</v>
      </c>
      <c r="L100" s="30"/>
      <c r="M100" s="30"/>
      <c r="N100" s="30"/>
      <c r="O100" s="30"/>
      <c r="P100" s="30"/>
      <c r="Q100" s="30"/>
      <c r="R100" s="30">
        <v>112</v>
      </c>
      <c r="S100" s="30"/>
      <c r="T100" s="311"/>
      <c r="U100" s="305"/>
      <c r="V100" s="306"/>
      <c r="W100" s="306"/>
      <c r="X100" s="306"/>
      <c r="Y100" s="306"/>
      <c r="Z100" s="306"/>
      <c r="AA100" s="307"/>
      <c r="AB100" s="307"/>
      <c r="AC100" s="307"/>
    </row>
    <row r="101" spans="1:29" ht="15.75" customHeight="1">
      <c r="A101" s="298">
        <f t="shared" si="2"/>
        <v>100</v>
      </c>
      <c r="B101" s="302" t="s">
        <v>2430</v>
      </c>
      <c r="C101" s="302" t="s">
        <v>2431</v>
      </c>
      <c r="D101" s="303" t="s">
        <v>2109</v>
      </c>
      <c r="E101" s="303" t="s">
        <v>2116</v>
      </c>
      <c r="F101" s="303" t="s">
        <v>2116</v>
      </c>
      <c r="G101" s="299" t="s">
        <v>2118</v>
      </c>
      <c r="H101" s="298"/>
      <c r="I101" s="298"/>
      <c r="J101" s="300"/>
      <c r="K101" s="304" t="s">
        <v>2432</v>
      </c>
      <c r="L101" s="137"/>
      <c r="M101" s="137" t="s">
        <v>2141</v>
      </c>
      <c r="N101" s="143"/>
      <c r="O101" s="141"/>
      <c r="P101" s="141"/>
      <c r="Q101" s="141"/>
      <c r="R101" s="141">
        <v>39</v>
      </c>
      <c r="S101" s="137"/>
      <c r="T101" s="141"/>
      <c r="U101" s="141"/>
      <c r="V101" s="141"/>
      <c r="W101" s="141"/>
      <c r="X101" s="141"/>
      <c r="Y101" s="141"/>
      <c r="Z101" s="141"/>
      <c r="AA101" s="141"/>
      <c r="AB101" s="141"/>
      <c r="AC101" s="141"/>
    </row>
    <row r="102" spans="1:29" ht="15.75" customHeight="1">
      <c r="A102" s="298">
        <f t="shared" si="2"/>
        <v>101</v>
      </c>
      <c r="B102" s="303" t="s">
        <v>2433</v>
      </c>
      <c r="C102" s="303"/>
      <c r="D102" s="303" t="s">
        <v>2144</v>
      </c>
      <c r="E102" s="303" t="s">
        <v>2155</v>
      </c>
      <c r="F102" s="303" t="s">
        <v>2155</v>
      </c>
      <c r="G102" s="299" t="s">
        <v>2156</v>
      </c>
      <c r="H102" s="298"/>
      <c r="I102" s="298"/>
      <c r="J102" s="300"/>
      <c r="K102" s="314" t="s">
        <v>2434</v>
      </c>
      <c r="L102" s="141" t="s">
        <v>2158</v>
      </c>
      <c r="M102" s="137" t="s">
        <v>2141</v>
      </c>
      <c r="N102" s="138"/>
      <c r="Q102" s="138" t="b">
        <v>0</v>
      </c>
      <c r="R102" s="138">
        <v>12</v>
      </c>
      <c r="S102" s="138" t="s">
        <v>2159</v>
      </c>
    </row>
    <row r="103" spans="1:29" ht="15.75" customHeight="1">
      <c r="A103" s="298">
        <f t="shared" si="2"/>
        <v>102</v>
      </c>
      <c r="B103" s="312" t="s">
        <v>2435</v>
      </c>
      <c r="C103" s="315" t="s">
        <v>2436</v>
      </c>
      <c r="D103" s="303" t="s">
        <v>2109</v>
      </c>
      <c r="E103" s="303" t="s">
        <v>2151</v>
      </c>
      <c r="F103" s="303" t="s">
        <v>2117</v>
      </c>
      <c r="G103" s="324" t="s">
        <v>2437</v>
      </c>
      <c r="H103" s="315"/>
      <c r="I103" s="315"/>
      <c r="J103" s="303"/>
      <c r="K103" s="313" t="s">
        <v>2438</v>
      </c>
      <c r="L103" s="30"/>
      <c r="M103" s="30"/>
      <c r="N103" s="30"/>
      <c r="O103" s="30"/>
      <c r="P103" s="30"/>
      <c r="Q103" s="30"/>
      <c r="R103" s="30">
        <v>89</v>
      </c>
      <c r="S103" s="30"/>
      <c r="T103" s="305"/>
      <c r="U103" s="305"/>
      <c r="V103" s="306"/>
      <c r="W103" s="306"/>
      <c r="X103" s="306"/>
      <c r="Y103" s="306"/>
      <c r="Z103" s="306"/>
      <c r="AA103" s="307"/>
      <c r="AB103" s="307"/>
      <c r="AC103" s="307"/>
    </row>
    <row r="104" spans="1:29" ht="15.75" customHeight="1">
      <c r="A104" s="298">
        <f t="shared" si="2"/>
        <v>103</v>
      </c>
      <c r="B104" s="319" t="s">
        <v>2410</v>
      </c>
      <c r="C104" s="319" t="s">
        <v>2410</v>
      </c>
      <c r="D104" s="303" t="s">
        <v>2136</v>
      </c>
      <c r="E104" s="308" t="s">
        <v>2439</v>
      </c>
      <c r="F104" s="309" t="s">
        <v>2439</v>
      </c>
      <c r="G104" s="33" t="s">
        <v>2439</v>
      </c>
      <c r="H104" s="33"/>
      <c r="I104" s="33"/>
      <c r="J104" s="33"/>
      <c r="K104" s="310" t="s">
        <v>2124</v>
      </c>
      <c r="L104" s="30"/>
      <c r="M104" s="30"/>
      <c r="N104" s="30"/>
      <c r="O104" s="30"/>
      <c r="P104" s="30"/>
      <c r="Q104" s="30"/>
      <c r="R104" s="30">
        <v>27</v>
      </c>
      <c r="S104" s="30"/>
      <c r="T104" s="311"/>
      <c r="U104" s="305"/>
      <c r="V104" s="306"/>
      <c r="W104" s="306"/>
      <c r="X104" s="306"/>
      <c r="Y104" s="306"/>
      <c r="Z104" s="306"/>
      <c r="AA104" s="307"/>
      <c r="AB104" s="307"/>
      <c r="AC104" s="307"/>
    </row>
    <row r="105" spans="1:29" ht="15.75" customHeight="1">
      <c r="A105" s="298">
        <f t="shared" si="2"/>
        <v>104</v>
      </c>
      <c r="B105" s="312" t="s">
        <v>2440</v>
      </c>
      <c r="C105" s="315"/>
      <c r="D105" s="303" t="s">
        <v>2109</v>
      </c>
      <c r="E105" s="303" t="s">
        <v>2151</v>
      </c>
      <c r="F105" s="303" t="s">
        <v>2117</v>
      </c>
      <c r="G105" s="312" t="s">
        <v>2152</v>
      </c>
      <c r="H105" s="315"/>
      <c r="I105" s="315"/>
      <c r="J105" s="303"/>
      <c r="K105" s="310" t="s">
        <v>2441</v>
      </c>
      <c r="L105" s="30"/>
      <c r="M105" s="30"/>
      <c r="N105" s="30"/>
      <c r="O105" s="30"/>
      <c r="P105" s="30"/>
      <c r="Q105" s="30"/>
      <c r="R105" s="30">
        <v>95</v>
      </c>
      <c r="S105" s="30"/>
      <c r="T105" s="305"/>
      <c r="U105" s="305"/>
      <c r="V105" s="306"/>
      <c r="W105" s="306"/>
      <c r="X105" s="306"/>
      <c r="Y105" s="306"/>
      <c r="Z105" s="306"/>
      <c r="AA105" s="307"/>
      <c r="AB105" s="307"/>
      <c r="AC105" s="307"/>
    </row>
    <row r="106" spans="1:29" ht="15.75" customHeight="1">
      <c r="A106" s="298">
        <f t="shared" si="2"/>
        <v>105</v>
      </c>
      <c r="B106" s="302" t="s">
        <v>2442</v>
      </c>
      <c r="C106" s="302" t="s">
        <v>2443</v>
      </c>
      <c r="D106" s="303" t="s">
        <v>2109</v>
      </c>
      <c r="E106" s="303" t="s">
        <v>2116</v>
      </c>
      <c r="F106" s="303" t="s">
        <v>2116</v>
      </c>
      <c r="G106" s="303" t="s">
        <v>2444</v>
      </c>
      <c r="H106" s="298"/>
      <c r="I106" s="298"/>
      <c r="J106" s="300"/>
      <c r="K106" s="304" t="s">
        <v>2445</v>
      </c>
      <c r="L106" s="141"/>
      <c r="M106" s="137" t="s">
        <v>2141</v>
      </c>
      <c r="N106" s="143"/>
      <c r="O106" s="141"/>
      <c r="P106" s="141"/>
      <c r="Q106" s="141"/>
      <c r="R106" s="141">
        <v>28</v>
      </c>
      <c r="S106" s="137"/>
      <c r="T106" s="141"/>
      <c r="U106" s="141"/>
      <c r="V106" s="141"/>
      <c r="W106" s="141"/>
      <c r="X106" s="141"/>
      <c r="Y106" s="141"/>
      <c r="Z106" s="141"/>
      <c r="AA106" s="141"/>
      <c r="AB106" s="141"/>
      <c r="AC106" s="141"/>
    </row>
    <row r="107" spans="1:29" ht="15.75" customHeight="1">
      <c r="A107" s="298">
        <f t="shared" si="2"/>
        <v>106</v>
      </c>
      <c r="B107" s="312" t="s">
        <v>2446</v>
      </c>
      <c r="C107" s="315"/>
      <c r="D107" s="303" t="s">
        <v>2109</v>
      </c>
      <c r="E107" s="303" t="s">
        <v>2151</v>
      </c>
      <c r="F107" s="303" t="s">
        <v>2117</v>
      </c>
      <c r="G107" s="312" t="s">
        <v>2447</v>
      </c>
      <c r="H107" s="315"/>
      <c r="I107" s="315"/>
      <c r="J107" s="303"/>
      <c r="K107" s="310" t="s">
        <v>2448</v>
      </c>
      <c r="L107" s="30"/>
      <c r="M107" s="30"/>
      <c r="N107" s="30"/>
      <c r="O107" s="30"/>
      <c r="P107" s="30"/>
      <c r="Q107" s="30"/>
      <c r="R107" s="30">
        <v>85</v>
      </c>
      <c r="S107" s="30"/>
      <c r="T107" s="305"/>
      <c r="U107" s="305"/>
      <c r="V107" s="306"/>
      <c r="W107" s="306"/>
      <c r="X107" s="306"/>
      <c r="Y107" s="306"/>
      <c r="Z107" s="306"/>
      <c r="AA107" s="307"/>
      <c r="AB107" s="307"/>
      <c r="AC107" s="307"/>
    </row>
    <row r="108" spans="1:29" ht="15.75" customHeight="1">
      <c r="A108" s="298">
        <f t="shared" si="2"/>
        <v>107</v>
      </c>
      <c r="B108" s="302" t="s">
        <v>2449</v>
      </c>
      <c r="C108" s="302" t="s">
        <v>2450</v>
      </c>
      <c r="D108" s="303" t="s">
        <v>2109</v>
      </c>
      <c r="E108" s="303" t="s">
        <v>2110</v>
      </c>
      <c r="F108" s="303" t="s">
        <v>2111</v>
      </c>
      <c r="G108" s="299" t="s">
        <v>2112</v>
      </c>
      <c r="H108" s="298"/>
      <c r="I108" s="298"/>
      <c r="J108" s="300"/>
      <c r="K108" s="304" t="s">
        <v>2451</v>
      </c>
      <c r="L108" s="30"/>
      <c r="M108" s="30"/>
      <c r="N108" s="30"/>
      <c r="O108" s="30"/>
      <c r="P108" s="30"/>
      <c r="Q108" s="30"/>
      <c r="R108" s="30">
        <v>105</v>
      </c>
      <c r="S108" s="30"/>
      <c r="T108" s="305"/>
      <c r="U108" s="305"/>
      <c r="V108" s="306"/>
      <c r="W108" s="306"/>
      <c r="X108" s="306"/>
      <c r="Y108" s="306"/>
      <c r="Z108" s="306"/>
      <c r="AA108" s="307"/>
      <c r="AB108" s="307"/>
      <c r="AC108" s="307"/>
    </row>
    <row r="109" spans="1:29" ht="15.75" customHeight="1">
      <c r="A109" s="298">
        <f t="shared" si="2"/>
        <v>108</v>
      </c>
      <c r="B109" s="312" t="s">
        <v>2452</v>
      </c>
      <c r="C109" s="253"/>
      <c r="D109" s="303" t="s">
        <v>2109</v>
      </c>
      <c r="E109" s="253" t="s">
        <v>2131</v>
      </c>
      <c r="F109" s="303" t="s">
        <v>2132</v>
      </c>
      <c r="G109" s="312" t="s">
        <v>2453</v>
      </c>
      <c r="H109" s="253"/>
      <c r="I109" s="253"/>
      <c r="J109" s="253"/>
      <c r="K109" s="313" t="s">
        <v>2454</v>
      </c>
      <c r="L109"/>
      <c r="M109"/>
      <c r="N109"/>
      <c r="O109"/>
      <c r="P109"/>
      <c r="Q109"/>
      <c r="R109">
        <v>53</v>
      </c>
      <c r="S109"/>
      <c r="T109"/>
      <c r="U109"/>
      <c r="V109"/>
      <c r="W109"/>
      <c r="X109"/>
      <c r="Y109"/>
      <c r="Z109"/>
      <c r="AA109"/>
      <c r="AB109"/>
      <c r="AC109"/>
    </row>
    <row r="110" spans="1:29" ht="15.75" customHeight="1">
      <c r="A110" s="298">
        <f t="shared" si="2"/>
        <v>109</v>
      </c>
      <c r="B110" s="302" t="s">
        <v>2455</v>
      </c>
      <c r="C110" s="302" t="s">
        <v>2456</v>
      </c>
      <c r="D110" s="303" t="s">
        <v>2109</v>
      </c>
      <c r="E110" s="303" t="s">
        <v>1207</v>
      </c>
      <c r="F110" s="303" t="s">
        <v>2122</v>
      </c>
      <c r="G110" s="312" t="s">
        <v>2322</v>
      </c>
      <c r="H110" s="298"/>
      <c r="I110" s="298"/>
      <c r="J110" s="300"/>
      <c r="K110" s="304" t="s">
        <v>2457</v>
      </c>
      <c r="L110" s="30"/>
      <c r="M110" s="30"/>
      <c r="N110" s="30"/>
      <c r="O110" s="30"/>
      <c r="P110" s="30"/>
      <c r="Q110" s="30"/>
      <c r="R110" s="30">
        <v>68</v>
      </c>
      <c r="S110" s="30"/>
      <c r="T110" s="305"/>
      <c r="U110" s="305"/>
      <c r="V110" s="306"/>
      <c r="W110" s="306"/>
      <c r="X110" s="306"/>
      <c r="Y110" s="306"/>
      <c r="Z110" s="306"/>
      <c r="AA110" s="307"/>
      <c r="AB110" s="307"/>
      <c r="AC110" s="307"/>
    </row>
    <row r="111" spans="1:29" ht="15.75" customHeight="1">
      <c r="A111" s="298">
        <f t="shared" si="2"/>
        <v>110</v>
      </c>
      <c r="B111" s="319" t="s">
        <v>2458</v>
      </c>
      <c r="C111" s="319" t="s">
        <v>2459</v>
      </c>
      <c r="D111" s="303" t="s">
        <v>2109</v>
      </c>
      <c r="E111" s="303" t="s">
        <v>2460</v>
      </c>
      <c r="F111" s="309" t="s">
        <v>2117</v>
      </c>
      <c r="G111" s="325" t="s">
        <v>2461</v>
      </c>
      <c r="H111" s="33"/>
      <c r="I111" s="33"/>
      <c r="J111" s="33"/>
      <c r="K111" s="313" t="s">
        <v>2462</v>
      </c>
      <c r="L111" s="30"/>
      <c r="M111" s="30"/>
      <c r="N111" s="30"/>
      <c r="O111" s="30"/>
      <c r="P111" s="30"/>
      <c r="Q111" s="30"/>
      <c r="R111" s="30">
        <v>43</v>
      </c>
      <c r="S111" s="30"/>
      <c r="T111" s="305"/>
      <c r="U111" s="305"/>
      <c r="V111" s="306"/>
      <c r="W111" s="306"/>
      <c r="X111" s="306"/>
      <c r="Y111" s="306"/>
      <c r="Z111" s="306"/>
      <c r="AA111" s="307"/>
      <c r="AB111" s="307"/>
      <c r="AC111" s="307"/>
    </row>
    <row r="112" spans="1:29" ht="15.75" customHeight="1">
      <c r="A112" s="298">
        <f t="shared" si="2"/>
        <v>111</v>
      </c>
      <c r="B112" s="144" t="s">
        <v>2463</v>
      </c>
      <c r="C112" s="302" t="s">
        <v>2464</v>
      </c>
      <c r="D112" s="303" t="s">
        <v>2109</v>
      </c>
      <c r="E112" s="303" t="s">
        <v>1207</v>
      </c>
      <c r="F112" s="303" t="s">
        <v>2117</v>
      </c>
      <c r="G112" s="318" t="s">
        <v>2465</v>
      </c>
      <c r="H112" s="298"/>
      <c r="I112" s="298"/>
      <c r="J112" s="331"/>
      <c r="K112" s="304" t="s">
        <v>2466</v>
      </c>
      <c r="N112" s="143"/>
      <c r="R112" s="138">
        <v>36</v>
      </c>
      <c r="T112" s="254"/>
      <c r="U112" s="254"/>
      <c r="V112" s="146"/>
      <c r="W112" s="146"/>
      <c r="X112" s="146"/>
      <c r="Y112" s="146"/>
      <c r="Z112" s="146"/>
      <c r="AA112" s="142"/>
      <c r="AB112" s="142"/>
      <c r="AC112" s="142"/>
    </row>
    <row r="113" spans="1:29" ht="15.75" customHeight="1">
      <c r="A113" s="298">
        <f t="shared" si="2"/>
        <v>112</v>
      </c>
      <c r="B113" s="302" t="s">
        <v>2467</v>
      </c>
      <c r="C113" s="302" t="s">
        <v>2467</v>
      </c>
      <c r="D113" s="303" t="s">
        <v>2109</v>
      </c>
      <c r="E113" s="308" t="s">
        <v>1526</v>
      </c>
      <c r="F113" s="309" t="s">
        <v>2122</v>
      </c>
      <c r="G113" s="332" t="s">
        <v>2468</v>
      </c>
      <c r="H113" s="33"/>
      <c r="I113" s="33"/>
      <c r="J113" s="33"/>
      <c r="K113" s="313" t="s">
        <v>1251</v>
      </c>
      <c r="L113" s="30"/>
      <c r="M113" s="30"/>
      <c r="N113" s="30"/>
      <c r="O113" s="30"/>
      <c r="P113" s="30"/>
      <c r="Q113" s="30"/>
      <c r="R113" s="30">
        <v>113</v>
      </c>
      <c r="S113" s="30"/>
      <c r="T113" s="311"/>
      <c r="U113" s="305"/>
      <c r="V113" s="306"/>
      <c r="W113" s="306"/>
      <c r="X113" s="306"/>
      <c r="Y113" s="306"/>
      <c r="Z113" s="306"/>
      <c r="AA113" s="307"/>
      <c r="AB113" s="307"/>
      <c r="AC113" s="307"/>
    </row>
    <row r="114" spans="1:29" ht="15.75" customHeight="1">
      <c r="A114" s="298">
        <f t="shared" si="2"/>
        <v>113</v>
      </c>
      <c r="B114" s="302" t="s">
        <v>2469</v>
      </c>
      <c r="C114" s="302" t="s">
        <v>2470</v>
      </c>
      <c r="D114" s="303" t="s">
        <v>2109</v>
      </c>
      <c r="E114" s="298" t="s">
        <v>2116</v>
      </c>
      <c r="F114" s="298" t="s">
        <v>2116</v>
      </c>
      <c r="G114" s="298" t="s">
        <v>2471</v>
      </c>
      <c r="H114" s="298"/>
      <c r="I114" s="298"/>
      <c r="J114" s="298"/>
      <c r="K114" s="304" t="s">
        <v>2472</v>
      </c>
      <c r="L114" s="137"/>
      <c r="M114" s="137" t="s">
        <v>2141</v>
      </c>
      <c r="N114" s="143"/>
      <c r="O114" s="141"/>
      <c r="P114" s="141"/>
      <c r="Q114" s="141"/>
      <c r="R114" s="141">
        <v>33</v>
      </c>
      <c r="S114" s="137"/>
      <c r="T114" s="141"/>
      <c r="U114" s="141"/>
      <c r="V114" s="141"/>
      <c r="W114" s="141"/>
      <c r="X114" s="141"/>
      <c r="Y114" s="141"/>
      <c r="Z114" s="141"/>
      <c r="AA114" s="141"/>
      <c r="AB114" s="141"/>
      <c r="AC114" s="141"/>
    </row>
    <row r="115" spans="1:29" ht="15.75" customHeight="1">
      <c r="A115" s="298">
        <f t="shared" si="2"/>
        <v>114</v>
      </c>
      <c r="B115" s="303" t="s">
        <v>2473</v>
      </c>
      <c r="C115" s="303"/>
      <c r="D115" s="303" t="s">
        <v>2144</v>
      </c>
      <c r="E115" s="298" t="s">
        <v>2219</v>
      </c>
      <c r="F115" s="298" t="s">
        <v>2219</v>
      </c>
      <c r="G115" s="299" t="s">
        <v>2474</v>
      </c>
      <c r="H115" s="298"/>
      <c r="I115" s="298"/>
      <c r="J115" s="300"/>
      <c r="K115" s="314" t="s">
        <v>2475</v>
      </c>
      <c r="L115" s="141" t="s">
        <v>2158</v>
      </c>
      <c r="M115" s="137" t="s">
        <v>2141</v>
      </c>
      <c r="N115" s="333"/>
      <c r="Q115" s="138" t="b">
        <v>0</v>
      </c>
      <c r="R115" s="138">
        <v>1</v>
      </c>
      <c r="S115" s="138" t="s">
        <v>2159</v>
      </c>
    </row>
    <row r="116" spans="1:29" ht="15.75" customHeight="1">
      <c r="A116" s="298">
        <f t="shared" si="2"/>
        <v>115</v>
      </c>
      <c r="B116" s="303" t="s">
        <v>2476</v>
      </c>
      <c r="C116" s="303"/>
      <c r="D116" s="303" t="s">
        <v>2144</v>
      </c>
      <c r="E116" s="303" t="s">
        <v>2219</v>
      </c>
      <c r="F116" s="303" t="s">
        <v>2219</v>
      </c>
      <c r="G116" s="299" t="s">
        <v>2116</v>
      </c>
      <c r="H116" s="303"/>
      <c r="I116" s="303"/>
      <c r="J116" s="303"/>
      <c r="K116" s="314" t="s">
        <v>2477</v>
      </c>
      <c r="L116" s="141" t="s">
        <v>2158</v>
      </c>
      <c r="M116" s="137" t="s">
        <v>2141</v>
      </c>
      <c r="N116" s="138"/>
      <c r="Q116" s="138" t="b">
        <v>0</v>
      </c>
      <c r="R116" s="138">
        <v>4</v>
      </c>
      <c r="S116" s="138" t="s">
        <v>2159</v>
      </c>
    </row>
    <row r="117" spans="1:29" ht="15.75" customHeight="1">
      <c r="A117" s="298">
        <f t="shared" si="2"/>
        <v>116</v>
      </c>
      <c r="B117" s="303" t="s">
        <v>2478</v>
      </c>
      <c r="C117" s="303" t="s">
        <v>2479</v>
      </c>
      <c r="D117" s="303" t="s">
        <v>2109</v>
      </c>
      <c r="E117" s="303" t="s">
        <v>2219</v>
      </c>
      <c r="F117" s="303" t="s">
        <v>2219</v>
      </c>
      <c r="G117" s="299" t="s">
        <v>2480</v>
      </c>
      <c r="H117" s="303"/>
      <c r="I117" s="303"/>
      <c r="J117" s="303"/>
      <c r="K117" s="304" t="s">
        <v>2481</v>
      </c>
      <c r="L117" s="137"/>
      <c r="M117" s="137" t="s">
        <v>2141</v>
      </c>
      <c r="N117" s="143"/>
      <c r="O117" s="141"/>
      <c r="P117" s="141"/>
      <c r="Q117" s="141"/>
      <c r="R117" s="141">
        <v>30</v>
      </c>
      <c r="S117" s="137"/>
      <c r="T117" s="141"/>
      <c r="U117" s="141"/>
      <c r="V117" s="141"/>
      <c r="W117" s="141"/>
      <c r="X117" s="141"/>
      <c r="Y117" s="141"/>
      <c r="Z117" s="141"/>
      <c r="AA117" s="141"/>
      <c r="AB117" s="141"/>
      <c r="AC117" s="141"/>
    </row>
    <row r="118" spans="1:29" ht="15.75" customHeight="1">
      <c r="A118" s="298">
        <f t="shared" si="2"/>
        <v>117</v>
      </c>
      <c r="B118" s="303" t="s">
        <v>2482</v>
      </c>
      <c r="C118" s="303"/>
      <c r="D118" s="303" t="s">
        <v>2144</v>
      </c>
      <c r="E118" s="303" t="s">
        <v>2163</v>
      </c>
      <c r="F118" s="303" t="s">
        <v>2163</v>
      </c>
      <c r="G118" s="299" t="s">
        <v>2483</v>
      </c>
      <c r="H118" s="303"/>
      <c r="I118" s="303"/>
      <c r="J118" s="303"/>
      <c r="K118" s="314" t="s">
        <v>2484</v>
      </c>
      <c r="L118" s="141" t="s">
        <v>2140</v>
      </c>
      <c r="M118" s="137" t="s">
        <v>2141</v>
      </c>
      <c r="N118" s="138"/>
      <c r="O118" s="137"/>
      <c r="P118" s="137"/>
      <c r="Q118" s="138" t="b">
        <v>0</v>
      </c>
      <c r="R118" s="137">
        <v>23</v>
      </c>
      <c r="S118" s="138" t="s">
        <v>2142</v>
      </c>
      <c r="T118" s="137"/>
      <c r="U118" s="137"/>
      <c r="V118" s="137"/>
      <c r="W118" s="137"/>
      <c r="X118" s="137"/>
      <c r="Y118" s="137"/>
      <c r="Z118" s="137"/>
      <c r="AA118" s="137"/>
      <c r="AB118" s="137"/>
      <c r="AC118" s="137"/>
    </row>
    <row r="119" spans="1:29" ht="15.75" customHeight="1">
      <c r="A119" s="298">
        <f t="shared" si="2"/>
        <v>118</v>
      </c>
      <c r="B119" s="303" t="s">
        <v>2485</v>
      </c>
      <c r="C119" s="303" t="s">
        <v>2486</v>
      </c>
      <c r="D119" s="303" t="s">
        <v>2223</v>
      </c>
      <c r="E119" s="303" t="s">
        <v>2487</v>
      </c>
      <c r="F119" s="303" t="s">
        <v>2487</v>
      </c>
      <c r="G119" s="299" t="s">
        <v>2488</v>
      </c>
      <c r="H119" s="303"/>
      <c r="I119" s="303"/>
      <c r="J119" s="303"/>
      <c r="K119" s="322" t="s">
        <v>2489</v>
      </c>
      <c r="L119" s="323"/>
      <c r="M119" s="30"/>
      <c r="N119" s="30"/>
      <c r="O119" s="30"/>
      <c r="P119" s="30"/>
      <c r="Q119" s="30"/>
      <c r="R119" s="30">
        <v>116</v>
      </c>
      <c r="S119" s="30"/>
      <c r="T119" s="311"/>
      <c r="U119" s="305"/>
      <c r="V119" s="306"/>
      <c r="W119" s="306"/>
      <c r="X119" s="306"/>
      <c r="Y119" s="306"/>
      <c r="Z119" s="306"/>
      <c r="AA119" s="307"/>
      <c r="AB119" s="307"/>
      <c r="AC119" s="307"/>
    </row>
    <row r="120" spans="1:29" ht="15.75" customHeight="1">
      <c r="A120" s="334">
        <v>119</v>
      </c>
      <c r="B120" s="303" t="s">
        <v>2490</v>
      </c>
      <c r="C120" s="303" t="s">
        <v>2491</v>
      </c>
      <c r="D120" s="303" t="s">
        <v>2223</v>
      </c>
      <c r="E120" s="303" t="s">
        <v>2492</v>
      </c>
      <c r="F120" s="303" t="s">
        <v>2155</v>
      </c>
      <c r="G120" s="299" t="s">
        <v>2493</v>
      </c>
      <c r="H120" s="303"/>
      <c r="I120" s="303"/>
      <c r="J120" s="303"/>
      <c r="K120" s="335" t="s">
        <v>1224</v>
      </c>
      <c r="L120" s="336"/>
      <c r="M120" s="337"/>
      <c r="N120" s="337"/>
      <c r="O120" s="337"/>
      <c r="P120" s="337"/>
      <c r="Q120" s="337"/>
      <c r="R120" s="337">
        <v>116</v>
      </c>
      <c r="S120" s="337"/>
      <c r="T120" s="338"/>
      <c r="U120" s="339"/>
      <c r="V120" s="135"/>
      <c r="W120" s="135"/>
      <c r="X120" s="135"/>
      <c r="Y120" s="135"/>
      <c r="Z120" s="135"/>
      <c r="AA120" s="340"/>
      <c r="AB120" s="340"/>
      <c r="AC120" s="340"/>
    </row>
    <row r="121" spans="1:29" ht="15.75" customHeight="1">
      <c r="A121" s="298">
        <f t="shared" si="2"/>
        <v>120</v>
      </c>
      <c r="B121" s="303" t="s">
        <v>2494</v>
      </c>
      <c r="C121" s="303" t="s">
        <v>2495</v>
      </c>
      <c r="D121" s="303" t="s">
        <v>2109</v>
      </c>
      <c r="E121" s="303" t="s">
        <v>2487</v>
      </c>
      <c r="F121" s="303" t="s">
        <v>2487</v>
      </c>
      <c r="G121" s="299" t="s">
        <v>2496</v>
      </c>
      <c r="H121" s="303"/>
      <c r="I121" s="303"/>
      <c r="J121" s="303"/>
      <c r="K121" s="30" t="s">
        <v>2497</v>
      </c>
      <c r="L121" s="30"/>
      <c r="M121" s="30"/>
      <c r="N121" s="30"/>
      <c r="O121" s="30"/>
      <c r="P121" s="30"/>
      <c r="Q121" s="30"/>
      <c r="R121" s="30"/>
      <c r="S121" s="30"/>
      <c r="T121" s="311"/>
      <c r="U121" s="305"/>
      <c r="V121" s="306"/>
      <c r="W121" s="306"/>
      <c r="X121" s="306"/>
      <c r="Y121" s="306"/>
      <c r="Z121" s="306"/>
      <c r="AA121" s="307"/>
      <c r="AB121" s="307"/>
      <c r="AC121" s="307"/>
    </row>
    <row r="122" spans="1:29" ht="15.75" customHeight="1">
      <c r="A122" s="298">
        <f t="shared" si="2"/>
        <v>121</v>
      </c>
      <c r="B122" s="303" t="s">
        <v>2498</v>
      </c>
      <c r="C122" s="303" t="s">
        <v>2499</v>
      </c>
      <c r="D122" s="303" t="s">
        <v>2109</v>
      </c>
      <c r="E122" s="303" t="s">
        <v>2487</v>
      </c>
      <c r="F122" s="303" t="s">
        <v>2487</v>
      </c>
      <c r="G122" s="299" t="s">
        <v>2500</v>
      </c>
      <c r="H122" s="303"/>
      <c r="I122" s="303"/>
      <c r="J122" s="303"/>
      <c r="K122" s="30" t="s">
        <v>2501</v>
      </c>
      <c r="L122" s="30"/>
      <c r="M122" s="30"/>
      <c r="N122" s="30"/>
      <c r="O122" s="30"/>
      <c r="P122" s="30"/>
      <c r="Q122" s="30"/>
      <c r="R122" s="30"/>
      <c r="S122" s="30"/>
      <c r="T122" s="311"/>
      <c r="U122" s="305"/>
      <c r="V122" s="306"/>
      <c r="W122" s="306"/>
      <c r="X122" s="306"/>
      <c r="Y122" s="306"/>
      <c r="Z122" s="306"/>
      <c r="AA122" s="307"/>
      <c r="AB122" s="307"/>
      <c r="AC122" s="307"/>
    </row>
    <row r="123" spans="1:29" ht="15.75" customHeight="1"/>
    <row r="124" spans="1:29" ht="15.75" customHeight="1"/>
    <row r="125" spans="1:29" ht="15.75" customHeight="1"/>
    <row r="126" spans="1:29" ht="15.75" customHeight="1"/>
    <row r="127" spans="1:29" ht="15.75" customHeight="1"/>
    <row r="128" spans="1:29"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sheetData>
  <phoneticPr fontId="40" type="noConversion"/>
  <conditionalFormatting sqref="B112">
    <cfRule type="containsText" dxfId="4" priority="1" stopIfTrue="1" operator="containsText" text="DONE">
      <formula>NOT(ISERROR(SEARCH(("DONE"),(B112))))</formula>
    </cfRule>
  </conditionalFormatting>
  <conditionalFormatting sqref="B112">
    <cfRule type="containsText" dxfId="3" priority="2" stopIfTrue="1" operator="containsText" text="NOW">
      <formula>NOT(ISERROR(SEARCH(("NOW"),(B112))))</formula>
    </cfRule>
  </conditionalFormatting>
  <conditionalFormatting sqref="B112">
    <cfRule type="containsText" dxfId="2" priority="3" stopIfTrue="1" operator="containsText" text="WIP">
      <formula>NOT(ISERROR(SEARCH(("WIP"),(B112))))</formula>
    </cfRule>
  </conditionalFormatting>
  <conditionalFormatting sqref="B112">
    <cfRule type="containsText" dxfId="1" priority="4" stopIfTrue="1" operator="containsText" text="OVERDUE">
      <formula>NOT(ISERROR(SEARCH(("OVERDUE"),(B112))))</formula>
    </cfRule>
  </conditionalFormatting>
  <conditionalFormatting sqref="B112">
    <cfRule type="containsText" dxfId="0" priority="5" stopIfTrue="1" operator="containsText" text="REVIEW">
      <formula>NOT(ISERROR(SEARCH(("REVIEW"),(B112))))</formula>
    </cfRule>
  </conditionalFormatting>
  <dataValidations count="1">
    <dataValidation type="list" allowBlank="1" showInputMessage="1" showErrorMessage="1" sqref="E7:F7" xr:uid="{00000000-0002-0000-1C00-000000000000}">
      <formula1>Module</formula1>
    </dataValidation>
  </dataValidations>
  <hyperlinks>
    <hyperlink ref="K56" r:id="rId1" xr:uid="{00000000-0004-0000-1C00-000000000000}"/>
    <hyperlink ref="K102" r:id="rId2" xr:uid="{00000000-0004-0000-1C00-000001000000}"/>
    <hyperlink ref="K8" r:id="rId3" xr:uid="{00000000-0004-0000-1C00-000002000000}"/>
    <hyperlink ref="K10" r:id="rId4" xr:uid="{00000000-0004-0000-1C00-000003000000}"/>
    <hyperlink ref="K14" r:id="rId5" xr:uid="{00000000-0004-0000-1C00-000004000000}"/>
    <hyperlink ref="K16" r:id="rId6" xr:uid="{00000000-0004-0000-1C00-000005000000}"/>
    <hyperlink ref="K30" r:id="rId7" xr:uid="{00000000-0004-0000-1C00-000006000000}"/>
    <hyperlink ref="K40" r:id="rId8" xr:uid="{00000000-0004-0000-1C00-000007000000}"/>
    <hyperlink ref="K50" r:id="rId9" xr:uid="{00000000-0004-0000-1C00-000008000000}"/>
    <hyperlink ref="K75" r:id="rId10" xr:uid="{00000000-0004-0000-1C00-000009000000}"/>
    <hyperlink ref="K85" r:id="rId11" xr:uid="{00000000-0004-0000-1C00-00000A000000}"/>
    <hyperlink ref="K115" r:id="rId12" xr:uid="{00000000-0004-0000-1C00-00000B000000}"/>
    <hyperlink ref="K116" r:id="rId13" xr:uid="{00000000-0004-0000-1C00-00000C000000}"/>
    <hyperlink ref="K51" r:id="rId14" xr:uid="{00000000-0004-0000-1C00-00000D000000}"/>
    <hyperlink ref="K92" r:id="rId15" xr:uid="{00000000-0004-0000-1C00-00000E000000}"/>
    <hyperlink ref="K12" r:id="rId16" xr:uid="{00000000-0004-0000-1C00-00000F000000}"/>
    <hyperlink ref="K71" r:id="rId17" xr:uid="{00000000-0004-0000-1C00-000010000000}"/>
    <hyperlink ref="K28" r:id="rId18" xr:uid="{00000000-0004-0000-1C00-000011000000}"/>
    <hyperlink ref="K45" r:id="rId19" xr:uid="{00000000-0004-0000-1C00-000012000000}"/>
    <hyperlink ref="K11" r:id="rId20" xr:uid="{00000000-0004-0000-1C00-000013000000}"/>
    <hyperlink ref="J56" r:id="rId21" xr:uid="{00000000-0004-0000-1C00-000014000000}"/>
    <hyperlink ref="J92" r:id="rId22" xr:uid="{00000000-0004-0000-1C00-000015000000}"/>
    <hyperlink ref="K36" r:id="rId23" xr:uid="{00000000-0004-0000-1C00-000016000000}"/>
    <hyperlink ref="K118" r:id="rId24" xr:uid="{00000000-0004-0000-1C00-000017000000}"/>
    <hyperlink ref="K61" r:id="rId25" xr:uid="{00000000-0004-0000-1C00-000018000000}"/>
    <hyperlink ref="K70" r:id="rId26" xr:uid="{00000000-0004-0000-1C00-000019000000}"/>
    <hyperlink ref="K111" r:id="rId27" xr:uid="{00000000-0004-0000-1C00-00001A000000}"/>
    <hyperlink ref="K34" r:id="rId28" xr:uid="{00000000-0004-0000-1C00-00001B000000}"/>
    <hyperlink ref="K42" r:id="rId29" xr:uid="{00000000-0004-0000-1C00-00001C000000}"/>
    <hyperlink ref="K53" r:id="rId30" xr:uid="{00000000-0004-0000-1C00-00001D000000}"/>
    <hyperlink ref="K86" r:id="rId31" display="mailto:feng.nicole@inventec.com" xr:uid="{00000000-0004-0000-1C00-00001E000000}"/>
    <hyperlink ref="K55" r:id="rId32" xr:uid="{00000000-0004-0000-1C00-00001F000000}"/>
    <hyperlink ref="K18" r:id="rId33" xr:uid="{00000000-0004-0000-1C00-000020000000}"/>
    <hyperlink ref="K41" r:id="rId34" xr:uid="{00000000-0004-0000-1C00-000021000000}"/>
    <hyperlink ref="K67" r:id="rId35" xr:uid="{00000000-0004-0000-1C00-000022000000}"/>
    <hyperlink ref="K17" r:id="rId36" xr:uid="{00000000-0004-0000-1C00-000023000000}"/>
    <hyperlink ref="K19" r:id="rId37" xr:uid="{00000000-0004-0000-1C00-000024000000}"/>
    <hyperlink ref="K103" r:id="rId38" xr:uid="{00000000-0004-0000-1C00-000025000000}"/>
    <hyperlink ref="K32" r:id="rId39" display="mailto:fan.gang@inventec.com" xr:uid="{00000000-0004-0000-1C00-000026000000}"/>
    <hyperlink ref="K39" r:id="rId40" display="mailto:wang.ian@inventec.com" xr:uid="{00000000-0004-0000-1C00-000027000000}"/>
    <hyperlink ref="K79" r:id="rId41" display="mailto:Lai.Louis@inventec.com" xr:uid="{00000000-0004-0000-1C00-000028000000}"/>
    <hyperlink ref="K15" r:id="rId42" display="mailto:Wang.Carol@inventec.com" xr:uid="{00000000-0004-0000-1C00-000029000000}"/>
    <hyperlink ref="K35" r:id="rId43" display="mailto:guo.gui-long@inventec.com" xr:uid="{00000000-0004-0000-1C00-00002A000000}"/>
    <hyperlink ref="K104" r:id="rId44" xr:uid="{00000000-0004-0000-1C00-00002B000000}"/>
    <hyperlink ref="K7" r:id="rId45" xr:uid="{00000000-0004-0000-1C00-00002C000000}"/>
    <hyperlink ref="K113" r:id="rId46" xr:uid="{00000000-0004-0000-1C00-00002D000000}"/>
    <hyperlink ref="K43" r:id="rId47" xr:uid="{00000000-0004-0000-1C00-00002E000000}"/>
    <hyperlink ref="K93" r:id="rId48" xr:uid="{00000000-0004-0000-1C00-00002F000000}"/>
    <hyperlink ref="K88" r:id="rId49" xr:uid="{00000000-0004-0000-1C00-000030000000}"/>
    <hyperlink ref="K4" r:id="rId50" xr:uid="{00000000-0004-0000-1C00-000031000000}"/>
    <hyperlink ref="K20" r:id="rId51" xr:uid="{00000000-0004-0000-1C00-000032000000}"/>
    <hyperlink ref="K100" r:id="rId52" xr:uid="{00000000-0004-0000-1C00-000033000000}"/>
    <hyperlink ref="K33" r:id="rId53" xr:uid="{00000000-0004-0000-1C00-000034000000}"/>
    <hyperlink ref="K120" r:id="rId54" display="mailto:tsai.shang-ju@inventec.com" xr:uid="{00000000-0004-0000-1C00-000035000000}"/>
  </hyperlinks>
  <pageMargins left="0.7" right="0.7" top="0.75" bottom="0.75" header="0.3" footer="0.3"/>
  <pageSetup paperSize="9" orientation="portrait" r:id="rId55"/>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tabColor rgb="FFFFFF00"/>
  </sheetPr>
  <dimension ref="A1:V144"/>
  <sheetViews>
    <sheetView zoomScale="70" zoomScaleNormal="70" zoomScalePageLayoutView="70" workbookViewId="0">
      <selection activeCell="A12" sqref="A12"/>
    </sheetView>
  </sheetViews>
  <sheetFormatPr defaultColWidth="9.5546875" defaultRowHeight="15.75"/>
  <cols>
    <col min="1" max="1" width="50.33203125" style="73" customWidth="1"/>
    <col min="2" max="2" width="19.44140625" style="73" customWidth="1"/>
    <col min="3" max="3" width="25.5546875" style="73" customWidth="1"/>
    <col min="4" max="4" width="12.33203125" style="73" customWidth="1"/>
    <col min="5" max="5" width="16.5546875" style="73" customWidth="1"/>
    <col min="6" max="6" width="19.5546875" style="73" customWidth="1"/>
    <col min="7" max="7" width="16.5546875" style="73" customWidth="1"/>
    <col min="8" max="8" width="14" style="73" customWidth="1"/>
    <col min="9" max="9" width="8.88671875" style="73" customWidth="1"/>
    <col min="10" max="10" width="16.33203125" style="73" customWidth="1"/>
    <col min="11" max="11" width="40.5546875" style="104" customWidth="1"/>
    <col min="12" max="12" width="79.5546875" style="70" customWidth="1"/>
    <col min="13" max="13" width="16.5546875" style="73" customWidth="1"/>
    <col min="14" max="14" width="58.5546875" style="73" customWidth="1"/>
    <col min="15" max="15" width="12.33203125" style="73" customWidth="1"/>
    <col min="16" max="16" width="26.5546875" style="73" customWidth="1"/>
    <col min="17" max="17" width="46.33203125" style="73" customWidth="1"/>
    <col min="18" max="18" width="73.33203125" style="73" customWidth="1"/>
    <col min="19" max="19" width="43.33203125" style="73" customWidth="1"/>
    <col min="20" max="20" width="20" style="73" customWidth="1"/>
    <col min="21" max="21" width="16.5546875" style="73" customWidth="1"/>
    <col min="22" max="22" width="38.88671875" style="73" customWidth="1"/>
    <col min="23" max="256" width="9.5546875" style="73"/>
    <col min="257" max="257" width="14" style="73" customWidth="1"/>
    <col min="258" max="258" width="15.109375" style="73" customWidth="1"/>
    <col min="259" max="259" width="14.5546875" style="73" customWidth="1"/>
    <col min="260" max="260" width="9.33203125" style="73" customWidth="1"/>
    <col min="261" max="261" width="12.5546875" style="73" customWidth="1"/>
    <col min="262" max="262" width="14.5546875" style="73" customWidth="1"/>
    <col min="263" max="263" width="12.5546875" style="73" customWidth="1"/>
    <col min="264" max="264" width="10.5546875" style="73" customWidth="1"/>
    <col min="265" max="265" width="20" style="73" customWidth="1"/>
    <col min="266" max="266" width="18.44140625" style="73" customWidth="1"/>
    <col min="267" max="267" width="30.109375" style="73" customWidth="1"/>
    <col min="268" max="268" width="33.44140625" style="73" customWidth="1"/>
    <col min="269" max="269" width="12.5546875" style="73" customWidth="1"/>
    <col min="270" max="270" width="44.109375" style="73" customWidth="1"/>
    <col min="271" max="271" width="9.33203125" style="73" customWidth="1"/>
    <col min="272" max="272" width="20.109375" style="73" customWidth="1"/>
    <col min="273" max="273" width="34.5546875" style="73" customWidth="1"/>
    <col min="274" max="274" width="55.109375" style="73" customWidth="1"/>
    <col min="275" max="275" width="32.5546875" style="73" customWidth="1"/>
    <col min="276" max="276" width="15.109375" style="73" customWidth="1"/>
    <col min="277" max="277" width="12.5546875" style="73" customWidth="1"/>
    <col min="278" max="278" width="29.33203125" style="73" customWidth="1"/>
    <col min="279" max="512" width="9.5546875" style="73"/>
    <col min="513" max="513" width="14" style="73" customWidth="1"/>
    <col min="514" max="514" width="15.109375" style="73" customWidth="1"/>
    <col min="515" max="515" width="14.5546875" style="73" customWidth="1"/>
    <col min="516" max="516" width="9.33203125" style="73" customWidth="1"/>
    <col min="517" max="517" width="12.5546875" style="73" customWidth="1"/>
    <col min="518" max="518" width="14.5546875" style="73" customWidth="1"/>
    <col min="519" max="519" width="12.5546875" style="73" customWidth="1"/>
    <col min="520" max="520" width="10.5546875" style="73" customWidth="1"/>
    <col min="521" max="521" width="20" style="73" customWidth="1"/>
    <col min="522" max="522" width="18.44140625" style="73" customWidth="1"/>
    <col min="523" max="523" width="30.109375" style="73" customWidth="1"/>
    <col min="524" max="524" width="33.44140625" style="73" customWidth="1"/>
    <col min="525" max="525" width="12.5546875" style="73" customWidth="1"/>
    <col min="526" max="526" width="44.109375" style="73" customWidth="1"/>
    <col min="527" max="527" width="9.33203125" style="73" customWidth="1"/>
    <col min="528" max="528" width="20.109375" style="73" customWidth="1"/>
    <col min="529" max="529" width="34.5546875" style="73" customWidth="1"/>
    <col min="530" max="530" width="55.109375" style="73" customWidth="1"/>
    <col min="531" max="531" width="32.5546875" style="73" customWidth="1"/>
    <col min="532" max="532" width="15.109375" style="73" customWidth="1"/>
    <col min="533" max="533" width="12.5546875" style="73" customWidth="1"/>
    <col min="534" max="534" width="29.33203125" style="73" customWidth="1"/>
    <col min="535" max="768" width="9.5546875" style="73"/>
    <col min="769" max="769" width="14" style="73" customWidth="1"/>
    <col min="770" max="770" width="15.109375" style="73" customWidth="1"/>
    <col min="771" max="771" width="14.5546875" style="73" customWidth="1"/>
    <col min="772" max="772" width="9.33203125" style="73" customWidth="1"/>
    <col min="773" max="773" width="12.5546875" style="73" customWidth="1"/>
    <col min="774" max="774" width="14.5546875" style="73" customWidth="1"/>
    <col min="775" max="775" width="12.5546875" style="73" customWidth="1"/>
    <col min="776" max="776" width="10.5546875" style="73" customWidth="1"/>
    <col min="777" max="777" width="20" style="73" customWidth="1"/>
    <col min="778" max="778" width="18.44140625" style="73" customWidth="1"/>
    <col min="779" max="779" width="30.109375" style="73" customWidth="1"/>
    <col min="780" max="780" width="33.44140625" style="73" customWidth="1"/>
    <col min="781" max="781" width="12.5546875" style="73" customWidth="1"/>
    <col min="782" max="782" width="44.109375" style="73" customWidth="1"/>
    <col min="783" max="783" width="9.33203125" style="73" customWidth="1"/>
    <col min="784" max="784" width="20.109375" style="73" customWidth="1"/>
    <col min="785" max="785" width="34.5546875" style="73" customWidth="1"/>
    <col min="786" max="786" width="55.109375" style="73" customWidth="1"/>
    <col min="787" max="787" width="32.5546875" style="73" customWidth="1"/>
    <col min="788" max="788" width="15.109375" style="73" customWidth="1"/>
    <col min="789" max="789" width="12.5546875" style="73" customWidth="1"/>
    <col min="790" max="790" width="29.33203125" style="73" customWidth="1"/>
    <col min="791" max="1024" width="9.5546875" style="73"/>
    <col min="1025" max="1025" width="14" style="73" customWidth="1"/>
    <col min="1026" max="1026" width="15.109375" style="73" customWidth="1"/>
    <col min="1027" max="1027" width="14.5546875" style="73" customWidth="1"/>
    <col min="1028" max="1028" width="9.33203125" style="73" customWidth="1"/>
    <col min="1029" max="1029" width="12.5546875" style="73" customWidth="1"/>
    <col min="1030" max="1030" width="14.5546875" style="73" customWidth="1"/>
    <col min="1031" max="1031" width="12.5546875" style="73" customWidth="1"/>
    <col min="1032" max="1032" width="10.5546875" style="73" customWidth="1"/>
    <col min="1033" max="1033" width="20" style="73" customWidth="1"/>
    <col min="1034" max="1034" width="18.44140625" style="73" customWidth="1"/>
    <col min="1035" max="1035" width="30.109375" style="73" customWidth="1"/>
    <col min="1036" max="1036" width="33.44140625" style="73" customWidth="1"/>
    <col min="1037" max="1037" width="12.5546875" style="73" customWidth="1"/>
    <col min="1038" max="1038" width="44.109375" style="73" customWidth="1"/>
    <col min="1039" max="1039" width="9.33203125" style="73" customWidth="1"/>
    <col min="1040" max="1040" width="20.109375" style="73" customWidth="1"/>
    <col min="1041" max="1041" width="34.5546875" style="73" customWidth="1"/>
    <col min="1042" max="1042" width="55.109375" style="73" customWidth="1"/>
    <col min="1043" max="1043" width="32.5546875" style="73" customWidth="1"/>
    <col min="1044" max="1044" width="15.109375" style="73" customWidth="1"/>
    <col min="1045" max="1045" width="12.5546875" style="73" customWidth="1"/>
    <col min="1046" max="1046" width="29.33203125" style="73" customWidth="1"/>
    <col min="1047" max="1280" width="9.5546875" style="73"/>
    <col min="1281" max="1281" width="14" style="73" customWidth="1"/>
    <col min="1282" max="1282" width="15.109375" style="73" customWidth="1"/>
    <col min="1283" max="1283" width="14.5546875" style="73" customWidth="1"/>
    <col min="1284" max="1284" width="9.33203125" style="73" customWidth="1"/>
    <col min="1285" max="1285" width="12.5546875" style="73" customWidth="1"/>
    <col min="1286" max="1286" width="14.5546875" style="73" customWidth="1"/>
    <col min="1287" max="1287" width="12.5546875" style="73" customWidth="1"/>
    <col min="1288" max="1288" width="10.5546875" style="73" customWidth="1"/>
    <col min="1289" max="1289" width="20" style="73" customWidth="1"/>
    <col min="1290" max="1290" width="18.44140625" style="73" customWidth="1"/>
    <col min="1291" max="1291" width="30.109375" style="73" customWidth="1"/>
    <col min="1292" max="1292" width="33.44140625" style="73" customWidth="1"/>
    <col min="1293" max="1293" width="12.5546875" style="73" customWidth="1"/>
    <col min="1294" max="1294" width="44.109375" style="73" customWidth="1"/>
    <col min="1295" max="1295" width="9.33203125" style="73" customWidth="1"/>
    <col min="1296" max="1296" width="20.109375" style="73" customWidth="1"/>
    <col min="1297" max="1297" width="34.5546875" style="73" customWidth="1"/>
    <col min="1298" max="1298" width="55.109375" style="73" customWidth="1"/>
    <col min="1299" max="1299" width="32.5546875" style="73" customWidth="1"/>
    <col min="1300" max="1300" width="15.109375" style="73" customWidth="1"/>
    <col min="1301" max="1301" width="12.5546875" style="73" customWidth="1"/>
    <col min="1302" max="1302" width="29.33203125" style="73" customWidth="1"/>
    <col min="1303" max="1536" width="9.5546875" style="73"/>
    <col min="1537" max="1537" width="14" style="73" customWidth="1"/>
    <col min="1538" max="1538" width="15.109375" style="73" customWidth="1"/>
    <col min="1539" max="1539" width="14.5546875" style="73" customWidth="1"/>
    <col min="1540" max="1540" width="9.33203125" style="73" customWidth="1"/>
    <col min="1541" max="1541" width="12.5546875" style="73" customWidth="1"/>
    <col min="1542" max="1542" width="14.5546875" style="73" customWidth="1"/>
    <col min="1543" max="1543" width="12.5546875" style="73" customWidth="1"/>
    <col min="1544" max="1544" width="10.5546875" style="73" customWidth="1"/>
    <col min="1545" max="1545" width="20" style="73" customWidth="1"/>
    <col min="1546" max="1546" width="18.44140625" style="73" customWidth="1"/>
    <col min="1547" max="1547" width="30.109375" style="73" customWidth="1"/>
    <col min="1548" max="1548" width="33.44140625" style="73" customWidth="1"/>
    <col min="1549" max="1549" width="12.5546875" style="73" customWidth="1"/>
    <col min="1550" max="1550" width="44.109375" style="73" customWidth="1"/>
    <col min="1551" max="1551" width="9.33203125" style="73" customWidth="1"/>
    <col min="1552" max="1552" width="20.109375" style="73" customWidth="1"/>
    <col min="1553" max="1553" width="34.5546875" style="73" customWidth="1"/>
    <col min="1554" max="1554" width="55.109375" style="73" customWidth="1"/>
    <col min="1555" max="1555" width="32.5546875" style="73" customWidth="1"/>
    <col min="1556" max="1556" width="15.109375" style="73" customWidth="1"/>
    <col min="1557" max="1557" width="12.5546875" style="73" customWidth="1"/>
    <col min="1558" max="1558" width="29.33203125" style="73" customWidth="1"/>
    <col min="1559" max="1792" width="9.5546875" style="73"/>
    <col min="1793" max="1793" width="14" style="73" customWidth="1"/>
    <col min="1794" max="1794" width="15.109375" style="73" customWidth="1"/>
    <col min="1795" max="1795" width="14.5546875" style="73" customWidth="1"/>
    <col min="1796" max="1796" width="9.33203125" style="73" customWidth="1"/>
    <col min="1797" max="1797" width="12.5546875" style="73" customWidth="1"/>
    <col min="1798" max="1798" width="14.5546875" style="73" customWidth="1"/>
    <col min="1799" max="1799" width="12.5546875" style="73" customWidth="1"/>
    <col min="1800" max="1800" width="10.5546875" style="73" customWidth="1"/>
    <col min="1801" max="1801" width="20" style="73" customWidth="1"/>
    <col min="1802" max="1802" width="18.44140625" style="73" customWidth="1"/>
    <col min="1803" max="1803" width="30.109375" style="73" customWidth="1"/>
    <col min="1804" max="1804" width="33.44140625" style="73" customWidth="1"/>
    <col min="1805" max="1805" width="12.5546875" style="73" customWidth="1"/>
    <col min="1806" max="1806" width="44.109375" style="73" customWidth="1"/>
    <col min="1807" max="1807" width="9.33203125" style="73" customWidth="1"/>
    <col min="1808" max="1808" width="20.109375" style="73" customWidth="1"/>
    <col min="1809" max="1809" width="34.5546875" style="73" customWidth="1"/>
    <col min="1810" max="1810" width="55.109375" style="73" customWidth="1"/>
    <col min="1811" max="1811" width="32.5546875" style="73" customWidth="1"/>
    <col min="1812" max="1812" width="15.109375" style="73" customWidth="1"/>
    <col min="1813" max="1813" width="12.5546875" style="73" customWidth="1"/>
    <col min="1814" max="1814" width="29.33203125" style="73" customWidth="1"/>
    <col min="1815" max="2048" width="9.5546875" style="73"/>
    <col min="2049" max="2049" width="14" style="73" customWidth="1"/>
    <col min="2050" max="2050" width="15.109375" style="73" customWidth="1"/>
    <col min="2051" max="2051" width="14.5546875" style="73" customWidth="1"/>
    <col min="2052" max="2052" width="9.33203125" style="73" customWidth="1"/>
    <col min="2053" max="2053" width="12.5546875" style="73" customWidth="1"/>
    <col min="2054" max="2054" width="14.5546875" style="73" customWidth="1"/>
    <col min="2055" max="2055" width="12.5546875" style="73" customWidth="1"/>
    <col min="2056" max="2056" width="10.5546875" style="73" customWidth="1"/>
    <col min="2057" max="2057" width="20" style="73" customWidth="1"/>
    <col min="2058" max="2058" width="18.44140625" style="73" customWidth="1"/>
    <col min="2059" max="2059" width="30.109375" style="73" customWidth="1"/>
    <col min="2060" max="2060" width="33.44140625" style="73" customWidth="1"/>
    <col min="2061" max="2061" width="12.5546875" style="73" customWidth="1"/>
    <col min="2062" max="2062" width="44.109375" style="73" customWidth="1"/>
    <col min="2063" max="2063" width="9.33203125" style="73" customWidth="1"/>
    <col min="2064" max="2064" width="20.109375" style="73" customWidth="1"/>
    <col min="2065" max="2065" width="34.5546875" style="73" customWidth="1"/>
    <col min="2066" max="2066" width="55.109375" style="73" customWidth="1"/>
    <col min="2067" max="2067" width="32.5546875" style="73" customWidth="1"/>
    <col min="2068" max="2068" width="15.109375" style="73" customWidth="1"/>
    <col min="2069" max="2069" width="12.5546875" style="73" customWidth="1"/>
    <col min="2070" max="2070" width="29.33203125" style="73" customWidth="1"/>
    <col min="2071" max="2304" width="9.5546875" style="73"/>
    <col min="2305" max="2305" width="14" style="73" customWidth="1"/>
    <col min="2306" max="2306" width="15.109375" style="73" customWidth="1"/>
    <col min="2307" max="2307" width="14.5546875" style="73" customWidth="1"/>
    <col min="2308" max="2308" width="9.33203125" style="73" customWidth="1"/>
    <col min="2309" max="2309" width="12.5546875" style="73" customWidth="1"/>
    <col min="2310" max="2310" width="14.5546875" style="73" customWidth="1"/>
    <col min="2311" max="2311" width="12.5546875" style="73" customWidth="1"/>
    <col min="2312" max="2312" width="10.5546875" style="73" customWidth="1"/>
    <col min="2313" max="2313" width="20" style="73" customWidth="1"/>
    <col min="2314" max="2314" width="18.44140625" style="73" customWidth="1"/>
    <col min="2315" max="2315" width="30.109375" style="73" customWidth="1"/>
    <col min="2316" max="2316" width="33.44140625" style="73" customWidth="1"/>
    <col min="2317" max="2317" width="12.5546875" style="73" customWidth="1"/>
    <col min="2318" max="2318" width="44.109375" style="73" customWidth="1"/>
    <col min="2319" max="2319" width="9.33203125" style="73" customWidth="1"/>
    <col min="2320" max="2320" width="20.109375" style="73" customWidth="1"/>
    <col min="2321" max="2321" width="34.5546875" style="73" customWidth="1"/>
    <col min="2322" max="2322" width="55.109375" style="73" customWidth="1"/>
    <col min="2323" max="2323" width="32.5546875" style="73" customWidth="1"/>
    <col min="2324" max="2324" width="15.109375" style="73" customWidth="1"/>
    <col min="2325" max="2325" width="12.5546875" style="73" customWidth="1"/>
    <col min="2326" max="2326" width="29.33203125" style="73" customWidth="1"/>
    <col min="2327" max="2560" width="9.5546875" style="73"/>
    <col min="2561" max="2561" width="14" style="73" customWidth="1"/>
    <col min="2562" max="2562" width="15.109375" style="73" customWidth="1"/>
    <col min="2563" max="2563" width="14.5546875" style="73" customWidth="1"/>
    <col min="2564" max="2564" width="9.33203125" style="73" customWidth="1"/>
    <col min="2565" max="2565" width="12.5546875" style="73" customWidth="1"/>
    <col min="2566" max="2566" width="14.5546875" style="73" customWidth="1"/>
    <col min="2567" max="2567" width="12.5546875" style="73" customWidth="1"/>
    <col min="2568" max="2568" width="10.5546875" style="73" customWidth="1"/>
    <col min="2569" max="2569" width="20" style="73" customWidth="1"/>
    <col min="2570" max="2570" width="18.44140625" style="73" customWidth="1"/>
    <col min="2571" max="2571" width="30.109375" style="73" customWidth="1"/>
    <col min="2572" max="2572" width="33.44140625" style="73" customWidth="1"/>
    <col min="2573" max="2573" width="12.5546875" style="73" customWidth="1"/>
    <col min="2574" max="2574" width="44.109375" style="73" customWidth="1"/>
    <col min="2575" max="2575" width="9.33203125" style="73" customWidth="1"/>
    <col min="2576" max="2576" width="20.109375" style="73" customWidth="1"/>
    <col min="2577" max="2577" width="34.5546875" style="73" customWidth="1"/>
    <col min="2578" max="2578" width="55.109375" style="73" customWidth="1"/>
    <col min="2579" max="2579" width="32.5546875" style="73" customWidth="1"/>
    <col min="2580" max="2580" width="15.109375" style="73" customWidth="1"/>
    <col min="2581" max="2581" width="12.5546875" style="73" customWidth="1"/>
    <col min="2582" max="2582" width="29.33203125" style="73" customWidth="1"/>
    <col min="2583" max="2816" width="9.5546875" style="73"/>
    <col min="2817" max="2817" width="14" style="73" customWidth="1"/>
    <col min="2818" max="2818" width="15.109375" style="73" customWidth="1"/>
    <col min="2819" max="2819" width="14.5546875" style="73" customWidth="1"/>
    <col min="2820" max="2820" width="9.33203125" style="73" customWidth="1"/>
    <col min="2821" max="2821" width="12.5546875" style="73" customWidth="1"/>
    <col min="2822" max="2822" width="14.5546875" style="73" customWidth="1"/>
    <col min="2823" max="2823" width="12.5546875" style="73" customWidth="1"/>
    <col min="2824" max="2824" width="10.5546875" style="73" customWidth="1"/>
    <col min="2825" max="2825" width="20" style="73" customWidth="1"/>
    <col min="2826" max="2826" width="18.44140625" style="73" customWidth="1"/>
    <col min="2827" max="2827" width="30.109375" style="73" customWidth="1"/>
    <col min="2828" max="2828" width="33.44140625" style="73" customWidth="1"/>
    <col min="2829" max="2829" width="12.5546875" style="73" customWidth="1"/>
    <col min="2830" max="2830" width="44.109375" style="73" customWidth="1"/>
    <col min="2831" max="2831" width="9.33203125" style="73" customWidth="1"/>
    <col min="2832" max="2832" width="20.109375" style="73" customWidth="1"/>
    <col min="2833" max="2833" width="34.5546875" style="73" customWidth="1"/>
    <col min="2834" max="2834" width="55.109375" style="73" customWidth="1"/>
    <col min="2835" max="2835" width="32.5546875" style="73" customWidth="1"/>
    <col min="2836" max="2836" width="15.109375" style="73" customWidth="1"/>
    <col min="2837" max="2837" width="12.5546875" style="73" customWidth="1"/>
    <col min="2838" max="2838" width="29.33203125" style="73" customWidth="1"/>
    <col min="2839" max="3072" width="9.5546875" style="73"/>
    <col min="3073" max="3073" width="14" style="73" customWidth="1"/>
    <col min="3074" max="3074" width="15.109375" style="73" customWidth="1"/>
    <col min="3075" max="3075" width="14.5546875" style="73" customWidth="1"/>
    <col min="3076" max="3076" width="9.33203125" style="73" customWidth="1"/>
    <col min="3077" max="3077" width="12.5546875" style="73" customWidth="1"/>
    <col min="3078" max="3078" width="14.5546875" style="73" customWidth="1"/>
    <col min="3079" max="3079" width="12.5546875" style="73" customWidth="1"/>
    <col min="3080" max="3080" width="10.5546875" style="73" customWidth="1"/>
    <col min="3081" max="3081" width="20" style="73" customWidth="1"/>
    <col min="3082" max="3082" width="18.44140625" style="73" customWidth="1"/>
    <col min="3083" max="3083" width="30.109375" style="73" customWidth="1"/>
    <col min="3084" max="3084" width="33.44140625" style="73" customWidth="1"/>
    <col min="3085" max="3085" width="12.5546875" style="73" customWidth="1"/>
    <col min="3086" max="3086" width="44.109375" style="73" customWidth="1"/>
    <col min="3087" max="3087" width="9.33203125" style="73" customWidth="1"/>
    <col min="3088" max="3088" width="20.109375" style="73" customWidth="1"/>
    <col min="3089" max="3089" width="34.5546875" style="73" customWidth="1"/>
    <col min="3090" max="3090" width="55.109375" style="73" customWidth="1"/>
    <col min="3091" max="3091" width="32.5546875" style="73" customWidth="1"/>
    <col min="3092" max="3092" width="15.109375" style="73" customWidth="1"/>
    <col min="3093" max="3093" width="12.5546875" style="73" customWidth="1"/>
    <col min="3094" max="3094" width="29.33203125" style="73" customWidth="1"/>
    <col min="3095" max="3328" width="9.5546875" style="73"/>
    <col min="3329" max="3329" width="14" style="73" customWidth="1"/>
    <col min="3330" max="3330" width="15.109375" style="73" customWidth="1"/>
    <col min="3331" max="3331" width="14.5546875" style="73" customWidth="1"/>
    <col min="3332" max="3332" width="9.33203125" style="73" customWidth="1"/>
    <col min="3333" max="3333" width="12.5546875" style="73" customWidth="1"/>
    <col min="3334" max="3334" width="14.5546875" style="73" customWidth="1"/>
    <col min="3335" max="3335" width="12.5546875" style="73" customWidth="1"/>
    <col min="3336" max="3336" width="10.5546875" style="73" customWidth="1"/>
    <col min="3337" max="3337" width="20" style="73" customWidth="1"/>
    <col min="3338" max="3338" width="18.44140625" style="73" customWidth="1"/>
    <col min="3339" max="3339" width="30.109375" style="73" customWidth="1"/>
    <col min="3340" max="3340" width="33.44140625" style="73" customWidth="1"/>
    <col min="3341" max="3341" width="12.5546875" style="73" customWidth="1"/>
    <col min="3342" max="3342" width="44.109375" style="73" customWidth="1"/>
    <col min="3343" max="3343" width="9.33203125" style="73" customWidth="1"/>
    <col min="3344" max="3344" width="20.109375" style="73" customWidth="1"/>
    <col min="3345" max="3345" width="34.5546875" style="73" customWidth="1"/>
    <col min="3346" max="3346" width="55.109375" style="73" customWidth="1"/>
    <col min="3347" max="3347" width="32.5546875" style="73" customWidth="1"/>
    <col min="3348" max="3348" width="15.109375" style="73" customWidth="1"/>
    <col min="3349" max="3349" width="12.5546875" style="73" customWidth="1"/>
    <col min="3350" max="3350" width="29.33203125" style="73" customWidth="1"/>
    <col min="3351" max="3584" width="9.5546875" style="73"/>
    <col min="3585" max="3585" width="14" style="73" customWidth="1"/>
    <col min="3586" max="3586" width="15.109375" style="73" customWidth="1"/>
    <col min="3587" max="3587" width="14.5546875" style="73" customWidth="1"/>
    <col min="3588" max="3588" width="9.33203125" style="73" customWidth="1"/>
    <col min="3589" max="3589" width="12.5546875" style="73" customWidth="1"/>
    <col min="3590" max="3590" width="14.5546875" style="73" customWidth="1"/>
    <col min="3591" max="3591" width="12.5546875" style="73" customWidth="1"/>
    <col min="3592" max="3592" width="10.5546875" style="73" customWidth="1"/>
    <col min="3593" max="3593" width="20" style="73" customWidth="1"/>
    <col min="3594" max="3594" width="18.44140625" style="73" customWidth="1"/>
    <col min="3595" max="3595" width="30.109375" style="73" customWidth="1"/>
    <col min="3596" max="3596" width="33.44140625" style="73" customWidth="1"/>
    <col min="3597" max="3597" width="12.5546875" style="73" customWidth="1"/>
    <col min="3598" max="3598" width="44.109375" style="73" customWidth="1"/>
    <col min="3599" max="3599" width="9.33203125" style="73" customWidth="1"/>
    <col min="3600" max="3600" width="20.109375" style="73" customWidth="1"/>
    <col min="3601" max="3601" width="34.5546875" style="73" customWidth="1"/>
    <col min="3602" max="3602" width="55.109375" style="73" customWidth="1"/>
    <col min="3603" max="3603" width="32.5546875" style="73" customWidth="1"/>
    <col min="3604" max="3604" width="15.109375" style="73" customWidth="1"/>
    <col min="3605" max="3605" width="12.5546875" style="73" customWidth="1"/>
    <col min="3606" max="3606" width="29.33203125" style="73" customWidth="1"/>
    <col min="3607" max="3840" width="9.5546875" style="73"/>
    <col min="3841" max="3841" width="14" style="73" customWidth="1"/>
    <col min="3842" max="3842" width="15.109375" style="73" customWidth="1"/>
    <col min="3843" max="3843" width="14.5546875" style="73" customWidth="1"/>
    <col min="3844" max="3844" width="9.33203125" style="73" customWidth="1"/>
    <col min="3845" max="3845" width="12.5546875" style="73" customWidth="1"/>
    <col min="3846" max="3846" width="14.5546875" style="73" customWidth="1"/>
    <col min="3847" max="3847" width="12.5546875" style="73" customWidth="1"/>
    <col min="3848" max="3848" width="10.5546875" style="73" customWidth="1"/>
    <col min="3849" max="3849" width="20" style="73" customWidth="1"/>
    <col min="3850" max="3850" width="18.44140625" style="73" customWidth="1"/>
    <col min="3851" max="3851" width="30.109375" style="73" customWidth="1"/>
    <col min="3852" max="3852" width="33.44140625" style="73" customWidth="1"/>
    <col min="3853" max="3853" width="12.5546875" style="73" customWidth="1"/>
    <col min="3854" max="3854" width="44.109375" style="73" customWidth="1"/>
    <col min="3855" max="3855" width="9.33203125" style="73" customWidth="1"/>
    <col min="3856" max="3856" width="20.109375" style="73" customWidth="1"/>
    <col min="3857" max="3857" width="34.5546875" style="73" customWidth="1"/>
    <col min="3858" max="3858" width="55.109375" style="73" customWidth="1"/>
    <col min="3859" max="3859" width="32.5546875" style="73" customWidth="1"/>
    <col min="3860" max="3860" width="15.109375" style="73" customWidth="1"/>
    <col min="3861" max="3861" width="12.5546875" style="73" customWidth="1"/>
    <col min="3862" max="3862" width="29.33203125" style="73" customWidth="1"/>
    <col min="3863" max="4096" width="9.5546875" style="73"/>
    <col min="4097" max="4097" width="14" style="73" customWidth="1"/>
    <col min="4098" max="4098" width="15.109375" style="73" customWidth="1"/>
    <col min="4099" max="4099" width="14.5546875" style="73" customWidth="1"/>
    <col min="4100" max="4100" width="9.33203125" style="73" customWidth="1"/>
    <col min="4101" max="4101" width="12.5546875" style="73" customWidth="1"/>
    <col min="4102" max="4102" width="14.5546875" style="73" customWidth="1"/>
    <col min="4103" max="4103" width="12.5546875" style="73" customWidth="1"/>
    <col min="4104" max="4104" width="10.5546875" style="73" customWidth="1"/>
    <col min="4105" max="4105" width="20" style="73" customWidth="1"/>
    <col min="4106" max="4106" width="18.44140625" style="73" customWidth="1"/>
    <col min="4107" max="4107" width="30.109375" style="73" customWidth="1"/>
    <col min="4108" max="4108" width="33.44140625" style="73" customWidth="1"/>
    <col min="4109" max="4109" width="12.5546875" style="73" customWidth="1"/>
    <col min="4110" max="4110" width="44.109375" style="73" customWidth="1"/>
    <col min="4111" max="4111" width="9.33203125" style="73" customWidth="1"/>
    <col min="4112" max="4112" width="20.109375" style="73" customWidth="1"/>
    <col min="4113" max="4113" width="34.5546875" style="73" customWidth="1"/>
    <col min="4114" max="4114" width="55.109375" style="73" customWidth="1"/>
    <col min="4115" max="4115" width="32.5546875" style="73" customWidth="1"/>
    <col min="4116" max="4116" width="15.109375" style="73" customWidth="1"/>
    <col min="4117" max="4117" width="12.5546875" style="73" customWidth="1"/>
    <col min="4118" max="4118" width="29.33203125" style="73" customWidth="1"/>
    <col min="4119" max="4352" width="9.5546875" style="73"/>
    <col min="4353" max="4353" width="14" style="73" customWidth="1"/>
    <col min="4354" max="4354" width="15.109375" style="73" customWidth="1"/>
    <col min="4355" max="4355" width="14.5546875" style="73" customWidth="1"/>
    <col min="4356" max="4356" width="9.33203125" style="73" customWidth="1"/>
    <col min="4357" max="4357" width="12.5546875" style="73" customWidth="1"/>
    <col min="4358" max="4358" width="14.5546875" style="73" customWidth="1"/>
    <col min="4359" max="4359" width="12.5546875" style="73" customWidth="1"/>
    <col min="4360" max="4360" width="10.5546875" style="73" customWidth="1"/>
    <col min="4361" max="4361" width="20" style="73" customWidth="1"/>
    <col min="4362" max="4362" width="18.44140625" style="73" customWidth="1"/>
    <col min="4363" max="4363" width="30.109375" style="73" customWidth="1"/>
    <col min="4364" max="4364" width="33.44140625" style="73" customWidth="1"/>
    <col min="4365" max="4365" width="12.5546875" style="73" customWidth="1"/>
    <col min="4366" max="4366" width="44.109375" style="73" customWidth="1"/>
    <col min="4367" max="4367" width="9.33203125" style="73" customWidth="1"/>
    <col min="4368" max="4368" width="20.109375" style="73" customWidth="1"/>
    <col min="4369" max="4369" width="34.5546875" style="73" customWidth="1"/>
    <col min="4370" max="4370" width="55.109375" style="73" customWidth="1"/>
    <col min="4371" max="4371" width="32.5546875" style="73" customWidth="1"/>
    <col min="4372" max="4372" width="15.109375" style="73" customWidth="1"/>
    <col min="4373" max="4373" width="12.5546875" style="73" customWidth="1"/>
    <col min="4374" max="4374" width="29.33203125" style="73" customWidth="1"/>
    <col min="4375" max="4608" width="9.5546875" style="73"/>
    <col min="4609" max="4609" width="14" style="73" customWidth="1"/>
    <col min="4610" max="4610" width="15.109375" style="73" customWidth="1"/>
    <col min="4611" max="4611" width="14.5546875" style="73" customWidth="1"/>
    <col min="4612" max="4612" width="9.33203125" style="73" customWidth="1"/>
    <col min="4613" max="4613" width="12.5546875" style="73" customWidth="1"/>
    <col min="4614" max="4614" width="14.5546875" style="73" customWidth="1"/>
    <col min="4615" max="4615" width="12.5546875" style="73" customWidth="1"/>
    <col min="4616" max="4616" width="10.5546875" style="73" customWidth="1"/>
    <col min="4617" max="4617" width="20" style="73" customWidth="1"/>
    <col min="4618" max="4618" width="18.44140625" style="73" customWidth="1"/>
    <col min="4619" max="4619" width="30.109375" style="73" customWidth="1"/>
    <col min="4620" max="4620" width="33.44140625" style="73" customWidth="1"/>
    <col min="4621" max="4621" width="12.5546875" style="73" customWidth="1"/>
    <col min="4622" max="4622" width="44.109375" style="73" customWidth="1"/>
    <col min="4623" max="4623" width="9.33203125" style="73" customWidth="1"/>
    <col min="4624" max="4624" width="20.109375" style="73" customWidth="1"/>
    <col min="4625" max="4625" width="34.5546875" style="73" customWidth="1"/>
    <col min="4626" max="4626" width="55.109375" style="73" customWidth="1"/>
    <col min="4627" max="4627" width="32.5546875" style="73" customWidth="1"/>
    <col min="4628" max="4628" width="15.109375" style="73" customWidth="1"/>
    <col min="4629" max="4629" width="12.5546875" style="73" customWidth="1"/>
    <col min="4630" max="4630" width="29.33203125" style="73" customWidth="1"/>
    <col min="4631" max="4864" width="9.5546875" style="73"/>
    <col min="4865" max="4865" width="14" style="73" customWidth="1"/>
    <col min="4866" max="4866" width="15.109375" style="73" customWidth="1"/>
    <col min="4867" max="4867" width="14.5546875" style="73" customWidth="1"/>
    <col min="4868" max="4868" width="9.33203125" style="73" customWidth="1"/>
    <col min="4869" max="4869" width="12.5546875" style="73" customWidth="1"/>
    <col min="4870" max="4870" width="14.5546875" style="73" customWidth="1"/>
    <col min="4871" max="4871" width="12.5546875" style="73" customWidth="1"/>
    <col min="4872" max="4872" width="10.5546875" style="73" customWidth="1"/>
    <col min="4873" max="4873" width="20" style="73" customWidth="1"/>
    <col min="4874" max="4874" width="18.44140625" style="73" customWidth="1"/>
    <col min="4875" max="4875" width="30.109375" style="73" customWidth="1"/>
    <col min="4876" max="4876" width="33.44140625" style="73" customWidth="1"/>
    <col min="4877" max="4877" width="12.5546875" style="73" customWidth="1"/>
    <col min="4878" max="4878" width="44.109375" style="73" customWidth="1"/>
    <col min="4879" max="4879" width="9.33203125" style="73" customWidth="1"/>
    <col min="4880" max="4880" width="20.109375" style="73" customWidth="1"/>
    <col min="4881" max="4881" width="34.5546875" style="73" customWidth="1"/>
    <col min="4882" max="4882" width="55.109375" style="73" customWidth="1"/>
    <col min="4883" max="4883" width="32.5546875" style="73" customWidth="1"/>
    <col min="4884" max="4884" width="15.109375" style="73" customWidth="1"/>
    <col min="4885" max="4885" width="12.5546875" style="73" customWidth="1"/>
    <col min="4886" max="4886" width="29.33203125" style="73" customWidth="1"/>
    <col min="4887" max="5120" width="9.5546875" style="73"/>
    <col min="5121" max="5121" width="14" style="73" customWidth="1"/>
    <col min="5122" max="5122" width="15.109375" style="73" customWidth="1"/>
    <col min="5123" max="5123" width="14.5546875" style="73" customWidth="1"/>
    <col min="5124" max="5124" width="9.33203125" style="73" customWidth="1"/>
    <col min="5125" max="5125" width="12.5546875" style="73" customWidth="1"/>
    <col min="5126" max="5126" width="14.5546875" style="73" customWidth="1"/>
    <col min="5127" max="5127" width="12.5546875" style="73" customWidth="1"/>
    <col min="5128" max="5128" width="10.5546875" style="73" customWidth="1"/>
    <col min="5129" max="5129" width="20" style="73" customWidth="1"/>
    <col min="5130" max="5130" width="18.44140625" style="73" customWidth="1"/>
    <col min="5131" max="5131" width="30.109375" style="73" customWidth="1"/>
    <col min="5132" max="5132" width="33.44140625" style="73" customWidth="1"/>
    <col min="5133" max="5133" width="12.5546875" style="73" customWidth="1"/>
    <col min="5134" max="5134" width="44.109375" style="73" customWidth="1"/>
    <col min="5135" max="5135" width="9.33203125" style="73" customWidth="1"/>
    <col min="5136" max="5136" width="20.109375" style="73" customWidth="1"/>
    <col min="5137" max="5137" width="34.5546875" style="73" customWidth="1"/>
    <col min="5138" max="5138" width="55.109375" style="73" customWidth="1"/>
    <col min="5139" max="5139" width="32.5546875" style="73" customWidth="1"/>
    <col min="5140" max="5140" width="15.109375" style="73" customWidth="1"/>
    <col min="5141" max="5141" width="12.5546875" style="73" customWidth="1"/>
    <col min="5142" max="5142" width="29.33203125" style="73" customWidth="1"/>
    <col min="5143" max="5376" width="9.5546875" style="73"/>
    <col min="5377" max="5377" width="14" style="73" customWidth="1"/>
    <col min="5378" max="5378" width="15.109375" style="73" customWidth="1"/>
    <col min="5379" max="5379" width="14.5546875" style="73" customWidth="1"/>
    <col min="5380" max="5380" width="9.33203125" style="73" customWidth="1"/>
    <col min="5381" max="5381" width="12.5546875" style="73" customWidth="1"/>
    <col min="5382" max="5382" width="14.5546875" style="73" customWidth="1"/>
    <col min="5383" max="5383" width="12.5546875" style="73" customWidth="1"/>
    <col min="5384" max="5384" width="10.5546875" style="73" customWidth="1"/>
    <col min="5385" max="5385" width="20" style="73" customWidth="1"/>
    <col min="5386" max="5386" width="18.44140625" style="73" customWidth="1"/>
    <col min="5387" max="5387" width="30.109375" style="73" customWidth="1"/>
    <col min="5388" max="5388" width="33.44140625" style="73" customWidth="1"/>
    <col min="5389" max="5389" width="12.5546875" style="73" customWidth="1"/>
    <col min="5390" max="5390" width="44.109375" style="73" customWidth="1"/>
    <col min="5391" max="5391" width="9.33203125" style="73" customWidth="1"/>
    <col min="5392" max="5392" width="20.109375" style="73" customWidth="1"/>
    <col min="5393" max="5393" width="34.5546875" style="73" customWidth="1"/>
    <col min="5394" max="5394" width="55.109375" style="73" customWidth="1"/>
    <col min="5395" max="5395" width="32.5546875" style="73" customWidth="1"/>
    <col min="5396" max="5396" width="15.109375" style="73" customWidth="1"/>
    <col min="5397" max="5397" width="12.5546875" style="73" customWidth="1"/>
    <col min="5398" max="5398" width="29.33203125" style="73" customWidth="1"/>
    <col min="5399" max="5632" width="9.5546875" style="73"/>
    <col min="5633" max="5633" width="14" style="73" customWidth="1"/>
    <col min="5634" max="5634" width="15.109375" style="73" customWidth="1"/>
    <col min="5635" max="5635" width="14.5546875" style="73" customWidth="1"/>
    <col min="5636" max="5636" width="9.33203125" style="73" customWidth="1"/>
    <col min="5637" max="5637" width="12.5546875" style="73" customWidth="1"/>
    <col min="5638" max="5638" width="14.5546875" style="73" customWidth="1"/>
    <col min="5639" max="5639" width="12.5546875" style="73" customWidth="1"/>
    <col min="5640" max="5640" width="10.5546875" style="73" customWidth="1"/>
    <col min="5641" max="5641" width="20" style="73" customWidth="1"/>
    <col min="5642" max="5642" width="18.44140625" style="73" customWidth="1"/>
    <col min="5643" max="5643" width="30.109375" style="73" customWidth="1"/>
    <col min="5644" max="5644" width="33.44140625" style="73" customWidth="1"/>
    <col min="5645" max="5645" width="12.5546875" style="73" customWidth="1"/>
    <col min="5646" max="5646" width="44.109375" style="73" customWidth="1"/>
    <col min="5647" max="5647" width="9.33203125" style="73" customWidth="1"/>
    <col min="5648" max="5648" width="20.109375" style="73" customWidth="1"/>
    <col min="5649" max="5649" width="34.5546875" style="73" customWidth="1"/>
    <col min="5650" max="5650" width="55.109375" style="73" customWidth="1"/>
    <col min="5651" max="5651" width="32.5546875" style="73" customWidth="1"/>
    <col min="5652" max="5652" width="15.109375" style="73" customWidth="1"/>
    <col min="5653" max="5653" width="12.5546875" style="73" customWidth="1"/>
    <col min="5654" max="5654" width="29.33203125" style="73" customWidth="1"/>
    <col min="5655" max="5888" width="9.5546875" style="73"/>
    <col min="5889" max="5889" width="14" style="73" customWidth="1"/>
    <col min="5890" max="5890" width="15.109375" style="73" customWidth="1"/>
    <col min="5891" max="5891" width="14.5546875" style="73" customWidth="1"/>
    <col min="5892" max="5892" width="9.33203125" style="73" customWidth="1"/>
    <col min="5893" max="5893" width="12.5546875" style="73" customWidth="1"/>
    <col min="5894" max="5894" width="14.5546875" style="73" customWidth="1"/>
    <col min="5895" max="5895" width="12.5546875" style="73" customWidth="1"/>
    <col min="5896" max="5896" width="10.5546875" style="73" customWidth="1"/>
    <col min="5897" max="5897" width="20" style="73" customWidth="1"/>
    <col min="5898" max="5898" width="18.44140625" style="73" customWidth="1"/>
    <col min="5899" max="5899" width="30.109375" style="73" customWidth="1"/>
    <col min="5900" max="5900" width="33.44140625" style="73" customWidth="1"/>
    <col min="5901" max="5901" width="12.5546875" style="73" customWidth="1"/>
    <col min="5902" max="5902" width="44.109375" style="73" customWidth="1"/>
    <col min="5903" max="5903" width="9.33203125" style="73" customWidth="1"/>
    <col min="5904" max="5904" width="20.109375" style="73" customWidth="1"/>
    <col min="5905" max="5905" width="34.5546875" style="73" customWidth="1"/>
    <col min="5906" max="5906" width="55.109375" style="73" customWidth="1"/>
    <col min="5907" max="5907" width="32.5546875" style="73" customWidth="1"/>
    <col min="5908" max="5908" width="15.109375" style="73" customWidth="1"/>
    <col min="5909" max="5909" width="12.5546875" style="73" customWidth="1"/>
    <col min="5910" max="5910" width="29.33203125" style="73" customWidth="1"/>
    <col min="5911" max="6144" width="9.5546875" style="73"/>
    <col min="6145" max="6145" width="14" style="73" customWidth="1"/>
    <col min="6146" max="6146" width="15.109375" style="73" customWidth="1"/>
    <col min="6147" max="6147" width="14.5546875" style="73" customWidth="1"/>
    <col min="6148" max="6148" width="9.33203125" style="73" customWidth="1"/>
    <col min="6149" max="6149" width="12.5546875" style="73" customWidth="1"/>
    <col min="6150" max="6150" width="14.5546875" style="73" customWidth="1"/>
    <col min="6151" max="6151" width="12.5546875" style="73" customWidth="1"/>
    <col min="6152" max="6152" width="10.5546875" style="73" customWidth="1"/>
    <col min="6153" max="6153" width="20" style="73" customWidth="1"/>
    <col min="6154" max="6154" width="18.44140625" style="73" customWidth="1"/>
    <col min="6155" max="6155" width="30.109375" style="73" customWidth="1"/>
    <col min="6156" max="6156" width="33.44140625" style="73" customWidth="1"/>
    <col min="6157" max="6157" width="12.5546875" style="73" customWidth="1"/>
    <col min="6158" max="6158" width="44.109375" style="73" customWidth="1"/>
    <col min="6159" max="6159" width="9.33203125" style="73" customWidth="1"/>
    <col min="6160" max="6160" width="20.109375" style="73" customWidth="1"/>
    <col min="6161" max="6161" width="34.5546875" style="73" customWidth="1"/>
    <col min="6162" max="6162" width="55.109375" style="73" customWidth="1"/>
    <col min="6163" max="6163" width="32.5546875" style="73" customWidth="1"/>
    <col min="6164" max="6164" width="15.109375" style="73" customWidth="1"/>
    <col min="6165" max="6165" width="12.5546875" style="73" customWidth="1"/>
    <col min="6166" max="6166" width="29.33203125" style="73" customWidth="1"/>
    <col min="6167" max="6400" width="9.5546875" style="73"/>
    <col min="6401" max="6401" width="14" style="73" customWidth="1"/>
    <col min="6402" max="6402" width="15.109375" style="73" customWidth="1"/>
    <col min="6403" max="6403" width="14.5546875" style="73" customWidth="1"/>
    <col min="6404" max="6404" width="9.33203125" style="73" customWidth="1"/>
    <col min="6405" max="6405" width="12.5546875" style="73" customWidth="1"/>
    <col min="6406" max="6406" width="14.5546875" style="73" customWidth="1"/>
    <col min="6407" max="6407" width="12.5546875" style="73" customWidth="1"/>
    <col min="6408" max="6408" width="10.5546875" style="73" customWidth="1"/>
    <col min="6409" max="6409" width="20" style="73" customWidth="1"/>
    <col min="6410" max="6410" width="18.44140625" style="73" customWidth="1"/>
    <col min="6411" max="6411" width="30.109375" style="73" customWidth="1"/>
    <col min="6412" max="6412" width="33.44140625" style="73" customWidth="1"/>
    <col min="6413" max="6413" width="12.5546875" style="73" customWidth="1"/>
    <col min="6414" max="6414" width="44.109375" style="73" customWidth="1"/>
    <col min="6415" max="6415" width="9.33203125" style="73" customWidth="1"/>
    <col min="6416" max="6416" width="20.109375" style="73" customWidth="1"/>
    <col min="6417" max="6417" width="34.5546875" style="73" customWidth="1"/>
    <col min="6418" max="6418" width="55.109375" style="73" customWidth="1"/>
    <col min="6419" max="6419" width="32.5546875" style="73" customWidth="1"/>
    <col min="6420" max="6420" width="15.109375" style="73" customWidth="1"/>
    <col min="6421" max="6421" width="12.5546875" style="73" customWidth="1"/>
    <col min="6422" max="6422" width="29.33203125" style="73" customWidth="1"/>
    <col min="6423" max="6656" width="9.5546875" style="73"/>
    <col min="6657" max="6657" width="14" style="73" customWidth="1"/>
    <col min="6658" max="6658" width="15.109375" style="73" customWidth="1"/>
    <col min="6659" max="6659" width="14.5546875" style="73" customWidth="1"/>
    <col min="6660" max="6660" width="9.33203125" style="73" customWidth="1"/>
    <col min="6661" max="6661" width="12.5546875" style="73" customWidth="1"/>
    <col min="6662" max="6662" width="14.5546875" style="73" customWidth="1"/>
    <col min="6663" max="6663" width="12.5546875" style="73" customWidth="1"/>
    <col min="6664" max="6664" width="10.5546875" style="73" customWidth="1"/>
    <col min="6665" max="6665" width="20" style="73" customWidth="1"/>
    <col min="6666" max="6666" width="18.44140625" style="73" customWidth="1"/>
    <col min="6667" max="6667" width="30.109375" style="73" customWidth="1"/>
    <col min="6668" max="6668" width="33.44140625" style="73" customWidth="1"/>
    <col min="6669" max="6669" width="12.5546875" style="73" customWidth="1"/>
    <col min="6670" max="6670" width="44.109375" style="73" customWidth="1"/>
    <col min="6671" max="6671" width="9.33203125" style="73" customWidth="1"/>
    <col min="6672" max="6672" width="20.109375" style="73" customWidth="1"/>
    <col min="6673" max="6673" width="34.5546875" style="73" customWidth="1"/>
    <col min="6674" max="6674" width="55.109375" style="73" customWidth="1"/>
    <col min="6675" max="6675" width="32.5546875" style="73" customWidth="1"/>
    <col min="6676" max="6676" width="15.109375" style="73" customWidth="1"/>
    <col min="6677" max="6677" width="12.5546875" style="73" customWidth="1"/>
    <col min="6678" max="6678" width="29.33203125" style="73" customWidth="1"/>
    <col min="6679" max="6912" width="9.5546875" style="73"/>
    <col min="6913" max="6913" width="14" style="73" customWidth="1"/>
    <col min="6914" max="6914" width="15.109375" style="73" customWidth="1"/>
    <col min="6915" max="6915" width="14.5546875" style="73" customWidth="1"/>
    <col min="6916" max="6916" width="9.33203125" style="73" customWidth="1"/>
    <col min="6917" max="6917" width="12.5546875" style="73" customWidth="1"/>
    <col min="6918" max="6918" width="14.5546875" style="73" customWidth="1"/>
    <col min="6919" max="6919" width="12.5546875" style="73" customWidth="1"/>
    <col min="6920" max="6920" width="10.5546875" style="73" customWidth="1"/>
    <col min="6921" max="6921" width="20" style="73" customWidth="1"/>
    <col min="6922" max="6922" width="18.44140625" style="73" customWidth="1"/>
    <col min="6923" max="6923" width="30.109375" style="73" customWidth="1"/>
    <col min="6924" max="6924" width="33.44140625" style="73" customWidth="1"/>
    <col min="6925" max="6925" width="12.5546875" style="73" customWidth="1"/>
    <col min="6926" max="6926" width="44.109375" style="73" customWidth="1"/>
    <col min="6927" max="6927" width="9.33203125" style="73" customWidth="1"/>
    <col min="6928" max="6928" width="20.109375" style="73" customWidth="1"/>
    <col min="6929" max="6929" width="34.5546875" style="73" customWidth="1"/>
    <col min="6930" max="6930" width="55.109375" style="73" customWidth="1"/>
    <col min="6931" max="6931" width="32.5546875" style="73" customWidth="1"/>
    <col min="6932" max="6932" width="15.109375" style="73" customWidth="1"/>
    <col min="6933" max="6933" width="12.5546875" style="73" customWidth="1"/>
    <col min="6934" max="6934" width="29.33203125" style="73" customWidth="1"/>
    <col min="6935" max="7168" width="9.5546875" style="73"/>
    <col min="7169" max="7169" width="14" style="73" customWidth="1"/>
    <col min="7170" max="7170" width="15.109375" style="73" customWidth="1"/>
    <col min="7171" max="7171" width="14.5546875" style="73" customWidth="1"/>
    <col min="7172" max="7172" width="9.33203125" style="73" customWidth="1"/>
    <col min="7173" max="7173" width="12.5546875" style="73" customWidth="1"/>
    <col min="7174" max="7174" width="14.5546875" style="73" customWidth="1"/>
    <col min="7175" max="7175" width="12.5546875" style="73" customWidth="1"/>
    <col min="7176" max="7176" width="10.5546875" style="73" customWidth="1"/>
    <col min="7177" max="7177" width="20" style="73" customWidth="1"/>
    <col min="7178" max="7178" width="18.44140625" style="73" customWidth="1"/>
    <col min="7179" max="7179" width="30.109375" style="73" customWidth="1"/>
    <col min="7180" max="7180" width="33.44140625" style="73" customWidth="1"/>
    <col min="7181" max="7181" width="12.5546875" style="73" customWidth="1"/>
    <col min="7182" max="7182" width="44.109375" style="73" customWidth="1"/>
    <col min="7183" max="7183" width="9.33203125" style="73" customWidth="1"/>
    <col min="7184" max="7184" width="20.109375" style="73" customWidth="1"/>
    <col min="7185" max="7185" width="34.5546875" style="73" customWidth="1"/>
    <col min="7186" max="7186" width="55.109375" style="73" customWidth="1"/>
    <col min="7187" max="7187" width="32.5546875" style="73" customWidth="1"/>
    <col min="7188" max="7188" width="15.109375" style="73" customWidth="1"/>
    <col min="7189" max="7189" width="12.5546875" style="73" customWidth="1"/>
    <col min="7190" max="7190" width="29.33203125" style="73" customWidth="1"/>
    <col min="7191" max="7424" width="9.5546875" style="73"/>
    <col min="7425" max="7425" width="14" style="73" customWidth="1"/>
    <col min="7426" max="7426" width="15.109375" style="73" customWidth="1"/>
    <col min="7427" max="7427" width="14.5546875" style="73" customWidth="1"/>
    <col min="7428" max="7428" width="9.33203125" style="73" customWidth="1"/>
    <col min="7429" max="7429" width="12.5546875" style="73" customWidth="1"/>
    <col min="7430" max="7430" width="14.5546875" style="73" customWidth="1"/>
    <col min="7431" max="7431" width="12.5546875" style="73" customWidth="1"/>
    <col min="7432" max="7432" width="10.5546875" style="73" customWidth="1"/>
    <col min="7433" max="7433" width="20" style="73" customWidth="1"/>
    <col min="7434" max="7434" width="18.44140625" style="73" customWidth="1"/>
    <col min="7435" max="7435" width="30.109375" style="73" customWidth="1"/>
    <col min="7436" max="7436" width="33.44140625" style="73" customWidth="1"/>
    <col min="7437" max="7437" width="12.5546875" style="73" customWidth="1"/>
    <col min="7438" max="7438" width="44.109375" style="73" customWidth="1"/>
    <col min="7439" max="7439" width="9.33203125" style="73" customWidth="1"/>
    <col min="7440" max="7440" width="20.109375" style="73" customWidth="1"/>
    <col min="7441" max="7441" width="34.5546875" style="73" customWidth="1"/>
    <col min="7442" max="7442" width="55.109375" style="73" customWidth="1"/>
    <col min="7443" max="7443" width="32.5546875" style="73" customWidth="1"/>
    <col min="7444" max="7444" width="15.109375" style="73" customWidth="1"/>
    <col min="7445" max="7445" width="12.5546875" style="73" customWidth="1"/>
    <col min="7446" max="7446" width="29.33203125" style="73" customWidth="1"/>
    <col min="7447" max="7680" width="9.5546875" style="73"/>
    <col min="7681" max="7681" width="14" style="73" customWidth="1"/>
    <col min="7682" max="7682" width="15.109375" style="73" customWidth="1"/>
    <col min="7683" max="7683" width="14.5546875" style="73" customWidth="1"/>
    <col min="7684" max="7684" width="9.33203125" style="73" customWidth="1"/>
    <col min="7685" max="7685" width="12.5546875" style="73" customWidth="1"/>
    <col min="7686" max="7686" width="14.5546875" style="73" customWidth="1"/>
    <col min="7687" max="7687" width="12.5546875" style="73" customWidth="1"/>
    <col min="7688" max="7688" width="10.5546875" style="73" customWidth="1"/>
    <col min="7689" max="7689" width="20" style="73" customWidth="1"/>
    <col min="7690" max="7690" width="18.44140625" style="73" customWidth="1"/>
    <col min="7691" max="7691" width="30.109375" style="73" customWidth="1"/>
    <col min="7692" max="7692" width="33.44140625" style="73" customWidth="1"/>
    <col min="7693" max="7693" width="12.5546875" style="73" customWidth="1"/>
    <col min="7694" max="7694" width="44.109375" style="73" customWidth="1"/>
    <col min="7695" max="7695" width="9.33203125" style="73" customWidth="1"/>
    <col min="7696" max="7696" width="20.109375" style="73" customWidth="1"/>
    <col min="7697" max="7697" width="34.5546875" style="73" customWidth="1"/>
    <col min="7698" max="7698" width="55.109375" style="73" customWidth="1"/>
    <col min="7699" max="7699" width="32.5546875" style="73" customWidth="1"/>
    <col min="7700" max="7700" width="15.109375" style="73" customWidth="1"/>
    <col min="7701" max="7701" width="12.5546875" style="73" customWidth="1"/>
    <col min="7702" max="7702" width="29.33203125" style="73" customWidth="1"/>
    <col min="7703" max="7936" width="9.5546875" style="73"/>
    <col min="7937" max="7937" width="14" style="73" customWidth="1"/>
    <col min="7938" max="7938" width="15.109375" style="73" customWidth="1"/>
    <col min="7939" max="7939" width="14.5546875" style="73" customWidth="1"/>
    <col min="7940" max="7940" width="9.33203125" style="73" customWidth="1"/>
    <col min="7941" max="7941" width="12.5546875" style="73" customWidth="1"/>
    <col min="7942" max="7942" width="14.5546875" style="73" customWidth="1"/>
    <col min="7943" max="7943" width="12.5546875" style="73" customWidth="1"/>
    <col min="7944" max="7944" width="10.5546875" style="73" customWidth="1"/>
    <col min="7945" max="7945" width="20" style="73" customWidth="1"/>
    <col min="7946" max="7946" width="18.44140625" style="73" customWidth="1"/>
    <col min="7947" max="7947" width="30.109375" style="73" customWidth="1"/>
    <col min="7948" max="7948" width="33.44140625" style="73" customWidth="1"/>
    <col min="7949" max="7949" width="12.5546875" style="73" customWidth="1"/>
    <col min="7950" max="7950" width="44.109375" style="73" customWidth="1"/>
    <col min="7951" max="7951" width="9.33203125" style="73" customWidth="1"/>
    <col min="7952" max="7952" width="20.109375" style="73" customWidth="1"/>
    <col min="7953" max="7953" width="34.5546875" style="73" customWidth="1"/>
    <col min="7954" max="7954" width="55.109375" style="73" customWidth="1"/>
    <col min="7955" max="7955" width="32.5546875" style="73" customWidth="1"/>
    <col min="7956" max="7956" width="15.109375" style="73" customWidth="1"/>
    <col min="7957" max="7957" width="12.5546875" style="73" customWidth="1"/>
    <col min="7958" max="7958" width="29.33203125" style="73" customWidth="1"/>
    <col min="7959" max="8192" width="9.5546875" style="73"/>
    <col min="8193" max="8193" width="14" style="73" customWidth="1"/>
    <col min="8194" max="8194" width="15.109375" style="73" customWidth="1"/>
    <col min="8195" max="8195" width="14.5546875" style="73" customWidth="1"/>
    <col min="8196" max="8196" width="9.33203125" style="73" customWidth="1"/>
    <col min="8197" max="8197" width="12.5546875" style="73" customWidth="1"/>
    <col min="8198" max="8198" width="14.5546875" style="73" customWidth="1"/>
    <col min="8199" max="8199" width="12.5546875" style="73" customWidth="1"/>
    <col min="8200" max="8200" width="10.5546875" style="73" customWidth="1"/>
    <col min="8201" max="8201" width="20" style="73" customWidth="1"/>
    <col min="8202" max="8202" width="18.44140625" style="73" customWidth="1"/>
    <col min="8203" max="8203" width="30.109375" style="73" customWidth="1"/>
    <col min="8204" max="8204" width="33.44140625" style="73" customWidth="1"/>
    <col min="8205" max="8205" width="12.5546875" style="73" customWidth="1"/>
    <col min="8206" max="8206" width="44.109375" style="73" customWidth="1"/>
    <col min="8207" max="8207" width="9.33203125" style="73" customWidth="1"/>
    <col min="8208" max="8208" width="20.109375" style="73" customWidth="1"/>
    <col min="8209" max="8209" width="34.5546875" style="73" customWidth="1"/>
    <col min="8210" max="8210" width="55.109375" style="73" customWidth="1"/>
    <col min="8211" max="8211" width="32.5546875" style="73" customWidth="1"/>
    <col min="8212" max="8212" width="15.109375" style="73" customWidth="1"/>
    <col min="8213" max="8213" width="12.5546875" style="73" customWidth="1"/>
    <col min="8214" max="8214" width="29.33203125" style="73" customWidth="1"/>
    <col min="8215" max="8448" width="9.5546875" style="73"/>
    <col min="8449" max="8449" width="14" style="73" customWidth="1"/>
    <col min="8450" max="8450" width="15.109375" style="73" customWidth="1"/>
    <col min="8451" max="8451" width="14.5546875" style="73" customWidth="1"/>
    <col min="8452" max="8452" width="9.33203125" style="73" customWidth="1"/>
    <col min="8453" max="8453" width="12.5546875" style="73" customWidth="1"/>
    <col min="8454" max="8454" width="14.5546875" style="73" customWidth="1"/>
    <col min="8455" max="8455" width="12.5546875" style="73" customWidth="1"/>
    <col min="8456" max="8456" width="10.5546875" style="73" customWidth="1"/>
    <col min="8457" max="8457" width="20" style="73" customWidth="1"/>
    <col min="8458" max="8458" width="18.44140625" style="73" customWidth="1"/>
    <col min="8459" max="8459" width="30.109375" style="73" customWidth="1"/>
    <col min="8460" max="8460" width="33.44140625" style="73" customWidth="1"/>
    <col min="8461" max="8461" width="12.5546875" style="73" customWidth="1"/>
    <col min="8462" max="8462" width="44.109375" style="73" customWidth="1"/>
    <col min="8463" max="8463" width="9.33203125" style="73" customWidth="1"/>
    <col min="8464" max="8464" width="20.109375" style="73" customWidth="1"/>
    <col min="8465" max="8465" width="34.5546875" style="73" customWidth="1"/>
    <col min="8466" max="8466" width="55.109375" style="73" customWidth="1"/>
    <col min="8467" max="8467" width="32.5546875" style="73" customWidth="1"/>
    <col min="8468" max="8468" width="15.109375" style="73" customWidth="1"/>
    <col min="8469" max="8469" width="12.5546875" style="73" customWidth="1"/>
    <col min="8470" max="8470" width="29.33203125" style="73" customWidth="1"/>
    <col min="8471" max="8704" width="9.5546875" style="73"/>
    <col min="8705" max="8705" width="14" style="73" customWidth="1"/>
    <col min="8706" max="8706" width="15.109375" style="73" customWidth="1"/>
    <col min="8707" max="8707" width="14.5546875" style="73" customWidth="1"/>
    <col min="8708" max="8708" width="9.33203125" style="73" customWidth="1"/>
    <col min="8709" max="8709" width="12.5546875" style="73" customWidth="1"/>
    <col min="8710" max="8710" width="14.5546875" style="73" customWidth="1"/>
    <col min="8711" max="8711" width="12.5546875" style="73" customWidth="1"/>
    <col min="8712" max="8712" width="10.5546875" style="73" customWidth="1"/>
    <col min="8713" max="8713" width="20" style="73" customWidth="1"/>
    <col min="8714" max="8714" width="18.44140625" style="73" customWidth="1"/>
    <col min="8715" max="8715" width="30.109375" style="73" customWidth="1"/>
    <col min="8716" max="8716" width="33.44140625" style="73" customWidth="1"/>
    <col min="8717" max="8717" width="12.5546875" style="73" customWidth="1"/>
    <col min="8718" max="8718" width="44.109375" style="73" customWidth="1"/>
    <col min="8719" max="8719" width="9.33203125" style="73" customWidth="1"/>
    <col min="8720" max="8720" width="20.109375" style="73" customWidth="1"/>
    <col min="8721" max="8721" width="34.5546875" style="73" customWidth="1"/>
    <col min="8722" max="8722" width="55.109375" style="73" customWidth="1"/>
    <col min="8723" max="8723" width="32.5546875" style="73" customWidth="1"/>
    <col min="8724" max="8724" width="15.109375" style="73" customWidth="1"/>
    <col min="8725" max="8725" width="12.5546875" style="73" customWidth="1"/>
    <col min="8726" max="8726" width="29.33203125" style="73" customWidth="1"/>
    <col min="8727" max="8960" width="9.5546875" style="73"/>
    <col min="8961" max="8961" width="14" style="73" customWidth="1"/>
    <col min="8962" max="8962" width="15.109375" style="73" customWidth="1"/>
    <col min="8963" max="8963" width="14.5546875" style="73" customWidth="1"/>
    <col min="8964" max="8964" width="9.33203125" style="73" customWidth="1"/>
    <col min="8965" max="8965" width="12.5546875" style="73" customWidth="1"/>
    <col min="8966" max="8966" width="14.5546875" style="73" customWidth="1"/>
    <col min="8967" max="8967" width="12.5546875" style="73" customWidth="1"/>
    <col min="8968" max="8968" width="10.5546875" style="73" customWidth="1"/>
    <col min="8969" max="8969" width="20" style="73" customWidth="1"/>
    <col min="8970" max="8970" width="18.44140625" style="73" customWidth="1"/>
    <col min="8971" max="8971" width="30.109375" style="73" customWidth="1"/>
    <col min="8972" max="8972" width="33.44140625" style="73" customWidth="1"/>
    <col min="8973" max="8973" width="12.5546875" style="73" customWidth="1"/>
    <col min="8974" max="8974" width="44.109375" style="73" customWidth="1"/>
    <col min="8975" max="8975" width="9.33203125" style="73" customWidth="1"/>
    <col min="8976" max="8976" width="20.109375" style="73" customWidth="1"/>
    <col min="8977" max="8977" width="34.5546875" style="73" customWidth="1"/>
    <col min="8978" max="8978" width="55.109375" style="73" customWidth="1"/>
    <col min="8979" max="8979" width="32.5546875" style="73" customWidth="1"/>
    <col min="8980" max="8980" width="15.109375" style="73" customWidth="1"/>
    <col min="8981" max="8981" width="12.5546875" style="73" customWidth="1"/>
    <col min="8982" max="8982" width="29.33203125" style="73" customWidth="1"/>
    <col min="8983" max="9216" width="9.5546875" style="73"/>
    <col min="9217" max="9217" width="14" style="73" customWidth="1"/>
    <col min="9218" max="9218" width="15.109375" style="73" customWidth="1"/>
    <col min="9219" max="9219" width="14.5546875" style="73" customWidth="1"/>
    <col min="9220" max="9220" width="9.33203125" style="73" customWidth="1"/>
    <col min="9221" max="9221" width="12.5546875" style="73" customWidth="1"/>
    <col min="9222" max="9222" width="14.5546875" style="73" customWidth="1"/>
    <col min="9223" max="9223" width="12.5546875" style="73" customWidth="1"/>
    <col min="9224" max="9224" width="10.5546875" style="73" customWidth="1"/>
    <col min="9225" max="9225" width="20" style="73" customWidth="1"/>
    <col min="9226" max="9226" width="18.44140625" style="73" customWidth="1"/>
    <col min="9227" max="9227" width="30.109375" style="73" customWidth="1"/>
    <col min="9228" max="9228" width="33.44140625" style="73" customWidth="1"/>
    <col min="9229" max="9229" width="12.5546875" style="73" customWidth="1"/>
    <col min="9230" max="9230" width="44.109375" style="73" customWidth="1"/>
    <col min="9231" max="9231" width="9.33203125" style="73" customWidth="1"/>
    <col min="9232" max="9232" width="20.109375" style="73" customWidth="1"/>
    <col min="9233" max="9233" width="34.5546875" style="73" customWidth="1"/>
    <col min="9234" max="9234" width="55.109375" style="73" customWidth="1"/>
    <col min="9235" max="9235" width="32.5546875" style="73" customWidth="1"/>
    <col min="9236" max="9236" width="15.109375" style="73" customWidth="1"/>
    <col min="9237" max="9237" width="12.5546875" style="73" customWidth="1"/>
    <col min="9238" max="9238" width="29.33203125" style="73" customWidth="1"/>
    <col min="9239" max="9472" width="9.5546875" style="73"/>
    <col min="9473" max="9473" width="14" style="73" customWidth="1"/>
    <col min="9474" max="9474" width="15.109375" style="73" customWidth="1"/>
    <col min="9475" max="9475" width="14.5546875" style="73" customWidth="1"/>
    <col min="9476" max="9476" width="9.33203125" style="73" customWidth="1"/>
    <col min="9477" max="9477" width="12.5546875" style="73" customWidth="1"/>
    <col min="9478" max="9478" width="14.5546875" style="73" customWidth="1"/>
    <col min="9479" max="9479" width="12.5546875" style="73" customWidth="1"/>
    <col min="9480" max="9480" width="10.5546875" style="73" customWidth="1"/>
    <col min="9481" max="9481" width="20" style="73" customWidth="1"/>
    <col min="9482" max="9482" width="18.44140625" style="73" customWidth="1"/>
    <col min="9483" max="9483" width="30.109375" style="73" customWidth="1"/>
    <col min="9484" max="9484" width="33.44140625" style="73" customWidth="1"/>
    <col min="9485" max="9485" width="12.5546875" style="73" customWidth="1"/>
    <col min="9486" max="9486" width="44.109375" style="73" customWidth="1"/>
    <col min="9487" max="9487" width="9.33203125" style="73" customWidth="1"/>
    <col min="9488" max="9488" width="20.109375" style="73" customWidth="1"/>
    <col min="9489" max="9489" width="34.5546875" style="73" customWidth="1"/>
    <col min="9490" max="9490" width="55.109375" style="73" customWidth="1"/>
    <col min="9491" max="9491" width="32.5546875" style="73" customWidth="1"/>
    <col min="9492" max="9492" width="15.109375" style="73" customWidth="1"/>
    <col min="9493" max="9493" width="12.5546875" style="73" customWidth="1"/>
    <col min="9494" max="9494" width="29.33203125" style="73" customWidth="1"/>
    <col min="9495" max="9728" width="9.5546875" style="73"/>
    <col min="9729" max="9729" width="14" style="73" customWidth="1"/>
    <col min="9730" max="9730" width="15.109375" style="73" customWidth="1"/>
    <col min="9731" max="9731" width="14.5546875" style="73" customWidth="1"/>
    <col min="9732" max="9732" width="9.33203125" style="73" customWidth="1"/>
    <col min="9733" max="9733" width="12.5546875" style="73" customWidth="1"/>
    <col min="9734" max="9734" width="14.5546875" style="73" customWidth="1"/>
    <col min="9735" max="9735" width="12.5546875" style="73" customWidth="1"/>
    <col min="9736" max="9736" width="10.5546875" style="73" customWidth="1"/>
    <col min="9737" max="9737" width="20" style="73" customWidth="1"/>
    <col min="9738" max="9738" width="18.44140625" style="73" customWidth="1"/>
    <col min="9739" max="9739" width="30.109375" style="73" customWidth="1"/>
    <col min="9740" max="9740" width="33.44140625" style="73" customWidth="1"/>
    <col min="9741" max="9741" width="12.5546875" style="73" customWidth="1"/>
    <col min="9742" max="9742" width="44.109375" style="73" customWidth="1"/>
    <col min="9743" max="9743" width="9.33203125" style="73" customWidth="1"/>
    <col min="9744" max="9744" width="20.109375" style="73" customWidth="1"/>
    <col min="9745" max="9745" width="34.5546875" style="73" customWidth="1"/>
    <col min="9746" max="9746" width="55.109375" style="73" customWidth="1"/>
    <col min="9747" max="9747" width="32.5546875" style="73" customWidth="1"/>
    <col min="9748" max="9748" width="15.109375" style="73" customWidth="1"/>
    <col min="9749" max="9749" width="12.5546875" style="73" customWidth="1"/>
    <col min="9750" max="9750" width="29.33203125" style="73" customWidth="1"/>
    <col min="9751" max="9984" width="9.5546875" style="73"/>
    <col min="9985" max="9985" width="14" style="73" customWidth="1"/>
    <col min="9986" max="9986" width="15.109375" style="73" customWidth="1"/>
    <col min="9987" max="9987" width="14.5546875" style="73" customWidth="1"/>
    <col min="9988" max="9988" width="9.33203125" style="73" customWidth="1"/>
    <col min="9989" max="9989" width="12.5546875" style="73" customWidth="1"/>
    <col min="9990" max="9990" width="14.5546875" style="73" customWidth="1"/>
    <col min="9991" max="9991" width="12.5546875" style="73" customWidth="1"/>
    <col min="9992" max="9992" width="10.5546875" style="73" customWidth="1"/>
    <col min="9993" max="9993" width="20" style="73" customWidth="1"/>
    <col min="9994" max="9994" width="18.44140625" style="73" customWidth="1"/>
    <col min="9995" max="9995" width="30.109375" style="73" customWidth="1"/>
    <col min="9996" max="9996" width="33.44140625" style="73" customWidth="1"/>
    <col min="9997" max="9997" width="12.5546875" style="73" customWidth="1"/>
    <col min="9998" max="9998" width="44.109375" style="73" customWidth="1"/>
    <col min="9999" max="9999" width="9.33203125" style="73" customWidth="1"/>
    <col min="10000" max="10000" width="20.109375" style="73" customWidth="1"/>
    <col min="10001" max="10001" width="34.5546875" style="73" customWidth="1"/>
    <col min="10002" max="10002" width="55.109375" style="73" customWidth="1"/>
    <col min="10003" max="10003" width="32.5546875" style="73" customWidth="1"/>
    <col min="10004" max="10004" width="15.109375" style="73" customWidth="1"/>
    <col min="10005" max="10005" width="12.5546875" style="73" customWidth="1"/>
    <col min="10006" max="10006" width="29.33203125" style="73" customWidth="1"/>
    <col min="10007" max="10240" width="9.5546875" style="73"/>
    <col min="10241" max="10241" width="14" style="73" customWidth="1"/>
    <col min="10242" max="10242" width="15.109375" style="73" customWidth="1"/>
    <col min="10243" max="10243" width="14.5546875" style="73" customWidth="1"/>
    <col min="10244" max="10244" width="9.33203125" style="73" customWidth="1"/>
    <col min="10245" max="10245" width="12.5546875" style="73" customWidth="1"/>
    <col min="10246" max="10246" width="14.5546875" style="73" customWidth="1"/>
    <col min="10247" max="10247" width="12.5546875" style="73" customWidth="1"/>
    <col min="10248" max="10248" width="10.5546875" style="73" customWidth="1"/>
    <col min="10249" max="10249" width="20" style="73" customWidth="1"/>
    <col min="10250" max="10250" width="18.44140625" style="73" customWidth="1"/>
    <col min="10251" max="10251" width="30.109375" style="73" customWidth="1"/>
    <col min="10252" max="10252" width="33.44140625" style="73" customWidth="1"/>
    <col min="10253" max="10253" width="12.5546875" style="73" customWidth="1"/>
    <col min="10254" max="10254" width="44.109375" style="73" customWidth="1"/>
    <col min="10255" max="10255" width="9.33203125" style="73" customWidth="1"/>
    <col min="10256" max="10256" width="20.109375" style="73" customWidth="1"/>
    <col min="10257" max="10257" width="34.5546875" style="73" customWidth="1"/>
    <col min="10258" max="10258" width="55.109375" style="73" customWidth="1"/>
    <col min="10259" max="10259" width="32.5546875" style="73" customWidth="1"/>
    <col min="10260" max="10260" width="15.109375" style="73" customWidth="1"/>
    <col min="10261" max="10261" width="12.5546875" style="73" customWidth="1"/>
    <col min="10262" max="10262" width="29.33203125" style="73" customWidth="1"/>
    <col min="10263" max="10496" width="9.5546875" style="73"/>
    <col min="10497" max="10497" width="14" style="73" customWidth="1"/>
    <col min="10498" max="10498" width="15.109375" style="73" customWidth="1"/>
    <col min="10499" max="10499" width="14.5546875" style="73" customWidth="1"/>
    <col min="10500" max="10500" width="9.33203125" style="73" customWidth="1"/>
    <col min="10501" max="10501" width="12.5546875" style="73" customWidth="1"/>
    <col min="10502" max="10502" width="14.5546875" style="73" customWidth="1"/>
    <col min="10503" max="10503" width="12.5546875" style="73" customWidth="1"/>
    <col min="10504" max="10504" width="10.5546875" style="73" customWidth="1"/>
    <col min="10505" max="10505" width="20" style="73" customWidth="1"/>
    <col min="10506" max="10506" width="18.44140625" style="73" customWidth="1"/>
    <col min="10507" max="10507" width="30.109375" style="73" customWidth="1"/>
    <col min="10508" max="10508" width="33.44140625" style="73" customWidth="1"/>
    <col min="10509" max="10509" width="12.5546875" style="73" customWidth="1"/>
    <col min="10510" max="10510" width="44.109375" style="73" customWidth="1"/>
    <col min="10511" max="10511" width="9.33203125" style="73" customWidth="1"/>
    <col min="10512" max="10512" width="20.109375" style="73" customWidth="1"/>
    <col min="10513" max="10513" width="34.5546875" style="73" customWidth="1"/>
    <col min="10514" max="10514" width="55.109375" style="73" customWidth="1"/>
    <col min="10515" max="10515" width="32.5546875" style="73" customWidth="1"/>
    <col min="10516" max="10516" width="15.109375" style="73" customWidth="1"/>
    <col min="10517" max="10517" width="12.5546875" style="73" customWidth="1"/>
    <col min="10518" max="10518" width="29.33203125" style="73" customWidth="1"/>
    <col min="10519" max="10752" width="9.5546875" style="73"/>
    <col min="10753" max="10753" width="14" style="73" customWidth="1"/>
    <col min="10754" max="10754" width="15.109375" style="73" customWidth="1"/>
    <col min="10755" max="10755" width="14.5546875" style="73" customWidth="1"/>
    <col min="10756" max="10756" width="9.33203125" style="73" customWidth="1"/>
    <col min="10757" max="10757" width="12.5546875" style="73" customWidth="1"/>
    <col min="10758" max="10758" width="14.5546875" style="73" customWidth="1"/>
    <col min="10759" max="10759" width="12.5546875" style="73" customWidth="1"/>
    <col min="10760" max="10760" width="10.5546875" style="73" customWidth="1"/>
    <col min="10761" max="10761" width="20" style="73" customWidth="1"/>
    <col min="10762" max="10762" width="18.44140625" style="73" customWidth="1"/>
    <col min="10763" max="10763" width="30.109375" style="73" customWidth="1"/>
    <col min="10764" max="10764" width="33.44140625" style="73" customWidth="1"/>
    <col min="10765" max="10765" width="12.5546875" style="73" customWidth="1"/>
    <col min="10766" max="10766" width="44.109375" style="73" customWidth="1"/>
    <col min="10767" max="10767" width="9.33203125" style="73" customWidth="1"/>
    <col min="10768" max="10768" width="20.109375" style="73" customWidth="1"/>
    <col min="10769" max="10769" width="34.5546875" style="73" customWidth="1"/>
    <col min="10770" max="10770" width="55.109375" style="73" customWidth="1"/>
    <col min="10771" max="10771" width="32.5546875" style="73" customWidth="1"/>
    <col min="10772" max="10772" width="15.109375" style="73" customWidth="1"/>
    <col min="10773" max="10773" width="12.5546875" style="73" customWidth="1"/>
    <col min="10774" max="10774" width="29.33203125" style="73" customWidth="1"/>
    <col min="10775" max="11008" width="9.5546875" style="73"/>
    <col min="11009" max="11009" width="14" style="73" customWidth="1"/>
    <col min="11010" max="11010" width="15.109375" style="73" customWidth="1"/>
    <col min="11011" max="11011" width="14.5546875" style="73" customWidth="1"/>
    <col min="11012" max="11012" width="9.33203125" style="73" customWidth="1"/>
    <col min="11013" max="11013" width="12.5546875" style="73" customWidth="1"/>
    <col min="11014" max="11014" width="14.5546875" style="73" customWidth="1"/>
    <col min="11015" max="11015" width="12.5546875" style="73" customWidth="1"/>
    <col min="11016" max="11016" width="10.5546875" style="73" customWidth="1"/>
    <col min="11017" max="11017" width="20" style="73" customWidth="1"/>
    <col min="11018" max="11018" width="18.44140625" style="73" customWidth="1"/>
    <col min="11019" max="11019" width="30.109375" style="73" customWidth="1"/>
    <col min="11020" max="11020" width="33.44140625" style="73" customWidth="1"/>
    <col min="11021" max="11021" width="12.5546875" style="73" customWidth="1"/>
    <col min="11022" max="11022" width="44.109375" style="73" customWidth="1"/>
    <col min="11023" max="11023" width="9.33203125" style="73" customWidth="1"/>
    <col min="11024" max="11024" width="20.109375" style="73" customWidth="1"/>
    <col min="11025" max="11025" width="34.5546875" style="73" customWidth="1"/>
    <col min="11026" max="11026" width="55.109375" style="73" customWidth="1"/>
    <col min="11027" max="11027" width="32.5546875" style="73" customWidth="1"/>
    <col min="11028" max="11028" width="15.109375" style="73" customWidth="1"/>
    <col min="11029" max="11029" width="12.5546875" style="73" customWidth="1"/>
    <col min="11030" max="11030" width="29.33203125" style="73" customWidth="1"/>
    <col min="11031" max="11264" width="9.5546875" style="73"/>
    <col min="11265" max="11265" width="14" style="73" customWidth="1"/>
    <col min="11266" max="11266" width="15.109375" style="73" customWidth="1"/>
    <col min="11267" max="11267" width="14.5546875" style="73" customWidth="1"/>
    <col min="11268" max="11268" width="9.33203125" style="73" customWidth="1"/>
    <col min="11269" max="11269" width="12.5546875" style="73" customWidth="1"/>
    <col min="11270" max="11270" width="14.5546875" style="73" customWidth="1"/>
    <col min="11271" max="11271" width="12.5546875" style="73" customWidth="1"/>
    <col min="11272" max="11272" width="10.5546875" style="73" customWidth="1"/>
    <col min="11273" max="11273" width="20" style="73" customWidth="1"/>
    <col min="11274" max="11274" width="18.44140625" style="73" customWidth="1"/>
    <col min="11275" max="11275" width="30.109375" style="73" customWidth="1"/>
    <col min="11276" max="11276" width="33.44140625" style="73" customWidth="1"/>
    <col min="11277" max="11277" width="12.5546875" style="73" customWidth="1"/>
    <col min="11278" max="11278" width="44.109375" style="73" customWidth="1"/>
    <col min="11279" max="11279" width="9.33203125" style="73" customWidth="1"/>
    <col min="11280" max="11280" width="20.109375" style="73" customWidth="1"/>
    <col min="11281" max="11281" width="34.5546875" style="73" customWidth="1"/>
    <col min="11282" max="11282" width="55.109375" style="73" customWidth="1"/>
    <col min="11283" max="11283" width="32.5546875" style="73" customWidth="1"/>
    <col min="11284" max="11284" width="15.109375" style="73" customWidth="1"/>
    <col min="11285" max="11285" width="12.5546875" style="73" customWidth="1"/>
    <col min="11286" max="11286" width="29.33203125" style="73" customWidth="1"/>
    <col min="11287" max="11520" width="9.5546875" style="73"/>
    <col min="11521" max="11521" width="14" style="73" customWidth="1"/>
    <col min="11522" max="11522" width="15.109375" style="73" customWidth="1"/>
    <col min="11523" max="11523" width="14.5546875" style="73" customWidth="1"/>
    <col min="11524" max="11524" width="9.33203125" style="73" customWidth="1"/>
    <col min="11525" max="11525" width="12.5546875" style="73" customWidth="1"/>
    <col min="11526" max="11526" width="14.5546875" style="73" customWidth="1"/>
    <col min="11527" max="11527" width="12.5546875" style="73" customWidth="1"/>
    <col min="11528" max="11528" width="10.5546875" style="73" customWidth="1"/>
    <col min="11529" max="11529" width="20" style="73" customWidth="1"/>
    <col min="11530" max="11530" width="18.44140625" style="73" customWidth="1"/>
    <col min="11531" max="11531" width="30.109375" style="73" customWidth="1"/>
    <col min="11532" max="11532" width="33.44140625" style="73" customWidth="1"/>
    <col min="11533" max="11533" width="12.5546875" style="73" customWidth="1"/>
    <col min="11534" max="11534" width="44.109375" style="73" customWidth="1"/>
    <col min="11535" max="11535" width="9.33203125" style="73" customWidth="1"/>
    <col min="11536" max="11536" width="20.109375" style="73" customWidth="1"/>
    <col min="11537" max="11537" width="34.5546875" style="73" customWidth="1"/>
    <col min="11538" max="11538" width="55.109375" style="73" customWidth="1"/>
    <col min="11539" max="11539" width="32.5546875" style="73" customWidth="1"/>
    <col min="11540" max="11540" width="15.109375" style="73" customWidth="1"/>
    <col min="11541" max="11541" width="12.5546875" style="73" customWidth="1"/>
    <col min="11542" max="11542" width="29.33203125" style="73" customWidth="1"/>
    <col min="11543" max="11776" width="9.5546875" style="73"/>
    <col min="11777" max="11777" width="14" style="73" customWidth="1"/>
    <col min="11778" max="11778" width="15.109375" style="73" customWidth="1"/>
    <col min="11779" max="11779" width="14.5546875" style="73" customWidth="1"/>
    <col min="11780" max="11780" width="9.33203125" style="73" customWidth="1"/>
    <col min="11781" max="11781" width="12.5546875" style="73" customWidth="1"/>
    <col min="11782" max="11782" width="14.5546875" style="73" customWidth="1"/>
    <col min="11783" max="11783" width="12.5546875" style="73" customWidth="1"/>
    <col min="11784" max="11784" width="10.5546875" style="73" customWidth="1"/>
    <col min="11785" max="11785" width="20" style="73" customWidth="1"/>
    <col min="11786" max="11786" width="18.44140625" style="73" customWidth="1"/>
    <col min="11787" max="11787" width="30.109375" style="73" customWidth="1"/>
    <col min="11788" max="11788" width="33.44140625" style="73" customWidth="1"/>
    <col min="11789" max="11789" width="12.5546875" style="73" customWidth="1"/>
    <col min="11790" max="11790" width="44.109375" style="73" customWidth="1"/>
    <col min="11791" max="11791" width="9.33203125" style="73" customWidth="1"/>
    <col min="11792" max="11792" width="20.109375" style="73" customWidth="1"/>
    <col min="11793" max="11793" width="34.5546875" style="73" customWidth="1"/>
    <col min="11794" max="11794" width="55.109375" style="73" customWidth="1"/>
    <col min="11795" max="11795" width="32.5546875" style="73" customWidth="1"/>
    <col min="11796" max="11796" width="15.109375" style="73" customWidth="1"/>
    <col min="11797" max="11797" width="12.5546875" style="73" customWidth="1"/>
    <col min="11798" max="11798" width="29.33203125" style="73" customWidth="1"/>
    <col min="11799" max="12032" width="9.5546875" style="73"/>
    <col min="12033" max="12033" width="14" style="73" customWidth="1"/>
    <col min="12034" max="12034" width="15.109375" style="73" customWidth="1"/>
    <col min="12035" max="12035" width="14.5546875" style="73" customWidth="1"/>
    <col min="12036" max="12036" width="9.33203125" style="73" customWidth="1"/>
    <col min="12037" max="12037" width="12.5546875" style="73" customWidth="1"/>
    <col min="12038" max="12038" width="14.5546875" style="73" customWidth="1"/>
    <col min="12039" max="12039" width="12.5546875" style="73" customWidth="1"/>
    <col min="12040" max="12040" width="10.5546875" style="73" customWidth="1"/>
    <col min="12041" max="12041" width="20" style="73" customWidth="1"/>
    <col min="12042" max="12042" width="18.44140625" style="73" customWidth="1"/>
    <col min="12043" max="12043" width="30.109375" style="73" customWidth="1"/>
    <col min="12044" max="12044" width="33.44140625" style="73" customWidth="1"/>
    <col min="12045" max="12045" width="12.5546875" style="73" customWidth="1"/>
    <col min="12046" max="12046" width="44.109375" style="73" customWidth="1"/>
    <col min="12047" max="12047" width="9.33203125" style="73" customWidth="1"/>
    <col min="12048" max="12048" width="20.109375" style="73" customWidth="1"/>
    <col min="12049" max="12049" width="34.5546875" style="73" customWidth="1"/>
    <col min="12050" max="12050" width="55.109375" style="73" customWidth="1"/>
    <col min="12051" max="12051" width="32.5546875" style="73" customWidth="1"/>
    <col min="12052" max="12052" width="15.109375" style="73" customWidth="1"/>
    <col min="12053" max="12053" width="12.5546875" style="73" customWidth="1"/>
    <col min="12054" max="12054" width="29.33203125" style="73" customWidth="1"/>
    <col min="12055" max="12288" width="9.5546875" style="73"/>
    <col min="12289" max="12289" width="14" style="73" customWidth="1"/>
    <col min="12290" max="12290" width="15.109375" style="73" customWidth="1"/>
    <col min="12291" max="12291" width="14.5546875" style="73" customWidth="1"/>
    <col min="12292" max="12292" width="9.33203125" style="73" customWidth="1"/>
    <col min="12293" max="12293" width="12.5546875" style="73" customWidth="1"/>
    <col min="12294" max="12294" width="14.5546875" style="73" customWidth="1"/>
    <col min="12295" max="12295" width="12.5546875" style="73" customWidth="1"/>
    <col min="12296" max="12296" width="10.5546875" style="73" customWidth="1"/>
    <col min="12297" max="12297" width="20" style="73" customWidth="1"/>
    <col min="12298" max="12298" width="18.44140625" style="73" customWidth="1"/>
    <col min="12299" max="12299" width="30.109375" style="73" customWidth="1"/>
    <col min="12300" max="12300" width="33.44140625" style="73" customWidth="1"/>
    <col min="12301" max="12301" width="12.5546875" style="73" customWidth="1"/>
    <col min="12302" max="12302" width="44.109375" style="73" customWidth="1"/>
    <col min="12303" max="12303" width="9.33203125" style="73" customWidth="1"/>
    <col min="12304" max="12304" width="20.109375" style="73" customWidth="1"/>
    <col min="12305" max="12305" width="34.5546875" style="73" customWidth="1"/>
    <col min="12306" max="12306" width="55.109375" style="73" customWidth="1"/>
    <col min="12307" max="12307" width="32.5546875" style="73" customWidth="1"/>
    <col min="12308" max="12308" width="15.109375" style="73" customWidth="1"/>
    <col min="12309" max="12309" width="12.5546875" style="73" customWidth="1"/>
    <col min="12310" max="12310" width="29.33203125" style="73" customWidth="1"/>
    <col min="12311" max="12544" width="9.5546875" style="73"/>
    <col min="12545" max="12545" width="14" style="73" customWidth="1"/>
    <col min="12546" max="12546" width="15.109375" style="73" customWidth="1"/>
    <col min="12547" max="12547" width="14.5546875" style="73" customWidth="1"/>
    <col min="12548" max="12548" width="9.33203125" style="73" customWidth="1"/>
    <col min="12549" max="12549" width="12.5546875" style="73" customWidth="1"/>
    <col min="12550" max="12550" width="14.5546875" style="73" customWidth="1"/>
    <col min="12551" max="12551" width="12.5546875" style="73" customWidth="1"/>
    <col min="12552" max="12552" width="10.5546875" style="73" customWidth="1"/>
    <col min="12553" max="12553" width="20" style="73" customWidth="1"/>
    <col min="12554" max="12554" width="18.44140625" style="73" customWidth="1"/>
    <col min="12555" max="12555" width="30.109375" style="73" customWidth="1"/>
    <col min="12556" max="12556" width="33.44140625" style="73" customWidth="1"/>
    <col min="12557" max="12557" width="12.5546875" style="73" customWidth="1"/>
    <col min="12558" max="12558" width="44.109375" style="73" customWidth="1"/>
    <col min="12559" max="12559" width="9.33203125" style="73" customWidth="1"/>
    <col min="12560" max="12560" width="20.109375" style="73" customWidth="1"/>
    <col min="12561" max="12561" width="34.5546875" style="73" customWidth="1"/>
    <col min="12562" max="12562" width="55.109375" style="73" customWidth="1"/>
    <col min="12563" max="12563" width="32.5546875" style="73" customWidth="1"/>
    <col min="12564" max="12564" width="15.109375" style="73" customWidth="1"/>
    <col min="12565" max="12565" width="12.5546875" style="73" customWidth="1"/>
    <col min="12566" max="12566" width="29.33203125" style="73" customWidth="1"/>
    <col min="12567" max="12800" width="9.5546875" style="73"/>
    <col min="12801" max="12801" width="14" style="73" customWidth="1"/>
    <col min="12802" max="12802" width="15.109375" style="73" customWidth="1"/>
    <col min="12803" max="12803" width="14.5546875" style="73" customWidth="1"/>
    <col min="12804" max="12804" width="9.33203125" style="73" customWidth="1"/>
    <col min="12805" max="12805" width="12.5546875" style="73" customWidth="1"/>
    <col min="12806" max="12806" width="14.5546875" style="73" customWidth="1"/>
    <col min="12807" max="12807" width="12.5546875" style="73" customWidth="1"/>
    <col min="12808" max="12808" width="10.5546875" style="73" customWidth="1"/>
    <col min="12809" max="12809" width="20" style="73" customWidth="1"/>
    <col min="12810" max="12810" width="18.44140625" style="73" customWidth="1"/>
    <col min="12811" max="12811" width="30.109375" style="73" customWidth="1"/>
    <col min="12812" max="12812" width="33.44140625" style="73" customWidth="1"/>
    <col min="12813" max="12813" width="12.5546875" style="73" customWidth="1"/>
    <col min="12814" max="12814" width="44.109375" style="73" customWidth="1"/>
    <col min="12815" max="12815" width="9.33203125" style="73" customWidth="1"/>
    <col min="12816" max="12816" width="20.109375" style="73" customWidth="1"/>
    <col min="12817" max="12817" width="34.5546875" style="73" customWidth="1"/>
    <col min="12818" max="12818" width="55.109375" style="73" customWidth="1"/>
    <col min="12819" max="12819" width="32.5546875" style="73" customWidth="1"/>
    <col min="12820" max="12820" width="15.109375" style="73" customWidth="1"/>
    <col min="12821" max="12821" width="12.5546875" style="73" customWidth="1"/>
    <col min="12822" max="12822" width="29.33203125" style="73" customWidth="1"/>
    <col min="12823" max="13056" width="9.5546875" style="73"/>
    <col min="13057" max="13057" width="14" style="73" customWidth="1"/>
    <col min="13058" max="13058" width="15.109375" style="73" customWidth="1"/>
    <col min="13059" max="13059" width="14.5546875" style="73" customWidth="1"/>
    <col min="13060" max="13060" width="9.33203125" style="73" customWidth="1"/>
    <col min="13061" max="13061" width="12.5546875" style="73" customWidth="1"/>
    <col min="13062" max="13062" width="14.5546875" style="73" customWidth="1"/>
    <col min="13063" max="13063" width="12.5546875" style="73" customWidth="1"/>
    <col min="13064" max="13064" width="10.5546875" style="73" customWidth="1"/>
    <col min="13065" max="13065" width="20" style="73" customWidth="1"/>
    <col min="13066" max="13066" width="18.44140625" style="73" customWidth="1"/>
    <col min="13067" max="13067" width="30.109375" style="73" customWidth="1"/>
    <col min="13068" max="13068" width="33.44140625" style="73" customWidth="1"/>
    <col min="13069" max="13069" width="12.5546875" style="73" customWidth="1"/>
    <col min="13070" max="13070" width="44.109375" style="73" customWidth="1"/>
    <col min="13071" max="13071" width="9.33203125" style="73" customWidth="1"/>
    <col min="13072" max="13072" width="20.109375" style="73" customWidth="1"/>
    <col min="13073" max="13073" width="34.5546875" style="73" customWidth="1"/>
    <col min="13074" max="13074" width="55.109375" style="73" customWidth="1"/>
    <col min="13075" max="13075" width="32.5546875" style="73" customWidth="1"/>
    <col min="13076" max="13076" width="15.109375" style="73" customWidth="1"/>
    <col min="13077" max="13077" width="12.5546875" style="73" customWidth="1"/>
    <col min="13078" max="13078" width="29.33203125" style="73" customWidth="1"/>
    <col min="13079" max="13312" width="9.5546875" style="73"/>
    <col min="13313" max="13313" width="14" style="73" customWidth="1"/>
    <col min="13314" max="13314" width="15.109375" style="73" customWidth="1"/>
    <col min="13315" max="13315" width="14.5546875" style="73" customWidth="1"/>
    <col min="13316" max="13316" width="9.33203125" style="73" customWidth="1"/>
    <col min="13317" max="13317" width="12.5546875" style="73" customWidth="1"/>
    <col min="13318" max="13318" width="14.5546875" style="73" customWidth="1"/>
    <col min="13319" max="13319" width="12.5546875" style="73" customWidth="1"/>
    <col min="13320" max="13320" width="10.5546875" style="73" customWidth="1"/>
    <col min="13321" max="13321" width="20" style="73" customWidth="1"/>
    <col min="13322" max="13322" width="18.44140625" style="73" customWidth="1"/>
    <col min="13323" max="13323" width="30.109375" style="73" customWidth="1"/>
    <col min="13324" max="13324" width="33.44140625" style="73" customWidth="1"/>
    <col min="13325" max="13325" width="12.5546875" style="73" customWidth="1"/>
    <col min="13326" max="13326" width="44.109375" style="73" customWidth="1"/>
    <col min="13327" max="13327" width="9.33203125" style="73" customWidth="1"/>
    <col min="13328" max="13328" width="20.109375" style="73" customWidth="1"/>
    <col min="13329" max="13329" width="34.5546875" style="73" customWidth="1"/>
    <col min="13330" max="13330" width="55.109375" style="73" customWidth="1"/>
    <col min="13331" max="13331" width="32.5546875" style="73" customWidth="1"/>
    <col min="13332" max="13332" width="15.109375" style="73" customWidth="1"/>
    <col min="13333" max="13333" width="12.5546875" style="73" customWidth="1"/>
    <col min="13334" max="13334" width="29.33203125" style="73" customWidth="1"/>
    <col min="13335" max="13568" width="9.5546875" style="73"/>
    <col min="13569" max="13569" width="14" style="73" customWidth="1"/>
    <col min="13570" max="13570" width="15.109375" style="73" customWidth="1"/>
    <col min="13571" max="13571" width="14.5546875" style="73" customWidth="1"/>
    <col min="13572" max="13572" width="9.33203125" style="73" customWidth="1"/>
    <col min="13573" max="13573" width="12.5546875" style="73" customWidth="1"/>
    <col min="13574" max="13574" width="14.5546875" style="73" customWidth="1"/>
    <col min="13575" max="13575" width="12.5546875" style="73" customWidth="1"/>
    <col min="13576" max="13576" width="10.5546875" style="73" customWidth="1"/>
    <col min="13577" max="13577" width="20" style="73" customWidth="1"/>
    <col min="13578" max="13578" width="18.44140625" style="73" customWidth="1"/>
    <col min="13579" max="13579" width="30.109375" style="73" customWidth="1"/>
    <col min="13580" max="13580" width="33.44140625" style="73" customWidth="1"/>
    <col min="13581" max="13581" width="12.5546875" style="73" customWidth="1"/>
    <col min="13582" max="13582" width="44.109375" style="73" customWidth="1"/>
    <col min="13583" max="13583" width="9.33203125" style="73" customWidth="1"/>
    <col min="13584" max="13584" width="20.109375" style="73" customWidth="1"/>
    <col min="13585" max="13585" width="34.5546875" style="73" customWidth="1"/>
    <col min="13586" max="13586" width="55.109375" style="73" customWidth="1"/>
    <col min="13587" max="13587" width="32.5546875" style="73" customWidth="1"/>
    <col min="13588" max="13588" width="15.109375" style="73" customWidth="1"/>
    <col min="13589" max="13589" width="12.5546875" style="73" customWidth="1"/>
    <col min="13590" max="13590" width="29.33203125" style="73" customWidth="1"/>
    <col min="13591" max="13824" width="9.5546875" style="73"/>
    <col min="13825" max="13825" width="14" style="73" customWidth="1"/>
    <col min="13826" max="13826" width="15.109375" style="73" customWidth="1"/>
    <col min="13827" max="13827" width="14.5546875" style="73" customWidth="1"/>
    <col min="13828" max="13828" width="9.33203125" style="73" customWidth="1"/>
    <col min="13829" max="13829" width="12.5546875" style="73" customWidth="1"/>
    <col min="13830" max="13830" width="14.5546875" style="73" customWidth="1"/>
    <col min="13831" max="13831" width="12.5546875" style="73" customWidth="1"/>
    <col min="13832" max="13832" width="10.5546875" style="73" customWidth="1"/>
    <col min="13833" max="13833" width="20" style="73" customWidth="1"/>
    <col min="13834" max="13834" width="18.44140625" style="73" customWidth="1"/>
    <col min="13835" max="13835" width="30.109375" style="73" customWidth="1"/>
    <col min="13836" max="13836" width="33.44140625" style="73" customWidth="1"/>
    <col min="13837" max="13837" width="12.5546875" style="73" customWidth="1"/>
    <col min="13838" max="13838" width="44.109375" style="73" customWidth="1"/>
    <col min="13839" max="13839" width="9.33203125" style="73" customWidth="1"/>
    <col min="13840" max="13840" width="20.109375" style="73" customWidth="1"/>
    <col min="13841" max="13841" width="34.5546875" style="73" customWidth="1"/>
    <col min="13842" max="13842" width="55.109375" style="73" customWidth="1"/>
    <col min="13843" max="13843" width="32.5546875" style="73" customWidth="1"/>
    <col min="13844" max="13844" width="15.109375" style="73" customWidth="1"/>
    <col min="13845" max="13845" width="12.5546875" style="73" customWidth="1"/>
    <col min="13846" max="13846" width="29.33203125" style="73" customWidth="1"/>
    <col min="13847" max="14080" width="9.5546875" style="73"/>
    <col min="14081" max="14081" width="14" style="73" customWidth="1"/>
    <col min="14082" max="14082" width="15.109375" style="73" customWidth="1"/>
    <col min="14083" max="14083" width="14.5546875" style="73" customWidth="1"/>
    <col min="14084" max="14084" width="9.33203125" style="73" customWidth="1"/>
    <col min="14085" max="14085" width="12.5546875" style="73" customWidth="1"/>
    <col min="14086" max="14086" width="14.5546875" style="73" customWidth="1"/>
    <col min="14087" max="14087" width="12.5546875" style="73" customWidth="1"/>
    <col min="14088" max="14088" width="10.5546875" style="73" customWidth="1"/>
    <col min="14089" max="14089" width="20" style="73" customWidth="1"/>
    <col min="14090" max="14090" width="18.44140625" style="73" customWidth="1"/>
    <col min="14091" max="14091" width="30.109375" style="73" customWidth="1"/>
    <col min="14092" max="14092" width="33.44140625" style="73" customWidth="1"/>
    <col min="14093" max="14093" width="12.5546875" style="73" customWidth="1"/>
    <col min="14094" max="14094" width="44.109375" style="73" customWidth="1"/>
    <col min="14095" max="14095" width="9.33203125" style="73" customWidth="1"/>
    <col min="14096" max="14096" width="20.109375" style="73" customWidth="1"/>
    <col min="14097" max="14097" width="34.5546875" style="73" customWidth="1"/>
    <col min="14098" max="14098" width="55.109375" style="73" customWidth="1"/>
    <col min="14099" max="14099" width="32.5546875" style="73" customWidth="1"/>
    <col min="14100" max="14100" width="15.109375" style="73" customWidth="1"/>
    <col min="14101" max="14101" width="12.5546875" style="73" customWidth="1"/>
    <col min="14102" max="14102" width="29.33203125" style="73" customWidth="1"/>
    <col min="14103" max="14336" width="9.5546875" style="73"/>
    <col min="14337" max="14337" width="14" style="73" customWidth="1"/>
    <col min="14338" max="14338" width="15.109375" style="73" customWidth="1"/>
    <col min="14339" max="14339" width="14.5546875" style="73" customWidth="1"/>
    <col min="14340" max="14340" width="9.33203125" style="73" customWidth="1"/>
    <col min="14341" max="14341" width="12.5546875" style="73" customWidth="1"/>
    <col min="14342" max="14342" width="14.5546875" style="73" customWidth="1"/>
    <col min="14343" max="14343" width="12.5546875" style="73" customWidth="1"/>
    <col min="14344" max="14344" width="10.5546875" style="73" customWidth="1"/>
    <col min="14345" max="14345" width="20" style="73" customWidth="1"/>
    <col min="14346" max="14346" width="18.44140625" style="73" customWidth="1"/>
    <col min="14347" max="14347" width="30.109375" style="73" customWidth="1"/>
    <col min="14348" max="14348" width="33.44140625" style="73" customWidth="1"/>
    <col min="14349" max="14349" width="12.5546875" style="73" customWidth="1"/>
    <col min="14350" max="14350" width="44.109375" style="73" customWidth="1"/>
    <col min="14351" max="14351" width="9.33203125" style="73" customWidth="1"/>
    <col min="14352" max="14352" width="20.109375" style="73" customWidth="1"/>
    <col min="14353" max="14353" width="34.5546875" style="73" customWidth="1"/>
    <col min="14354" max="14354" width="55.109375" style="73" customWidth="1"/>
    <col min="14355" max="14355" width="32.5546875" style="73" customWidth="1"/>
    <col min="14356" max="14356" width="15.109375" style="73" customWidth="1"/>
    <col min="14357" max="14357" width="12.5546875" style="73" customWidth="1"/>
    <col min="14358" max="14358" width="29.33203125" style="73" customWidth="1"/>
    <col min="14359" max="14592" width="9.5546875" style="73"/>
    <col min="14593" max="14593" width="14" style="73" customWidth="1"/>
    <col min="14594" max="14594" width="15.109375" style="73" customWidth="1"/>
    <col min="14595" max="14595" width="14.5546875" style="73" customWidth="1"/>
    <col min="14596" max="14596" width="9.33203125" style="73" customWidth="1"/>
    <col min="14597" max="14597" width="12.5546875" style="73" customWidth="1"/>
    <col min="14598" max="14598" width="14.5546875" style="73" customWidth="1"/>
    <col min="14599" max="14599" width="12.5546875" style="73" customWidth="1"/>
    <col min="14600" max="14600" width="10.5546875" style="73" customWidth="1"/>
    <col min="14601" max="14601" width="20" style="73" customWidth="1"/>
    <col min="14602" max="14602" width="18.44140625" style="73" customWidth="1"/>
    <col min="14603" max="14603" width="30.109375" style="73" customWidth="1"/>
    <col min="14604" max="14604" width="33.44140625" style="73" customWidth="1"/>
    <col min="14605" max="14605" width="12.5546875" style="73" customWidth="1"/>
    <col min="14606" max="14606" width="44.109375" style="73" customWidth="1"/>
    <col min="14607" max="14607" width="9.33203125" style="73" customWidth="1"/>
    <col min="14608" max="14608" width="20.109375" style="73" customWidth="1"/>
    <col min="14609" max="14609" width="34.5546875" style="73" customWidth="1"/>
    <col min="14610" max="14610" width="55.109375" style="73" customWidth="1"/>
    <col min="14611" max="14611" width="32.5546875" style="73" customWidth="1"/>
    <col min="14612" max="14612" width="15.109375" style="73" customWidth="1"/>
    <col min="14613" max="14613" width="12.5546875" style="73" customWidth="1"/>
    <col min="14614" max="14614" width="29.33203125" style="73" customWidth="1"/>
    <col min="14615" max="14848" width="9.5546875" style="73"/>
    <col min="14849" max="14849" width="14" style="73" customWidth="1"/>
    <col min="14850" max="14850" width="15.109375" style="73" customWidth="1"/>
    <col min="14851" max="14851" width="14.5546875" style="73" customWidth="1"/>
    <col min="14852" max="14852" width="9.33203125" style="73" customWidth="1"/>
    <col min="14853" max="14853" width="12.5546875" style="73" customWidth="1"/>
    <col min="14854" max="14854" width="14.5546875" style="73" customWidth="1"/>
    <col min="14855" max="14855" width="12.5546875" style="73" customWidth="1"/>
    <col min="14856" max="14856" width="10.5546875" style="73" customWidth="1"/>
    <col min="14857" max="14857" width="20" style="73" customWidth="1"/>
    <col min="14858" max="14858" width="18.44140625" style="73" customWidth="1"/>
    <col min="14859" max="14859" width="30.109375" style="73" customWidth="1"/>
    <col min="14860" max="14860" width="33.44140625" style="73" customWidth="1"/>
    <col min="14861" max="14861" width="12.5546875" style="73" customWidth="1"/>
    <col min="14862" max="14862" width="44.109375" style="73" customWidth="1"/>
    <col min="14863" max="14863" width="9.33203125" style="73" customWidth="1"/>
    <col min="14864" max="14864" width="20.109375" style="73" customWidth="1"/>
    <col min="14865" max="14865" width="34.5546875" style="73" customWidth="1"/>
    <col min="14866" max="14866" width="55.109375" style="73" customWidth="1"/>
    <col min="14867" max="14867" width="32.5546875" style="73" customWidth="1"/>
    <col min="14868" max="14868" width="15.109375" style="73" customWidth="1"/>
    <col min="14869" max="14869" width="12.5546875" style="73" customWidth="1"/>
    <col min="14870" max="14870" width="29.33203125" style="73" customWidth="1"/>
    <col min="14871" max="15104" width="9.5546875" style="73"/>
    <col min="15105" max="15105" width="14" style="73" customWidth="1"/>
    <col min="15106" max="15106" width="15.109375" style="73" customWidth="1"/>
    <col min="15107" max="15107" width="14.5546875" style="73" customWidth="1"/>
    <col min="15108" max="15108" width="9.33203125" style="73" customWidth="1"/>
    <col min="15109" max="15109" width="12.5546875" style="73" customWidth="1"/>
    <col min="15110" max="15110" width="14.5546875" style="73" customWidth="1"/>
    <col min="15111" max="15111" width="12.5546875" style="73" customWidth="1"/>
    <col min="15112" max="15112" width="10.5546875" style="73" customWidth="1"/>
    <col min="15113" max="15113" width="20" style="73" customWidth="1"/>
    <col min="15114" max="15114" width="18.44140625" style="73" customWidth="1"/>
    <col min="15115" max="15115" width="30.109375" style="73" customWidth="1"/>
    <col min="15116" max="15116" width="33.44140625" style="73" customWidth="1"/>
    <col min="15117" max="15117" width="12.5546875" style="73" customWidth="1"/>
    <col min="15118" max="15118" width="44.109375" style="73" customWidth="1"/>
    <col min="15119" max="15119" width="9.33203125" style="73" customWidth="1"/>
    <col min="15120" max="15120" width="20.109375" style="73" customWidth="1"/>
    <col min="15121" max="15121" width="34.5546875" style="73" customWidth="1"/>
    <col min="15122" max="15122" width="55.109375" style="73" customWidth="1"/>
    <col min="15123" max="15123" width="32.5546875" style="73" customWidth="1"/>
    <col min="15124" max="15124" width="15.109375" style="73" customWidth="1"/>
    <col min="15125" max="15125" width="12.5546875" style="73" customWidth="1"/>
    <col min="15126" max="15126" width="29.33203125" style="73" customWidth="1"/>
    <col min="15127" max="15360" width="9.5546875" style="73"/>
    <col min="15361" max="15361" width="14" style="73" customWidth="1"/>
    <col min="15362" max="15362" width="15.109375" style="73" customWidth="1"/>
    <col min="15363" max="15363" width="14.5546875" style="73" customWidth="1"/>
    <col min="15364" max="15364" width="9.33203125" style="73" customWidth="1"/>
    <col min="15365" max="15365" width="12.5546875" style="73" customWidth="1"/>
    <col min="15366" max="15366" width="14.5546875" style="73" customWidth="1"/>
    <col min="15367" max="15367" width="12.5546875" style="73" customWidth="1"/>
    <col min="15368" max="15368" width="10.5546875" style="73" customWidth="1"/>
    <col min="15369" max="15369" width="20" style="73" customWidth="1"/>
    <col min="15370" max="15370" width="18.44140625" style="73" customWidth="1"/>
    <col min="15371" max="15371" width="30.109375" style="73" customWidth="1"/>
    <col min="15372" max="15372" width="33.44140625" style="73" customWidth="1"/>
    <col min="15373" max="15373" width="12.5546875" style="73" customWidth="1"/>
    <col min="15374" max="15374" width="44.109375" style="73" customWidth="1"/>
    <col min="15375" max="15375" width="9.33203125" style="73" customWidth="1"/>
    <col min="15376" max="15376" width="20.109375" style="73" customWidth="1"/>
    <col min="15377" max="15377" width="34.5546875" style="73" customWidth="1"/>
    <col min="15378" max="15378" width="55.109375" style="73" customWidth="1"/>
    <col min="15379" max="15379" width="32.5546875" style="73" customWidth="1"/>
    <col min="15380" max="15380" width="15.109375" style="73" customWidth="1"/>
    <col min="15381" max="15381" width="12.5546875" style="73" customWidth="1"/>
    <col min="15382" max="15382" width="29.33203125" style="73" customWidth="1"/>
    <col min="15383" max="15616" width="9.5546875" style="73"/>
    <col min="15617" max="15617" width="14" style="73" customWidth="1"/>
    <col min="15618" max="15618" width="15.109375" style="73" customWidth="1"/>
    <col min="15619" max="15619" width="14.5546875" style="73" customWidth="1"/>
    <col min="15620" max="15620" width="9.33203125" style="73" customWidth="1"/>
    <col min="15621" max="15621" width="12.5546875" style="73" customWidth="1"/>
    <col min="15622" max="15622" width="14.5546875" style="73" customWidth="1"/>
    <col min="15623" max="15623" width="12.5546875" style="73" customWidth="1"/>
    <col min="15624" max="15624" width="10.5546875" style="73" customWidth="1"/>
    <col min="15625" max="15625" width="20" style="73" customWidth="1"/>
    <col min="15626" max="15626" width="18.44140625" style="73" customWidth="1"/>
    <col min="15627" max="15627" width="30.109375" style="73" customWidth="1"/>
    <col min="15628" max="15628" width="33.44140625" style="73" customWidth="1"/>
    <col min="15629" max="15629" width="12.5546875" style="73" customWidth="1"/>
    <col min="15630" max="15630" width="44.109375" style="73" customWidth="1"/>
    <col min="15631" max="15631" width="9.33203125" style="73" customWidth="1"/>
    <col min="15632" max="15632" width="20.109375" style="73" customWidth="1"/>
    <col min="15633" max="15633" width="34.5546875" style="73" customWidth="1"/>
    <col min="15634" max="15634" width="55.109375" style="73" customWidth="1"/>
    <col min="15635" max="15635" width="32.5546875" style="73" customWidth="1"/>
    <col min="15636" max="15636" width="15.109375" style="73" customWidth="1"/>
    <col min="15637" max="15637" width="12.5546875" style="73" customWidth="1"/>
    <col min="15638" max="15638" width="29.33203125" style="73" customWidth="1"/>
    <col min="15639" max="15872" width="9.5546875" style="73"/>
    <col min="15873" max="15873" width="14" style="73" customWidth="1"/>
    <col min="15874" max="15874" width="15.109375" style="73" customWidth="1"/>
    <col min="15875" max="15875" width="14.5546875" style="73" customWidth="1"/>
    <col min="15876" max="15876" width="9.33203125" style="73" customWidth="1"/>
    <col min="15877" max="15877" width="12.5546875" style="73" customWidth="1"/>
    <col min="15878" max="15878" width="14.5546875" style="73" customWidth="1"/>
    <col min="15879" max="15879" width="12.5546875" style="73" customWidth="1"/>
    <col min="15880" max="15880" width="10.5546875" style="73" customWidth="1"/>
    <col min="15881" max="15881" width="20" style="73" customWidth="1"/>
    <col min="15882" max="15882" width="18.44140625" style="73" customWidth="1"/>
    <col min="15883" max="15883" width="30.109375" style="73" customWidth="1"/>
    <col min="15884" max="15884" width="33.44140625" style="73" customWidth="1"/>
    <col min="15885" max="15885" width="12.5546875" style="73" customWidth="1"/>
    <col min="15886" max="15886" width="44.109375" style="73" customWidth="1"/>
    <col min="15887" max="15887" width="9.33203125" style="73" customWidth="1"/>
    <col min="15888" max="15888" width="20.109375" style="73" customWidth="1"/>
    <col min="15889" max="15889" width="34.5546875" style="73" customWidth="1"/>
    <col min="15890" max="15890" width="55.109375" style="73" customWidth="1"/>
    <col min="15891" max="15891" width="32.5546875" style="73" customWidth="1"/>
    <col min="15892" max="15892" width="15.109375" style="73" customWidth="1"/>
    <col min="15893" max="15893" width="12.5546875" style="73" customWidth="1"/>
    <col min="15894" max="15894" width="29.33203125" style="73" customWidth="1"/>
    <col min="15895" max="16128" width="9.5546875" style="73"/>
    <col min="16129" max="16129" width="14" style="73" customWidth="1"/>
    <col min="16130" max="16130" width="15.109375" style="73" customWidth="1"/>
    <col min="16131" max="16131" width="14.5546875" style="73" customWidth="1"/>
    <col min="16132" max="16132" width="9.33203125" style="73" customWidth="1"/>
    <col min="16133" max="16133" width="12.5546875" style="73" customWidth="1"/>
    <col min="16134" max="16134" width="14.5546875" style="73" customWidth="1"/>
    <col min="16135" max="16135" width="12.5546875" style="73" customWidth="1"/>
    <col min="16136" max="16136" width="10.5546875" style="73" customWidth="1"/>
    <col min="16137" max="16137" width="20" style="73" customWidth="1"/>
    <col min="16138" max="16138" width="18.44140625" style="73" customWidth="1"/>
    <col min="16139" max="16139" width="30.109375" style="73" customWidth="1"/>
    <col min="16140" max="16140" width="33.44140625" style="73" customWidth="1"/>
    <col min="16141" max="16141" width="12.5546875" style="73" customWidth="1"/>
    <col min="16142" max="16142" width="44.109375" style="73" customWidth="1"/>
    <col min="16143" max="16143" width="9.33203125" style="73" customWidth="1"/>
    <col min="16144" max="16144" width="20.109375" style="73" customWidth="1"/>
    <col min="16145" max="16145" width="34.5546875" style="73" customWidth="1"/>
    <col min="16146" max="16146" width="55.109375" style="73" customWidth="1"/>
    <col min="16147" max="16147" width="32.5546875" style="73" customWidth="1"/>
    <col min="16148" max="16148" width="15.109375" style="73" customWidth="1"/>
    <col min="16149" max="16149" width="12.5546875" style="73" customWidth="1"/>
    <col min="16150" max="16150" width="29.33203125" style="73" customWidth="1"/>
    <col min="16151" max="16384" width="9.5546875" style="73"/>
  </cols>
  <sheetData>
    <row r="1" spans="1:22" ht="17.25" thickBot="1">
      <c r="A1" s="65" t="s">
        <v>2502</v>
      </c>
      <c r="B1" s="65" t="s">
        <v>2503</v>
      </c>
      <c r="C1" s="66" t="s">
        <v>2504</v>
      </c>
      <c r="D1" s="67" t="s">
        <v>2505</v>
      </c>
      <c r="E1" s="67" t="s">
        <v>2506</v>
      </c>
      <c r="F1" s="67" t="s">
        <v>2507</v>
      </c>
      <c r="G1" s="67" t="s">
        <v>2508</v>
      </c>
      <c r="H1" s="67" t="s">
        <v>2509</v>
      </c>
      <c r="I1" s="67" t="s">
        <v>2510</v>
      </c>
      <c r="J1" s="68" t="s">
        <v>2511</v>
      </c>
      <c r="K1" s="69" t="str">
        <f ca="1">A8</f>
        <v>C:\Proj\saastoolset\datapca\docs\DG\Data_Specification\2030_Summary/../2000_Standard/</v>
      </c>
      <c r="M1" s="71" t="s">
        <v>2512</v>
      </c>
      <c r="N1" s="72" t="s">
        <v>2513</v>
      </c>
      <c r="P1" s="74" t="s">
        <v>2514</v>
      </c>
      <c r="Q1" s="74" t="s">
        <v>244</v>
      </c>
      <c r="R1" s="74" t="s">
        <v>245</v>
      </c>
      <c r="S1" s="74" t="s">
        <v>246</v>
      </c>
      <c r="T1" s="74" t="s">
        <v>247</v>
      </c>
      <c r="U1" s="74" t="s">
        <v>248</v>
      </c>
      <c r="V1" s="74" t="s">
        <v>249</v>
      </c>
    </row>
    <row r="2" spans="1:22">
      <c r="A2" s="75" t="s">
        <v>2515</v>
      </c>
      <c r="B2" s="76" t="s">
        <v>2516</v>
      </c>
      <c r="C2" s="77" t="s">
        <v>2517</v>
      </c>
      <c r="D2" s="78" t="s">
        <v>2518</v>
      </c>
      <c r="E2" s="78" t="s">
        <v>2519</v>
      </c>
      <c r="F2" s="79" t="s">
        <v>34</v>
      </c>
      <c r="G2" s="78" t="s">
        <v>2520</v>
      </c>
      <c r="H2" s="78" t="s">
        <v>2518</v>
      </c>
      <c r="I2" s="79"/>
      <c r="J2" s="78"/>
      <c r="K2" t="s">
        <v>2733</v>
      </c>
      <c r="L2" s="70" t="s">
        <v>2734</v>
      </c>
      <c r="M2" s="80" t="s">
        <v>2521</v>
      </c>
      <c r="N2" s="81" t="s">
        <v>2522</v>
      </c>
      <c r="P2" s="74" t="s">
        <v>2523</v>
      </c>
      <c r="Q2" s="73" t="s">
        <v>2524</v>
      </c>
      <c r="R2" s="73" t="s">
        <v>2525</v>
      </c>
      <c r="S2" s="73" t="s">
        <v>2526</v>
      </c>
      <c r="T2" s="82" t="s">
        <v>721</v>
      </c>
      <c r="U2" s="73" t="s">
        <v>2527</v>
      </c>
      <c r="V2" s="73" t="s">
        <v>2528</v>
      </c>
    </row>
    <row r="3" spans="1:22" ht="16.5">
      <c r="A3" s="76" t="s">
        <v>2529</v>
      </c>
      <c r="B3" s="76"/>
      <c r="C3" s="83" t="s">
        <v>2530</v>
      </c>
      <c r="D3" s="106"/>
      <c r="E3" s="106"/>
      <c r="F3" s="84"/>
      <c r="G3" s="107"/>
      <c r="H3" s="107"/>
      <c r="I3" s="85"/>
      <c r="J3" s="85"/>
      <c r="K3" t="s">
        <v>2735</v>
      </c>
      <c r="L3" s="70" t="s">
        <v>2736</v>
      </c>
      <c r="M3" s="86" t="s">
        <v>2521</v>
      </c>
      <c r="N3" s="87" t="s">
        <v>2531</v>
      </c>
      <c r="P3" s="74" t="s">
        <v>2530</v>
      </c>
      <c r="Q3" s="73" t="s">
        <v>2532</v>
      </c>
      <c r="R3" s="73" t="s">
        <v>2533</v>
      </c>
      <c r="S3" s="73" t="s">
        <v>2534</v>
      </c>
      <c r="T3" s="82" t="b">
        <v>0</v>
      </c>
      <c r="U3" s="73" t="s">
        <v>2535</v>
      </c>
      <c r="V3" s="73" t="s">
        <v>2536</v>
      </c>
    </row>
    <row r="4" spans="1:22">
      <c r="A4" s="88"/>
      <c r="B4" s="76"/>
      <c r="C4" s="89" t="b">
        <v>1</v>
      </c>
      <c r="D4" s="90"/>
      <c r="E4" s="90"/>
      <c r="F4" s="90"/>
      <c r="G4" s="90"/>
      <c r="H4" s="90"/>
      <c r="I4" s="90"/>
      <c r="J4" s="91"/>
      <c r="K4"/>
      <c r="L4" s="70" t="s">
        <v>2696</v>
      </c>
      <c r="M4" s="92"/>
      <c r="N4" s="93" t="s">
        <v>2537</v>
      </c>
      <c r="P4" s="74" t="s">
        <v>2538</v>
      </c>
      <c r="Q4" s="73" t="s">
        <v>2539</v>
      </c>
      <c r="R4" s="73" t="s">
        <v>2540</v>
      </c>
      <c r="S4" s="73" t="s">
        <v>2534</v>
      </c>
      <c r="T4" s="82" t="b">
        <v>0</v>
      </c>
      <c r="U4" s="73" t="s">
        <v>2535</v>
      </c>
      <c r="V4" s="73" t="s">
        <v>2541</v>
      </c>
    </row>
    <row r="5" spans="1:22">
      <c r="A5" s="76" t="s">
        <v>2542</v>
      </c>
      <c r="B5" s="76"/>
      <c r="C5" s="83" t="s">
        <v>2543</v>
      </c>
      <c r="D5" s="84"/>
      <c r="E5" s="84"/>
      <c r="F5" s="84"/>
      <c r="G5" s="84"/>
      <c r="H5" s="84"/>
      <c r="I5" s="84"/>
      <c r="J5" s="94"/>
      <c r="K5"/>
      <c r="L5" s="70" t="s">
        <v>2697</v>
      </c>
      <c r="M5" s="95"/>
      <c r="N5" s="96"/>
      <c r="P5" s="74" t="s">
        <v>2544</v>
      </c>
      <c r="Q5" s="73" t="s">
        <v>2545</v>
      </c>
      <c r="R5" s="73" t="s">
        <v>2546</v>
      </c>
      <c r="S5" s="73" t="s">
        <v>2547</v>
      </c>
      <c r="T5" s="82" t="b">
        <v>1</v>
      </c>
      <c r="U5" s="73" t="s">
        <v>2548</v>
      </c>
      <c r="V5" s="73" t="s">
        <v>2541</v>
      </c>
    </row>
    <row r="6" spans="1:22">
      <c r="A6" s="76" t="str">
        <f ca="1">CELL("Filename",A1)</f>
        <v>C:\Proj\saastoolset\datapca\docs\DG\Data_Specification\2030_Summary\[IBM-DG-MTD-v2.0.0.xlsm]udfParam</v>
      </c>
      <c r="B6" s="76"/>
      <c r="C6" s="89" t="b">
        <v>0</v>
      </c>
      <c r="D6" s="90"/>
      <c r="E6" s="90"/>
      <c r="F6" s="90"/>
      <c r="G6" s="90"/>
      <c r="H6" s="90"/>
      <c r="I6" s="90"/>
      <c r="J6" s="91"/>
      <c r="K6"/>
      <c r="L6" s="70" t="s">
        <v>2698</v>
      </c>
      <c r="M6" s="97"/>
      <c r="N6" s="98"/>
      <c r="P6" s="74" t="s">
        <v>2549</v>
      </c>
      <c r="Q6" s="73" t="s">
        <v>2550</v>
      </c>
      <c r="S6" s="73" t="s">
        <v>2534</v>
      </c>
      <c r="T6" s="82" t="b">
        <v>0</v>
      </c>
      <c r="U6" s="73" t="s">
        <v>2527</v>
      </c>
      <c r="V6" s="73" t="s">
        <v>2551</v>
      </c>
    </row>
    <row r="7" spans="1:22">
      <c r="A7" s="76" t="str">
        <f>IF('Parameter Setting'!B20="Operational_", "2005_Operational", "2000_Standard") &amp; "/"</f>
        <v>2000_Standard/</v>
      </c>
      <c r="B7" s="76"/>
      <c r="C7" s="83" t="s">
        <v>2544</v>
      </c>
      <c r="D7" s="84"/>
      <c r="E7" s="84"/>
      <c r="F7" s="84"/>
      <c r="G7" s="84"/>
      <c r="H7" s="84"/>
      <c r="I7" s="84"/>
      <c r="J7" s="94"/>
      <c r="K7"/>
      <c r="L7" s="70" t="s">
        <v>2699</v>
      </c>
      <c r="M7" s="95"/>
      <c r="N7" s="96"/>
      <c r="P7" s="74" t="s">
        <v>2552</v>
      </c>
      <c r="Q7" s="73" t="s">
        <v>2553</v>
      </c>
      <c r="R7" s="73" t="s">
        <v>2554</v>
      </c>
      <c r="S7" s="73" t="s">
        <v>2534</v>
      </c>
      <c r="T7" s="82" t="b">
        <v>1</v>
      </c>
      <c r="U7" s="73" t="s">
        <v>2527</v>
      </c>
      <c r="V7" s="73" t="s">
        <v>2551</v>
      </c>
    </row>
    <row r="8" spans="1:22">
      <c r="A8" s="76" t="str">
        <f ca="1">LEFT($A$6,FIND("[",$A$6)-2)&amp;"/../"&amp;A$7</f>
        <v>C:\Proj\saastoolset\datapca\docs\DG\Data_Specification\2030_Summary/../2000_Standard/</v>
      </c>
      <c r="B8" s="76"/>
      <c r="C8" s="99" t="s">
        <v>2555</v>
      </c>
      <c r="D8" s="90"/>
      <c r="E8" s="90"/>
      <c r="F8" s="90"/>
      <c r="G8" s="90"/>
      <c r="H8" s="90"/>
      <c r="I8" s="90"/>
      <c r="J8" s="91"/>
      <c r="K8"/>
      <c r="L8" s="70" t="s">
        <v>2700</v>
      </c>
      <c r="M8" s="97"/>
      <c r="N8" s="98"/>
      <c r="P8" s="74" t="s">
        <v>2556</v>
      </c>
      <c r="Q8" s="73" t="s">
        <v>2557</v>
      </c>
      <c r="R8" s="73" t="s">
        <v>2554</v>
      </c>
      <c r="S8" s="73" t="s">
        <v>2534</v>
      </c>
      <c r="T8" s="82" t="b">
        <v>1</v>
      </c>
      <c r="U8" s="73" t="s">
        <v>2527</v>
      </c>
      <c r="V8" s="73" t="s">
        <v>2551</v>
      </c>
    </row>
    <row r="9" spans="1:22">
      <c r="A9" s="76" t="s">
        <v>2558</v>
      </c>
      <c r="B9" s="76"/>
      <c r="C9" s="83" t="s">
        <v>2559</v>
      </c>
      <c r="D9" s="84"/>
      <c r="E9" s="84"/>
      <c r="F9" s="84"/>
      <c r="G9" s="84"/>
      <c r="H9" s="84"/>
      <c r="I9" s="100"/>
      <c r="J9" s="94"/>
      <c r="K9"/>
      <c r="L9" s="70" t="s">
        <v>2701</v>
      </c>
      <c r="M9" s="95"/>
      <c r="N9" s="96"/>
      <c r="P9" s="74" t="s">
        <v>2560</v>
      </c>
      <c r="Q9" s="73" t="s">
        <v>2561</v>
      </c>
      <c r="R9" s="73" t="s">
        <v>2554</v>
      </c>
      <c r="S9" s="73" t="s">
        <v>2534</v>
      </c>
      <c r="T9" s="82" t="b">
        <v>1</v>
      </c>
      <c r="U9" s="73" t="s">
        <v>2527</v>
      </c>
      <c r="V9" s="73" t="s">
        <v>2551</v>
      </c>
    </row>
    <row r="10" spans="1:22">
      <c r="A10" s="76" t="str">
        <f ca="1">LEFT($A$6,FIND("[",$A$6)-2)</f>
        <v>C:\Proj\saastoolset\datapca\docs\DG\Data_Specification\2030_Summary</v>
      </c>
      <c r="B10" s="76"/>
      <c r="C10" s="89" t="s">
        <v>2562</v>
      </c>
      <c r="D10" s="90"/>
      <c r="E10" s="90"/>
      <c r="F10" s="90"/>
      <c r="G10" s="90"/>
      <c r="H10" s="90"/>
      <c r="I10" s="90"/>
      <c r="J10" s="91"/>
      <c r="K10"/>
      <c r="L10" s="70" t="s">
        <v>2702</v>
      </c>
      <c r="M10" s="97"/>
      <c r="N10" s="98"/>
      <c r="P10" s="74" t="s">
        <v>2563</v>
      </c>
      <c r="Q10" s="73" t="s">
        <v>2564</v>
      </c>
      <c r="S10" s="73" t="s">
        <v>2534</v>
      </c>
      <c r="T10" s="82" t="b">
        <v>1</v>
      </c>
      <c r="U10" s="73" t="s">
        <v>2548</v>
      </c>
      <c r="V10" s="73" t="s">
        <v>2565</v>
      </c>
    </row>
    <row r="11" spans="1:22">
      <c r="A11" s="76" t="s">
        <v>2566</v>
      </c>
      <c r="B11" s="76"/>
      <c r="C11" s="399"/>
      <c r="D11" s="84"/>
      <c r="E11" s="84"/>
      <c r="F11" s="84"/>
      <c r="G11" s="84"/>
      <c r="H11" s="84"/>
      <c r="I11" s="84"/>
      <c r="J11" s="94"/>
      <c r="K11"/>
      <c r="L11" s="70" t="s">
        <v>2703</v>
      </c>
      <c r="M11" s="95"/>
      <c r="N11" s="96"/>
      <c r="P11" s="74" t="s">
        <v>2567</v>
      </c>
      <c r="Q11" s="73" t="s">
        <v>2568</v>
      </c>
      <c r="S11" s="73" t="s">
        <v>2569</v>
      </c>
      <c r="T11" s="82">
        <v>0</v>
      </c>
      <c r="U11" s="73" t="s">
        <v>2527</v>
      </c>
      <c r="V11" s="73" t="s">
        <v>2570</v>
      </c>
    </row>
    <row r="12" spans="1:22">
      <c r="A12" s="76" t="str">
        <f>"CORP"&amp;IF(BG="CORP","",","&amp;IF(BG="ALL","EBG,PSG",BG))</f>
        <v>CORP,PSG</v>
      </c>
      <c r="B12" s="76"/>
      <c r="C12" s="89"/>
      <c r="D12" s="90"/>
      <c r="E12" s="90"/>
      <c r="F12" s="90"/>
      <c r="G12" s="90"/>
      <c r="H12" s="90"/>
      <c r="I12" s="90"/>
      <c r="J12" s="91"/>
      <c r="K12"/>
      <c r="L12" s="70" t="s">
        <v>2704</v>
      </c>
      <c r="M12" s="97"/>
      <c r="N12" s="98"/>
      <c r="P12" s="74" t="s">
        <v>2571</v>
      </c>
      <c r="Q12" s="73" t="s">
        <v>2572</v>
      </c>
      <c r="R12" s="73" t="s">
        <v>2573</v>
      </c>
      <c r="S12" s="73" t="s">
        <v>2574</v>
      </c>
      <c r="T12" s="82" t="s">
        <v>721</v>
      </c>
      <c r="U12" s="73" t="s">
        <v>2575</v>
      </c>
      <c r="V12" s="73" t="s">
        <v>2576</v>
      </c>
    </row>
    <row r="13" spans="1:22">
      <c r="A13" s="76"/>
      <c r="B13" s="76"/>
      <c r="D13" s="84"/>
      <c r="E13" s="84"/>
      <c r="F13" s="84"/>
      <c r="G13" s="84"/>
      <c r="H13" s="84"/>
      <c r="I13" s="84"/>
      <c r="J13" s="94"/>
      <c r="K13"/>
      <c r="L13" s="70" t="s">
        <v>2577</v>
      </c>
      <c r="M13" s="95"/>
      <c r="N13" s="96"/>
      <c r="P13" s="74" t="s">
        <v>2578</v>
      </c>
      <c r="Q13" s="73" t="s">
        <v>2579</v>
      </c>
      <c r="R13" s="73" t="s">
        <v>2580</v>
      </c>
      <c r="S13" s="73" t="s">
        <v>2581</v>
      </c>
      <c r="T13" s="82" t="s">
        <v>721</v>
      </c>
      <c r="U13" s="73" t="s">
        <v>2575</v>
      </c>
      <c r="V13" s="73" t="s">
        <v>2536</v>
      </c>
    </row>
    <row r="14" spans="1:22">
      <c r="A14" s="76"/>
      <c r="B14" s="76"/>
      <c r="C14" s="89"/>
      <c r="D14" s="90"/>
      <c r="E14" s="90"/>
      <c r="F14" s="90"/>
      <c r="G14" s="90"/>
      <c r="H14" s="90"/>
      <c r="I14" s="90"/>
      <c r="J14" s="91"/>
      <c r="K14"/>
      <c r="L14" s="70" t="s">
        <v>2582</v>
      </c>
      <c r="M14" s="97"/>
      <c r="N14" s="98"/>
      <c r="P14" s="74" t="s">
        <v>2583</v>
      </c>
      <c r="Q14" s="73" t="s">
        <v>2584</v>
      </c>
      <c r="R14" s="73" t="s">
        <v>2585</v>
      </c>
      <c r="S14" s="73" t="s">
        <v>2581</v>
      </c>
      <c r="T14" s="82" t="s">
        <v>721</v>
      </c>
      <c r="U14" s="73" t="s">
        <v>2575</v>
      </c>
      <c r="V14" s="73" t="s">
        <v>2536</v>
      </c>
    </row>
    <row r="15" spans="1:22">
      <c r="A15" s="76"/>
      <c r="B15" s="76"/>
      <c r="C15" s="83"/>
      <c r="D15" s="84"/>
      <c r="E15" s="84"/>
      <c r="F15" s="84"/>
      <c r="G15" s="84"/>
      <c r="H15" s="84"/>
      <c r="I15" s="84"/>
      <c r="J15" s="94"/>
      <c r="K15"/>
      <c r="L15" s="70" t="s">
        <v>2586</v>
      </c>
      <c r="M15" s="95"/>
      <c r="N15" s="96"/>
      <c r="P15" s="74" t="s">
        <v>2587</v>
      </c>
      <c r="Q15" s="73" t="s">
        <v>2588</v>
      </c>
      <c r="R15" s="73" t="s">
        <v>2589</v>
      </c>
      <c r="S15" s="73" t="s">
        <v>2590</v>
      </c>
      <c r="T15" s="82" t="s">
        <v>721</v>
      </c>
      <c r="U15" s="73" t="s">
        <v>2575</v>
      </c>
      <c r="V15" s="73" t="s">
        <v>2536</v>
      </c>
    </row>
    <row r="16" spans="1:22">
      <c r="A16" s="76"/>
      <c r="B16" s="76"/>
      <c r="C16" s="89"/>
      <c r="D16" s="90"/>
      <c r="E16" s="90"/>
      <c r="F16" s="90"/>
      <c r="G16" s="90"/>
      <c r="H16" s="90"/>
      <c r="I16" s="90"/>
      <c r="J16" s="91"/>
      <c r="K16"/>
      <c r="L16" s="70" t="s">
        <v>2591</v>
      </c>
      <c r="M16" s="97"/>
      <c r="N16" s="98"/>
      <c r="P16" s="74" t="s">
        <v>2559</v>
      </c>
      <c r="Q16" s="73" t="s">
        <v>2592</v>
      </c>
      <c r="R16" s="73" t="s">
        <v>2593</v>
      </c>
      <c r="S16" s="73" t="s">
        <v>2590</v>
      </c>
      <c r="T16" s="82" t="s">
        <v>721</v>
      </c>
      <c r="U16" s="73" t="s">
        <v>2575</v>
      </c>
      <c r="V16" s="73" t="s">
        <v>2536</v>
      </c>
    </row>
    <row r="17" spans="1:22">
      <c r="A17" s="76"/>
      <c r="B17" s="76"/>
      <c r="C17" s="83"/>
      <c r="D17" s="84"/>
      <c r="E17" s="84"/>
      <c r="F17" s="84"/>
      <c r="G17" s="84"/>
      <c r="H17" s="84"/>
      <c r="I17" s="84"/>
      <c r="J17" s="94"/>
      <c r="K17"/>
      <c r="L17" s="70" t="s">
        <v>2594</v>
      </c>
      <c r="M17" s="102"/>
      <c r="N17" s="103"/>
      <c r="P17" s="74" t="s">
        <v>2595</v>
      </c>
      <c r="Q17" s="73" t="s">
        <v>2596</v>
      </c>
      <c r="S17" s="73" t="s">
        <v>2534</v>
      </c>
      <c r="T17" s="82" t="b">
        <v>0</v>
      </c>
      <c r="U17" s="73" t="s">
        <v>2527</v>
      </c>
      <c r="V17" s="73" t="s">
        <v>2597</v>
      </c>
    </row>
    <row r="18" spans="1:22">
      <c r="A18" s="76"/>
      <c r="B18" s="76"/>
      <c r="C18" s="101"/>
      <c r="D18" s="90"/>
      <c r="E18" s="90"/>
      <c r="F18" s="90"/>
      <c r="G18" s="90"/>
      <c r="H18" s="90"/>
      <c r="I18" s="90"/>
      <c r="J18" s="91"/>
      <c r="K18"/>
      <c r="L18" s="70" t="s">
        <v>2598</v>
      </c>
      <c r="P18" s="74" t="s">
        <v>2599</v>
      </c>
      <c r="Q18" s="73" t="s">
        <v>2600</v>
      </c>
      <c r="S18" s="73" t="s">
        <v>2534</v>
      </c>
      <c r="T18" s="82" t="b">
        <v>1</v>
      </c>
      <c r="U18" s="73" t="s">
        <v>2575</v>
      </c>
      <c r="V18" s="73" t="s">
        <v>2536</v>
      </c>
    </row>
    <row r="19" spans="1:22">
      <c r="A19" s="76"/>
      <c r="B19" s="76"/>
      <c r="C19" s="83"/>
      <c r="D19" s="84"/>
      <c r="E19" s="84"/>
      <c r="F19" s="84"/>
      <c r="G19" s="84"/>
      <c r="H19" s="84"/>
      <c r="I19" s="84"/>
      <c r="J19" s="94"/>
      <c r="K19"/>
      <c r="L19" s="70" t="s">
        <v>2601</v>
      </c>
      <c r="P19" s="74" t="s">
        <v>2602</v>
      </c>
      <c r="Q19" s="73" t="s">
        <v>2603</v>
      </c>
      <c r="R19" s="73" t="s">
        <v>2604</v>
      </c>
      <c r="S19" s="73" t="s">
        <v>2534</v>
      </c>
      <c r="T19" s="82" t="b">
        <v>0</v>
      </c>
      <c r="U19" s="73" t="s">
        <v>2548</v>
      </c>
      <c r="V19" s="73" t="s">
        <v>2605</v>
      </c>
    </row>
    <row r="20" spans="1:22">
      <c r="A20" s="76"/>
      <c r="B20" s="76"/>
      <c r="C20" s="105"/>
      <c r="D20" s="90"/>
      <c r="E20" s="90"/>
      <c r="F20" s="90"/>
      <c r="G20" s="90"/>
      <c r="H20" s="90"/>
      <c r="I20" s="90"/>
      <c r="J20" s="91"/>
      <c r="K20"/>
      <c r="L20" s="70" t="s">
        <v>2606</v>
      </c>
      <c r="P20" s="74" t="s">
        <v>2607</v>
      </c>
      <c r="Q20" s="73" t="s">
        <v>2608</v>
      </c>
      <c r="S20" s="73" t="s">
        <v>2609</v>
      </c>
      <c r="T20" s="82" t="s">
        <v>721</v>
      </c>
      <c r="U20" s="73" t="s">
        <v>2527</v>
      </c>
      <c r="V20" s="73" t="s">
        <v>2605</v>
      </c>
    </row>
    <row r="21" spans="1:22">
      <c r="A21" s="76"/>
      <c r="B21" s="76"/>
      <c r="K21"/>
      <c r="L21" s="70" t="s">
        <v>2610</v>
      </c>
      <c r="P21" s="74" t="s">
        <v>2611</v>
      </c>
      <c r="Q21" s="73" t="s">
        <v>2612</v>
      </c>
      <c r="S21" s="73" t="s">
        <v>2534</v>
      </c>
      <c r="T21" s="82" t="b">
        <v>0</v>
      </c>
      <c r="U21" s="73" t="s">
        <v>2575</v>
      </c>
      <c r="V21" s="73" t="s">
        <v>2551</v>
      </c>
    </row>
    <row r="22" spans="1:22">
      <c r="A22" s="76"/>
      <c r="B22" s="76"/>
      <c r="K22"/>
      <c r="L22" s="70" t="s">
        <v>2613</v>
      </c>
      <c r="P22" s="74" t="s">
        <v>2614</v>
      </c>
      <c r="Q22" s="73" t="s">
        <v>2615</v>
      </c>
      <c r="R22" s="73" t="s">
        <v>2616</v>
      </c>
      <c r="S22" s="73" t="s">
        <v>2617</v>
      </c>
      <c r="T22" s="82" t="s">
        <v>721</v>
      </c>
      <c r="U22" s="73" t="s">
        <v>2575</v>
      </c>
      <c r="V22" s="73" t="s">
        <v>2570</v>
      </c>
    </row>
    <row r="23" spans="1:22">
      <c r="H23"/>
      <c r="K23"/>
      <c r="L23" s="70" t="s">
        <v>2618</v>
      </c>
      <c r="P23" s="74" t="s">
        <v>2619</v>
      </c>
      <c r="Q23" s="73" t="s">
        <v>2620</v>
      </c>
      <c r="S23" s="73" t="s">
        <v>2621</v>
      </c>
      <c r="T23" s="82" t="s">
        <v>2622</v>
      </c>
      <c r="U23" s="73" t="s">
        <v>2527</v>
      </c>
      <c r="V23" s="73" t="s">
        <v>2570</v>
      </c>
    </row>
    <row r="24" spans="1:22">
      <c r="K24"/>
      <c r="L24" s="70" t="s">
        <v>2623</v>
      </c>
      <c r="P24" s="74" t="s">
        <v>2624</v>
      </c>
      <c r="Q24" s="73" t="s">
        <v>2625</v>
      </c>
      <c r="R24" s="73" t="s">
        <v>2626</v>
      </c>
      <c r="S24" s="73" t="s">
        <v>2627</v>
      </c>
      <c r="T24" s="82" t="s">
        <v>2628</v>
      </c>
      <c r="U24" s="73" t="s">
        <v>399</v>
      </c>
      <c r="V24" s="73" t="s">
        <v>2565</v>
      </c>
    </row>
    <row r="25" spans="1:22">
      <c r="K25"/>
      <c r="L25" s="70" t="s">
        <v>2629</v>
      </c>
      <c r="P25" s="74" t="s">
        <v>2630</v>
      </c>
      <c r="Q25" s="73" t="s">
        <v>2631</v>
      </c>
      <c r="R25" s="73" t="s">
        <v>2632</v>
      </c>
      <c r="S25" s="73" t="s">
        <v>2633</v>
      </c>
      <c r="T25" s="82" t="s">
        <v>2634</v>
      </c>
      <c r="U25" s="73" t="s">
        <v>399</v>
      </c>
      <c r="V25" s="73" t="s">
        <v>2565</v>
      </c>
    </row>
    <row r="26" spans="1:22">
      <c r="G26" s="113"/>
      <c r="K26"/>
      <c r="L26" s="70" t="s">
        <v>2635</v>
      </c>
      <c r="P26" s="74" t="s">
        <v>2636</v>
      </c>
      <c r="Q26" s="73" t="s">
        <v>2637</v>
      </c>
      <c r="R26" s="73" t="s">
        <v>2638</v>
      </c>
      <c r="S26" s="73" t="s">
        <v>2639</v>
      </c>
      <c r="T26" s="82" t="s">
        <v>721</v>
      </c>
      <c r="U26" s="73" t="s">
        <v>399</v>
      </c>
      <c r="V26" s="73" t="s">
        <v>2565</v>
      </c>
    </row>
    <row r="27" spans="1:22">
      <c r="K27"/>
      <c r="L27" s="70" t="s">
        <v>2640</v>
      </c>
    </row>
    <row r="28" spans="1:22">
      <c r="K28"/>
      <c r="L28" s="70" t="s">
        <v>2640</v>
      </c>
    </row>
    <row r="29" spans="1:22">
      <c r="K29" s="85"/>
      <c r="L29" s="70" t="str">
        <f t="shared" ref="L29:L83" ca="1" si="0">$K$1&amp;"\"&amp;K29</f>
        <v>C:\Proj\saastoolset\datapca\docs\DG\Data_Specification\2030_Summary/../2000_Standard/\</v>
      </c>
    </row>
    <row r="30" spans="1:22">
      <c r="I30" s="100"/>
      <c r="K30" s="85"/>
      <c r="L30" s="70" t="str">
        <f t="shared" ca="1" si="0"/>
        <v>C:\Proj\saastoolset\datapca\docs\DG\Data_Specification\2030_Summary/../2000_Standard/\</v>
      </c>
    </row>
    <row r="31" spans="1:22">
      <c r="K31" s="85"/>
      <c r="L31" s="70" t="str">
        <f t="shared" ca="1" si="0"/>
        <v>C:\Proj\saastoolset\datapca\docs\DG\Data_Specification\2030_Summary/../2000_Standard/\</v>
      </c>
    </row>
    <row r="32" spans="1:22">
      <c r="K32" s="85"/>
      <c r="L32" s="70" t="str">
        <f t="shared" ca="1" si="0"/>
        <v>C:\Proj\saastoolset\datapca\docs\DG\Data_Specification\2030_Summary/../2000_Standard/\</v>
      </c>
    </row>
    <row r="33" spans="11:12">
      <c r="K33" s="85"/>
      <c r="L33" s="70" t="str">
        <f t="shared" ca="1" si="0"/>
        <v>C:\Proj\saastoolset\datapca\docs\DG\Data_Specification\2030_Summary/../2000_Standard/\</v>
      </c>
    </row>
    <row r="34" spans="11:12">
      <c r="K34" s="85"/>
      <c r="L34" s="70" t="str">
        <f t="shared" ca="1" si="0"/>
        <v>C:\Proj\saastoolset\datapca\docs\DG\Data_Specification\2030_Summary/../2000_Standard/\</v>
      </c>
    </row>
    <row r="35" spans="11:12">
      <c r="K35" s="85"/>
      <c r="L35" s="70" t="str">
        <f t="shared" ca="1" si="0"/>
        <v>C:\Proj\saastoolset\datapca\docs\DG\Data_Specification\2030_Summary/../2000_Standard/\</v>
      </c>
    </row>
    <row r="36" spans="11:12">
      <c r="K36" s="85"/>
      <c r="L36" s="70" t="str">
        <f t="shared" ca="1" si="0"/>
        <v>C:\Proj\saastoolset\datapca\docs\DG\Data_Specification\2030_Summary/../2000_Standard/\</v>
      </c>
    </row>
    <row r="37" spans="11:12">
      <c r="K37" s="85"/>
      <c r="L37" s="70" t="str">
        <f t="shared" ca="1" si="0"/>
        <v>C:\Proj\saastoolset\datapca\docs\DG\Data_Specification\2030_Summary/../2000_Standard/\</v>
      </c>
    </row>
    <row r="38" spans="11:12">
      <c r="K38" s="85"/>
      <c r="L38" s="70" t="str">
        <f t="shared" ca="1" si="0"/>
        <v>C:\Proj\saastoolset\datapca\docs\DG\Data_Specification\2030_Summary/../2000_Standard/\</v>
      </c>
    </row>
    <row r="39" spans="11:12">
      <c r="K39" s="85"/>
      <c r="L39" s="70" t="str">
        <f t="shared" ca="1" si="0"/>
        <v>C:\Proj\saastoolset\datapca\docs\DG\Data_Specification\2030_Summary/../2000_Standard/\</v>
      </c>
    </row>
    <row r="40" spans="11:12">
      <c r="K40" s="85"/>
      <c r="L40" s="70" t="str">
        <f t="shared" ca="1" si="0"/>
        <v>C:\Proj\saastoolset\datapca\docs\DG\Data_Specification\2030_Summary/../2000_Standard/\</v>
      </c>
    </row>
    <row r="41" spans="11:12">
      <c r="K41" s="85"/>
      <c r="L41" s="70" t="str">
        <f t="shared" ca="1" si="0"/>
        <v>C:\Proj\saastoolset\datapca\docs\DG\Data_Specification\2030_Summary/../2000_Standard/\</v>
      </c>
    </row>
    <row r="42" spans="11:12">
      <c r="K42" s="85"/>
      <c r="L42" s="70" t="str">
        <f t="shared" ca="1" si="0"/>
        <v>C:\Proj\saastoolset\datapca\docs\DG\Data_Specification\2030_Summary/../2000_Standard/\</v>
      </c>
    </row>
    <row r="43" spans="11:12">
      <c r="K43" s="85"/>
      <c r="L43" s="70" t="str">
        <f t="shared" ca="1" si="0"/>
        <v>C:\Proj\saastoolset\datapca\docs\DG\Data_Specification\2030_Summary/../2000_Standard/\</v>
      </c>
    </row>
    <row r="44" spans="11:12">
      <c r="K44" s="85"/>
      <c r="L44" s="70" t="str">
        <f t="shared" ca="1" si="0"/>
        <v>C:\Proj\saastoolset\datapca\docs\DG\Data_Specification\2030_Summary/../2000_Standard/\</v>
      </c>
    </row>
    <row r="45" spans="11:12">
      <c r="K45" s="85"/>
      <c r="L45" s="70" t="str">
        <f t="shared" ca="1" si="0"/>
        <v>C:\Proj\saastoolset\datapca\docs\DG\Data_Specification\2030_Summary/../2000_Standard/\</v>
      </c>
    </row>
    <row r="46" spans="11:12">
      <c r="K46" s="85"/>
      <c r="L46" s="70" t="str">
        <f t="shared" ca="1" si="0"/>
        <v>C:\Proj\saastoolset\datapca\docs\DG\Data_Specification\2030_Summary/../2000_Standard/\</v>
      </c>
    </row>
    <row r="47" spans="11:12">
      <c r="K47" s="85"/>
      <c r="L47" s="70" t="str">
        <f t="shared" ca="1" si="0"/>
        <v>C:\Proj\saastoolset\datapca\docs\DG\Data_Specification\2030_Summary/../2000_Standard/\</v>
      </c>
    </row>
    <row r="48" spans="11:12">
      <c r="K48" s="85"/>
      <c r="L48" s="70" t="str">
        <f t="shared" ca="1" si="0"/>
        <v>C:\Proj\saastoolset\datapca\docs\DG\Data_Specification\2030_Summary/../2000_Standard/\</v>
      </c>
    </row>
    <row r="49" spans="11:12">
      <c r="K49" s="85"/>
      <c r="L49" s="70" t="str">
        <f t="shared" ca="1" si="0"/>
        <v>C:\Proj\saastoolset\datapca\docs\DG\Data_Specification\2030_Summary/../2000_Standard/\</v>
      </c>
    </row>
    <row r="50" spans="11:12">
      <c r="K50" s="85"/>
      <c r="L50" s="70" t="str">
        <f t="shared" ca="1" si="0"/>
        <v>C:\Proj\saastoolset\datapca\docs\DG\Data_Specification\2030_Summary/../2000_Standard/\</v>
      </c>
    </row>
    <row r="51" spans="11:12">
      <c r="K51" s="85"/>
      <c r="L51" s="70" t="str">
        <f t="shared" ca="1" si="0"/>
        <v>C:\Proj\saastoolset\datapca\docs\DG\Data_Specification\2030_Summary/../2000_Standard/\</v>
      </c>
    </row>
    <row r="52" spans="11:12">
      <c r="K52" s="85"/>
      <c r="L52" s="70" t="str">
        <f t="shared" ca="1" si="0"/>
        <v>C:\Proj\saastoolset\datapca\docs\DG\Data_Specification\2030_Summary/../2000_Standard/\</v>
      </c>
    </row>
    <row r="53" spans="11:12">
      <c r="K53" s="85"/>
      <c r="L53" s="70" t="str">
        <f t="shared" ca="1" si="0"/>
        <v>C:\Proj\saastoolset\datapca\docs\DG\Data_Specification\2030_Summary/../2000_Standard/\</v>
      </c>
    </row>
    <row r="54" spans="11:12">
      <c r="K54" s="85"/>
      <c r="L54" s="70" t="str">
        <f t="shared" ca="1" si="0"/>
        <v>C:\Proj\saastoolset\datapca\docs\DG\Data_Specification\2030_Summary/../2000_Standard/\</v>
      </c>
    </row>
    <row r="55" spans="11:12">
      <c r="K55" s="85"/>
      <c r="L55" s="70" t="str">
        <f t="shared" ca="1" si="0"/>
        <v>C:\Proj\saastoolset\datapca\docs\DG\Data_Specification\2030_Summary/../2000_Standard/\</v>
      </c>
    </row>
    <row r="56" spans="11:12">
      <c r="K56" s="85"/>
      <c r="L56" s="70" t="str">
        <f t="shared" ca="1" si="0"/>
        <v>C:\Proj\saastoolset\datapca\docs\DG\Data_Specification\2030_Summary/../2000_Standard/\</v>
      </c>
    </row>
    <row r="57" spans="11:12">
      <c r="K57" s="85"/>
      <c r="L57" s="70" t="str">
        <f t="shared" ca="1" si="0"/>
        <v>C:\Proj\saastoolset\datapca\docs\DG\Data_Specification\2030_Summary/../2000_Standard/\</v>
      </c>
    </row>
    <row r="58" spans="11:12">
      <c r="K58" s="85"/>
      <c r="L58" s="70" t="str">
        <f t="shared" ca="1" si="0"/>
        <v>C:\Proj\saastoolset\datapca\docs\DG\Data_Specification\2030_Summary/../2000_Standard/\</v>
      </c>
    </row>
    <row r="59" spans="11:12">
      <c r="K59" s="85"/>
      <c r="L59" s="70" t="str">
        <f t="shared" ca="1" si="0"/>
        <v>C:\Proj\saastoolset\datapca\docs\DG\Data_Specification\2030_Summary/../2000_Standard/\</v>
      </c>
    </row>
    <row r="60" spans="11:12">
      <c r="K60" s="85"/>
      <c r="L60" s="70" t="str">
        <f t="shared" ca="1" si="0"/>
        <v>C:\Proj\saastoolset\datapca\docs\DG\Data_Specification\2030_Summary/../2000_Standard/\</v>
      </c>
    </row>
    <row r="61" spans="11:12">
      <c r="K61" s="85"/>
      <c r="L61" s="70" t="str">
        <f t="shared" ca="1" si="0"/>
        <v>C:\Proj\saastoolset\datapca\docs\DG\Data_Specification\2030_Summary/../2000_Standard/\</v>
      </c>
    </row>
    <row r="62" spans="11:12">
      <c r="K62" s="85"/>
      <c r="L62" s="70" t="str">
        <f t="shared" ca="1" si="0"/>
        <v>C:\Proj\saastoolset\datapca\docs\DG\Data_Specification\2030_Summary/../2000_Standard/\</v>
      </c>
    </row>
    <row r="63" spans="11:12">
      <c r="K63" s="85"/>
      <c r="L63" s="70" t="str">
        <f t="shared" ca="1" si="0"/>
        <v>C:\Proj\saastoolset\datapca\docs\DG\Data_Specification\2030_Summary/../2000_Standard/\</v>
      </c>
    </row>
    <row r="64" spans="11:12">
      <c r="K64" s="85"/>
      <c r="L64" s="70" t="str">
        <f t="shared" ca="1" si="0"/>
        <v>C:\Proj\saastoolset\datapca\docs\DG\Data_Specification\2030_Summary/../2000_Standard/\</v>
      </c>
    </row>
    <row r="65" spans="11:12">
      <c r="K65" s="85"/>
      <c r="L65" s="70" t="str">
        <f t="shared" ca="1" si="0"/>
        <v>C:\Proj\saastoolset\datapca\docs\DG\Data_Specification\2030_Summary/../2000_Standard/\</v>
      </c>
    </row>
    <row r="66" spans="11:12">
      <c r="K66" s="85"/>
      <c r="L66" s="70" t="str">
        <f t="shared" ca="1" si="0"/>
        <v>C:\Proj\saastoolset\datapca\docs\DG\Data_Specification\2030_Summary/../2000_Standard/\</v>
      </c>
    </row>
    <row r="67" spans="11:12">
      <c r="K67" s="85"/>
      <c r="L67" s="70" t="str">
        <f t="shared" ca="1" si="0"/>
        <v>C:\Proj\saastoolset\datapca\docs\DG\Data_Specification\2030_Summary/../2000_Standard/\</v>
      </c>
    </row>
    <row r="68" spans="11:12">
      <c r="K68" s="85"/>
      <c r="L68" s="70" t="str">
        <f t="shared" ca="1" si="0"/>
        <v>C:\Proj\saastoolset\datapca\docs\DG\Data_Specification\2030_Summary/../2000_Standard/\</v>
      </c>
    </row>
    <row r="69" spans="11:12">
      <c r="K69" s="85"/>
      <c r="L69" s="70" t="str">
        <f t="shared" ca="1" si="0"/>
        <v>C:\Proj\saastoolset\datapca\docs\DG\Data_Specification\2030_Summary/../2000_Standard/\</v>
      </c>
    </row>
    <row r="70" spans="11:12">
      <c r="K70" s="85"/>
      <c r="L70" s="70" t="str">
        <f t="shared" ca="1" si="0"/>
        <v>C:\Proj\saastoolset\datapca\docs\DG\Data_Specification\2030_Summary/../2000_Standard/\</v>
      </c>
    </row>
    <row r="71" spans="11:12">
      <c r="K71" s="85"/>
      <c r="L71" s="70" t="str">
        <f t="shared" ca="1" si="0"/>
        <v>C:\Proj\saastoolset\datapca\docs\DG\Data_Specification\2030_Summary/../2000_Standard/\</v>
      </c>
    </row>
    <row r="72" spans="11:12">
      <c r="K72" s="85"/>
      <c r="L72" s="70" t="str">
        <f t="shared" ca="1" si="0"/>
        <v>C:\Proj\saastoolset\datapca\docs\DG\Data_Specification\2030_Summary/../2000_Standard/\</v>
      </c>
    </row>
    <row r="73" spans="11:12">
      <c r="K73" s="85"/>
      <c r="L73" s="70" t="str">
        <f t="shared" ca="1" si="0"/>
        <v>C:\Proj\saastoolset\datapca\docs\DG\Data_Specification\2030_Summary/../2000_Standard/\</v>
      </c>
    </row>
    <row r="74" spans="11:12">
      <c r="K74" s="85"/>
      <c r="L74" s="70" t="str">
        <f t="shared" ca="1" si="0"/>
        <v>C:\Proj\saastoolset\datapca\docs\DG\Data_Specification\2030_Summary/../2000_Standard/\</v>
      </c>
    </row>
    <row r="75" spans="11:12">
      <c r="K75" s="85"/>
      <c r="L75" s="70" t="str">
        <f t="shared" ca="1" si="0"/>
        <v>C:\Proj\saastoolset\datapca\docs\DG\Data_Specification\2030_Summary/../2000_Standard/\</v>
      </c>
    </row>
    <row r="76" spans="11:12">
      <c r="K76" s="85"/>
      <c r="L76" s="70" t="str">
        <f t="shared" ca="1" si="0"/>
        <v>C:\Proj\saastoolset\datapca\docs\DG\Data_Specification\2030_Summary/../2000_Standard/\</v>
      </c>
    </row>
    <row r="77" spans="11:12">
      <c r="K77" s="85"/>
      <c r="L77" s="70" t="str">
        <f t="shared" ca="1" si="0"/>
        <v>C:\Proj\saastoolset\datapca\docs\DG\Data_Specification\2030_Summary/../2000_Standard/\</v>
      </c>
    </row>
    <row r="78" spans="11:12">
      <c r="K78" s="85"/>
      <c r="L78" s="70" t="str">
        <f t="shared" ca="1" si="0"/>
        <v>C:\Proj\saastoolset\datapca\docs\DG\Data_Specification\2030_Summary/../2000_Standard/\</v>
      </c>
    </row>
    <row r="79" spans="11:12">
      <c r="K79" s="85"/>
      <c r="L79" s="70" t="str">
        <f t="shared" ca="1" si="0"/>
        <v>C:\Proj\saastoolset\datapca\docs\DG\Data_Specification\2030_Summary/../2000_Standard/\</v>
      </c>
    </row>
    <row r="80" spans="11:12">
      <c r="K80" s="85"/>
      <c r="L80" s="70" t="str">
        <f t="shared" ca="1" si="0"/>
        <v>C:\Proj\saastoolset\datapca\docs\DG\Data_Specification\2030_Summary/../2000_Standard/\</v>
      </c>
    </row>
    <row r="81" spans="11:12">
      <c r="K81" s="85"/>
      <c r="L81" s="70" t="str">
        <f t="shared" ca="1" si="0"/>
        <v>C:\Proj\saastoolset\datapca\docs\DG\Data_Specification\2030_Summary/../2000_Standard/\</v>
      </c>
    </row>
    <row r="82" spans="11:12">
      <c r="K82" s="85"/>
      <c r="L82" s="70" t="str">
        <f t="shared" ca="1" si="0"/>
        <v>C:\Proj\saastoolset\datapca\docs\DG\Data_Specification\2030_Summary/../2000_Standard/\</v>
      </c>
    </row>
    <row r="83" spans="11:12">
      <c r="K83" s="85"/>
      <c r="L83" s="70" t="str">
        <f t="shared" ca="1" si="0"/>
        <v>C:\Proj\saastoolset\datapca\docs\DG\Data_Specification\2030_Summary/../2000_Standard/\</v>
      </c>
    </row>
    <row r="84" spans="11:12">
      <c r="K84" s="85"/>
      <c r="L84" s="70" t="str">
        <f t="shared" ref="L84:L144" ca="1" si="1">$K$1&amp;"\"&amp;K84</f>
        <v>C:\Proj\saastoolset\datapca\docs\DG\Data_Specification\2030_Summary/../2000_Standard/\</v>
      </c>
    </row>
    <row r="85" spans="11:12">
      <c r="K85" s="85"/>
      <c r="L85" s="70" t="str">
        <f t="shared" ca="1" si="1"/>
        <v>C:\Proj\saastoolset\datapca\docs\DG\Data_Specification\2030_Summary/../2000_Standard/\</v>
      </c>
    </row>
    <row r="86" spans="11:12">
      <c r="K86" s="85"/>
      <c r="L86" s="70" t="str">
        <f t="shared" ca="1" si="1"/>
        <v>C:\Proj\saastoolset\datapca\docs\DG\Data_Specification\2030_Summary/../2000_Standard/\</v>
      </c>
    </row>
    <row r="87" spans="11:12">
      <c r="K87" s="85"/>
      <c r="L87" s="70" t="str">
        <f t="shared" ca="1" si="1"/>
        <v>C:\Proj\saastoolset\datapca\docs\DG\Data_Specification\2030_Summary/../2000_Standard/\</v>
      </c>
    </row>
    <row r="88" spans="11:12">
      <c r="K88" s="85"/>
      <c r="L88" s="70" t="str">
        <f t="shared" ca="1" si="1"/>
        <v>C:\Proj\saastoolset\datapca\docs\DG\Data_Specification\2030_Summary/../2000_Standard/\</v>
      </c>
    </row>
    <row r="89" spans="11:12">
      <c r="K89" s="85"/>
      <c r="L89" s="70" t="str">
        <f t="shared" ca="1" si="1"/>
        <v>C:\Proj\saastoolset\datapca\docs\DG\Data_Specification\2030_Summary/../2000_Standard/\</v>
      </c>
    </row>
    <row r="90" spans="11:12">
      <c r="K90" s="85"/>
      <c r="L90" s="70" t="str">
        <f t="shared" ca="1" si="1"/>
        <v>C:\Proj\saastoolset\datapca\docs\DG\Data_Specification\2030_Summary/../2000_Standard/\</v>
      </c>
    </row>
    <row r="91" spans="11:12">
      <c r="K91" s="85"/>
      <c r="L91" s="70" t="str">
        <f t="shared" ca="1" si="1"/>
        <v>C:\Proj\saastoolset\datapca\docs\DG\Data_Specification\2030_Summary/../2000_Standard/\</v>
      </c>
    </row>
    <row r="92" spans="11:12">
      <c r="K92" s="85"/>
      <c r="L92" s="70" t="str">
        <f t="shared" ca="1" si="1"/>
        <v>C:\Proj\saastoolset\datapca\docs\DG\Data_Specification\2030_Summary/../2000_Standard/\</v>
      </c>
    </row>
    <row r="93" spans="11:12">
      <c r="K93" s="85"/>
      <c r="L93" s="70" t="str">
        <f t="shared" ca="1" si="1"/>
        <v>C:\Proj\saastoolset\datapca\docs\DG\Data_Specification\2030_Summary/../2000_Standard/\</v>
      </c>
    </row>
    <row r="94" spans="11:12">
      <c r="K94" s="85"/>
      <c r="L94" s="70" t="str">
        <f t="shared" ca="1" si="1"/>
        <v>C:\Proj\saastoolset\datapca\docs\DG\Data_Specification\2030_Summary/../2000_Standard/\</v>
      </c>
    </row>
    <row r="95" spans="11:12">
      <c r="K95" s="85"/>
      <c r="L95" s="70" t="str">
        <f t="shared" ca="1" si="1"/>
        <v>C:\Proj\saastoolset\datapca\docs\DG\Data_Specification\2030_Summary/../2000_Standard/\</v>
      </c>
    </row>
    <row r="96" spans="11:12">
      <c r="K96" s="85"/>
      <c r="L96" s="70" t="str">
        <f t="shared" ca="1" si="1"/>
        <v>C:\Proj\saastoolset\datapca\docs\DG\Data_Specification\2030_Summary/../2000_Standard/\</v>
      </c>
    </row>
    <row r="97" spans="11:12">
      <c r="K97" s="85"/>
      <c r="L97" s="70" t="str">
        <f t="shared" ca="1" si="1"/>
        <v>C:\Proj\saastoolset\datapca\docs\DG\Data_Specification\2030_Summary/../2000_Standard/\</v>
      </c>
    </row>
    <row r="98" spans="11:12">
      <c r="K98" s="85"/>
      <c r="L98" s="70" t="str">
        <f t="shared" ca="1" si="1"/>
        <v>C:\Proj\saastoolset\datapca\docs\DG\Data_Specification\2030_Summary/../2000_Standard/\</v>
      </c>
    </row>
    <row r="99" spans="11:12">
      <c r="K99" s="85"/>
      <c r="L99" s="70" t="str">
        <f t="shared" ca="1" si="1"/>
        <v>C:\Proj\saastoolset\datapca\docs\DG\Data_Specification\2030_Summary/../2000_Standard/\</v>
      </c>
    </row>
    <row r="100" spans="11:12">
      <c r="K100" s="85"/>
      <c r="L100" s="70" t="str">
        <f t="shared" ca="1" si="1"/>
        <v>C:\Proj\saastoolset\datapca\docs\DG\Data_Specification\2030_Summary/../2000_Standard/\</v>
      </c>
    </row>
    <row r="101" spans="11:12">
      <c r="K101" s="85"/>
      <c r="L101" s="70" t="str">
        <f t="shared" ca="1" si="1"/>
        <v>C:\Proj\saastoolset\datapca\docs\DG\Data_Specification\2030_Summary/../2000_Standard/\</v>
      </c>
    </row>
    <row r="102" spans="11:12">
      <c r="K102" s="85"/>
      <c r="L102" s="70" t="str">
        <f t="shared" ca="1" si="1"/>
        <v>C:\Proj\saastoolset\datapca\docs\DG\Data_Specification\2030_Summary/../2000_Standard/\</v>
      </c>
    </row>
    <row r="103" spans="11:12">
      <c r="K103" s="85"/>
      <c r="L103" s="70" t="str">
        <f t="shared" ca="1" si="1"/>
        <v>C:\Proj\saastoolset\datapca\docs\DG\Data_Specification\2030_Summary/../2000_Standard/\</v>
      </c>
    </row>
    <row r="104" spans="11:12">
      <c r="K104" s="85"/>
      <c r="L104" s="70" t="str">
        <f t="shared" ca="1" si="1"/>
        <v>C:\Proj\saastoolset\datapca\docs\DG\Data_Specification\2030_Summary/../2000_Standard/\</v>
      </c>
    </row>
    <row r="105" spans="11:12">
      <c r="K105" s="85"/>
      <c r="L105" s="70" t="str">
        <f t="shared" ca="1" si="1"/>
        <v>C:\Proj\saastoolset\datapca\docs\DG\Data_Specification\2030_Summary/../2000_Standard/\</v>
      </c>
    </row>
    <row r="106" spans="11:12">
      <c r="K106" s="85"/>
      <c r="L106" s="70" t="str">
        <f t="shared" ca="1" si="1"/>
        <v>C:\Proj\saastoolset\datapca\docs\DG\Data_Specification\2030_Summary/../2000_Standard/\</v>
      </c>
    </row>
    <row r="107" spans="11:12">
      <c r="K107" s="85"/>
      <c r="L107" s="70" t="str">
        <f t="shared" ca="1" si="1"/>
        <v>C:\Proj\saastoolset\datapca\docs\DG\Data_Specification\2030_Summary/../2000_Standard/\</v>
      </c>
    </row>
    <row r="108" spans="11:12">
      <c r="K108" s="85"/>
      <c r="L108" s="70" t="str">
        <f t="shared" ca="1" si="1"/>
        <v>C:\Proj\saastoolset\datapca\docs\DG\Data_Specification\2030_Summary/../2000_Standard/\</v>
      </c>
    </row>
    <row r="109" spans="11:12">
      <c r="K109" s="85"/>
      <c r="L109" s="70" t="str">
        <f t="shared" ca="1" si="1"/>
        <v>C:\Proj\saastoolset\datapca\docs\DG\Data_Specification\2030_Summary/../2000_Standard/\</v>
      </c>
    </row>
    <row r="110" spans="11:12">
      <c r="K110" s="85"/>
      <c r="L110" s="70" t="str">
        <f t="shared" ca="1" si="1"/>
        <v>C:\Proj\saastoolset\datapca\docs\DG\Data_Specification\2030_Summary/../2000_Standard/\</v>
      </c>
    </row>
    <row r="111" spans="11:12">
      <c r="K111" s="85"/>
      <c r="L111" s="70" t="str">
        <f t="shared" ca="1" si="1"/>
        <v>C:\Proj\saastoolset\datapca\docs\DG\Data_Specification\2030_Summary/../2000_Standard/\</v>
      </c>
    </row>
    <row r="112" spans="11:12">
      <c r="K112" s="85"/>
      <c r="L112" s="70" t="str">
        <f t="shared" ca="1" si="1"/>
        <v>C:\Proj\saastoolset\datapca\docs\DG\Data_Specification\2030_Summary/../2000_Standard/\</v>
      </c>
    </row>
    <row r="113" spans="11:12">
      <c r="K113" s="85"/>
      <c r="L113" s="70" t="str">
        <f t="shared" ca="1" si="1"/>
        <v>C:\Proj\saastoolset\datapca\docs\DG\Data_Specification\2030_Summary/../2000_Standard/\</v>
      </c>
    </row>
    <row r="114" spans="11:12">
      <c r="K114" s="85"/>
      <c r="L114" s="70" t="str">
        <f t="shared" ca="1" si="1"/>
        <v>C:\Proj\saastoolset\datapca\docs\DG\Data_Specification\2030_Summary/../2000_Standard/\</v>
      </c>
    </row>
    <row r="115" spans="11:12">
      <c r="K115" s="85"/>
      <c r="L115" s="70" t="str">
        <f t="shared" ca="1" si="1"/>
        <v>C:\Proj\saastoolset\datapca\docs\DG\Data_Specification\2030_Summary/../2000_Standard/\</v>
      </c>
    </row>
    <row r="116" spans="11:12">
      <c r="K116" s="85"/>
      <c r="L116" s="70" t="str">
        <f t="shared" ca="1" si="1"/>
        <v>C:\Proj\saastoolset\datapca\docs\DG\Data_Specification\2030_Summary/../2000_Standard/\</v>
      </c>
    </row>
    <row r="117" spans="11:12">
      <c r="K117" s="85"/>
      <c r="L117" s="70" t="str">
        <f t="shared" ca="1" si="1"/>
        <v>C:\Proj\saastoolset\datapca\docs\DG\Data_Specification\2030_Summary/../2000_Standard/\</v>
      </c>
    </row>
    <row r="118" spans="11:12">
      <c r="K118" s="85"/>
      <c r="L118" s="70" t="str">
        <f t="shared" ca="1" si="1"/>
        <v>C:\Proj\saastoolset\datapca\docs\DG\Data_Specification\2030_Summary/../2000_Standard/\</v>
      </c>
    </row>
    <row r="119" spans="11:12">
      <c r="K119" s="85"/>
      <c r="L119" s="70" t="str">
        <f t="shared" ca="1" si="1"/>
        <v>C:\Proj\saastoolset\datapca\docs\DG\Data_Specification\2030_Summary/../2000_Standard/\</v>
      </c>
    </row>
    <row r="120" spans="11:12">
      <c r="K120" s="85"/>
      <c r="L120" s="70" t="str">
        <f t="shared" ca="1" si="1"/>
        <v>C:\Proj\saastoolset\datapca\docs\DG\Data_Specification\2030_Summary/../2000_Standard/\</v>
      </c>
    </row>
    <row r="121" spans="11:12">
      <c r="K121" s="85"/>
      <c r="L121" s="70" t="str">
        <f t="shared" ca="1" si="1"/>
        <v>C:\Proj\saastoolset\datapca\docs\DG\Data_Specification\2030_Summary/../2000_Standard/\</v>
      </c>
    </row>
    <row r="122" spans="11:12">
      <c r="K122" s="85"/>
      <c r="L122" s="70" t="str">
        <f t="shared" ca="1" si="1"/>
        <v>C:\Proj\saastoolset\datapca\docs\DG\Data_Specification\2030_Summary/../2000_Standard/\</v>
      </c>
    </row>
    <row r="123" spans="11:12">
      <c r="K123" s="85"/>
      <c r="L123" s="70" t="str">
        <f t="shared" ca="1" si="1"/>
        <v>C:\Proj\saastoolset\datapca\docs\DG\Data_Specification\2030_Summary/../2000_Standard/\</v>
      </c>
    </row>
    <row r="124" spans="11:12">
      <c r="K124" s="85"/>
      <c r="L124" s="70" t="str">
        <f t="shared" ca="1" si="1"/>
        <v>C:\Proj\saastoolset\datapca\docs\DG\Data_Specification\2030_Summary/../2000_Standard/\</v>
      </c>
    </row>
    <row r="125" spans="11:12">
      <c r="K125" s="85"/>
      <c r="L125" s="70" t="str">
        <f t="shared" ca="1" si="1"/>
        <v>C:\Proj\saastoolset\datapca\docs\DG\Data_Specification\2030_Summary/../2000_Standard/\</v>
      </c>
    </row>
    <row r="126" spans="11:12">
      <c r="K126" s="85"/>
      <c r="L126" s="70" t="str">
        <f t="shared" ca="1" si="1"/>
        <v>C:\Proj\saastoolset\datapca\docs\DG\Data_Specification\2030_Summary/../2000_Standard/\</v>
      </c>
    </row>
    <row r="127" spans="11:12">
      <c r="K127" s="85"/>
      <c r="L127" s="70" t="str">
        <f t="shared" ca="1" si="1"/>
        <v>C:\Proj\saastoolset\datapca\docs\DG\Data_Specification\2030_Summary/../2000_Standard/\</v>
      </c>
    </row>
    <row r="128" spans="11:12">
      <c r="K128" s="85"/>
      <c r="L128" s="70" t="str">
        <f t="shared" ca="1" si="1"/>
        <v>C:\Proj\saastoolset\datapca\docs\DG\Data_Specification\2030_Summary/../2000_Standard/\</v>
      </c>
    </row>
    <row r="129" spans="11:12">
      <c r="K129" s="85"/>
      <c r="L129" s="70" t="str">
        <f t="shared" ca="1" si="1"/>
        <v>C:\Proj\saastoolset\datapca\docs\DG\Data_Specification\2030_Summary/../2000_Standard/\</v>
      </c>
    </row>
    <row r="130" spans="11:12">
      <c r="K130" s="85"/>
      <c r="L130" s="70" t="str">
        <f t="shared" ca="1" si="1"/>
        <v>C:\Proj\saastoolset\datapca\docs\DG\Data_Specification\2030_Summary/../2000_Standard/\</v>
      </c>
    </row>
    <row r="131" spans="11:12">
      <c r="K131" s="85"/>
      <c r="L131" s="70" t="str">
        <f t="shared" ca="1" si="1"/>
        <v>C:\Proj\saastoolset\datapca\docs\DG\Data_Specification\2030_Summary/../2000_Standard/\</v>
      </c>
    </row>
    <row r="132" spans="11:12">
      <c r="K132" s="85"/>
      <c r="L132" s="70" t="str">
        <f t="shared" ca="1" si="1"/>
        <v>C:\Proj\saastoolset\datapca\docs\DG\Data_Specification\2030_Summary/../2000_Standard/\</v>
      </c>
    </row>
    <row r="133" spans="11:12">
      <c r="K133" s="85"/>
      <c r="L133" s="70" t="str">
        <f t="shared" ca="1" si="1"/>
        <v>C:\Proj\saastoolset\datapca\docs\DG\Data_Specification\2030_Summary/../2000_Standard/\</v>
      </c>
    </row>
    <row r="134" spans="11:12">
      <c r="K134" s="85"/>
      <c r="L134" s="70" t="str">
        <f t="shared" ca="1" si="1"/>
        <v>C:\Proj\saastoolset\datapca\docs\DG\Data_Specification\2030_Summary/../2000_Standard/\</v>
      </c>
    </row>
    <row r="135" spans="11:12">
      <c r="K135" s="85"/>
      <c r="L135" s="70" t="str">
        <f t="shared" ca="1" si="1"/>
        <v>C:\Proj\saastoolset\datapca\docs\DG\Data_Specification\2030_Summary/../2000_Standard/\</v>
      </c>
    </row>
    <row r="136" spans="11:12">
      <c r="K136" s="85"/>
      <c r="L136" s="70" t="str">
        <f t="shared" ca="1" si="1"/>
        <v>C:\Proj\saastoolset\datapca\docs\DG\Data_Specification\2030_Summary/../2000_Standard/\</v>
      </c>
    </row>
    <row r="137" spans="11:12">
      <c r="K137" s="85"/>
      <c r="L137" s="70" t="str">
        <f t="shared" ca="1" si="1"/>
        <v>C:\Proj\saastoolset\datapca\docs\DG\Data_Specification\2030_Summary/../2000_Standard/\</v>
      </c>
    </row>
    <row r="138" spans="11:12">
      <c r="K138" s="85"/>
      <c r="L138" s="70" t="str">
        <f t="shared" ca="1" si="1"/>
        <v>C:\Proj\saastoolset\datapca\docs\DG\Data_Specification\2030_Summary/../2000_Standard/\</v>
      </c>
    </row>
    <row r="139" spans="11:12">
      <c r="K139" s="85"/>
      <c r="L139" s="70" t="str">
        <f t="shared" ca="1" si="1"/>
        <v>C:\Proj\saastoolset\datapca\docs\DG\Data_Specification\2030_Summary/../2000_Standard/\</v>
      </c>
    </row>
    <row r="140" spans="11:12">
      <c r="K140" s="85"/>
      <c r="L140" s="70" t="str">
        <f t="shared" ca="1" si="1"/>
        <v>C:\Proj\saastoolset\datapca\docs\DG\Data_Specification\2030_Summary/../2000_Standard/\</v>
      </c>
    </row>
    <row r="141" spans="11:12">
      <c r="K141" s="85"/>
      <c r="L141" s="70" t="str">
        <f t="shared" ca="1" si="1"/>
        <v>C:\Proj\saastoolset\datapca\docs\DG\Data_Specification\2030_Summary/../2000_Standard/\</v>
      </c>
    </row>
    <row r="142" spans="11:12">
      <c r="K142" s="85"/>
      <c r="L142" s="70" t="str">
        <f t="shared" ca="1" si="1"/>
        <v>C:\Proj\saastoolset\datapca\docs\DG\Data_Specification\2030_Summary/../2000_Standard/\</v>
      </c>
    </row>
    <row r="143" spans="11:12">
      <c r="K143" s="85"/>
      <c r="L143" s="70" t="str">
        <f t="shared" ca="1" si="1"/>
        <v>C:\Proj\saastoolset\datapca\docs\DG\Data_Specification\2030_Summary/../2000_Standard/\</v>
      </c>
    </row>
    <row r="144" spans="11:12">
      <c r="K144" s="85"/>
      <c r="L144" s="70" t="str">
        <f t="shared" ca="1" si="1"/>
        <v>C:\Proj\saastoolset\datapca\docs\DG\Data_Specification\2030_Summary/../2000_Standard/\</v>
      </c>
    </row>
  </sheetData>
  <sheetProtection deleteRows="0" pivotTables="0"/>
  <protectedRanges>
    <protectedRange password="CCBD" sqref="A1:J1" name="ConfHeader"/>
  </protectedRanges>
  <phoneticPr fontId="4" type="noConversion"/>
  <dataValidations count="3">
    <dataValidation type="list" allowBlank="1"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00000000-0002-0000-1D00-000000000000}">
      <formula1>"TRUE, FALSE"</formula1>
    </dataValidation>
    <dataValidation type="list" allowBlank="1"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1D00-000001000000}">
      <formula1>"1-Merge, 2-Update, 3-Split,4-Compare"</formula1>
    </dataValidation>
    <dataValidation type="list" allowBlank="1"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xr:uid="{00000000-0002-0000-1D00-000002000000}">
      <formula1>"1-Same Dir, 2-Sub Dir, 3-Select Dir ,4-Manual,5-File"</formula1>
    </dataValidation>
  </dataValidations>
  <pageMargins left="0.7" right="0.7" top="0.75" bottom="0.75" header="0.3" footer="0.3"/>
  <pageSetup paperSize="9" orientation="portrait" r:id="rId1"/>
  <customProperties>
    <customPr name="EpmWorksheetKeyString_GUID" r:id="rId2"/>
  </customProperties>
  <legacyDrawing r:id="rId3"/>
  <tableParts count="2">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3000000}">
          <x14:formula1>
            <xm:f>INDIRECT("tblParamList[Parameter LOV]")</xm:f>
          </x14:formula1>
          <xm: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WVK983059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C5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C9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C11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C19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C65555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C131091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C196627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C262163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C327699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C393235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C458771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C524307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C589843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C655379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C720915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C786451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C851987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C917523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C983059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15">
    <tabColor rgb="FF92D050"/>
  </sheetPr>
  <dimension ref="A1:O19"/>
  <sheetViews>
    <sheetView zoomScaleNormal="100" workbookViewId="0">
      <selection activeCell="D4" sqref="D4"/>
    </sheetView>
  </sheetViews>
  <sheetFormatPr defaultColWidth="8.5546875" defaultRowHeight="15.75"/>
  <cols>
    <col min="1" max="3" width="18.33203125" style="30" customWidth="1"/>
    <col min="4" max="4" width="15.44140625" style="30" customWidth="1"/>
    <col min="5" max="5" width="16.109375" style="30" customWidth="1"/>
    <col min="6" max="6" width="18.88671875" style="30" customWidth="1"/>
    <col min="7" max="7" width="36.33203125" style="30" customWidth="1"/>
    <col min="8" max="8" width="15.5546875" style="30" customWidth="1"/>
    <col min="9" max="9" width="18.33203125" style="30" customWidth="1"/>
    <col min="10" max="11" width="8.5546875" style="30"/>
    <col min="12" max="12" width="25" style="30" customWidth="1"/>
    <col min="13" max="13" width="8.5546875" style="30"/>
    <col min="14" max="14" width="19.5546875" style="30" bestFit="1" customWidth="1"/>
    <col min="15" max="15" width="14.109375" style="30" customWidth="1"/>
    <col min="16" max="16384" width="8.5546875" style="30"/>
  </cols>
  <sheetData>
    <row r="1" spans="1:15" ht="18.75">
      <c r="A1" s="30" t="s">
        <v>2641</v>
      </c>
      <c r="D1" s="30" t="s">
        <v>2707</v>
      </c>
      <c r="E1" s="30" t="s">
        <v>2642</v>
      </c>
      <c r="F1" s="30" t="s">
        <v>2643</v>
      </c>
      <c r="G1" s="396" t="s">
        <v>2644</v>
      </c>
      <c r="H1" s="30" t="s">
        <v>1496</v>
      </c>
      <c r="L1" s="344" t="s">
        <v>2645</v>
      </c>
      <c r="N1" s="129" t="s">
        <v>2646</v>
      </c>
      <c r="O1" s="30" t="s">
        <v>2647</v>
      </c>
    </row>
    <row r="2" spans="1:15">
      <c r="A2" s="30">
        <f>COUNTA(資料清單!B:B)</f>
        <v>11</v>
      </c>
      <c r="D2" s="30" t="s">
        <v>2708</v>
      </c>
      <c r="E2" t="s">
        <v>264</v>
      </c>
      <c r="F2" s="176" t="s">
        <v>2648</v>
      </c>
      <c r="G2" s="396" t="s">
        <v>2649</v>
      </c>
      <c r="H2" s="254" t="s">
        <v>264</v>
      </c>
      <c r="L2" s="313" t="s">
        <v>2187</v>
      </c>
      <c r="N2" s="30" t="s">
        <v>2650</v>
      </c>
      <c r="O2" s="30" t="s">
        <v>1230</v>
      </c>
    </row>
    <row r="3" spans="1:15">
      <c r="A3" s="30">
        <f>COUNTA(資料清單!1:1)</f>
        <v>144</v>
      </c>
      <c r="D3" s="30" t="s">
        <v>2709</v>
      </c>
      <c r="G3" t="s">
        <v>2651</v>
      </c>
      <c r="H3" s="30" t="s">
        <v>2652</v>
      </c>
      <c r="N3" s="30" t="s">
        <v>2653</v>
      </c>
      <c r="O3" s="30" t="s">
        <v>1223</v>
      </c>
    </row>
    <row r="4" spans="1:15">
      <c r="A4" s="30" t="s">
        <v>266</v>
      </c>
      <c r="H4" s="30" t="s">
        <v>2083</v>
      </c>
      <c r="N4" s="30" t="s">
        <v>2654</v>
      </c>
      <c r="O4" s="30" t="s">
        <v>1226</v>
      </c>
    </row>
    <row r="5" spans="1:15">
      <c r="A5" s="30">
        <f>COUNTA(Categories!$B:$B)</f>
        <v>146</v>
      </c>
      <c r="H5" t="s">
        <v>1207</v>
      </c>
      <c r="O5" s="30" t="s">
        <v>1234</v>
      </c>
    </row>
    <row r="6" spans="1:15">
      <c r="A6" s="30">
        <f>COUNTA(Categories!$1:$1)</f>
        <v>19</v>
      </c>
      <c r="H6" t="s">
        <v>1702</v>
      </c>
      <c r="O6" s="30" t="s">
        <v>1206</v>
      </c>
    </row>
    <row r="7" spans="1:15">
      <c r="H7" t="s">
        <v>1237</v>
      </c>
    </row>
    <row r="8" spans="1:15">
      <c r="H8" t="s">
        <v>1530</v>
      </c>
    </row>
    <row r="9" spans="1:15">
      <c r="H9" t="s">
        <v>1227</v>
      </c>
    </row>
    <row r="10" spans="1:15">
      <c r="H10" t="s">
        <v>1531</v>
      </c>
    </row>
    <row r="11" spans="1:15">
      <c r="H11" t="s">
        <v>1532</v>
      </c>
    </row>
    <row r="12" spans="1:15">
      <c r="H12" t="s">
        <v>2655</v>
      </c>
    </row>
    <row r="13" spans="1:15">
      <c r="H13" t="s">
        <v>2656</v>
      </c>
    </row>
    <row r="14" spans="1:15">
      <c r="H14" s="30" t="s">
        <v>1143</v>
      </c>
    </row>
    <row r="15" spans="1:15">
      <c r="H15" s="30" t="s">
        <v>1219</v>
      </c>
    </row>
    <row r="16" spans="1:15">
      <c r="H16" t="s">
        <v>2657</v>
      </c>
    </row>
    <row r="17" spans="8:8">
      <c r="H17" t="s">
        <v>2658</v>
      </c>
    </row>
    <row r="18" spans="8:8">
      <c r="H18" t="s">
        <v>2659</v>
      </c>
    </row>
    <row r="19" spans="8:8">
      <c r="H19" t="s">
        <v>2660</v>
      </c>
    </row>
  </sheetData>
  <phoneticPr fontId="4" type="noConversion"/>
  <hyperlinks>
    <hyperlink ref="L2" r:id="rId1" xr:uid="{00000000-0004-0000-1E00-000000000000}"/>
  </hyperlinks>
  <pageMargins left="0.7" right="0.7" top="0.75" bottom="0.75" header="0.3" footer="0.3"/>
  <pageSetup paperSize="9" orientation="portrait"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16">
    <tabColor rgb="FFFFFF00"/>
  </sheetPr>
  <dimension ref="A1:P130"/>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8.5546875" defaultRowHeight="18.75"/>
  <cols>
    <col min="1" max="1" width="14.88671875" style="15" customWidth="1"/>
    <col min="2" max="2" width="32.44140625" style="15" customWidth="1"/>
    <col min="3" max="3" width="23.44140625" style="15" customWidth="1"/>
    <col min="4" max="4" width="17.88671875" style="15" customWidth="1"/>
    <col min="5" max="5" width="85.88671875" style="15" customWidth="1"/>
    <col min="6" max="6" width="22.109375" style="15" customWidth="1"/>
    <col min="7" max="7" width="48.5546875" style="15" customWidth="1"/>
    <col min="8" max="9" width="8.5546875" style="15"/>
    <col min="10" max="10" width="10.33203125" style="15" customWidth="1"/>
    <col min="11" max="11" width="9.88671875" style="15" customWidth="1"/>
    <col min="12" max="12" width="2.33203125" style="15" customWidth="1"/>
    <col min="13" max="13" width="17.44140625" style="25" customWidth="1"/>
    <col min="14" max="14" width="14.88671875" style="25" customWidth="1"/>
    <col min="15" max="16" width="12.88671875" style="25" customWidth="1"/>
    <col min="17" max="257" width="8.5546875" style="15"/>
    <col min="258" max="258" width="30.5546875" style="15" customWidth="1"/>
    <col min="259" max="259" width="21.33203125" style="15" customWidth="1"/>
    <col min="260" max="260" width="9.109375" style="15" customWidth="1"/>
    <col min="261" max="261" width="18.5546875" style="15" customWidth="1"/>
    <col min="262" max="262" width="20.33203125" style="15" customWidth="1"/>
    <col min="263" max="513" width="8.5546875" style="15"/>
    <col min="514" max="514" width="30.5546875" style="15" customWidth="1"/>
    <col min="515" max="515" width="21.33203125" style="15" customWidth="1"/>
    <col min="516" max="516" width="9.109375" style="15" customWidth="1"/>
    <col min="517" max="517" width="18.5546875" style="15" customWidth="1"/>
    <col min="518" max="518" width="20.33203125" style="15" customWidth="1"/>
    <col min="519" max="769" width="8.5546875" style="15"/>
    <col min="770" max="770" width="30.5546875" style="15" customWidth="1"/>
    <col min="771" max="771" width="21.33203125" style="15" customWidth="1"/>
    <col min="772" max="772" width="9.109375" style="15" customWidth="1"/>
    <col min="773" max="773" width="18.5546875" style="15" customWidth="1"/>
    <col min="774" max="774" width="20.33203125" style="15" customWidth="1"/>
    <col min="775" max="1025" width="8.5546875" style="15"/>
    <col min="1026" max="1026" width="30.5546875" style="15" customWidth="1"/>
    <col min="1027" max="1027" width="21.33203125" style="15" customWidth="1"/>
    <col min="1028" max="1028" width="9.109375" style="15" customWidth="1"/>
    <col min="1029" max="1029" width="18.5546875" style="15" customWidth="1"/>
    <col min="1030" max="1030" width="20.33203125" style="15" customWidth="1"/>
    <col min="1031" max="1281" width="8.5546875" style="15"/>
    <col min="1282" max="1282" width="30.5546875" style="15" customWidth="1"/>
    <col min="1283" max="1283" width="21.33203125" style="15" customWidth="1"/>
    <col min="1284" max="1284" width="9.109375" style="15" customWidth="1"/>
    <col min="1285" max="1285" width="18.5546875" style="15" customWidth="1"/>
    <col min="1286" max="1286" width="20.33203125" style="15" customWidth="1"/>
    <col min="1287" max="1537" width="8.5546875" style="15"/>
    <col min="1538" max="1538" width="30.5546875" style="15" customWidth="1"/>
    <col min="1539" max="1539" width="21.33203125" style="15" customWidth="1"/>
    <col min="1540" max="1540" width="9.109375" style="15" customWidth="1"/>
    <col min="1541" max="1541" width="18.5546875" style="15" customWidth="1"/>
    <col min="1542" max="1542" width="20.33203125" style="15" customWidth="1"/>
    <col min="1543" max="1793" width="8.5546875" style="15"/>
    <col min="1794" max="1794" width="30.5546875" style="15" customWidth="1"/>
    <col min="1795" max="1795" width="21.33203125" style="15" customWidth="1"/>
    <col min="1796" max="1796" width="9.109375" style="15" customWidth="1"/>
    <col min="1797" max="1797" width="18.5546875" style="15" customWidth="1"/>
    <col min="1798" max="1798" width="20.33203125" style="15" customWidth="1"/>
    <col min="1799" max="2049" width="8.5546875" style="15"/>
    <col min="2050" max="2050" width="30.5546875" style="15" customWidth="1"/>
    <col min="2051" max="2051" width="21.33203125" style="15" customWidth="1"/>
    <col min="2052" max="2052" width="9.109375" style="15" customWidth="1"/>
    <col min="2053" max="2053" width="18.5546875" style="15" customWidth="1"/>
    <col min="2054" max="2054" width="20.33203125" style="15" customWidth="1"/>
    <col min="2055" max="2305" width="8.5546875" style="15"/>
    <col min="2306" max="2306" width="30.5546875" style="15" customWidth="1"/>
    <col min="2307" max="2307" width="21.33203125" style="15" customWidth="1"/>
    <col min="2308" max="2308" width="9.109375" style="15" customWidth="1"/>
    <col min="2309" max="2309" width="18.5546875" style="15" customWidth="1"/>
    <col min="2310" max="2310" width="20.33203125" style="15" customWidth="1"/>
    <col min="2311" max="2561" width="8.5546875" style="15"/>
    <col min="2562" max="2562" width="30.5546875" style="15" customWidth="1"/>
    <col min="2563" max="2563" width="21.33203125" style="15" customWidth="1"/>
    <col min="2564" max="2564" width="9.109375" style="15" customWidth="1"/>
    <col min="2565" max="2565" width="18.5546875" style="15" customWidth="1"/>
    <col min="2566" max="2566" width="20.33203125" style="15" customWidth="1"/>
    <col min="2567" max="2817" width="8.5546875" style="15"/>
    <col min="2818" max="2818" width="30.5546875" style="15" customWidth="1"/>
    <col min="2819" max="2819" width="21.33203125" style="15" customWidth="1"/>
    <col min="2820" max="2820" width="9.109375" style="15" customWidth="1"/>
    <col min="2821" max="2821" width="18.5546875" style="15" customWidth="1"/>
    <col min="2822" max="2822" width="20.33203125" style="15" customWidth="1"/>
    <col min="2823" max="3073" width="8.5546875" style="15"/>
    <col min="3074" max="3074" width="30.5546875" style="15" customWidth="1"/>
    <col min="3075" max="3075" width="21.33203125" style="15" customWidth="1"/>
    <col min="3076" max="3076" width="9.109375" style="15" customWidth="1"/>
    <col min="3077" max="3077" width="18.5546875" style="15" customWidth="1"/>
    <col min="3078" max="3078" width="20.33203125" style="15" customWidth="1"/>
    <col min="3079" max="3329" width="8.5546875" style="15"/>
    <col min="3330" max="3330" width="30.5546875" style="15" customWidth="1"/>
    <col min="3331" max="3331" width="21.33203125" style="15" customWidth="1"/>
    <col min="3332" max="3332" width="9.109375" style="15" customWidth="1"/>
    <col min="3333" max="3333" width="18.5546875" style="15" customWidth="1"/>
    <col min="3334" max="3334" width="20.33203125" style="15" customWidth="1"/>
    <col min="3335" max="3585" width="8.5546875" style="15"/>
    <col min="3586" max="3586" width="30.5546875" style="15" customWidth="1"/>
    <col min="3587" max="3587" width="21.33203125" style="15" customWidth="1"/>
    <col min="3588" max="3588" width="9.109375" style="15" customWidth="1"/>
    <col min="3589" max="3589" width="18.5546875" style="15" customWidth="1"/>
    <col min="3590" max="3590" width="20.33203125" style="15" customWidth="1"/>
    <col min="3591" max="3841" width="8.5546875" style="15"/>
    <col min="3842" max="3842" width="30.5546875" style="15" customWidth="1"/>
    <col min="3843" max="3843" width="21.33203125" style="15" customWidth="1"/>
    <col min="3844" max="3844" width="9.109375" style="15" customWidth="1"/>
    <col min="3845" max="3845" width="18.5546875" style="15" customWidth="1"/>
    <col min="3846" max="3846" width="20.33203125" style="15" customWidth="1"/>
    <col min="3847" max="4097" width="8.5546875" style="15"/>
    <col min="4098" max="4098" width="30.5546875" style="15" customWidth="1"/>
    <col min="4099" max="4099" width="21.33203125" style="15" customWidth="1"/>
    <col min="4100" max="4100" width="9.109375" style="15" customWidth="1"/>
    <col min="4101" max="4101" width="18.5546875" style="15" customWidth="1"/>
    <col min="4102" max="4102" width="20.33203125" style="15" customWidth="1"/>
    <col min="4103" max="4353" width="8.5546875" style="15"/>
    <col min="4354" max="4354" width="30.5546875" style="15" customWidth="1"/>
    <col min="4355" max="4355" width="21.33203125" style="15" customWidth="1"/>
    <col min="4356" max="4356" width="9.109375" style="15" customWidth="1"/>
    <col min="4357" max="4357" width="18.5546875" style="15" customWidth="1"/>
    <col min="4358" max="4358" width="20.33203125" style="15" customWidth="1"/>
    <col min="4359" max="4609" width="8.5546875" style="15"/>
    <col min="4610" max="4610" width="30.5546875" style="15" customWidth="1"/>
    <col min="4611" max="4611" width="21.33203125" style="15" customWidth="1"/>
    <col min="4612" max="4612" width="9.109375" style="15" customWidth="1"/>
    <col min="4613" max="4613" width="18.5546875" style="15" customWidth="1"/>
    <col min="4614" max="4614" width="20.33203125" style="15" customWidth="1"/>
    <col min="4615" max="4865" width="8.5546875" style="15"/>
    <col min="4866" max="4866" width="30.5546875" style="15" customWidth="1"/>
    <col min="4867" max="4867" width="21.33203125" style="15" customWidth="1"/>
    <col min="4868" max="4868" width="9.109375" style="15" customWidth="1"/>
    <col min="4869" max="4869" width="18.5546875" style="15" customWidth="1"/>
    <col min="4870" max="4870" width="20.33203125" style="15" customWidth="1"/>
    <col min="4871" max="5121" width="8.5546875" style="15"/>
    <col min="5122" max="5122" width="30.5546875" style="15" customWidth="1"/>
    <col min="5123" max="5123" width="21.33203125" style="15" customWidth="1"/>
    <col min="5124" max="5124" width="9.109375" style="15" customWidth="1"/>
    <col min="5125" max="5125" width="18.5546875" style="15" customWidth="1"/>
    <col min="5126" max="5126" width="20.33203125" style="15" customWidth="1"/>
    <col min="5127" max="5377" width="8.5546875" style="15"/>
    <col min="5378" max="5378" width="30.5546875" style="15" customWidth="1"/>
    <col min="5379" max="5379" width="21.33203125" style="15" customWidth="1"/>
    <col min="5380" max="5380" width="9.109375" style="15" customWidth="1"/>
    <col min="5381" max="5381" width="18.5546875" style="15" customWidth="1"/>
    <col min="5382" max="5382" width="20.33203125" style="15" customWidth="1"/>
    <col min="5383" max="5633" width="8.5546875" style="15"/>
    <col min="5634" max="5634" width="30.5546875" style="15" customWidth="1"/>
    <col min="5635" max="5635" width="21.33203125" style="15" customWidth="1"/>
    <col min="5636" max="5636" width="9.109375" style="15" customWidth="1"/>
    <col min="5637" max="5637" width="18.5546875" style="15" customWidth="1"/>
    <col min="5638" max="5638" width="20.33203125" style="15" customWidth="1"/>
    <col min="5639" max="5889" width="8.5546875" style="15"/>
    <col min="5890" max="5890" width="30.5546875" style="15" customWidth="1"/>
    <col min="5891" max="5891" width="21.33203125" style="15" customWidth="1"/>
    <col min="5892" max="5892" width="9.109375" style="15" customWidth="1"/>
    <col min="5893" max="5893" width="18.5546875" style="15" customWidth="1"/>
    <col min="5894" max="5894" width="20.33203125" style="15" customWidth="1"/>
    <col min="5895" max="6145" width="8.5546875" style="15"/>
    <col min="6146" max="6146" width="30.5546875" style="15" customWidth="1"/>
    <col min="6147" max="6147" width="21.33203125" style="15" customWidth="1"/>
    <col min="6148" max="6148" width="9.109375" style="15" customWidth="1"/>
    <col min="6149" max="6149" width="18.5546875" style="15" customWidth="1"/>
    <col min="6150" max="6150" width="20.33203125" style="15" customWidth="1"/>
    <col min="6151" max="6401" width="8.5546875" style="15"/>
    <col min="6402" max="6402" width="30.5546875" style="15" customWidth="1"/>
    <col min="6403" max="6403" width="21.33203125" style="15" customWidth="1"/>
    <col min="6404" max="6404" width="9.109375" style="15" customWidth="1"/>
    <col min="6405" max="6405" width="18.5546875" style="15" customWidth="1"/>
    <col min="6406" max="6406" width="20.33203125" style="15" customWidth="1"/>
    <col min="6407" max="6657" width="8.5546875" style="15"/>
    <col min="6658" max="6658" width="30.5546875" style="15" customWidth="1"/>
    <col min="6659" max="6659" width="21.33203125" style="15" customWidth="1"/>
    <col min="6660" max="6660" width="9.109375" style="15" customWidth="1"/>
    <col min="6661" max="6661" width="18.5546875" style="15" customWidth="1"/>
    <col min="6662" max="6662" width="20.33203125" style="15" customWidth="1"/>
    <col min="6663" max="6913" width="8.5546875" style="15"/>
    <col min="6914" max="6914" width="30.5546875" style="15" customWidth="1"/>
    <col min="6915" max="6915" width="21.33203125" style="15" customWidth="1"/>
    <col min="6916" max="6916" width="9.109375" style="15" customWidth="1"/>
    <col min="6917" max="6917" width="18.5546875" style="15" customWidth="1"/>
    <col min="6918" max="6918" width="20.33203125" style="15" customWidth="1"/>
    <col min="6919" max="7169" width="8.5546875" style="15"/>
    <col min="7170" max="7170" width="30.5546875" style="15" customWidth="1"/>
    <col min="7171" max="7171" width="21.33203125" style="15" customWidth="1"/>
    <col min="7172" max="7172" width="9.109375" style="15" customWidth="1"/>
    <col min="7173" max="7173" width="18.5546875" style="15" customWidth="1"/>
    <col min="7174" max="7174" width="20.33203125" style="15" customWidth="1"/>
    <col min="7175" max="7425" width="8.5546875" style="15"/>
    <col min="7426" max="7426" width="30.5546875" style="15" customWidth="1"/>
    <col min="7427" max="7427" width="21.33203125" style="15" customWidth="1"/>
    <col min="7428" max="7428" width="9.109375" style="15" customWidth="1"/>
    <col min="7429" max="7429" width="18.5546875" style="15" customWidth="1"/>
    <col min="7430" max="7430" width="20.33203125" style="15" customWidth="1"/>
    <col min="7431" max="7681" width="8.5546875" style="15"/>
    <col min="7682" max="7682" width="30.5546875" style="15" customWidth="1"/>
    <col min="7683" max="7683" width="21.33203125" style="15" customWidth="1"/>
    <col min="7684" max="7684" width="9.109375" style="15" customWidth="1"/>
    <col min="7685" max="7685" width="18.5546875" style="15" customWidth="1"/>
    <col min="7686" max="7686" width="20.33203125" style="15" customWidth="1"/>
    <col min="7687" max="7937" width="8.5546875" style="15"/>
    <col min="7938" max="7938" width="30.5546875" style="15" customWidth="1"/>
    <col min="7939" max="7939" width="21.33203125" style="15" customWidth="1"/>
    <col min="7940" max="7940" width="9.109375" style="15" customWidth="1"/>
    <col min="7941" max="7941" width="18.5546875" style="15" customWidth="1"/>
    <col min="7942" max="7942" width="20.33203125" style="15" customWidth="1"/>
    <col min="7943" max="8193" width="8.5546875" style="15"/>
    <col min="8194" max="8194" width="30.5546875" style="15" customWidth="1"/>
    <col min="8195" max="8195" width="21.33203125" style="15" customWidth="1"/>
    <col min="8196" max="8196" width="9.109375" style="15" customWidth="1"/>
    <col min="8197" max="8197" width="18.5546875" style="15" customWidth="1"/>
    <col min="8198" max="8198" width="20.33203125" style="15" customWidth="1"/>
    <col min="8199" max="8449" width="8.5546875" style="15"/>
    <col min="8450" max="8450" width="30.5546875" style="15" customWidth="1"/>
    <col min="8451" max="8451" width="21.33203125" style="15" customWidth="1"/>
    <col min="8452" max="8452" width="9.109375" style="15" customWidth="1"/>
    <col min="8453" max="8453" width="18.5546875" style="15" customWidth="1"/>
    <col min="8454" max="8454" width="20.33203125" style="15" customWidth="1"/>
    <col min="8455" max="8705" width="8.5546875" style="15"/>
    <col min="8706" max="8706" width="30.5546875" style="15" customWidth="1"/>
    <col min="8707" max="8707" width="21.33203125" style="15" customWidth="1"/>
    <col min="8708" max="8708" width="9.109375" style="15" customWidth="1"/>
    <col min="8709" max="8709" width="18.5546875" style="15" customWidth="1"/>
    <col min="8710" max="8710" width="20.33203125" style="15" customWidth="1"/>
    <col min="8711" max="8961" width="8.5546875" style="15"/>
    <col min="8962" max="8962" width="30.5546875" style="15" customWidth="1"/>
    <col min="8963" max="8963" width="21.33203125" style="15" customWidth="1"/>
    <col min="8964" max="8964" width="9.109375" style="15" customWidth="1"/>
    <col min="8965" max="8965" width="18.5546875" style="15" customWidth="1"/>
    <col min="8966" max="8966" width="20.33203125" style="15" customWidth="1"/>
    <col min="8967" max="9217" width="8.5546875" style="15"/>
    <col min="9218" max="9218" width="30.5546875" style="15" customWidth="1"/>
    <col min="9219" max="9219" width="21.33203125" style="15" customWidth="1"/>
    <col min="9220" max="9220" width="9.109375" style="15" customWidth="1"/>
    <col min="9221" max="9221" width="18.5546875" style="15" customWidth="1"/>
    <col min="9222" max="9222" width="20.33203125" style="15" customWidth="1"/>
    <col min="9223" max="9473" width="8.5546875" style="15"/>
    <col min="9474" max="9474" width="30.5546875" style="15" customWidth="1"/>
    <col min="9475" max="9475" width="21.33203125" style="15" customWidth="1"/>
    <col min="9476" max="9476" width="9.109375" style="15" customWidth="1"/>
    <col min="9477" max="9477" width="18.5546875" style="15" customWidth="1"/>
    <col min="9478" max="9478" width="20.33203125" style="15" customWidth="1"/>
    <col min="9479" max="9729" width="8.5546875" style="15"/>
    <col min="9730" max="9730" width="30.5546875" style="15" customWidth="1"/>
    <col min="9731" max="9731" width="21.33203125" style="15" customWidth="1"/>
    <col min="9732" max="9732" width="9.109375" style="15" customWidth="1"/>
    <col min="9733" max="9733" width="18.5546875" style="15" customWidth="1"/>
    <col min="9734" max="9734" width="20.33203125" style="15" customWidth="1"/>
    <col min="9735" max="9985" width="8.5546875" style="15"/>
    <col min="9986" max="9986" width="30.5546875" style="15" customWidth="1"/>
    <col min="9987" max="9987" width="21.33203125" style="15" customWidth="1"/>
    <col min="9988" max="9988" width="9.109375" style="15" customWidth="1"/>
    <col min="9989" max="9989" width="18.5546875" style="15" customWidth="1"/>
    <col min="9990" max="9990" width="20.33203125" style="15" customWidth="1"/>
    <col min="9991" max="10241" width="8.5546875" style="15"/>
    <col min="10242" max="10242" width="30.5546875" style="15" customWidth="1"/>
    <col min="10243" max="10243" width="21.33203125" style="15" customWidth="1"/>
    <col min="10244" max="10244" width="9.109375" style="15" customWidth="1"/>
    <col min="10245" max="10245" width="18.5546875" style="15" customWidth="1"/>
    <col min="10246" max="10246" width="20.33203125" style="15" customWidth="1"/>
    <col min="10247" max="10497" width="8.5546875" style="15"/>
    <col min="10498" max="10498" width="30.5546875" style="15" customWidth="1"/>
    <col min="10499" max="10499" width="21.33203125" style="15" customWidth="1"/>
    <col min="10500" max="10500" width="9.109375" style="15" customWidth="1"/>
    <col min="10501" max="10501" width="18.5546875" style="15" customWidth="1"/>
    <col min="10502" max="10502" width="20.33203125" style="15" customWidth="1"/>
    <col min="10503" max="10753" width="8.5546875" style="15"/>
    <col min="10754" max="10754" width="30.5546875" style="15" customWidth="1"/>
    <col min="10755" max="10755" width="21.33203125" style="15" customWidth="1"/>
    <col min="10756" max="10756" width="9.109375" style="15" customWidth="1"/>
    <col min="10757" max="10757" width="18.5546875" style="15" customWidth="1"/>
    <col min="10758" max="10758" width="20.33203125" style="15" customWidth="1"/>
    <col min="10759" max="11009" width="8.5546875" style="15"/>
    <col min="11010" max="11010" width="30.5546875" style="15" customWidth="1"/>
    <col min="11011" max="11011" width="21.33203125" style="15" customWidth="1"/>
    <col min="11012" max="11012" width="9.109375" style="15" customWidth="1"/>
    <col min="11013" max="11013" width="18.5546875" style="15" customWidth="1"/>
    <col min="11014" max="11014" width="20.33203125" style="15" customWidth="1"/>
    <col min="11015" max="11265" width="8.5546875" style="15"/>
    <col min="11266" max="11266" width="30.5546875" style="15" customWidth="1"/>
    <col min="11267" max="11267" width="21.33203125" style="15" customWidth="1"/>
    <col min="11268" max="11268" width="9.109375" style="15" customWidth="1"/>
    <col min="11269" max="11269" width="18.5546875" style="15" customWidth="1"/>
    <col min="11270" max="11270" width="20.33203125" style="15" customWidth="1"/>
    <col min="11271" max="11521" width="8.5546875" style="15"/>
    <col min="11522" max="11522" width="30.5546875" style="15" customWidth="1"/>
    <col min="11523" max="11523" width="21.33203125" style="15" customWidth="1"/>
    <col min="11524" max="11524" width="9.109375" style="15" customWidth="1"/>
    <col min="11525" max="11525" width="18.5546875" style="15" customWidth="1"/>
    <col min="11526" max="11526" width="20.33203125" style="15" customWidth="1"/>
    <col min="11527" max="11777" width="8.5546875" style="15"/>
    <col min="11778" max="11778" width="30.5546875" style="15" customWidth="1"/>
    <col min="11779" max="11779" width="21.33203125" style="15" customWidth="1"/>
    <col min="11780" max="11780" width="9.109375" style="15" customWidth="1"/>
    <col min="11781" max="11781" width="18.5546875" style="15" customWidth="1"/>
    <col min="11782" max="11782" width="20.33203125" style="15" customWidth="1"/>
    <col min="11783" max="12033" width="8.5546875" style="15"/>
    <col min="12034" max="12034" width="30.5546875" style="15" customWidth="1"/>
    <col min="12035" max="12035" width="21.33203125" style="15" customWidth="1"/>
    <col min="12036" max="12036" width="9.109375" style="15" customWidth="1"/>
    <col min="12037" max="12037" width="18.5546875" style="15" customWidth="1"/>
    <col min="12038" max="12038" width="20.33203125" style="15" customWidth="1"/>
    <col min="12039" max="12289" width="8.5546875" style="15"/>
    <col min="12290" max="12290" width="30.5546875" style="15" customWidth="1"/>
    <col min="12291" max="12291" width="21.33203125" style="15" customWidth="1"/>
    <col min="12292" max="12292" width="9.109375" style="15" customWidth="1"/>
    <col min="12293" max="12293" width="18.5546875" style="15" customWidth="1"/>
    <col min="12294" max="12294" width="20.33203125" style="15" customWidth="1"/>
    <col min="12295" max="12545" width="8.5546875" style="15"/>
    <col min="12546" max="12546" width="30.5546875" style="15" customWidth="1"/>
    <col min="12547" max="12547" width="21.33203125" style="15" customWidth="1"/>
    <col min="12548" max="12548" width="9.109375" style="15" customWidth="1"/>
    <col min="12549" max="12549" width="18.5546875" style="15" customWidth="1"/>
    <col min="12550" max="12550" width="20.33203125" style="15" customWidth="1"/>
    <col min="12551" max="12801" width="8.5546875" style="15"/>
    <col min="12802" max="12802" width="30.5546875" style="15" customWidth="1"/>
    <col min="12803" max="12803" width="21.33203125" style="15" customWidth="1"/>
    <col min="12804" max="12804" width="9.109375" style="15" customWidth="1"/>
    <col min="12805" max="12805" width="18.5546875" style="15" customWidth="1"/>
    <col min="12806" max="12806" width="20.33203125" style="15" customWidth="1"/>
    <col min="12807" max="13057" width="8.5546875" style="15"/>
    <col min="13058" max="13058" width="30.5546875" style="15" customWidth="1"/>
    <col min="13059" max="13059" width="21.33203125" style="15" customWidth="1"/>
    <col min="13060" max="13060" width="9.109375" style="15" customWidth="1"/>
    <col min="13061" max="13061" width="18.5546875" style="15" customWidth="1"/>
    <col min="13062" max="13062" width="20.33203125" style="15" customWidth="1"/>
    <col min="13063" max="13313" width="8.5546875" style="15"/>
    <col min="13314" max="13314" width="30.5546875" style="15" customWidth="1"/>
    <col min="13315" max="13315" width="21.33203125" style="15" customWidth="1"/>
    <col min="13316" max="13316" width="9.109375" style="15" customWidth="1"/>
    <col min="13317" max="13317" width="18.5546875" style="15" customWidth="1"/>
    <col min="13318" max="13318" width="20.33203125" style="15" customWidth="1"/>
    <col min="13319" max="13569" width="8.5546875" style="15"/>
    <col min="13570" max="13570" width="30.5546875" style="15" customWidth="1"/>
    <col min="13571" max="13571" width="21.33203125" style="15" customWidth="1"/>
    <col min="13572" max="13572" width="9.109375" style="15" customWidth="1"/>
    <col min="13573" max="13573" width="18.5546875" style="15" customWidth="1"/>
    <col min="13574" max="13574" width="20.33203125" style="15" customWidth="1"/>
    <col min="13575" max="13825" width="8.5546875" style="15"/>
    <col min="13826" max="13826" width="30.5546875" style="15" customWidth="1"/>
    <col min="13827" max="13827" width="21.33203125" style="15" customWidth="1"/>
    <col min="13828" max="13828" width="9.109375" style="15" customWidth="1"/>
    <col min="13829" max="13829" width="18.5546875" style="15" customWidth="1"/>
    <col min="13830" max="13830" width="20.33203125" style="15" customWidth="1"/>
    <col min="13831" max="14081" width="8.5546875" style="15"/>
    <col min="14082" max="14082" width="30.5546875" style="15" customWidth="1"/>
    <col min="14083" max="14083" width="21.33203125" style="15" customWidth="1"/>
    <col min="14084" max="14084" width="9.109375" style="15" customWidth="1"/>
    <col min="14085" max="14085" width="18.5546875" style="15" customWidth="1"/>
    <col min="14086" max="14086" width="20.33203125" style="15" customWidth="1"/>
    <col min="14087" max="14337" width="8.5546875" style="15"/>
    <col min="14338" max="14338" width="30.5546875" style="15" customWidth="1"/>
    <col min="14339" max="14339" width="21.33203125" style="15" customWidth="1"/>
    <col min="14340" max="14340" width="9.109375" style="15" customWidth="1"/>
    <col min="14341" max="14341" width="18.5546875" style="15" customWidth="1"/>
    <col min="14342" max="14342" width="20.33203125" style="15" customWidth="1"/>
    <col min="14343" max="14593" width="8.5546875" style="15"/>
    <col min="14594" max="14594" width="30.5546875" style="15" customWidth="1"/>
    <col min="14595" max="14595" width="21.33203125" style="15" customWidth="1"/>
    <col min="14596" max="14596" width="9.109375" style="15" customWidth="1"/>
    <col min="14597" max="14597" width="18.5546875" style="15" customWidth="1"/>
    <col min="14598" max="14598" width="20.33203125" style="15" customWidth="1"/>
    <col min="14599" max="14849" width="8.5546875" style="15"/>
    <col min="14850" max="14850" width="30.5546875" style="15" customWidth="1"/>
    <col min="14851" max="14851" width="21.33203125" style="15" customWidth="1"/>
    <col min="14852" max="14852" width="9.109375" style="15" customWidth="1"/>
    <col min="14853" max="14853" width="18.5546875" style="15" customWidth="1"/>
    <col min="14854" max="14854" width="20.33203125" style="15" customWidth="1"/>
    <col min="14855" max="15105" width="8.5546875" style="15"/>
    <col min="15106" max="15106" width="30.5546875" style="15" customWidth="1"/>
    <col min="15107" max="15107" width="21.33203125" style="15" customWidth="1"/>
    <col min="15108" max="15108" width="9.109375" style="15" customWidth="1"/>
    <col min="15109" max="15109" width="18.5546875" style="15" customWidth="1"/>
    <col min="15110" max="15110" width="20.33203125" style="15" customWidth="1"/>
    <col min="15111" max="15361" width="8.5546875" style="15"/>
    <col min="15362" max="15362" width="30.5546875" style="15" customWidth="1"/>
    <col min="15363" max="15363" width="21.33203125" style="15" customWidth="1"/>
    <col min="15364" max="15364" width="9.109375" style="15" customWidth="1"/>
    <col min="15365" max="15365" width="18.5546875" style="15" customWidth="1"/>
    <col min="15366" max="15366" width="20.33203125" style="15" customWidth="1"/>
    <col min="15367" max="15617" width="8.5546875" style="15"/>
    <col min="15618" max="15618" width="30.5546875" style="15" customWidth="1"/>
    <col min="15619" max="15619" width="21.33203125" style="15" customWidth="1"/>
    <col min="15620" max="15620" width="9.109375" style="15" customWidth="1"/>
    <col min="15621" max="15621" width="18.5546875" style="15" customWidth="1"/>
    <col min="15622" max="15622" width="20.33203125" style="15" customWidth="1"/>
    <col min="15623" max="15873" width="8.5546875" style="15"/>
    <col min="15874" max="15874" width="30.5546875" style="15" customWidth="1"/>
    <col min="15875" max="15875" width="21.33203125" style="15" customWidth="1"/>
    <col min="15876" max="15876" width="9.109375" style="15" customWidth="1"/>
    <col min="15877" max="15877" width="18.5546875" style="15" customWidth="1"/>
    <col min="15878" max="15878" width="20.33203125" style="15" customWidth="1"/>
    <col min="15879" max="16129" width="8.5546875" style="15"/>
    <col min="16130" max="16130" width="30.5546875" style="15" customWidth="1"/>
    <col min="16131" max="16131" width="21.33203125" style="15" customWidth="1"/>
    <col min="16132" max="16132" width="9.109375" style="15" customWidth="1"/>
    <col min="16133" max="16133" width="18.5546875" style="15" customWidth="1"/>
    <col min="16134" max="16134" width="20.33203125" style="15" customWidth="1"/>
    <col min="16135" max="16382" width="8.5546875" style="15"/>
    <col min="16383" max="16384" width="6.5546875" style="15" customWidth="1"/>
  </cols>
  <sheetData>
    <row r="1" spans="1:16">
      <c r="A1" s="16" t="s">
        <v>1819</v>
      </c>
      <c r="B1" s="16" t="s">
        <v>881</v>
      </c>
      <c r="C1" s="16" t="s">
        <v>2661</v>
      </c>
      <c r="D1" s="16" t="s">
        <v>1820</v>
      </c>
      <c r="E1" s="16" t="s">
        <v>1821</v>
      </c>
      <c r="F1" s="18" t="s">
        <v>1498</v>
      </c>
      <c r="G1" s="19" t="s">
        <v>2662</v>
      </c>
      <c r="H1" s="20" t="s">
        <v>1843</v>
      </c>
      <c r="I1" s="20" t="s">
        <v>1844</v>
      </c>
      <c r="J1" s="20" t="s">
        <v>1845</v>
      </c>
      <c r="K1" s="20" t="s">
        <v>1846</v>
      </c>
      <c r="M1" s="20" t="s">
        <v>1843</v>
      </c>
      <c r="N1" s="20" t="s">
        <v>1844</v>
      </c>
      <c r="O1" s="20" t="s">
        <v>1845</v>
      </c>
      <c r="P1" s="20" t="s">
        <v>1846</v>
      </c>
    </row>
    <row r="2" spans="1:16">
      <c r="A2" s="21"/>
      <c r="B2" s="22" t="s">
        <v>2663</v>
      </c>
      <c r="C2" s="22" t="s">
        <v>2664</v>
      </c>
      <c r="D2" s="22"/>
      <c r="E2" s="23" t="s">
        <v>2665</v>
      </c>
      <c r="F2" s="22"/>
      <c r="G2" s="24" t="str">
        <f t="shared" ref="G2:G33" si="0">IF(F2="",IF(C2="","-",C2),VLOOKUP(F2,$C:$G,5,FALSE)&amp;"&gt;&gt;"&amp;C2)</f>
        <v>IG Domains</v>
      </c>
      <c r="H2" s="17"/>
      <c r="I2" s="17"/>
      <c r="J2" s="17"/>
      <c r="K2" s="17"/>
      <c r="M2" s="17"/>
      <c r="N2" s="17"/>
      <c r="O2" s="17"/>
      <c r="P2" s="17"/>
    </row>
    <row r="3" spans="1:16" ht="31.5">
      <c r="A3" s="21"/>
      <c r="B3" s="22" t="s">
        <v>2666</v>
      </c>
      <c r="C3" s="22" t="s">
        <v>2666</v>
      </c>
      <c r="D3" s="22"/>
      <c r="E3" s="23" t="s">
        <v>2667</v>
      </c>
      <c r="F3" s="22" t="s">
        <v>2668</v>
      </c>
      <c r="G3" s="24" t="str">
        <f t="shared" si="0"/>
        <v>IG Domains&gt;&gt;Customer Data</v>
      </c>
      <c r="H3" s="17"/>
      <c r="I3" s="17"/>
      <c r="J3" s="17"/>
      <c r="K3" s="17"/>
      <c r="M3" s="17"/>
      <c r="N3" s="17"/>
      <c r="O3" s="17"/>
      <c r="P3" s="17"/>
    </row>
    <row r="4" spans="1:16">
      <c r="A4" s="21"/>
      <c r="B4" s="22" t="s">
        <v>2669</v>
      </c>
      <c r="C4" s="22" t="s">
        <v>2669</v>
      </c>
      <c r="D4" s="22"/>
      <c r="E4" s="23" t="s">
        <v>2670</v>
      </c>
      <c r="F4" s="22" t="s">
        <v>2668</v>
      </c>
      <c r="G4" s="24" t="str">
        <f t="shared" si="0"/>
        <v>IG Domains&gt;&gt;Product and Service Data</v>
      </c>
      <c r="H4" s="17"/>
      <c r="I4" s="17"/>
      <c r="J4" s="17"/>
      <c r="K4" s="17"/>
      <c r="M4" s="17"/>
      <c r="N4" s="17"/>
      <c r="O4" s="17"/>
      <c r="P4" s="17"/>
    </row>
    <row r="5" spans="1:16" ht="31.5">
      <c r="A5" s="21"/>
      <c r="B5" s="22" t="s">
        <v>2671</v>
      </c>
      <c r="C5" s="22" t="s">
        <v>2672</v>
      </c>
      <c r="D5" s="22"/>
      <c r="E5" s="23" t="s">
        <v>2673</v>
      </c>
      <c r="F5" s="22" t="s">
        <v>2674</v>
      </c>
      <c r="G5" s="24" t="str">
        <f t="shared" si="0"/>
        <v>IG Domains&gt;&gt;Customer Data&gt;&gt;KYC</v>
      </c>
      <c r="H5" s="17"/>
      <c r="I5" s="17"/>
      <c r="J5" s="17"/>
      <c r="K5" s="17"/>
      <c r="M5" s="17"/>
      <c r="N5" s="17"/>
      <c r="O5" s="17"/>
      <c r="P5" s="17"/>
    </row>
    <row r="6" spans="1:16" ht="31.5">
      <c r="A6" s="21"/>
      <c r="B6" s="22" t="s">
        <v>2675</v>
      </c>
      <c r="C6" s="22" t="s">
        <v>2676</v>
      </c>
      <c r="D6" s="22"/>
      <c r="E6" s="23" t="s">
        <v>2677</v>
      </c>
      <c r="F6" s="22" t="s">
        <v>2674</v>
      </c>
      <c r="G6" s="24" t="str">
        <f t="shared" si="0"/>
        <v xml:space="preserve">IG Domains&gt;&gt;Customer Data&gt;&gt;Cust. Marketing Info. Ut. </v>
      </c>
      <c r="H6" s="17"/>
      <c r="I6" s="17"/>
      <c r="J6" s="17"/>
      <c r="K6" s="17"/>
      <c r="M6" s="17"/>
      <c r="N6" s="17"/>
      <c r="O6" s="17"/>
      <c r="P6" s="17"/>
    </row>
    <row r="7" spans="1:16">
      <c r="A7" s="21"/>
      <c r="B7" s="26" t="s">
        <v>2678</v>
      </c>
      <c r="C7" s="22"/>
      <c r="D7" s="22"/>
      <c r="E7" s="23"/>
      <c r="F7" s="22"/>
      <c r="G7" s="24" t="str">
        <f t="shared" si="0"/>
        <v>-</v>
      </c>
      <c r="H7" s="17"/>
      <c r="I7" s="17"/>
      <c r="J7" s="17"/>
      <c r="K7" s="17"/>
      <c r="M7" s="17"/>
      <c r="N7" s="17"/>
      <c r="O7" s="17"/>
      <c r="P7" s="17"/>
    </row>
    <row r="8" spans="1:16">
      <c r="A8" s="21"/>
      <c r="B8" s="27" t="s">
        <v>2679</v>
      </c>
      <c r="C8" s="22"/>
      <c r="D8" s="22"/>
      <c r="E8" s="23"/>
      <c r="F8" s="22"/>
      <c r="G8" s="24" t="str">
        <f t="shared" si="0"/>
        <v>-</v>
      </c>
      <c r="H8" s="17"/>
      <c r="I8" s="17"/>
      <c r="J8" s="17"/>
      <c r="K8" s="17"/>
      <c r="M8" s="17"/>
      <c r="N8" s="17"/>
      <c r="O8" s="17"/>
      <c r="P8" s="17"/>
    </row>
    <row r="9" spans="1:16">
      <c r="A9" s="21"/>
      <c r="B9" s="28" t="s">
        <v>2680</v>
      </c>
      <c r="C9" s="22"/>
      <c r="D9" s="22"/>
      <c r="E9" s="23"/>
      <c r="F9" s="22"/>
      <c r="G9" s="24" t="str">
        <f t="shared" si="0"/>
        <v>-</v>
      </c>
      <c r="H9" s="17"/>
      <c r="I9" s="17"/>
      <c r="J9" s="17"/>
      <c r="K9" s="17"/>
      <c r="M9" s="17"/>
      <c r="N9" s="17"/>
      <c r="O9" s="17"/>
      <c r="P9" s="17"/>
    </row>
    <row r="10" spans="1:16">
      <c r="A10" s="21"/>
      <c r="B10" s="27" t="s">
        <v>2681</v>
      </c>
      <c r="C10" s="22"/>
      <c r="D10" s="22"/>
      <c r="E10" s="23"/>
      <c r="F10" s="22"/>
      <c r="G10" s="24" t="str">
        <f t="shared" si="0"/>
        <v>-</v>
      </c>
      <c r="H10" s="17"/>
      <c r="I10" s="17"/>
      <c r="J10" s="17"/>
      <c r="K10" s="17"/>
      <c r="M10" s="17"/>
      <c r="N10" s="17"/>
      <c r="O10" s="17"/>
      <c r="P10" s="17"/>
    </row>
    <row r="11" spans="1:16">
      <c r="A11" s="21"/>
      <c r="B11" s="28" t="s">
        <v>2682</v>
      </c>
      <c r="C11" s="22"/>
      <c r="D11" s="22"/>
      <c r="E11" s="23"/>
      <c r="F11" s="22"/>
      <c r="G11" s="24" t="str">
        <f t="shared" si="0"/>
        <v>-</v>
      </c>
      <c r="H11" s="17"/>
      <c r="I11" s="17"/>
      <c r="J11" s="17"/>
      <c r="K11" s="17"/>
      <c r="M11" s="17"/>
      <c r="N11" s="17"/>
      <c r="O11" s="17"/>
      <c r="P11" s="17"/>
    </row>
    <row r="12" spans="1:16">
      <c r="A12" s="21"/>
      <c r="B12" s="27" t="s">
        <v>2683</v>
      </c>
      <c r="C12" s="22"/>
      <c r="D12" s="22"/>
      <c r="E12" s="23"/>
      <c r="F12" s="22"/>
      <c r="G12" s="24" t="str">
        <f t="shared" si="0"/>
        <v>-</v>
      </c>
      <c r="H12" s="17"/>
      <c r="I12" s="17"/>
      <c r="J12" s="17"/>
      <c r="K12" s="17"/>
      <c r="M12" s="17"/>
      <c r="N12" s="17"/>
      <c r="O12" s="17"/>
      <c r="P12" s="17"/>
    </row>
    <row r="13" spans="1:16">
      <c r="A13" s="21"/>
      <c r="B13" s="22"/>
      <c r="C13" s="22"/>
      <c r="D13" s="22"/>
      <c r="E13" s="23"/>
      <c r="F13" s="22"/>
      <c r="G13" s="24" t="str">
        <f t="shared" si="0"/>
        <v>-</v>
      </c>
      <c r="H13" s="17"/>
      <c r="I13" s="17"/>
      <c r="J13" s="17"/>
      <c r="K13" s="17"/>
      <c r="M13" s="17"/>
      <c r="N13" s="17"/>
      <c r="O13" s="17"/>
      <c r="P13" s="17"/>
    </row>
    <row r="14" spans="1:16">
      <c r="A14" s="21"/>
      <c r="B14" s="22"/>
      <c r="C14" s="22"/>
      <c r="D14" s="22"/>
      <c r="E14" s="23"/>
      <c r="F14" s="22"/>
      <c r="G14" s="24" t="str">
        <f t="shared" si="0"/>
        <v>-</v>
      </c>
      <c r="H14" s="17"/>
      <c r="I14" s="17"/>
      <c r="J14" s="17"/>
      <c r="K14" s="17"/>
      <c r="M14" s="17"/>
      <c r="N14" s="17"/>
      <c r="O14" s="17"/>
      <c r="P14" s="17"/>
    </row>
    <row r="15" spans="1:16">
      <c r="A15" s="21"/>
      <c r="B15" s="22"/>
      <c r="C15" s="22"/>
      <c r="D15" s="22"/>
      <c r="E15" s="23"/>
      <c r="F15" s="22"/>
      <c r="G15" s="24" t="str">
        <f t="shared" si="0"/>
        <v>-</v>
      </c>
      <c r="H15" s="17"/>
      <c r="I15" s="17"/>
      <c r="J15" s="17"/>
      <c r="K15" s="17"/>
      <c r="M15" s="17"/>
      <c r="N15" s="17"/>
      <c r="O15" s="17"/>
      <c r="P15" s="17"/>
    </row>
    <row r="16" spans="1:16">
      <c r="A16" s="21"/>
      <c r="B16" s="22"/>
      <c r="C16" s="22"/>
      <c r="D16" s="22"/>
      <c r="E16" s="23"/>
      <c r="F16" s="22"/>
      <c r="G16" s="24" t="str">
        <f t="shared" si="0"/>
        <v>-</v>
      </c>
      <c r="H16" s="17"/>
      <c r="I16" s="17"/>
      <c r="J16" s="17"/>
      <c r="K16" s="17"/>
      <c r="M16" s="17"/>
      <c r="N16" s="17"/>
      <c r="O16" s="17"/>
      <c r="P16" s="17"/>
    </row>
    <row r="17" spans="1:16">
      <c r="A17" s="21"/>
      <c r="B17" s="22"/>
      <c r="C17" s="22"/>
      <c r="D17" s="22"/>
      <c r="E17" s="23"/>
      <c r="F17" s="22"/>
      <c r="G17" s="24" t="str">
        <f t="shared" si="0"/>
        <v>-</v>
      </c>
      <c r="H17" s="17"/>
      <c r="I17" s="17"/>
      <c r="J17" s="17"/>
      <c r="K17" s="17"/>
      <c r="M17" s="17"/>
      <c r="N17" s="17"/>
      <c r="O17" s="17"/>
      <c r="P17" s="17"/>
    </row>
    <row r="18" spans="1:16">
      <c r="A18" s="21"/>
      <c r="B18" s="22"/>
      <c r="C18" s="22"/>
      <c r="D18" s="22"/>
      <c r="E18" s="23"/>
      <c r="F18" s="22"/>
      <c r="G18" s="24" t="str">
        <f t="shared" si="0"/>
        <v>-</v>
      </c>
      <c r="H18" s="17"/>
      <c r="I18" s="17"/>
      <c r="J18" s="17"/>
      <c r="K18" s="17"/>
      <c r="M18" s="17"/>
      <c r="N18" s="17"/>
      <c r="O18" s="17"/>
      <c r="P18" s="17"/>
    </row>
    <row r="19" spans="1:16">
      <c r="A19" s="21"/>
      <c r="B19" s="22"/>
      <c r="C19" s="22"/>
      <c r="D19" s="22"/>
      <c r="E19" s="23"/>
      <c r="F19" s="22"/>
      <c r="G19" s="24" t="str">
        <f t="shared" si="0"/>
        <v>-</v>
      </c>
      <c r="H19" s="17"/>
      <c r="I19" s="17"/>
      <c r="J19" s="17"/>
      <c r="K19" s="17"/>
      <c r="M19" s="17"/>
      <c r="N19" s="17"/>
      <c r="O19" s="17"/>
      <c r="P19" s="17"/>
    </row>
    <row r="20" spans="1:16">
      <c r="A20" s="21"/>
      <c r="B20" s="22"/>
      <c r="C20" s="22"/>
      <c r="D20" s="22"/>
      <c r="E20" s="23"/>
      <c r="F20" s="22"/>
      <c r="G20" s="24" t="str">
        <f t="shared" si="0"/>
        <v>-</v>
      </c>
      <c r="H20" s="17"/>
      <c r="I20" s="17"/>
      <c r="J20" s="17"/>
      <c r="K20" s="17"/>
      <c r="M20" s="17"/>
      <c r="N20" s="17"/>
      <c r="O20" s="17"/>
      <c r="P20" s="17"/>
    </row>
    <row r="21" spans="1:16">
      <c r="A21" s="21"/>
      <c r="B21" s="22"/>
      <c r="C21" s="22"/>
      <c r="D21" s="22"/>
      <c r="E21" s="23"/>
      <c r="F21" s="22"/>
      <c r="G21" s="24" t="str">
        <f t="shared" si="0"/>
        <v>-</v>
      </c>
      <c r="H21" s="17"/>
      <c r="I21" s="17"/>
      <c r="J21" s="17"/>
      <c r="K21" s="17"/>
      <c r="M21" s="17"/>
      <c r="N21" s="17"/>
      <c r="O21" s="17"/>
      <c r="P21" s="17"/>
    </row>
    <row r="22" spans="1:16">
      <c r="A22" s="21"/>
      <c r="B22" s="22"/>
      <c r="C22" s="22"/>
      <c r="D22" s="22"/>
      <c r="E22" s="23"/>
      <c r="F22" s="22"/>
      <c r="G22" s="24" t="str">
        <f t="shared" si="0"/>
        <v>-</v>
      </c>
      <c r="H22" s="17"/>
      <c r="I22" s="17"/>
      <c r="J22" s="17"/>
      <c r="K22" s="17"/>
      <c r="M22" s="17"/>
      <c r="N22" s="17"/>
      <c r="O22" s="17"/>
      <c r="P22" s="17"/>
    </row>
    <row r="23" spans="1:16">
      <c r="A23" s="21"/>
      <c r="B23" s="22"/>
      <c r="C23" s="22"/>
      <c r="D23" s="22"/>
      <c r="E23" s="23"/>
      <c r="F23" s="22"/>
      <c r="G23" s="24" t="str">
        <f t="shared" si="0"/>
        <v>-</v>
      </c>
      <c r="H23" s="17"/>
      <c r="I23" s="17"/>
      <c r="J23" s="17"/>
      <c r="K23" s="17"/>
      <c r="M23" s="17"/>
      <c r="N23" s="17"/>
      <c r="O23" s="17"/>
      <c r="P23" s="17"/>
    </row>
    <row r="24" spans="1:16">
      <c r="A24" s="21"/>
      <c r="B24" s="22"/>
      <c r="C24" s="22"/>
      <c r="D24" s="22"/>
      <c r="E24" s="23"/>
      <c r="F24" s="22"/>
      <c r="G24" s="24" t="str">
        <f t="shared" si="0"/>
        <v>-</v>
      </c>
      <c r="H24" s="17"/>
      <c r="I24" s="17"/>
      <c r="J24" s="17"/>
      <c r="K24" s="17"/>
      <c r="M24" s="17"/>
      <c r="N24" s="17"/>
      <c r="O24" s="17"/>
      <c r="P24" s="17"/>
    </row>
    <row r="25" spans="1:16">
      <c r="A25" s="21"/>
      <c r="B25" s="22"/>
      <c r="C25" s="22"/>
      <c r="D25" s="22"/>
      <c r="E25" s="23"/>
      <c r="F25" s="22"/>
      <c r="G25" s="24" t="str">
        <f t="shared" si="0"/>
        <v>-</v>
      </c>
      <c r="H25" s="17"/>
      <c r="I25" s="17"/>
      <c r="J25" s="17"/>
      <c r="K25" s="17"/>
      <c r="M25" s="17"/>
      <c r="N25" s="17"/>
      <c r="O25" s="17"/>
      <c r="P25" s="17"/>
    </row>
    <row r="26" spans="1:16">
      <c r="A26" s="21"/>
      <c r="B26" s="22"/>
      <c r="C26" s="22"/>
      <c r="D26" s="22"/>
      <c r="E26" s="23"/>
      <c r="F26" s="22"/>
      <c r="G26" s="24" t="str">
        <f t="shared" si="0"/>
        <v>-</v>
      </c>
      <c r="H26" s="17"/>
      <c r="I26" s="17"/>
      <c r="J26" s="17"/>
      <c r="K26" s="17"/>
      <c r="M26" s="17"/>
      <c r="N26" s="17"/>
      <c r="O26" s="17"/>
      <c r="P26" s="17"/>
    </row>
    <row r="27" spans="1:16">
      <c r="A27" s="21"/>
      <c r="B27" s="22"/>
      <c r="C27" s="22"/>
      <c r="D27" s="22"/>
      <c r="E27" s="23"/>
      <c r="F27" s="22"/>
      <c r="G27" s="24" t="str">
        <f t="shared" si="0"/>
        <v>-</v>
      </c>
      <c r="H27" s="17"/>
      <c r="I27" s="17"/>
      <c r="J27" s="17"/>
      <c r="K27" s="17"/>
      <c r="M27" s="17"/>
      <c r="N27" s="17"/>
      <c r="O27" s="17"/>
      <c r="P27" s="17"/>
    </row>
    <row r="28" spans="1:16">
      <c r="A28" s="21"/>
      <c r="B28" s="22"/>
      <c r="C28" s="22"/>
      <c r="D28" s="22"/>
      <c r="E28" s="23"/>
      <c r="F28" s="22"/>
      <c r="G28" s="24" t="str">
        <f t="shared" si="0"/>
        <v>-</v>
      </c>
      <c r="H28" s="17"/>
      <c r="I28" s="17"/>
      <c r="J28" s="17"/>
      <c r="K28" s="17"/>
      <c r="M28" s="17"/>
      <c r="N28" s="17"/>
      <c r="O28" s="17"/>
      <c r="P28" s="17"/>
    </row>
    <row r="29" spans="1:16">
      <c r="A29" s="21"/>
      <c r="B29" s="22"/>
      <c r="C29" s="22"/>
      <c r="D29" s="22"/>
      <c r="E29" s="23"/>
      <c r="F29" s="22"/>
      <c r="G29" s="24" t="str">
        <f t="shared" si="0"/>
        <v>-</v>
      </c>
      <c r="H29" s="17"/>
      <c r="I29" s="17"/>
      <c r="J29" s="17"/>
      <c r="K29" s="17"/>
      <c r="M29" s="17"/>
      <c r="N29" s="17"/>
      <c r="O29" s="17"/>
      <c r="P29" s="17"/>
    </row>
    <row r="30" spans="1:16">
      <c r="A30" s="21"/>
      <c r="B30" s="22"/>
      <c r="C30" s="22"/>
      <c r="D30" s="22"/>
      <c r="E30" s="23"/>
      <c r="F30" s="22"/>
      <c r="G30" s="24" t="str">
        <f t="shared" si="0"/>
        <v>-</v>
      </c>
      <c r="H30" s="17"/>
      <c r="I30" s="17"/>
      <c r="J30" s="17"/>
      <c r="K30" s="17"/>
      <c r="M30" s="17"/>
      <c r="N30" s="17"/>
      <c r="O30" s="17"/>
      <c r="P30" s="17"/>
    </row>
    <row r="31" spans="1:16">
      <c r="A31" s="21"/>
      <c r="B31" s="22"/>
      <c r="C31" s="22"/>
      <c r="D31" s="22"/>
      <c r="E31" s="23"/>
      <c r="F31" s="22"/>
      <c r="G31" s="24" t="str">
        <f t="shared" si="0"/>
        <v>-</v>
      </c>
      <c r="H31" s="17"/>
      <c r="I31" s="17"/>
      <c r="J31" s="17"/>
      <c r="K31" s="17"/>
      <c r="M31" s="17"/>
      <c r="N31" s="17"/>
      <c r="O31" s="17"/>
      <c r="P31" s="17"/>
    </row>
    <row r="32" spans="1:16">
      <c r="A32" s="21"/>
      <c r="B32" s="22"/>
      <c r="C32" s="22"/>
      <c r="D32" s="22"/>
      <c r="E32" s="23"/>
      <c r="F32" s="22"/>
      <c r="G32" s="24" t="str">
        <f t="shared" si="0"/>
        <v>-</v>
      </c>
      <c r="H32" s="17"/>
      <c r="I32" s="17"/>
      <c r="J32" s="17"/>
      <c r="K32" s="17"/>
      <c r="M32" s="17"/>
      <c r="N32" s="17"/>
      <c r="O32" s="17"/>
      <c r="P32" s="17"/>
    </row>
    <row r="33" spans="1:16">
      <c r="A33" s="21"/>
      <c r="B33" s="22"/>
      <c r="C33" s="22"/>
      <c r="D33" s="22"/>
      <c r="E33" s="23"/>
      <c r="F33" s="22"/>
      <c r="G33" s="24" t="str">
        <f t="shared" si="0"/>
        <v>-</v>
      </c>
      <c r="H33" s="17"/>
      <c r="I33" s="17"/>
      <c r="J33" s="17"/>
      <c r="K33" s="17"/>
      <c r="M33" s="17"/>
      <c r="N33" s="17"/>
      <c r="O33" s="17"/>
      <c r="P33" s="17"/>
    </row>
    <row r="34" spans="1:16">
      <c r="A34" s="21"/>
      <c r="B34" s="22"/>
      <c r="C34" s="22"/>
      <c r="D34" s="22"/>
      <c r="E34" s="23"/>
      <c r="F34" s="22"/>
      <c r="G34" s="24" t="str">
        <f t="shared" ref="G34:G65" si="1">IF(F34="",IF(C34="","-",C34),VLOOKUP(F34,$C:$G,5,FALSE)&amp;"&gt;&gt;"&amp;C34)</f>
        <v>-</v>
      </c>
      <c r="H34" s="17"/>
      <c r="I34" s="17"/>
      <c r="J34" s="17"/>
      <c r="K34" s="17"/>
      <c r="M34" s="17"/>
      <c r="N34" s="17"/>
      <c r="O34" s="17"/>
      <c r="P34" s="17"/>
    </row>
    <row r="35" spans="1:16">
      <c r="A35" s="21"/>
      <c r="B35" s="22"/>
      <c r="C35" s="22"/>
      <c r="D35" s="22"/>
      <c r="E35" s="23"/>
      <c r="F35" s="22"/>
      <c r="G35" s="24" t="str">
        <f t="shared" si="1"/>
        <v>-</v>
      </c>
      <c r="H35" s="17"/>
      <c r="I35" s="17"/>
      <c r="J35" s="17"/>
      <c r="K35" s="17"/>
      <c r="M35" s="17"/>
      <c r="N35" s="17"/>
      <c r="O35" s="17"/>
      <c r="P35" s="17"/>
    </row>
    <row r="36" spans="1:16">
      <c r="A36" s="21"/>
      <c r="B36" s="22"/>
      <c r="C36" s="22"/>
      <c r="D36" s="22"/>
      <c r="E36" s="23"/>
      <c r="F36" s="22"/>
      <c r="G36" s="24" t="str">
        <f t="shared" si="1"/>
        <v>-</v>
      </c>
      <c r="H36" s="17"/>
      <c r="I36" s="17"/>
      <c r="J36" s="17"/>
      <c r="K36" s="17"/>
      <c r="M36" s="17"/>
      <c r="N36" s="17"/>
      <c r="O36" s="17"/>
      <c r="P36" s="17"/>
    </row>
    <row r="37" spans="1:16">
      <c r="A37" s="21"/>
      <c r="B37" s="22"/>
      <c r="C37" s="22"/>
      <c r="D37" s="22"/>
      <c r="E37" s="23"/>
      <c r="F37" s="22"/>
      <c r="G37" s="24" t="str">
        <f t="shared" si="1"/>
        <v>-</v>
      </c>
      <c r="H37" s="17"/>
      <c r="I37" s="17"/>
      <c r="J37" s="17"/>
      <c r="K37" s="17"/>
      <c r="M37" s="17"/>
      <c r="N37" s="17"/>
      <c r="O37" s="17"/>
      <c r="P37" s="17"/>
    </row>
    <row r="38" spans="1:16">
      <c r="A38" s="21"/>
      <c r="B38" s="22"/>
      <c r="C38" s="22"/>
      <c r="D38" s="22"/>
      <c r="E38" s="23"/>
      <c r="F38" s="22"/>
      <c r="G38" s="24" t="str">
        <f t="shared" si="1"/>
        <v>-</v>
      </c>
      <c r="H38" s="17"/>
      <c r="I38" s="17"/>
      <c r="J38" s="17"/>
      <c r="K38" s="17"/>
      <c r="M38" s="17"/>
      <c r="N38" s="17"/>
      <c r="O38" s="17"/>
      <c r="P38" s="17"/>
    </row>
    <row r="39" spans="1:16">
      <c r="A39" s="21"/>
      <c r="B39" s="22"/>
      <c r="C39" s="22"/>
      <c r="D39" s="22"/>
      <c r="E39" s="23"/>
      <c r="F39" s="22"/>
      <c r="G39" s="24" t="str">
        <f t="shared" si="1"/>
        <v>-</v>
      </c>
      <c r="H39" s="17"/>
      <c r="I39" s="17"/>
      <c r="J39" s="17"/>
      <c r="K39" s="17"/>
      <c r="M39" s="17"/>
      <c r="N39" s="17"/>
      <c r="O39" s="17"/>
      <c r="P39" s="17"/>
    </row>
    <row r="40" spans="1:16">
      <c r="A40" s="21"/>
      <c r="B40" s="22"/>
      <c r="C40" s="22"/>
      <c r="D40" s="22"/>
      <c r="E40" s="23"/>
      <c r="F40" s="22"/>
      <c r="G40" s="24" t="str">
        <f t="shared" si="1"/>
        <v>-</v>
      </c>
      <c r="H40" s="17"/>
      <c r="I40" s="17"/>
      <c r="J40" s="17"/>
      <c r="K40" s="17"/>
      <c r="M40" s="17"/>
      <c r="N40" s="17"/>
      <c r="O40" s="17"/>
      <c r="P40" s="17"/>
    </row>
    <row r="41" spans="1:16">
      <c r="A41" s="21"/>
      <c r="B41" s="22"/>
      <c r="C41" s="22"/>
      <c r="D41" s="22"/>
      <c r="E41" s="23"/>
      <c r="F41" s="22"/>
      <c r="G41" s="24" t="str">
        <f t="shared" si="1"/>
        <v>-</v>
      </c>
      <c r="H41" s="17"/>
      <c r="I41" s="17"/>
      <c r="J41" s="17"/>
      <c r="K41" s="17"/>
      <c r="M41" s="17"/>
      <c r="N41" s="17"/>
      <c r="O41" s="17"/>
      <c r="P41" s="17"/>
    </row>
    <row r="42" spans="1:16">
      <c r="A42" s="21"/>
      <c r="B42" s="22"/>
      <c r="C42" s="22"/>
      <c r="D42" s="22"/>
      <c r="E42" s="23"/>
      <c r="F42" s="22"/>
      <c r="G42" s="24" t="str">
        <f t="shared" si="1"/>
        <v>-</v>
      </c>
      <c r="H42" s="17"/>
      <c r="I42" s="17"/>
      <c r="J42" s="17"/>
      <c r="K42" s="17"/>
      <c r="M42" s="17"/>
      <c r="N42" s="17"/>
      <c r="O42" s="17"/>
      <c r="P42" s="17"/>
    </row>
    <row r="43" spans="1:16">
      <c r="A43" s="21"/>
      <c r="B43" s="22"/>
      <c r="C43" s="22"/>
      <c r="D43" s="22"/>
      <c r="E43" s="23"/>
      <c r="F43" s="22"/>
      <c r="G43" s="24" t="str">
        <f t="shared" si="1"/>
        <v>-</v>
      </c>
      <c r="H43" s="17"/>
      <c r="I43" s="17"/>
      <c r="J43" s="17"/>
      <c r="K43" s="17"/>
      <c r="M43" s="17"/>
      <c r="N43" s="17"/>
      <c r="O43" s="17"/>
      <c r="P43" s="17"/>
    </row>
    <row r="44" spans="1:16">
      <c r="A44" s="21"/>
      <c r="B44" s="22"/>
      <c r="C44" s="22"/>
      <c r="D44" s="22"/>
      <c r="E44" s="23"/>
      <c r="F44" s="22"/>
      <c r="G44" s="24" t="str">
        <f t="shared" si="1"/>
        <v>-</v>
      </c>
      <c r="H44" s="17"/>
      <c r="I44" s="17"/>
      <c r="J44" s="17"/>
      <c r="K44" s="17"/>
      <c r="M44" s="17"/>
      <c r="N44" s="17"/>
      <c r="O44" s="17"/>
      <c r="P44" s="17"/>
    </row>
    <row r="45" spans="1:16">
      <c r="A45" s="21"/>
      <c r="B45" s="22"/>
      <c r="C45" s="22"/>
      <c r="D45" s="22"/>
      <c r="E45" s="23"/>
      <c r="F45" s="22"/>
      <c r="G45" s="24" t="str">
        <f t="shared" si="1"/>
        <v>-</v>
      </c>
      <c r="H45" s="17"/>
      <c r="I45" s="17"/>
      <c r="J45" s="17"/>
      <c r="K45" s="17"/>
      <c r="M45" s="17"/>
      <c r="N45" s="17"/>
      <c r="O45" s="17"/>
      <c r="P45" s="17"/>
    </row>
    <row r="46" spans="1:16">
      <c r="A46" s="21"/>
      <c r="B46" s="22"/>
      <c r="C46" s="22"/>
      <c r="D46" s="22"/>
      <c r="E46" s="23"/>
      <c r="F46" s="22"/>
      <c r="G46" s="24" t="str">
        <f t="shared" si="1"/>
        <v>-</v>
      </c>
      <c r="H46" s="17"/>
      <c r="I46" s="17"/>
      <c r="J46" s="17"/>
      <c r="K46" s="17"/>
      <c r="M46" s="17"/>
      <c r="N46" s="17"/>
      <c r="O46" s="17"/>
      <c r="P46" s="17"/>
    </row>
    <row r="47" spans="1:16">
      <c r="A47" s="21"/>
      <c r="B47" s="22"/>
      <c r="C47" s="22"/>
      <c r="D47" s="22"/>
      <c r="E47" s="23"/>
      <c r="F47" s="22"/>
      <c r="G47" s="24" t="str">
        <f t="shared" si="1"/>
        <v>-</v>
      </c>
      <c r="H47" s="17"/>
      <c r="I47" s="17"/>
      <c r="J47" s="17"/>
      <c r="K47" s="17"/>
      <c r="M47" s="17"/>
      <c r="N47" s="17"/>
      <c r="O47" s="17"/>
      <c r="P47" s="17"/>
    </row>
    <row r="48" spans="1:16">
      <c r="A48" s="21"/>
      <c r="B48" s="22"/>
      <c r="C48" s="22"/>
      <c r="D48" s="22"/>
      <c r="E48" s="23"/>
      <c r="F48" s="22"/>
      <c r="G48" s="24" t="str">
        <f t="shared" si="1"/>
        <v>-</v>
      </c>
      <c r="H48" s="17"/>
      <c r="I48" s="17"/>
      <c r="J48" s="17"/>
      <c r="K48" s="17"/>
      <c r="M48" s="17"/>
      <c r="N48" s="17"/>
      <c r="O48" s="17"/>
      <c r="P48" s="17"/>
    </row>
    <row r="49" spans="1:16">
      <c r="A49" s="21"/>
      <c r="B49" s="22"/>
      <c r="C49" s="22"/>
      <c r="D49" s="22"/>
      <c r="E49" s="23"/>
      <c r="F49" s="22"/>
      <c r="G49" s="24" t="str">
        <f t="shared" si="1"/>
        <v>-</v>
      </c>
      <c r="H49" s="17"/>
      <c r="I49" s="17"/>
      <c r="J49" s="17"/>
      <c r="K49" s="17"/>
      <c r="M49" s="17"/>
      <c r="N49" s="17"/>
      <c r="O49" s="17"/>
      <c r="P49" s="17"/>
    </row>
    <row r="50" spans="1:16">
      <c r="A50" s="21"/>
      <c r="B50" s="22"/>
      <c r="C50" s="22"/>
      <c r="D50" s="22"/>
      <c r="E50" s="23"/>
      <c r="F50" s="22"/>
      <c r="G50" s="24" t="str">
        <f t="shared" si="1"/>
        <v>-</v>
      </c>
      <c r="H50" s="17"/>
      <c r="I50" s="17"/>
      <c r="J50" s="17"/>
      <c r="K50" s="17"/>
      <c r="M50" s="17"/>
      <c r="N50" s="17"/>
      <c r="O50" s="17"/>
      <c r="P50" s="17"/>
    </row>
    <row r="51" spans="1:16">
      <c r="A51" s="21"/>
      <c r="B51" s="22"/>
      <c r="C51" s="22"/>
      <c r="D51" s="22"/>
      <c r="E51" s="23"/>
      <c r="F51" s="22"/>
      <c r="G51" s="24" t="str">
        <f t="shared" si="1"/>
        <v>-</v>
      </c>
      <c r="H51" s="17"/>
      <c r="I51" s="17"/>
      <c r="J51" s="17"/>
      <c r="K51" s="17"/>
      <c r="M51" s="17"/>
      <c r="N51" s="17"/>
      <c r="O51" s="17"/>
      <c r="P51" s="17"/>
    </row>
    <row r="52" spans="1:16">
      <c r="A52" s="21"/>
      <c r="B52" s="22"/>
      <c r="C52" s="22"/>
      <c r="D52" s="22"/>
      <c r="E52" s="23"/>
      <c r="F52" s="22"/>
      <c r="G52" s="24" t="str">
        <f t="shared" si="1"/>
        <v>-</v>
      </c>
      <c r="H52" s="17"/>
      <c r="I52" s="17"/>
      <c r="J52" s="17"/>
      <c r="K52" s="17"/>
      <c r="M52" s="17"/>
      <c r="N52" s="17"/>
      <c r="O52" s="17"/>
      <c r="P52" s="17"/>
    </row>
    <row r="53" spans="1:16">
      <c r="A53" s="21"/>
      <c r="B53" s="22"/>
      <c r="C53" s="22"/>
      <c r="D53" s="22"/>
      <c r="E53" s="23"/>
      <c r="F53" s="22"/>
      <c r="G53" s="24" t="str">
        <f t="shared" si="1"/>
        <v>-</v>
      </c>
      <c r="H53" s="17"/>
      <c r="I53" s="17"/>
      <c r="J53" s="17"/>
      <c r="K53" s="17"/>
      <c r="M53" s="17"/>
      <c r="N53" s="17"/>
      <c r="O53" s="17"/>
      <c r="P53" s="17"/>
    </row>
    <row r="54" spans="1:16">
      <c r="A54" s="21"/>
      <c r="B54" s="22"/>
      <c r="C54" s="22"/>
      <c r="D54" s="22"/>
      <c r="E54" s="23"/>
      <c r="F54" s="22"/>
      <c r="G54" s="24" t="str">
        <f t="shared" si="1"/>
        <v>-</v>
      </c>
      <c r="H54" s="17"/>
      <c r="I54" s="17"/>
      <c r="J54" s="17"/>
      <c r="K54" s="17"/>
      <c r="M54" s="17"/>
      <c r="N54" s="17"/>
      <c r="O54" s="17"/>
      <c r="P54" s="17"/>
    </row>
    <row r="55" spans="1:16">
      <c r="A55" s="21"/>
      <c r="B55" s="22"/>
      <c r="C55" s="22"/>
      <c r="D55" s="22"/>
      <c r="E55" s="23"/>
      <c r="F55" s="22"/>
      <c r="G55" s="24" t="str">
        <f t="shared" si="1"/>
        <v>-</v>
      </c>
      <c r="H55" s="17"/>
      <c r="I55" s="17"/>
      <c r="J55" s="17"/>
      <c r="K55" s="17"/>
      <c r="M55" s="17"/>
      <c r="N55" s="17"/>
      <c r="O55" s="17"/>
      <c r="P55" s="17"/>
    </row>
    <row r="56" spans="1:16">
      <c r="A56" s="21"/>
      <c r="B56" s="22"/>
      <c r="C56" s="22"/>
      <c r="D56" s="22"/>
      <c r="E56" s="23"/>
      <c r="F56" s="22"/>
      <c r="G56" s="24" t="str">
        <f t="shared" si="1"/>
        <v>-</v>
      </c>
      <c r="H56" s="17"/>
      <c r="I56" s="17"/>
      <c r="J56" s="17"/>
      <c r="K56" s="17"/>
      <c r="M56" s="17"/>
      <c r="N56" s="17"/>
      <c r="O56" s="17"/>
      <c r="P56" s="17"/>
    </row>
    <row r="57" spans="1:16">
      <c r="A57" s="21"/>
      <c r="B57" s="22"/>
      <c r="C57" s="22"/>
      <c r="D57" s="22"/>
      <c r="E57" s="23"/>
      <c r="F57" s="22"/>
      <c r="G57" s="24" t="str">
        <f t="shared" si="1"/>
        <v>-</v>
      </c>
      <c r="H57" s="17"/>
      <c r="I57" s="17"/>
      <c r="J57" s="17"/>
      <c r="K57" s="17"/>
      <c r="M57" s="17"/>
      <c r="N57" s="17"/>
      <c r="O57" s="17"/>
      <c r="P57" s="17"/>
    </row>
    <row r="58" spans="1:16">
      <c r="A58" s="21"/>
      <c r="B58" s="22"/>
      <c r="C58" s="22"/>
      <c r="D58" s="22"/>
      <c r="E58" s="23"/>
      <c r="F58" s="22"/>
      <c r="G58" s="24" t="str">
        <f t="shared" si="1"/>
        <v>-</v>
      </c>
      <c r="H58" s="17"/>
      <c r="I58" s="17"/>
      <c r="J58" s="17"/>
      <c r="K58" s="17"/>
      <c r="M58" s="17"/>
      <c r="N58" s="17"/>
      <c r="O58" s="17"/>
      <c r="P58" s="17"/>
    </row>
    <row r="59" spans="1:16">
      <c r="A59" s="21"/>
      <c r="B59" s="22"/>
      <c r="C59" s="22"/>
      <c r="D59" s="22"/>
      <c r="E59" s="23"/>
      <c r="F59" s="22"/>
      <c r="G59" s="24" t="str">
        <f t="shared" si="1"/>
        <v>-</v>
      </c>
      <c r="H59" s="17"/>
      <c r="I59" s="17"/>
      <c r="J59" s="17"/>
      <c r="K59" s="17"/>
      <c r="M59" s="17"/>
      <c r="N59" s="17"/>
      <c r="O59" s="17"/>
      <c r="P59" s="17"/>
    </row>
    <row r="60" spans="1:16">
      <c r="A60" s="21"/>
      <c r="B60" s="22"/>
      <c r="C60" s="22"/>
      <c r="D60" s="22"/>
      <c r="E60" s="23"/>
      <c r="F60" s="22"/>
      <c r="G60" s="24" t="str">
        <f t="shared" si="1"/>
        <v>-</v>
      </c>
      <c r="H60" s="17"/>
      <c r="I60" s="17"/>
      <c r="J60" s="17"/>
      <c r="K60" s="17"/>
      <c r="M60" s="17"/>
      <c r="N60" s="17"/>
      <c r="O60" s="17"/>
      <c r="P60" s="17"/>
    </row>
    <row r="61" spans="1:16">
      <c r="A61" s="21"/>
      <c r="B61" s="22"/>
      <c r="C61" s="22"/>
      <c r="D61" s="22"/>
      <c r="E61" s="23"/>
      <c r="F61" s="22"/>
      <c r="G61" s="24" t="str">
        <f t="shared" si="1"/>
        <v>-</v>
      </c>
      <c r="H61" s="17"/>
      <c r="I61" s="17"/>
      <c r="J61" s="17"/>
      <c r="K61" s="17"/>
      <c r="M61" s="17"/>
      <c r="N61" s="17"/>
      <c r="O61" s="17"/>
      <c r="P61" s="17"/>
    </row>
    <row r="62" spans="1:16">
      <c r="A62" s="21"/>
      <c r="B62" s="22"/>
      <c r="C62" s="22"/>
      <c r="D62" s="22"/>
      <c r="E62" s="23"/>
      <c r="F62" s="22"/>
      <c r="G62" s="24" t="str">
        <f t="shared" si="1"/>
        <v>-</v>
      </c>
      <c r="H62" s="17"/>
      <c r="I62" s="17"/>
      <c r="J62" s="17"/>
      <c r="K62" s="17"/>
      <c r="M62" s="17"/>
      <c r="N62" s="17"/>
      <c r="O62" s="17"/>
      <c r="P62" s="17"/>
    </row>
    <row r="63" spans="1:16">
      <c r="A63" s="21"/>
      <c r="B63" s="22"/>
      <c r="C63" s="22"/>
      <c r="D63" s="22"/>
      <c r="E63" s="23"/>
      <c r="F63" s="22"/>
      <c r="G63" s="24" t="str">
        <f t="shared" si="1"/>
        <v>-</v>
      </c>
      <c r="H63" s="17"/>
      <c r="I63" s="17"/>
      <c r="J63" s="17"/>
      <c r="K63" s="17"/>
      <c r="M63" s="17"/>
      <c r="N63" s="17"/>
      <c r="O63" s="17"/>
      <c r="P63" s="17"/>
    </row>
    <row r="64" spans="1:16">
      <c r="A64" s="21"/>
      <c r="B64" s="22"/>
      <c r="C64" s="22"/>
      <c r="D64" s="22"/>
      <c r="E64" s="23"/>
      <c r="F64" s="22"/>
      <c r="G64" s="24" t="str">
        <f t="shared" si="1"/>
        <v>-</v>
      </c>
      <c r="H64" s="17"/>
      <c r="I64" s="17"/>
      <c r="J64" s="17"/>
      <c r="K64" s="17"/>
      <c r="M64" s="17"/>
      <c r="N64" s="17"/>
      <c r="O64" s="17"/>
      <c r="P64" s="17"/>
    </row>
    <row r="65" spans="1:16">
      <c r="A65" s="21"/>
      <c r="B65" s="22"/>
      <c r="C65" s="22"/>
      <c r="D65" s="22"/>
      <c r="E65" s="23"/>
      <c r="F65" s="22"/>
      <c r="G65" s="24" t="str">
        <f t="shared" si="1"/>
        <v>-</v>
      </c>
      <c r="H65" s="17"/>
      <c r="I65" s="17"/>
      <c r="J65" s="17"/>
      <c r="K65" s="17"/>
      <c r="M65" s="17"/>
      <c r="N65" s="17"/>
      <c r="O65" s="17"/>
      <c r="P65" s="17"/>
    </row>
    <row r="66" spans="1:16">
      <c r="A66" s="21"/>
      <c r="B66" s="22"/>
      <c r="C66" s="22"/>
      <c r="D66" s="22"/>
      <c r="E66" s="23"/>
      <c r="F66" s="22"/>
      <c r="G66" s="24" t="str">
        <f t="shared" ref="G66:G97" si="2">IF(F66="",IF(C66="","-",C66),VLOOKUP(F66,$C:$G,5,FALSE)&amp;"&gt;&gt;"&amp;C66)</f>
        <v>-</v>
      </c>
      <c r="H66" s="17"/>
      <c r="I66" s="17"/>
      <c r="J66" s="17"/>
      <c r="K66" s="17"/>
      <c r="M66" s="17"/>
      <c r="N66" s="17"/>
      <c r="O66" s="17"/>
      <c r="P66" s="17"/>
    </row>
    <row r="67" spans="1:16">
      <c r="A67" s="21"/>
      <c r="B67" s="22"/>
      <c r="C67" s="22"/>
      <c r="D67" s="22"/>
      <c r="E67" s="23"/>
      <c r="F67" s="22"/>
      <c r="G67" s="24" t="str">
        <f t="shared" si="2"/>
        <v>-</v>
      </c>
      <c r="H67" s="17"/>
      <c r="I67" s="17"/>
      <c r="J67" s="17"/>
      <c r="K67" s="17"/>
      <c r="M67" s="17"/>
      <c r="N67" s="17"/>
      <c r="O67" s="17"/>
      <c r="P67" s="17"/>
    </row>
    <row r="68" spans="1:16">
      <c r="A68" s="21"/>
      <c r="B68" s="22"/>
      <c r="C68" s="22"/>
      <c r="D68" s="22"/>
      <c r="E68" s="23"/>
      <c r="F68" s="22"/>
      <c r="G68" s="24" t="str">
        <f t="shared" si="2"/>
        <v>-</v>
      </c>
      <c r="H68" s="17"/>
      <c r="I68" s="17"/>
      <c r="J68" s="17"/>
      <c r="K68" s="17"/>
      <c r="M68" s="17"/>
      <c r="N68" s="17"/>
      <c r="O68" s="17"/>
      <c r="P68" s="17"/>
    </row>
    <row r="69" spans="1:16">
      <c r="A69" s="21"/>
      <c r="B69" s="22"/>
      <c r="C69" s="22"/>
      <c r="D69" s="22"/>
      <c r="E69" s="23"/>
      <c r="F69" s="22"/>
      <c r="G69" s="24" t="str">
        <f t="shared" si="2"/>
        <v>-</v>
      </c>
      <c r="H69" s="17"/>
      <c r="I69" s="17"/>
      <c r="J69" s="17"/>
      <c r="K69" s="17"/>
      <c r="M69" s="17"/>
      <c r="N69" s="17"/>
      <c r="O69" s="17"/>
      <c r="P69" s="17"/>
    </row>
    <row r="70" spans="1:16">
      <c r="A70" s="21"/>
      <c r="B70" s="22"/>
      <c r="C70" s="22"/>
      <c r="D70" s="22"/>
      <c r="E70" s="23"/>
      <c r="F70" s="22"/>
      <c r="G70" s="24" t="str">
        <f t="shared" si="2"/>
        <v>-</v>
      </c>
      <c r="H70" s="17"/>
      <c r="I70" s="17"/>
      <c r="J70" s="17"/>
      <c r="K70" s="17"/>
      <c r="M70" s="17"/>
      <c r="N70" s="17"/>
      <c r="O70" s="17"/>
      <c r="P70" s="17"/>
    </row>
    <row r="71" spans="1:16">
      <c r="A71" s="21"/>
      <c r="B71" s="22"/>
      <c r="C71" s="22"/>
      <c r="D71" s="22"/>
      <c r="E71" s="23"/>
      <c r="F71" s="22"/>
      <c r="G71" s="24" t="str">
        <f t="shared" si="2"/>
        <v>-</v>
      </c>
      <c r="H71" s="17"/>
      <c r="I71" s="17"/>
      <c r="J71" s="17"/>
      <c r="K71" s="17"/>
      <c r="M71" s="17"/>
      <c r="N71" s="17"/>
      <c r="O71" s="17"/>
      <c r="P71" s="17"/>
    </row>
    <row r="72" spans="1:16">
      <c r="A72" s="21"/>
      <c r="B72" s="22"/>
      <c r="C72" s="22"/>
      <c r="D72" s="22"/>
      <c r="E72" s="23"/>
      <c r="F72" s="22"/>
      <c r="G72" s="24" t="str">
        <f t="shared" si="2"/>
        <v>-</v>
      </c>
      <c r="H72" s="17"/>
      <c r="I72" s="17"/>
      <c r="J72" s="17"/>
      <c r="K72" s="17"/>
      <c r="M72" s="17"/>
      <c r="N72" s="17"/>
      <c r="O72" s="17"/>
      <c r="P72" s="17"/>
    </row>
    <row r="73" spans="1:16">
      <c r="A73" s="21"/>
      <c r="B73" s="22"/>
      <c r="C73" s="22"/>
      <c r="D73" s="22"/>
      <c r="E73" s="23"/>
      <c r="F73" s="22"/>
      <c r="G73" s="24" t="str">
        <f t="shared" si="2"/>
        <v>-</v>
      </c>
      <c r="H73" s="17"/>
      <c r="I73" s="17"/>
      <c r="J73" s="17"/>
      <c r="K73" s="17"/>
      <c r="M73" s="17"/>
      <c r="N73" s="17"/>
      <c r="O73" s="17"/>
      <c r="P73" s="17"/>
    </row>
    <row r="74" spans="1:16">
      <c r="A74" s="21"/>
      <c r="B74" s="22"/>
      <c r="C74" s="22"/>
      <c r="D74" s="22"/>
      <c r="E74" s="23"/>
      <c r="F74" s="22"/>
      <c r="G74" s="24" t="str">
        <f t="shared" si="2"/>
        <v>-</v>
      </c>
      <c r="H74" s="17"/>
      <c r="I74" s="17"/>
      <c r="J74" s="17"/>
      <c r="K74" s="17"/>
      <c r="M74" s="17"/>
      <c r="N74" s="17"/>
      <c r="O74" s="17"/>
      <c r="P74" s="17"/>
    </row>
    <row r="75" spans="1:16">
      <c r="A75" s="21"/>
      <c r="B75" s="22"/>
      <c r="C75" s="22"/>
      <c r="D75" s="22"/>
      <c r="E75" s="23"/>
      <c r="F75" s="22"/>
      <c r="G75" s="24" t="str">
        <f t="shared" si="2"/>
        <v>-</v>
      </c>
      <c r="H75" s="17"/>
      <c r="I75" s="17"/>
      <c r="J75" s="17"/>
      <c r="K75" s="17"/>
      <c r="M75" s="17"/>
      <c r="N75" s="17"/>
      <c r="O75" s="17"/>
      <c r="P75" s="17"/>
    </row>
    <row r="76" spans="1:16">
      <c r="A76" s="21"/>
      <c r="B76" s="22"/>
      <c r="C76" s="22"/>
      <c r="D76" s="22"/>
      <c r="E76" s="23"/>
      <c r="F76" s="22"/>
      <c r="G76" s="24" t="str">
        <f t="shared" si="2"/>
        <v>-</v>
      </c>
      <c r="H76" s="17"/>
      <c r="I76" s="17"/>
      <c r="J76" s="17"/>
      <c r="K76" s="17"/>
      <c r="M76" s="17"/>
      <c r="N76" s="17"/>
      <c r="O76" s="17"/>
      <c r="P76" s="17"/>
    </row>
    <row r="77" spans="1:16">
      <c r="A77" s="21"/>
      <c r="B77" s="22"/>
      <c r="C77" s="22"/>
      <c r="D77" s="22"/>
      <c r="E77" s="23"/>
      <c r="F77" s="22"/>
      <c r="G77" s="24" t="str">
        <f t="shared" si="2"/>
        <v>-</v>
      </c>
      <c r="H77" s="17"/>
      <c r="I77" s="17"/>
      <c r="J77" s="17"/>
      <c r="K77" s="17"/>
      <c r="M77" s="17"/>
      <c r="N77" s="17"/>
      <c r="O77" s="17"/>
      <c r="P77" s="17"/>
    </row>
    <row r="78" spans="1:16">
      <c r="A78" s="21"/>
      <c r="B78" s="22"/>
      <c r="C78" s="22"/>
      <c r="D78" s="22"/>
      <c r="E78" s="23"/>
      <c r="F78" s="22"/>
      <c r="G78" s="24" t="str">
        <f t="shared" si="2"/>
        <v>-</v>
      </c>
      <c r="H78" s="17"/>
      <c r="I78" s="17"/>
      <c r="J78" s="17"/>
      <c r="K78" s="17"/>
      <c r="M78" s="17"/>
      <c r="N78" s="17"/>
      <c r="O78" s="17"/>
      <c r="P78" s="17"/>
    </row>
    <row r="79" spans="1:16">
      <c r="A79" s="21"/>
      <c r="B79" s="22"/>
      <c r="C79" s="22"/>
      <c r="D79" s="22"/>
      <c r="E79" s="23"/>
      <c r="F79" s="22"/>
      <c r="G79" s="24" t="str">
        <f t="shared" si="2"/>
        <v>-</v>
      </c>
      <c r="H79" s="17"/>
      <c r="I79" s="17"/>
      <c r="J79" s="17"/>
      <c r="K79" s="17"/>
      <c r="M79" s="17"/>
      <c r="N79" s="17"/>
      <c r="O79" s="17"/>
      <c r="P79" s="17"/>
    </row>
    <row r="80" spans="1:16">
      <c r="A80" s="21"/>
      <c r="B80" s="22"/>
      <c r="C80" s="22"/>
      <c r="D80" s="22"/>
      <c r="E80" s="23"/>
      <c r="F80" s="22"/>
      <c r="G80" s="24" t="str">
        <f t="shared" si="2"/>
        <v>-</v>
      </c>
      <c r="H80" s="17"/>
      <c r="I80" s="17"/>
      <c r="J80" s="17"/>
      <c r="K80" s="17"/>
      <c r="M80" s="17"/>
      <c r="N80" s="17"/>
      <c r="O80" s="17"/>
      <c r="P80" s="17"/>
    </row>
    <row r="81" spans="1:16">
      <c r="A81" s="21"/>
      <c r="B81" s="22"/>
      <c r="C81" s="22"/>
      <c r="D81" s="22"/>
      <c r="E81" s="23"/>
      <c r="F81" s="22"/>
      <c r="G81" s="24" t="str">
        <f t="shared" si="2"/>
        <v>-</v>
      </c>
      <c r="H81" s="17"/>
      <c r="I81" s="17"/>
      <c r="J81" s="17"/>
      <c r="K81" s="17"/>
      <c r="M81" s="17"/>
      <c r="N81" s="17"/>
      <c r="O81" s="17"/>
      <c r="P81" s="17"/>
    </row>
    <row r="82" spans="1:16">
      <c r="A82" s="21"/>
      <c r="B82" s="22"/>
      <c r="C82" s="22"/>
      <c r="D82" s="22"/>
      <c r="E82" s="23"/>
      <c r="F82" s="22"/>
      <c r="G82" s="24" t="str">
        <f t="shared" si="2"/>
        <v>-</v>
      </c>
      <c r="H82" s="17"/>
      <c r="I82" s="17"/>
      <c r="J82" s="17"/>
      <c r="K82" s="17"/>
      <c r="M82" s="17"/>
      <c r="N82" s="17"/>
      <c r="O82" s="17"/>
      <c r="P82" s="17"/>
    </row>
    <row r="83" spans="1:16">
      <c r="A83" s="21"/>
      <c r="B83" s="22"/>
      <c r="C83" s="22"/>
      <c r="D83" s="22"/>
      <c r="E83" s="23"/>
      <c r="F83" s="22"/>
      <c r="G83" s="24" t="str">
        <f t="shared" si="2"/>
        <v>-</v>
      </c>
      <c r="H83" s="17"/>
      <c r="I83" s="17"/>
      <c r="J83" s="17"/>
      <c r="K83" s="17"/>
      <c r="M83" s="17"/>
      <c r="N83" s="17"/>
      <c r="O83" s="17"/>
      <c r="P83" s="17"/>
    </row>
    <row r="84" spans="1:16">
      <c r="A84" s="21"/>
      <c r="B84" s="22"/>
      <c r="C84" s="22"/>
      <c r="D84" s="22"/>
      <c r="E84" s="23"/>
      <c r="F84" s="22"/>
      <c r="G84" s="24" t="str">
        <f t="shared" si="2"/>
        <v>-</v>
      </c>
      <c r="H84" s="17"/>
      <c r="I84" s="17"/>
      <c r="J84" s="17"/>
      <c r="K84" s="17"/>
      <c r="M84" s="17"/>
      <c r="N84" s="17"/>
      <c r="O84" s="17"/>
      <c r="P84" s="17"/>
    </row>
    <row r="85" spans="1:16">
      <c r="A85" s="21"/>
      <c r="B85" s="22"/>
      <c r="C85" s="22"/>
      <c r="D85" s="22"/>
      <c r="E85" s="23"/>
      <c r="F85" s="22"/>
      <c r="G85" s="24" t="str">
        <f t="shared" si="2"/>
        <v>-</v>
      </c>
      <c r="H85" s="17"/>
      <c r="I85" s="17"/>
      <c r="J85" s="17"/>
      <c r="K85" s="17"/>
      <c r="M85" s="17"/>
      <c r="N85" s="17"/>
      <c r="O85" s="17"/>
      <c r="P85" s="17"/>
    </row>
    <row r="86" spans="1:16">
      <c r="A86" s="21"/>
      <c r="B86" s="22"/>
      <c r="C86" s="22"/>
      <c r="D86" s="22"/>
      <c r="E86" s="23"/>
      <c r="F86" s="22"/>
      <c r="G86" s="24" t="str">
        <f t="shared" si="2"/>
        <v>-</v>
      </c>
      <c r="H86" s="17"/>
      <c r="I86" s="17"/>
      <c r="J86" s="17"/>
      <c r="K86" s="17"/>
      <c r="M86" s="17"/>
      <c r="N86" s="17"/>
      <c r="O86" s="17"/>
      <c r="P86" s="17"/>
    </row>
    <row r="87" spans="1:16">
      <c r="A87" s="21"/>
      <c r="B87" s="22"/>
      <c r="C87" s="22"/>
      <c r="D87" s="22"/>
      <c r="E87" s="23"/>
      <c r="F87" s="22"/>
      <c r="G87" s="24" t="str">
        <f t="shared" si="2"/>
        <v>-</v>
      </c>
      <c r="H87" s="17"/>
      <c r="I87" s="17"/>
      <c r="J87" s="17"/>
      <c r="K87" s="17"/>
      <c r="M87" s="17"/>
      <c r="N87" s="17"/>
      <c r="O87" s="17"/>
      <c r="P87" s="17"/>
    </row>
    <row r="88" spans="1:16">
      <c r="A88" s="21"/>
      <c r="B88" s="22"/>
      <c r="C88" s="22"/>
      <c r="D88" s="22"/>
      <c r="E88" s="23"/>
      <c r="F88" s="22"/>
      <c r="G88" s="24" t="str">
        <f t="shared" si="2"/>
        <v>-</v>
      </c>
      <c r="H88" s="17"/>
      <c r="I88" s="17"/>
      <c r="J88" s="17"/>
      <c r="K88" s="17"/>
      <c r="M88" s="17"/>
      <c r="N88" s="17"/>
      <c r="O88" s="17"/>
      <c r="P88" s="17"/>
    </row>
    <row r="89" spans="1:16">
      <c r="A89" s="21"/>
      <c r="B89" s="22"/>
      <c r="C89" s="22"/>
      <c r="D89" s="22"/>
      <c r="E89" s="23"/>
      <c r="F89" s="22"/>
      <c r="G89" s="24" t="str">
        <f t="shared" si="2"/>
        <v>-</v>
      </c>
      <c r="H89" s="17"/>
      <c r="I89" s="17"/>
      <c r="J89" s="17"/>
      <c r="K89" s="17"/>
      <c r="M89" s="17"/>
      <c r="N89" s="17"/>
      <c r="O89" s="17"/>
      <c r="P89" s="17"/>
    </row>
    <row r="90" spans="1:16">
      <c r="A90" s="21"/>
      <c r="B90" s="22"/>
      <c r="C90" s="22"/>
      <c r="D90" s="22"/>
      <c r="E90" s="23"/>
      <c r="F90" s="22"/>
      <c r="G90" s="24" t="str">
        <f t="shared" si="2"/>
        <v>-</v>
      </c>
      <c r="H90" s="17"/>
      <c r="I90" s="17"/>
      <c r="J90" s="17"/>
      <c r="K90" s="17"/>
      <c r="M90" s="17"/>
      <c r="N90" s="17"/>
      <c r="O90" s="17"/>
      <c r="P90" s="17"/>
    </row>
    <row r="91" spans="1:16">
      <c r="A91" s="21"/>
      <c r="B91" s="22"/>
      <c r="C91" s="22"/>
      <c r="D91" s="22"/>
      <c r="E91" s="23"/>
      <c r="F91" s="22"/>
      <c r="G91" s="24" t="str">
        <f t="shared" si="2"/>
        <v>-</v>
      </c>
      <c r="H91" s="17"/>
      <c r="I91" s="17"/>
      <c r="J91" s="17"/>
      <c r="K91" s="17"/>
      <c r="M91" s="17"/>
      <c r="N91" s="17"/>
      <c r="O91" s="17"/>
      <c r="P91" s="17"/>
    </row>
    <row r="92" spans="1:16">
      <c r="A92" s="21"/>
      <c r="B92" s="22"/>
      <c r="C92" s="22"/>
      <c r="D92" s="22"/>
      <c r="E92" s="23"/>
      <c r="F92" s="22"/>
      <c r="G92" s="24" t="str">
        <f t="shared" si="2"/>
        <v>-</v>
      </c>
      <c r="H92" s="17"/>
      <c r="I92" s="17"/>
      <c r="J92" s="17"/>
      <c r="K92" s="17"/>
      <c r="M92" s="17"/>
      <c r="N92" s="17"/>
      <c r="O92" s="17"/>
      <c r="P92" s="17"/>
    </row>
    <row r="93" spans="1:16">
      <c r="A93" s="21"/>
      <c r="B93" s="22"/>
      <c r="C93" s="22"/>
      <c r="D93" s="22"/>
      <c r="E93" s="23"/>
      <c r="F93" s="22"/>
      <c r="G93" s="24" t="str">
        <f t="shared" si="2"/>
        <v>-</v>
      </c>
      <c r="H93" s="17"/>
      <c r="I93" s="17"/>
      <c r="J93" s="17"/>
      <c r="K93" s="17"/>
      <c r="M93" s="17"/>
      <c r="N93" s="17"/>
      <c r="O93" s="17"/>
      <c r="P93" s="17"/>
    </row>
    <row r="94" spans="1:16">
      <c r="A94" s="21"/>
      <c r="B94" s="22"/>
      <c r="C94" s="22"/>
      <c r="D94" s="22"/>
      <c r="E94" s="23"/>
      <c r="F94" s="22"/>
      <c r="G94" s="24" t="str">
        <f t="shared" si="2"/>
        <v>-</v>
      </c>
      <c r="H94" s="17"/>
      <c r="I94" s="17"/>
      <c r="J94" s="17"/>
      <c r="K94" s="17"/>
      <c r="M94" s="17"/>
      <c r="N94" s="17"/>
      <c r="O94" s="17"/>
      <c r="P94" s="17"/>
    </row>
    <row r="95" spans="1:16">
      <c r="A95" s="21"/>
      <c r="B95" s="22"/>
      <c r="C95" s="22"/>
      <c r="D95" s="22"/>
      <c r="E95" s="23"/>
      <c r="F95" s="22"/>
      <c r="G95" s="24" t="str">
        <f t="shared" si="2"/>
        <v>-</v>
      </c>
      <c r="H95" s="17"/>
      <c r="I95" s="17"/>
      <c r="J95" s="17"/>
      <c r="K95" s="17"/>
      <c r="M95" s="17"/>
      <c r="N95" s="17"/>
      <c r="O95" s="17"/>
      <c r="P95" s="17"/>
    </row>
    <row r="96" spans="1:16">
      <c r="A96" s="21"/>
      <c r="B96" s="22"/>
      <c r="C96" s="22"/>
      <c r="D96" s="22"/>
      <c r="E96" s="23"/>
      <c r="F96" s="22"/>
      <c r="G96" s="24" t="str">
        <f t="shared" si="2"/>
        <v>-</v>
      </c>
      <c r="H96" s="17"/>
      <c r="I96" s="17"/>
      <c r="J96" s="17"/>
      <c r="K96" s="17"/>
      <c r="M96" s="17"/>
      <c r="N96" s="17"/>
      <c r="O96" s="17"/>
      <c r="P96" s="17"/>
    </row>
    <row r="97" spans="1:16">
      <c r="A97" s="21"/>
      <c r="B97" s="22"/>
      <c r="C97" s="22"/>
      <c r="D97" s="22"/>
      <c r="E97" s="23"/>
      <c r="F97" s="22"/>
      <c r="G97" s="24" t="str">
        <f t="shared" si="2"/>
        <v>-</v>
      </c>
      <c r="H97" s="17"/>
      <c r="I97" s="17"/>
      <c r="J97" s="17"/>
      <c r="K97" s="17"/>
      <c r="M97" s="17"/>
      <c r="N97" s="17"/>
      <c r="O97" s="17"/>
      <c r="P97" s="17"/>
    </row>
    <row r="98" spans="1:16">
      <c r="A98" s="21"/>
      <c r="B98" s="22"/>
      <c r="C98" s="22"/>
      <c r="D98" s="22"/>
      <c r="E98" s="23"/>
      <c r="F98" s="22"/>
      <c r="G98" s="24" t="str">
        <f t="shared" ref="G98:G129" si="3">IF(F98="",IF(C98="","-",C98),VLOOKUP(F98,$C:$G,5,FALSE)&amp;"&gt;&gt;"&amp;C98)</f>
        <v>-</v>
      </c>
      <c r="H98" s="17"/>
      <c r="I98" s="17"/>
      <c r="J98" s="17"/>
      <c r="K98" s="17"/>
      <c r="M98" s="17"/>
      <c r="N98" s="17"/>
      <c r="O98" s="17"/>
      <c r="P98" s="17"/>
    </row>
    <row r="99" spans="1:16">
      <c r="A99" s="21"/>
      <c r="B99" s="22"/>
      <c r="C99" s="22"/>
      <c r="D99" s="22"/>
      <c r="E99" s="23"/>
      <c r="F99" s="22"/>
      <c r="G99" s="24" t="str">
        <f t="shared" si="3"/>
        <v>-</v>
      </c>
      <c r="H99" s="17"/>
      <c r="I99" s="17"/>
      <c r="J99" s="17"/>
      <c r="K99" s="17"/>
      <c r="M99" s="17"/>
      <c r="N99" s="17"/>
      <c r="O99" s="17"/>
      <c r="P99" s="17"/>
    </row>
    <row r="100" spans="1:16">
      <c r="A100" s="21"/>
      <c r="B100" s="22"/>
      <c r="C100" s="22"/>
      <c r="D100" s="22"/>
      <c r="E100" s="23"/>
      <c r="F100" s="22"/>
      <c r="G100" s="24" t="str">
        <f t="shared" si="3"/>
        <v>-</v>
      </c>
      <c r="H100" s="17"/>
      <c r="I100" s="17"/>
      <c r="J100" s="17"/>
      <c r="K100" s="17"/>
      <c r="M100" s="17"/>
      <c r="N100" s="17"/>
      <c r="O100" s="17"/>
      <c r="P100" s="17"/>
    </row>
    <row r="101" spans="1:16">
      <c r="A101" s="21"/>
      <c r="B101" s="22"/>
      <c r="C101" s="22"/>
      <c r="D101" s="22"/>
      <c r="E101" s="23"/>
      <c r="F101" s="22"/>
      <c r="G101" s="24" t="str">
        <f t="shared" si="3"/>
        <v>-</v>
      </c>
      <c r="H101" s="17"/>
      <c r="I101" s="17"/>
      <c r="J101" s="17"/>
      <c r="K101" s="17"/>
      <c r="M101" s="17"/>
      <c r="N101" s="17"/>
      <c r="O101" s="17"/>
      <c r="P101" s="17"/>
    </row>
    <row r="102" spans="1:16">
      <c r="A102" s="21"/>
      <c r="B102" s="22"/>
      <c r="C102" s="22"/>
      <c r="D102" s="22"/>
      <c r="E102" s="23"/>
      <c r="F102" s="22"/>
      <c r="G102" s="24" t="str">
        <f t="shared" si="3"/>
        <v>-</v>
      </c>
      <c r="H102" s="17"/>
      <c r="I102" s="17"/>
      <c r="J102" s="17"/>
      <c r="K102" s="17"/>
      <c r="M102" s="17"/>
      <c r="N102" s="17"/>
      <c r="O102" s="17"/>
      <c r="P102" s="17"/>
    </row>
    <row r="103" spans="1:16">
      <c r="A103" s="21"/>
      <c r="B103" s="22"/>
      <c r="C103" s="22"/>
      <c r="D103" s="22"/>
      <c r="E103" s="23"/>
      <c r="F103" s="22"/>
      <c r="G103" s="24" t="str">
        <f t="shared" si="3"/>
        <v>-</v>
      </c>
      <c r="H103" s="17"/>
      <c r="I103" s="17"/>
      <c r="J103" s="17"/>
      <c r="K103" s="17"/>
      <c r="M103" s="17"/>
      <c r="N103" s="17"/>
      <c r="O103" s="17"/>
      <c r="P103" s="17"/>
    </row>
    <row r="104" spans="1:16">
      <c r="A104" s="21"/>
      <c r="B104" s="22"/>
      <c r="C104" s="22"/>
      <c r="D104" s="22"/>
      <c r="E104" s="23"/>
      <c r="F104" s="22"/>
      <c r="G104" s="24" t="str">
        <f t="shared" si="3"/>
        <v>-</v>
      </c>
      <c r="H104" s="17"/>
      <c r="I104" s="17"/>
      <c r="J104" s="17"/>
      <c r="K104" s="17"/>
      <c r="M104" s="17"/>
      <c r="N104" s="17"/>
      <c r="O104" s="17"/>
      <c r="P104" s="17"/>
    </row>
    <row r="105" spans="1:16">
      <c r="A105" s="21"/>
      <c r="B105" s="22"/>
      <c r="C105" s="22"/>
      <c r="D105" s="22"/>
      <c r="E105" s="23"/>
      <c r="F105" s="22"/>
      <c r="G105" s="24" t="str">
        <f t="shared" si="3"/>
        <v>-</v>
      </c>
      <c r="H105" s="17"/>
      <c r="I105" s="17"/>
      <c r="J105" s="17"/>
      <c r="K105" s="17"/>
      <c r="M105" s="17"/>
      <c r="N105" s="17"/>
      <c r="O105" s="17"/>
      <c r="P105" s="17"/>
    </row>
    <row r="106" spans="1:16">
      <c r="A106" s="21"/>
      <c r="B106" s="22"/>
      <c r="C106" s="22"/>
      <c r="D106" s="22"/>
      <c r="E106" s="23"/>
      <c r="F106" s="22"/>
      <c r="G106" s="24" t="str">
        <f t="shared" si="3"/>
        <v>-</v>
      </c>
      <c r="H106" s="17"/>
      <c r="I106" s="17"/>
      <c r="J106" s="17"/>
      <c r="K106" s="17"/>
      <c r="M106" s="17"/>
      <c r="N106" s="17"/>
      <c r="O106" s="17"/>
      <c r="P106" s="17"/>
    </row>
    <row r="107" spans="1:16">
      <c r="A107" s="21"/>
      <c r="B107" s="22"/>
      <c r="C107" s="22"/>
      <c r="D107" s="22"/>
      <c r="E107" s="23"/>
      <c r="F107" s="22"/>
      <c r="G107" s="24" t="str">
        <f t="shared" si="3"/>
        <v>-</v>
      </c>
      <c r="H107" s="17"/>
      <c r="I107" s="17"/>
      <c r="J107" s="17"/>
      <c r="K107" s="17"/>
      <c r="M107" s="17"/>
      <c r="N107" s="17"/>
      <c r="O107" s="17"/>
      <c r="P107" s="17"/>
    </row>
    <row r="108" spans="1:16">
      <c r="A108" s="21"/>
      <c r="B108" s="22"/>
      <c r="C108" s="22"/>
      <c r="D108" s="22"/>
      <c r="E108" s="23"/>
      <c r="F108" s="22"/>
      <c r="G108" s="24" t="str">
        <f t="shared" si="3"/>
        <v>-</v>
      </c>
      <c r="H108" s="17"/>
      <c r="I108" s="17"/>
      <c r="J108" s="17"/>
      <c r="K108" s="17"/>
      <c r="M108" s="17"/>
      <c r="N108" s="17"/>
      <c r="O108" s="17"/>
      <c r="P108" s="17"/>
    </row>
    <row r="109" spans="1:16">
      <c r="A109" s="21"/>
      <c r="B109" s="22"/>
      <c r="C109" s="22"/>
      <c r="D109" s="22"/>
      <c r="E109" s="23"/>
      <c r="F109" s="22"/>
      <c r="G109" s="24" t="str">
        <f t="shared" si="3"/>
        <v>-</v>
      </c>
      <c r="H109" s="17"/>
      <c r="I109" s="17"/>
      <c r="J109" s="17"/>
      <c r="K109" s="17"/>
      <c r="M109" s="17"/>
      <c r="N109" s="17"/>
      <c r="O109" s="17"/>
      <c r="P109" s="17"/>
    </row>
    <row r="110" spans="1:16">
      <c r="A110" s="21"/>
      <c r="B110" s="22"/>
      <c r="C110" s="22"/>
      <c r="D110" s="22"/>
      <c r="E110" s="23"/>
      <c r="F110" s="22"/>
      <c r="G110" s="24" t="str">
        <f t="shared" si="3"/>
        <v>-</v>
      </c>
      <c r="H110" s="17"/>
      <c r="I110" s="17"/>
      <c r="J110" s="17"/>
      <c r="K110" s="17"/>
      <c r="M110" s="17"/>
      <c r="N110" s="17"/>
      <c r="O110" s="17"/>
      <c r="P110" s="17"/>
    </row>
    <row r="111" spans="1:16">
      <c r="A111" s="21"/>
      <c r="B111" s="22"/>
      <c r="C111" s="22"/>
      <c r="D111" s="22"/>
      <c r="E111" s="23"/>
      <c r="F111" s="22"/>
      <c r="G111" s="24" t="str">
        <f t="shared" si="3"/>
        <v>-</v>
      </c>
      <c r="H111" s="17"/>
      <c r="I111" s="17"/>
      <c r="J111" s="17"/>
      <c r="K111" s="17"/>
      <c r="M111" s="17"/>
      <c r="N111" s="17"/>
      <c r="O111" s="17"/>
      <c r="P111" s="17"/>
    </row>
    <row r="112" spans="1:16">
      <c r="A112" s="21"/>
      <c r="B112" s="22"/>
      <c r="C112" s="22"/>
      <c r="D112" s="22"/>
      <c r="E112" s="23"/>
      <c r="F112" s="22"/>
      <c r="G112" s="24" t="str">
        <f t="shared" si="3"/>
        <v>-</v>
      </c>
      <c r="H112" s="17"/>
      <c r="I112" s="17"/>
      <c r="J112" s="17"/>
      <c r="K112" s="17"/>
      <c r="M112" s="17"/>
      <c r="N112" s="17"/>
      <c r="O112" s="17"/>
      <c r="P112" s="17"/>
    </row>
    <row r="113" spans="1:16">
      <c r="A113" s="21"/>
      <c r="B113" s="22"/>
      <c r="C113" s="22"/>
      <c r="D113" s="22"/>
      <c r="E113" s="23"/>
      <c r="F113" s="22"/>
      <c r="G113" s="24" t="str">
        <f t="shared" si="3"/>
        <v>-</v>
      </c>
      <c r="H113" s="17"/>
      <c r="I113" s="17"/>
      <c r="J113" s="17"/>
      <c r="K113" s="17"/>
      <c r="M113" s="17"/>
      <c r="N113" s="17"/>
      <c r="O113" s="17"/>
      <c r="P113" s="17"/>
    </row>
    <row r="114" spans="1:16">
      <c r="A114" s="21"/>
      <c r="B114" s="22"/>
      <c r="C114" s="22"/>
      <c r="D114" s="22"/>
      <c r="E114" s="23"/>
      <c r="F114" s="22"/>
      <c r="G114" s="24" t="str">
        <f t="shared" si="3"/>
        <v>-</v>
      </c>
      <c r="H114" s="17"/>
      <c r="I114" s="17"/>
      <c r="J114" s="17"/>
      <c r="K114" s="17"/>
      <c r="M114" s="17"/>
      <c r="N114" s="17"/>
      <c r="O114" s="17"/>
      <c r="P114" s="17"/>
    </row>
    <row r="115" spans="1:16">
      <c r="A115" s="21"/>
      <c r="B115" s="22"/>
      <c r="C115" s="22"/>
      <c r="D115" s="22"/>
      <c r="E115" s="23"/>
      <c r="F115" s="22"/>
      <c r="G115" s="24" t="str">
        <f t="shared" si="3"/>
        <v>-</v>
      </c>
      <c r="H115" s="17"/>
      <c r="I115" s="17"/>
      <c r="J115" s="17"/>
      <c r="K115" s="17"/>
      <c r="M115" s="17"/>
      <c r="N115" s="17"/>
      <c r="O115" s="17"/>
      <c r="P115" s="17"/>
    </row>
    <row r="116" spans="1:16">
      <c r="A116" s="21"/>
      <c r="B116" s="22"/>
      <c r="C116" s="22"/>
      <c r="D116" s="22"/>
      <c r="E116" s="23"/>
      <c r="F116" s="22"/>
      <c r="G116" s="24" t="str">
        <f t="shared" si="3"/>
        <v>-</v>
      </c>
      <c r="H116" s="17"/>
      <c r="I116" s="17"/>
      <c r="J116" s="17"/>
      <c r="K116" s="17"/>
      <c r="M116" s="17"/>
      <c r="N116" s="17"/>
      <c r="O116" s="17"/>
      <c r="P116" s="17"/>
    </row>
    <row r="117" spans="1:16">
      <c r="A117" s="21"/>
      <c r="B117" s="22"/>
      <c r="C117" s="22"/>
      <c r="D117" s="22"/>
      <c r="E117" s="23"/>
      <c r="F117" s="22"/>
      <c r="G117" s="24" t="str">
        <f t="shared" si="3"/>
        <v>-</v>
      </c>
      <c r="H117" s="17"/>
      <c r="I117" s="17"/>
      <c r="J117" s="17"/>
      <c r="K117" s="17"/>
      <c r="M117" s="17"/>
      <c r="N117" s="17"/>
      <c r="O117" s="17"/>
      <c r="P117" s="17"/>
    </row>
    <row r="118" spans="1:16">
      <c r="A118" s="21"/>
      <c r="B118" s="22"/>
      <c r="C118" s="22"/>
      <c r="D118" s="22"/>
      <c r="E118" s="23"/>
      <c r="F118" s="22"/>
      <c r="G118" s="24" t="str">
        <f t="shared" si="3"/>
        <v>-</v>
      </c>
      <c r="H118" s="17"/>
      <c r="I118" s="17"/>
      <c r="J118" s="17"/>
      <c r="K118" s="17"/>
      <c r="M118" s="17"/>
      <c r="N118" s="17"/>
      <c r="O118" s="17"/>
      <c r="P118" s="17"/>
    </row>
    <row r="119" spans="1:16">
      <c r="A119" s="21"/>
      <c r="B119" s="22"/>
      <c r="C119" s="22"/>
      <c r="D119" s="22"/>
      <c r="E119" s="23"/>
      <c r="F119" s="22"/>
      <c r="G119" s="24" t="str">
        <f t="shared" si="3"/>
        <v>-</v>
      </c>
      <c r="H119" s="17"/>
      <c r="I119" s="17"/>
      <c r="J119" s="17"/>
      <c r="K119" s="17"/>
      <c r="M119" s="17"/>
      <c r="N119" s="17"/>
      <c r="O119" s="17"/>
      <c r="P119" s="17"/>
    </row>
    <row r="120" spans="1:16">
      <c r="A120" s="21"/>
      <c r="B120" s="22"/>
      <c r="C120" s="22"/>
      <c r="D120" s="22"/>
      <c r="E120" s="23"/>
      <c r="F120" s="22"/>
      <c r="G120" s="24" t="str">
        <f t="shared" si="3"/>
        <v>-</v>
      </c>
      <c r="H120" s="17"/>
      <c r="I120" s="17"/>
      <c r="J120" s="17"/>
      <c r="K120" s="17"/>
      <c r="M120" s="17"/>
      <c r="N120" s="17"/>
      <c r="O120" s="17"/>
      <c r="P120" s="17"/>
    </row>
    <row r="121" spans="1:16">
      <c r="A121" s="21"/>
      <c r="B121" s="22"/>
      <c r="C121" s="22"/>
      <c r="D121" s="22"/>
      <c r="E121" s="23"/>
      <c r="F121" s="22"/>
      <c r="G121" s="24" t="str">
        <f t="shared" si="3"/>
        <v>-</v>
      </c>
      <c r="H121" s="17"/>
      <c r="I121" s="17"/>
      <c r="J121" s="17"/>
      <c r="K121" s="17"/>
      <c r="M121" s="17"/>
      <c r="N121" s="17"/>
      <c r="O121" s="17"/>
      <c r="P121" s="17"/>
    </row>
    <row r="122" spans="1:16">
      <c r="A122" s="21"/>
      <c r="B122" s="22"/>
      <c r="C122" s="22"/>
      <c r="D122" s="22"/>
      <c r="E122" s="23"/>
      <c r="F122" s="22"/>
      <c r="G122" s="24" t="str">
        <f t="shared" si="3"/>
        <v>-</v>
      </c>
      <c r="H122" s="17"/>
      <c r="I122" s="17"/>
      <c r="J122" s="17"/>
      <c r="K122" s="17"/>
      <c r="M122" s="17"/>
      <c r="N122" s="17"/>
      <c r="O122" s="17"/>
      <c r="P122" s="17"/>
    </row>
    <row r="123" spans="1:16">
      <c r="A123" s="21"/>
      <c r="B123" s="22"/>
      <c r="C123" s="22"/>
      <c r="D123" s="22"/>
      <c r="E123" s="23"/>
      <c r="F123" s="22"/>
      <c r="G123" s="24" t="str">
        <f t="shared" si="3"/>
        <v>-</v>
      </c>
      <c r="H123" s="17"/>
      <c r="I123" s="17"/>
      <c r="J123" s="17"/>
      <c r="K123" s="17"/>
      <c r="M123" s="17"/>
      <c r="N123" s="17"/>
      <c r="O123" s="17"/>
      <c r="P123" s="17"/>
    </row>
    <row r="124" spans="1:16">
      <c r="A124" s="21"/>
      <c r="B124" s="22"/>
      <c r="C124" s="22"/>
      <c r="D124" s="22"/>
      <c r="E124" s="23"/>
      <c r="F124" s="22"/>
      <c r="G124" s="24" t="str">
        <f t="shared" si="3"/>
        <v>-</v>
      </c>
      <c r="H124" s="17"/>
      <c r="I124" s="17"/>
      <c r="J124" s="17"/>
      <c r="K124" s="17"/>
      <c r="M124" s="17"/>
      <c r="N124" s="17"/>
      <c r="O124" s="17"/>
      <c r="P124" s="17"/>
    </row>
    <row r="125" spans="1:16">
      <c r="A125" s="21"/>
      <c r="B125" s="22"/>
      <c r="C125" s="22"/>
      <c r="D125" s="22"/>
      <c r="E125" s="23"/>
      <c r="F125" s="22"/>
      <c r="G125" s="24" t="str">
        <f t="shared" si="3"/>
        <v>-</v>
      </c>
      <c r="H125" s="17"/>
      <c r="I125" s="17"/>
      <c r="J125" s="17"/>
      <c r="K125" s="17"/>
      <c r="M125" s="17"/>
      <c r="N125" s="17"/>
      <c r="O125" s="17"/>
      <c r="P125" s="17"/>
    </row>
    <row r="126" spans="1:16">
      <c r="A126" s="21"/>
      <c r="B126" s="22"/>
      <c r="C126" s="22"/>
      <c r="D126" s="22"/>
      <c r="E126" s="23"/>
      <c r="F126" s="22"/>
      <c r="G126" s="24" t="str">
        <f t="shared" si="3"/>
        <v>-</v>
      </c>
      <c r="H126" s="17"/>
      <c r="I126" s="17"/>
      <c r="J126" s="17"/>
      <c r="K126" s="17"/>
      <c r="M126" s="17"/>
      <c r="N126" s="17"/>
      <c r="O126" s="17"/>
      <c r="P126" s="17"/>
    </row>
    <row r="127" spans="1:16">
      <c r="A127" s="21"/>
      <c r="B127" s="22"/>
      <c r="C127" s="22"/>
      <c r="D127" s="22"/>
      <c r="E127" s="23"/>
      <c r="F127" s="22"/>
      <c r="G127" s="24" t="str">
        <f t="shared" si="3"/>
        <v>-</v>
      </c>
      <c r="H127" s="17"/>
      <c r="I127" s="17"/>
      <c r="J127" s="17"/>
      <c r="K127" s="17"/>
      <c r="M127" s="17"/>
      <c r="N127" s="17"/>
      <c r="O127" s="17"/>
      <c r="P127" s="17"/>
    </row>
    <row r="128" spans="1:16">
      <c r="A128" s="21"/>
      <c r="B128" s="22"/>
      <c r="C128" s="22"/>
      <c r="D128" s="22"/>
      <c r="E128" s="23"/>
      <c r="F128" s="22"/>
      <c r="G128" s="24" t="str">
        <f t="shared" si="3"/>
        <v>-</v>
      </c>
      <c r="H128" s="17"/>
      <c r="I128" s="17"/>
      <c r="J128" s="17"/>
      <c r="K128" s="17"/>
      <c r="M128" s="17"/>
      <c r="N128" s="17"/>
      <c r="O128" s="17"/>
      <c r="P128" s="17"/>
    </row>
    <row r="129" spans="1:16">
      <c r="A129" s="21"/>
      <c r="B129" s="22"/>
      <c r="C129" s="22"/>
      <c r="D129" s="22"/>
      <c r="E129" s="23"/>
      <c r="F129" s="22"/>
      <c r="G129" s="24" t="str">
        <f t="shared" si="3"/>
        <v>-</v>
      </c>
      <c r="H129" s="17"/>
      <c r="I129" s="17"/>
      <c r="J129" s="17"/>
      <c r="K129" s="17"/>
      <c r="M129" s="17"/>
      <c r="N129" s="17"/>
      <c r="O129" s="17"/>
      <c r="P129" s="17"/>
    </row>
    <row r="130" spans="1:16">
      <c r="A130" s="21"/>
      <c r="B130" s="22"/>
      <c r="C130" s="22"/>
      <c r="D130" s="22"/>
      <c r="E130" s="23"/>
      <c r="F130" s="22"/>
      <c r="G130" s="24" t="str">
        <f>IF(F130="",IF(C130="","-",C130),VLOOKUP(F130,$C:$G,5,FALSE)&amp;"&gt;&gt;"&amp;C130)</f>
        <v>-</v>
      </c>
      <c r="H130" s="17"/>
      <c r="I130" s="17"/>
      <c r="J130" s="17"/>
      <c r="K130" s="17"/>
      <c r="M130" s="17"/>
      <c r="N130" s="17"/>
      <c r="O130" s="17"/>
      <c r="P130" s="17"/>
    </row>
  </sheetData>
  <sheetProtection formatCells="0" formatColumns="0" formatRows="0" insertRows="0" deleteRows="0" sort="0" autoFilter="0"/>
  <phoneticPr fontId="4" type="noConversion"/>
  <dataValidations count="2">
    <dataValidation type="list" allowBlank="1" showInputMessage="1" showErrorMessage="1" sqref="F2:F130" xr:uid="{00000000-0002-0000-1F00-000000000000}">
      <formula1>OFFSET($C$1,1,0,COUNTA($C:$C)-1)</formula1>
    </dataValidation>
    <dataValidation type="custom" showInputMessage="1" showErrorMessage="1" errorTitle="Duplicate Key" error="Value must be unique" promptTitle="Duplicate Key" prompt="Value must be unique" sqref="C2:C5 C7:C130" xr:uid="{00000000-0002-0000-1F00-000001000000}">
      <formula1>IF(COUNTIF($C:$C,C2)=1,1,0)</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17">
    <tabColor rgb="FFFFFF00"/>
  </sheetPr>
  <dimension ref="A1:H56"/>
  <sheetViews>
    <sheetView zoomScale="85" zoomScaleNormal="85" workbookViewId="0">
      <pane xSplit="3" ySplit="1" topLeftCell="D2" activePane="bottomRight" state="frozen"/>
      <selection pane="topRight" activeCell="B12" sqref="B12"/>
      <selection pane="bottomLeft" activeCell="B12" sqref="B12"/>
      <selection pane="bottomRight" activeCell="B12" sqref="B12"/>
    </sheetView>
  </sheetViews>
  <sheetFormatPr defaultColWidth="10.44140625" defaultRowHeight="18.75"/>
  <cols>
    <col min="1" max="1" width="23.5546875" style="58" customWidth="1"/>
    <col min="2" max="2" width="26.5546875" style="53" customWidth="1"/>
    <col min="3" max="3" width="42.33203125" style="53" customWidth="1"/>
    <col min="4" max="4" width="10.44140625" style="53"/>
    <col min="5" max="5" width="15.5546875" style="53" customWidth="1"/>
    <col min="6" max="6" width="19.5546875" style="53" customWidth="1"/>
    <col min="7" max="7" width="25.44140625" style="53" customWidth="1"/>
    <col min="8" max="8" width="31.88671875" style="53" customWidth="1"/>
    <col min="9" max="16384" width="10.44140625" style="53"/>
  </cols>
  <sheetData>
    <row r="1" spans="1:8" ht="19.5" customHeight="1">
      <c r="A1" s="51" t="s">
        <v>1819</v>
      </c>
      <c r="B1" s="52" t="s">
        <v>881</v>
      </c>
      <c r="C1" s="52" t="s">
        <v>2684</v>
      </c>
      <c r="D1" s="52" t="s">
        <v>2685</v>
      </c>
      <c r="E1" s="52" t="s">
        <v>1823</v>
      </c>
      <c r="F1" s="52" t="s">
        <v>2686</v>
      </c>
      <c r="G1" s="52" t="s">
        <v>2687</v>
      </c>
      <c r="H1" s="52" t="s">
        <v>2688</v>
      </c>
    </row>
    <row r="2" spans="1:8">
      <c r="A2" s="59"/>
      <c r="B2" s="55" t="s">
        <v>2650</v>
      </c>
      <c r="C2" s="55" t="s">
        <v>2689</v>
      </c>
      <c r="D2" s="55"/>
      <c r="E2" s="55" t="s">
        <v>2690</v>
      </c>
      <c r="F2" s="55" t="s">
        <v>2691</v>
      </c>
      <c r="G2" s="55" t="s">
        <v>2692</v>
      </c>
      <c r="H2" s="55" t="s">
        <v>2693</v>
      </c>
    </row>
    <row r="3" spans="1:8">
      <c r="A3" s="60"/>
      <c r="B3" s="62" t="s">
        <v>2653</v>
      </c>
      <c r="C3" s="55" t="s">
        <v>2689</v>
      </c>
      <c r="D3" s="55"/>
      <c r="E3" s="55" t="s">
        <v>2690</v>
      </c>
      <c r="F3" s="55" t="s">
        <v>2691</v>
      </c>
      <c r="G3" s="55" t="s">
        <v>2692</v>
      </c>
      <c r="H3" s="55" t="s">
        <v>2694</v>
      </c>
    </row>
    <row r="4" spans="1:8" ht="31.5" customHeight="1">
      <c r="A4" s="60"/>
      <c r="B4" s="55" t="s">
        <v>2654</v>
      </c>
      <c r="C4" s="55" t="s">
        <v>2689</v>
      </c>
      <c r="D4" s="55"/>
      <c r="E4" s="55" t="s">
        <v>2690</v>
      </c>
      <c r="F4" s="55" t="s">
        <v>2691</v>
      </c>
      <c r="G4" s="55" t="s">
        <v>2692</v>
      </c>
      <c r="H4" s="55"/>
    </row>
    <row r="5" spans="1:8" ht="23.25" customHeight="1">
      <c r="A5" s="60"/>
      <c r="B5" s="55"/>
      <c r="C5" s="55"/>
      <c r="D5" s="55"/>
      <c r="E5" s="55"/>
      <c r="F5" s="55"/>
      <c r="G5" s="55"/>
      <c r="H5" s="55"/>
    </row>
    <row r="6" spans="1:8" ht="39" customHeight="1">
      <c r="A6" s="60"/>
      <c r="B6" s="55"/>
      <c r="C6" s="55"/>
      <c r="D6" s="55"/>
      <c r="E6" s="55"/>
      <c r="F6" s="55"/>
      <c r="G6" s="55"/>
      <c r="H6" s="55"/>
    </row>
    <row r="7" spans="1:8">
      <c r="A7" s="54"/>
      <c r="C7" s="55"/>
      <c r="D7" s="55"/>
      <c r="E7" s="55"/>
      <c r="F7" s="55"/>
      <c r="G7" s="55"/>
      <c r="H7" s="55"/>
    </row>
    <row r="8" spans="1:8">
      <c r="A8" s="56"/>
      <c r="B8" s="55"/>
      <c r="C8" s="55"/>
      <c r="D8" s="55"/>
      <c r="E8" s="55"/>
      <c r="F8" s="55"/>
      <c r="G8" s="55"/>
      <c r="H8" s="55"/>
    </row>
    <row r="9" spans="1:8">
      <c r="A9" s="56"/>
      <c r="B9" s="55"/>
      <c r="C9" s="55"/>
      <c r="D9" s="55"/>
      <c r="E9" s="55"/>
      <c r="F9" s="55"/>
      <c r="G9" s="55"/>
      <c r="H9" s="55"/>
    </row>
    <row r="10" spans="1:8">
      <c r="A10" s="56"/>
      <c r="B10" s="55"/>
      <c r="C10" s="55"/>
      <c r="D10" s="55"/>
      <c r="E10" s="55"/>
      <c r="F10" s="55"/>
      <c r="G10" s="55"/>
      <c r="H10" s="55"/>
    </row>
    <row r="11" spans="1:8">
      <c r="A11" s="57"/>
      <c r="B11" s="55"/>
      <c r="C11" s="55"/>
      <c r="D11" s="55"/>
      <c r="E11" s="55"/>
      <c r="F11" s="55"/>
      <c r="G11" s="55"/>
      <c r="H11" s="55"/>
    </row>
    <row r="12" spans="1:8">
      <c r="A12" s="54"/>
      <c r="C12" s="55"/>
      <c r="D12" s="55"/>
      <c r="E12" s="55"/>
      <c r="F12" s="55"/>
      <c r="G12" s="55"/>
      <c r="H12" s="55"/>
    </row>
    <row r="13" spans="1:8">
      <c r="A13" s="56"/>
      <c r="B13" s="55"/>
      <c r="C13" s="55"/>
      <c r="D13" s="55"/>
      <c r="E13" s="55"/>
      <c r="F13" s="55"/>
      <c r="G13" s="55"/>
      <c r="H13" s="55"/>
    </row>
    <row r="14" spans="1:8">
      <c r="A14" s="56"/>
      <c r="B14" s="55"/>
      <c r="C14" s="55"/>
      <c r="D14" s="55"/>
      <c r="E14" s="55"/>
      <c r="F14" s="55"/>
      <c r="G14" s="55"/>
      <c r="H14" s="55"/>
    </row>
    <row r="15" spans="1:8">
      <c r="A15" s="56"/>
      <c r="B15" s="55"/>
      <c r="C15" s="55"/>
      <c r="D15" s="55"/>
      <c r="E15" s="55"/>
      <c r="F15" s="55"/>
      <c r="G15" s="55"/>
      <c r="H15" s="55"/>
    </row>
    <row r="16" spans="1:8">
      <c r="A16" s="57"/>
      <c r="B16" s="55"/>
      <c r="C16" s="55"/>
      <c r="D16" s="55"/>
      <c r="E16" s="55"/>
      <c r="F16" s="55"/>
      <c r="G16" s="55"/>
      <c r="H16" s="55"/>
    </row>
    <row r="17" spans="1:8">
      <c r="A17" s="54"/>
      <c r="B17" s="55"/>
      <c r="C17" s="55"/>
      <c r="D17" s="55"/>
      <c r="E17" s="55"/>
      <c r="F17" s="55"/>
      <c r="G17" s="55"/>
      <c r="H17" s="55"/>
    </row>
    <row r="18" spans="1:8">
      <c r="A18" s="56"/>
      <c r="B18" s="55"/>
      <c r="C18" s="55"/>
      <c r="D18" s="55"/>
      <c r="E18" s="55"/>
      <c r="F18" s="55"/>
      <c r="G18" s="55"/>
      <c r="H18" s="55"/>
    </row>
    <row r="19" spans="1:8">
      <c r="A19" s="56"/>
      <c r="B19" s="55"/>
      <c r="C19" s="55"/>
      <c r="D19" s="55"/>
      <c r="E19" s="55"/>
      <c r="F19" s="55"/>
      <c r="G19" s="55"/>
      <c r="H19" s="55"/>
    </row>
    <row r="20" spans="1:8">
      <c r="A20" s="56"/>
      <c r="B20" s="55"/>
      <c r="C20" s="55"/>
      <c r="D20" s="55"/>
      <c r="E20" s="55"/>
      <c r="F20" s="55"/>
      <c r="G20" s="55"/>
      <c r="H20" s="55"/>
    </row>
    <row r="21" spans="1:8">
      <c r="A21" s="57"/>
      <c r="B21" s="55"/>
      <c r="C21" s="55"/>
      <c r="D21" s="55"/>
      <c r="E21" s="55"/>
      <c r="F21" s="55"/>
      <c r="G21" s="55"/>
      <c r="H21" s="55"/>
    </row>
    <row r="22" spans="1:8">
      <c r="A22" s="54"/>
      <c r="B22" s="55"/>
      <c r="C22" s="55"/>
      <c r="D22" s="55"/>
      <c r="E22" s="55"/>
      <c r="F22" s="55"/>
      <c r="G22" s="55"/>
      <c r="H22" s="55"/>
    </row>
    <row r="23" spans="1:8">
      <c r="A23" s="56"/>
      <c r="B23" s="55"/>
      <c r="C23" s="55"/>
      <c r="D23" s="55"/>
      <c r="E23" s="55"/>
      <c r="F23" s="55"/>
      <c r="G23" s="55"/>
      <c r="H23" s="55"/>
    </row>
    <row r="24" spans="1:8">
      <c r="A24" s="56"/>
      <c r="B24" s="55"/>
      <c r="C24" s="55"/>
      <c r="D24" s="55"/>
      <c r="E24" s="55"/>
      <c r="F24" s="55"/>
      <c r="G24" s="55"/>
      <c r="H24" s="55"/>
    </row>
    <row r="25" spans="1:8">
      <c r="A25" s="56"/>
      <c r="B25" s="55"/>
      <c r="C25" s="55"/>
      <c r="D25" s="55"/>
      <c r="E25" s="55"/>
      <c r="F25" s="55"/>
      <c r="G25" s="55"/>
      <c r="H25" s="55"/>
    </row>
    <row r="26" spans="1:8">
      <c r="A26" s="57"/>
      <c r="B26" s="55"/>
      <c r="C26" s="55"/>
      <c r="D26" s="55"/>
      <c r="E26" s="55"/>
      <c r="F26" s="55"/>
      <c r="G26" s="55"/>
      <c r="H26" s="55"/>
    </row>
    <row r="27" spans="1:8">
      <c r="A27" s="54"/>
      <c r="B27" s="55"/>
      <c r="C27" s="55"/>
      <c r="D27" s="55"/>
      <c r="E27" s="55"/>
      <c r="F27" s="55"/>
      <c r="G27" s="55"/>
      <c r="H27" s="55"/>
    </row>
    <row r="28" spans="1:8">
      <c r="A28" s="56"/>
      <c r="B28" s="55"/>
      <c r="C28" s="55"/>
      <c r="D28" s="55"/>
      <c r="E28" s="55"/>
      <c r="F28" s="55"/>
      <c r="G28" s="55"/>
      <c r="H28" s="55"/>
    </row>
    <row r="29" spans="1:8">
      <c r="A29" s="56"/>
      <c r="B29" s="55"/>
      <c r="C29" s="55"/>
      <c r="D29" s="55"/>
      <c r="E29" s="55"/>
      <c r="F29" s="55"/>
      <c r="G29" s="55"/>
      <c r="H29" s="55"/>
    </row>
    <row r="30" spans="1:8">
      <c r="A30" s="56"/>
      <c r="B30" s="55"/>
      <c r="C30" s="55"/>
      <c r="D30" s="55"/>
      <c r="E30" s="55"/>
      <c r="F30" s="55"/>
      <c r="G30" s="55"/>
      <c r="H30" s="55"/>
    </row>
    <row r="31" spans="1:8">
      <c r="A31" s="57"/>
      <c r="B31" s="55"/>
      <c r="C31" s="55"/>
      <c r="D31" s="55"/>
      <c r="E31" s="55"/>
      <c r="F31" s="55"/>
      <c r="G31" s="55"/>
      <c r="H31" s="55"/>
    </row>
    <row r="32" spans="1:8">
      <c r="A32" s="54"/>
      <c r="B32" s="55"/>
      <c r="C32" s="55"/>
      <c r="D32" s="55"/>
      <c r="E32" s="55"/>
      <c r="F32" s="55"/>
      <c r="G32" s="55"/>
      <c r="H32" s="55"/>
    </row>
    <row r="33" spans="1:8">
      <c r="A33" s="56"/>
      <c r="B33" s="55"/>
      <c r="C33" s="55"/>
      <c r="D33" s="55"/>
      <c r="E33" s="55"/>
      <c r="F33" s="55"/>
      <c r="G33" s="55"/>
      <c r="H33" s="55"/>
    </row>
    <row r="34" spans="1:8">
      <c r="A34" s="56"/>
      <c r="B34" s="55"/>
      <c r="C34" s="55"/>
      <c r="D34" s="55"/>
      <c r="E34" s="55"/>
      <c r="F34" s="55"/>
      <c r="G34" s="55"/>
      <c r="H34" s="55"/>
    </row>
    <row r="35" spans="1:8">
      <c r="A35" s="56"/>
      <c r="B35" s="55"/>
      <c r="C35" s="55"/>
      <c r="D35" s="55"/>
      <c r="E35" s="55"/>
      <c r="F35" s="55"/>
      <c r="G35" s="55"/>
      <c r="H35" s="55"/>
    </row>
    <row r="36" spans="1:8">
      <c r="A36" s="57"/>
      <c r="B36" s="55"/>
      <c r="C36" s="55"/>
      <c r="D36" s="55"/>
      <c r="E36" s="55"/>
      <c r="F36" s="55"/>
      <c r="G36" s="55"/>
      <c r="H36" s="55"/>
    </row>
    <row r="37" spans="1:8">
      <c r="A37" s="54"/>
      <c r="B37" s="55"/>
      <c r="C37" s="55"/>
      <c r="D37" s="55"/>
      <c r="E37" s="55"/>
      <c r="F37" s="55"/>
      <c r="G37" s="55"/>
      <c r="H37" s="55"/>
    </row>
    <row r="38" spans="1:8">
      <c r="A38" s="56"/>
      <c r="B38" s="55"/>
      <c r="C38" s="55"/>
      <c r="D38" s="55"/>
      <c r="E38" s="55"/>
      <c r="F38" s="55"/>
      <c r="G38" s="55"/>
      <c r="H38" s="55"/>
    </row>
    <row r="39" spans="1:8">
      <c r="A39" s="56"/>
      <c r="B39" s="55"/>
      <c r="C39" s="55"/>
      <c r="D39" s="55"/>
      <c r="E39" s="55"/>
      <c r="F39" s="55"/>
      <c r="G39" s="55"/>
      <c r="H39" s="55"/>
    </row>
    <row r="40" spans="1:8">
      <c r="A40" s="56"/>
      <c r="B40" s="55"/>
      <c r="C40" s="55"/>
      <c r="D40" s="55"/>
      <c r="E40" s="55"/>
      <c r="F40" s="55"/>
      <c r="G40" s="55"/>
      <c r="H40" s="55"/>
    </row>
    <row r="41" spans="1:8">
      <c r="A41" s="57"/>
      <c r="B41" s="55"/>
      <c r="C41" s="55"/>
      <c r="D41" s="55"/>
      <c r="E41" s="55"/>
      <c r="F41" s="55"/>
      <c r="G41" s="55"/>
      <c r="H41" s="55"/>
    </row>
    <row r="42" spans="1:8">
      <c r="A42" s="54"/>
      <c r="B42" s="55"/>
      <c r="C42" s="55"/>
      <c r="D42" s="55"/>
      <c r="E42" s="55"/>
      <c r="F42" s="55"/>
      <c r="G42" s="55"/>
      <c r="H42" s="55"/>
    </row>
    <row r="43" spans="1:8">
      <c r="A43" s="56"/>
      <c r="B43" s="55"/>
      <c r="C43" s="55"/>
      <c r="D43" s="55"/>
      <c r="E43" s="55"/>
      <c r="F43" s="55"/>
      <c r="G43" s="55"/>
      <c r="H43" s="55"/>
    </row>
    <row r="44" spans="1:8">
      <c r="A44" s="56"/>
      <c r="B44" s="55"/>
      <c r="C44" s="55"/>
      <c r="D44" s="55"/>
      <c r="E44" s="55"/>
      <c r="F44" s="55"/>
      <c r="G44" s="55"/>
      <c r="H44" s="55"/>
    </row>
    <row r="45" spans="1:8">
      <c r="A45" s="56"/>
      <c r="B45" s="55"/>
      <c r="C45" s="55"/>
      <c r="D45" s="55"/>
      <c r="E45" s="55"/>
      <c r="F45" s="55"/>
      <c r="G45" s="55"/>
      <c r="H45" s="55"/>
    </row>
    <row r="46" spans="1:8">
      <c r="A46" s="57"/>
      <c r="B46" s="55"/>
      <c r="C46" s="55"/>
      <c r="D46" s="55"/>
      <c r="E46" s="55"/>
      <c r="F46" s="55"/>
      <c r="G46" s="55"/>
      <c r="H46" s="55"/>
    </row>
    <row r="47" spans="1:8">
      <c r="A47" s="54"/>
      <c r="B47" s="55"/>
      <c r="C47" s="55"/>
      <c r="D47" s="55"/>
      <c r="E47" s="55"/>
      <c r="F47" s="55"/>
      <c r="G47" s="55"/>
      <c r="H47" s="55"/>
    </row>
    <row r="48" spans="1:8">
      <c r="A48" s="56"/>
      <c r="B48" s="55"/>
      <c r="C48" s="55"/>
      <c r="D48" s="55"/>
      <c r="E48" s="55"/>
      <c r="F48" s="55"/>
      <c r="G48" s="55"/>
      <c r="H48" s="55"/>
    </row>
    <row r="49" spans="1:8">
      <c r="A49" s="56"/>
      <c r="B49" s="55"/>
      <c r="C49" s="55"/>
      <c r="D49" s="55"/>
      <c r="E49" s="55"/>
      <c r="F49" s="55"/>
      <c r="G49" s="55"/>
      <c r="H49" s="55"/>
    </row>
    <row r="50" spans="1:8">
      <c r="A50" s="56"/>
      <c r="B50" s="55"/>
      <c r="C50" s="55"/>
      <c r="D50" s="55"/>
      <c r="E50" s="55"/>
      <c r="F50" s="55"/>
      <c r="G50" s="55"/>
      <c r="H50" s="55"/>
    </row>
    <row r="51" spans="1:8">
      <c r="A51" s="57"/>
      <c r="B51" s="55"/>
      <c r="C51" s="55"/>
      <c r="D51" s="55"/>
      <c r="E51" s="55"/>
      <c r="F51" s="55"/>
      <c r="G51" s="55"/>
      <c r="H51" s="55"/>
    </row>
    <row r="52" spans="1:8">
      <c r="A52" s="54"/>
      <c r="B52" s="55"/>
      <c r="C52" s="55"/>
      <c r="D52" s="55"/>
      <c r="E52" s="55"/>
      <c r="F52" s="55"/>
      <c r="G52" s="55"/>
      <c r="H52" s="55"/>
    </row>
    <row r="53" spans="1:8">
      <c r="A53" s="56"/>
      <c r="B53" s="55"/>
      <c r="C53" s="55"/>
      <c r="D53" s="55"/>
      <c r="E53" s="55"/>
      <c r="F53" s="55"/>
      <c r="G53" s="55"/>
      <c r="H53" s="55"/>
    </row>
    <row r="54" spans="1:8">
      <c r="A54" s="56"/>
      <c r="B54" s="55"/>
      <c r="C54" s="55"/>
      <c r="D54" s="55"/>
      <c r="E54" s="55"/>
      <c r="F54" s="55"/>
      <c r="G54" s="55"/>
      <c r="H54" s="55"/>
    </row>
    <row r="55" spans="1:8">
      <c r="A55" s="56"/>
      <c r="B55" s="55"/>
      <c r="C55" s="55"/>
      <c r="D55" s="55"/>
      <c r="E55" s="55"/>
      <c r="F55" s="55"/>
      <c r="G55" s="55"/>
      <c r="H55" s="55"/>
    </row>
    <row r="56" spans="1:8">
      <c r="A56" s="57"/>
      <c r="B56" s="55"/>
      <c r="C56" s="55"/>
      <c r="D56" s="55"/>
      <c r="E56" s="55"/>
      <c r="F56" s="55"/>
      <c r="G56" s="55"/>
      <c r="H56" s="55"/>
    </row>
  </sheetData>
  <phoneticPr fontId="4" type="noConversion"/>
  <dataValidations count="5">
    <dataValidation type="list" allowBlank="1" showInputMessage="1" showErrorMessage="1" sqref="E2:E56" xr:uid="{00000000-0002-0000-2000-000000000000}">
      <formula1>"Term,Data_Calss,Classification,Tag,UserName,AssetOwner"</formula1>
    </dataValidation>
    <dataValidation type="list" allowBlank="1" showInputMessage="1" showErrorMessage="1" sqref="F52:F53 F7:F8 F12:F13 F17:F18 F22:F23 F27:F28 F32:F33 F37:F38 F42:F43 F47:F48 F2:F4" xr:uid="{00000000-0002-0000-2000-000001000000}">
      <formula1>"contain any, does not contain any"</formula1>
    </dataValidation>
    <dataValidation type="list" allowBlank="1" showInputMessage="1" showErrorMessage="1" sqref="D52:D54 D7:D9 D12:D14 D17:D19 D22:D24 D27:D29 D32:D34 D37:D39 D42:D44 D47:D49 D2:D4" xr:uid="{00000000-0002-0000-2000-000002000000}">
      <formula1>"AND, OR"</formula1>
    </dataValidation>
    <dataValidation type="list" allowBlank="1" showInputMessage="1" showErrorMessage="1" sqref="H2:H4 H7 H12 H17 H22 H27 H32 H37 H42 H47 H52" xr:uid="{00000000-0002-0000-2000-000003000000}">
      <formula1>"deney access to data,mask data"</formula1>
    </dataValidation>
    <dataValidation type="list" allowBlank="1" showInputMessage="1" showErrorMessage="1" sqref="F54:F55 F39:F40 F29:F30 F9:F10 F49:F50 F14:F15 F34:F35 F19:F20 F44:F45 F24:F25 F5" xr:uid="{00000000-0002-0000-2000-000004000000}">
      <formula1>"Term,Data_Calss,Classification,Tag"</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18"/>
  <dimension ref="A1:B5"/>
  <sheetViews>
    <sheetView workbookViewId="0">
      <selection activeCell="F28" sqref="F28"/>
    </sheetView>
  </sheetViews>
  <sheetFormatPr defaultColWidth="8.88671875" defaultRowHeight="15.75"/>
  <cols>
    <col min="1" max="1" width="53.109375" customWidth="1"/>
  </cols>
  <sheetData>
    <row r="1" spans="1:2">
      <c r="A1">
        <v>3</v>
      </c>
      <c r="B1" t="s">
        <v>2870</v>
      </c>
    </row>
    <row r="2" spans="1:2">
      <c r="A2" t="s">
        <v>2871</v>
      </c>
    </row>
    <row r="3" spans="1:2">
      <c r="A3" t="s">
        <v>2872</v>
      </c>
    </row>
    <row r="4" spans="1:2">
      <c r="A4" t="s">
        <v>2873</v>
      </c>
    </row>
    <row r="5" spans="1:2">
      <c r="A5" t="s">
        <v>2695</v>
      </c>
    </row>
  </sheetData>
  <phoneticPr fontId="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85cb2ad-eb57-4aaf-b0a3-1761797acbb4">
      <Terms xmlns="http://schemas.microsoft.com/office/infopath/2007/PartnerControls"/>
    </lcf76f155ced4ddcb4097134ff3c332f>
    <TaxCatchAll xmlns="e2ba26dd-2cac-4c08-a62d-1daac4d0446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文件" ma:contentTypeID="0x010100269E06C726CAF447AC794C991B31A5CE" ma:contentTypeVersion="15" ma:contentTypeDescription="建立新的文件。" ma:contentTypeScope="" ma:versionID="85cfd53c135ea4ea49dd271002058716">
  <xsd:schema xmlns:xsd="http://www.w3.org/2001/XMLSchema" xmlns:xs="http://www.w3.org/2001/XMLSchema" xmlns:p="http://schemas.microsoft.com/office/2006/metadata/properties" xmlns:ns2="285cb2ad-eb57-4aaf-b0a3-1761797acbb4" xmlns:ns3="e2ba26dd-2cac-4c08-a62d-1daac4d0446f" targetNamespace="http://schemas.microsoft.com/office/2006/metadata/properties" ma:root="true" ma:fieldsID="dbf9da3cb86c6f5fc570a1d168887a34" ns2:_="" ns3:_="">
    <xsd:import namespace="285cb2ad-eb57-4aaf-b0a3-1761797acbb4"/>
    <xsd:import namespace="e2ba26dd-2cac-4c08-a62d-1daac4d044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AutoKeyPoints" minOccurs="0"/>
                <xsd:element ref="ns2:MediaServiceKeyPoint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5cb2ad-eb57-4aaf-b0a3-1761797acb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影像標籤" ma:readOnly="false" ma:fieldId="{5cf76f15-5ced-4ddc-b409-7134ff3c332f}" ma:taxonomyMulti="true" ma:sspId="1f64b911-3389-4360-a26d-e4cd8cf8365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2ba26dd-2cac-4c08-a62d-1daac4d0446f" elementFormDefault="qualified">
    <xsd:import namespace="http://schemas.microsoft.com/office/2006/documentManagement/types"/>
    <xsd:import namespace="http://schemas.microsoft.com/office/infopath/2007/PartnerControls"/>
    <xsd:element name="SharedWithUsers" ma:index="10" nillable="true" ma:displayName="共用對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用詳細資料" ma:internalName="SharedWithDetails" ma:readOnly="true">
      <xsd:simpleType>
        <xsd:restriction base="dms:Note">
          <xsd:maxLength value="255"/>
        </xsd:restriction>
      </xsd:simpleType>
    </xsd:element>
    <xsd:element name="TaxCatchAll" ma:index="22" nillable="true" ma:displayName="Taxonomy Catch All Column" ma:hidden="true" ma:list="{3c97266c-b672-4f96-a140-621666b46b00}" ma:internalName="TaxCatchAll" ma:showField="CatchAllData" ma:web="e2ba26dd-2cac-4c08-a62d-1daac4d0446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DBAA07F-221E-46C7-A42A-249B76E0E2DE}">
  <ds:schemaRefs>
    <ds:schemaRef ds:uri="http://schemas.microsoft.com/office/2006/metadata/properties"/>
    <ds:schemaRef ds:uri="http://schemas.microsoft.com/office/infopath/2007/PartnerControls"/>
    <ds:schemaRef ds:uri="285cb2ad-eb57-4aaf-b0a3-1761797acbb4"/>
    <ds:schemaRef ds:uri="e2ba26dd-2cac-4c08-a62d-1daac4d0446f"/>
  </ds:schemaRefs>
</ds:datastoreItem>
</file>

<file path=customXml/itemProps2.xml><?xml version="1.0" encoding="utf-8"?>
<ds:datastoreItem xmlns:ds="http://schemas.openxmlformats.org/officeDocument/2006/customXml" ds:itemID="{B9F0E699-6219-4D22-B060-CE1BC82977F3}">
  <ds:schemaRefs>
    <ds:schemaRef ds:uri="http://schemas.microsoft.com/sharepoint/v3/contenttype/forms"/>
  </ds:schemaRefs>
</ds:datastoreItem>
</file>

<file path=customXml/itemProps3.xml><?xml version="1.0" encoding="utf-8"?>
<ds:datastoreItem xmlns:ds="http://schemas.openxmlformats.org/officeDocument/2006/customXml" ds:itemID="{2E7E305C-0272-4EBB-B2BE-5BB5CF2642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5cb2ad-eb57-4aaf-b0a3-1761797acbb4"/>
    <ds:schemaRef ds:uri="e2ba26dd-2cac-4c08-a62d-1daac4d04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35</vt:i4>
      </vt:variant>
      <vt:variant>
        <vt:lpstr>具名範圍</vt:lpstr>
      </vt:variant>
      <vt:variant>
        <vt:i4>16</vt:i4>
      </vt:variant>
    </vt:vector>
  </HeadingPairs>
  <TitlesOfParts>
    <vt:vector size="51" baseType="lpstr">
      <vt:lpstr>版本說明</vt:lpstr>
      <vt:lpstr>填寫說明</vt:lpstr>
      <vt:lpstr>ErrMessage</vt:lpstr>
      <vt:lpstr>Parameter Setting</vt:lpstr>
      <vt:lpstr>Column mapping</vt:lpstr>
      <vt:lpstr>Col2DataMap</vt:lpstr>
      <vt:lpstr>extDef</vt:lpstr>
      <vt:lpstr>Table Summary</vt:lpstr>
      <vt:lpstr>DATAMAPPING</vt:lpstr>
      <vt:lpstr>Table Summary-WKC</vt:lpstr>
      <vt:lpstr>DATAMAPPING-WKC</vt:lpstr>
      <vt:lpstr>pvtStatus</vt:lpstr>
      <vt:lpstr>Categories</vt:lpstr>
      <vt:lpstr>CategoryMap</vt:lpstr>
      <vt:lpstr>pvtDGC</vt:lpstr>
      <vt:lpstr>pvtModel</vt:lpstr>
      <vt:lpstr>Terms</vt:lpstr>
      <vt:lpstr>MtdMatch</vt:lpstr>
      <vt:lpstr>資料清單</vt:lpstr>
      <vt:lpstr>Terms-v0.1</vt:lpstr>
      <vt:lpstr>Classifications</vt:lpstr>
      <vt:lpstr>DataClasses</vt:lpstr>
      <vt:lpstr>DataClasses_QA</vt:lpstr>
      <vt:lpstr>preDefineDC</vt:lpstr>
      <vt:lpstr>Table</vt:lpstr>
      <vt:lpstr>Column</vt:lpstr>
      <vt:lpstr>Policy</vt:lpstr>
      <vt:lpstr>Purview_Code</vt:lpstr>
      <vt:lpstr>WKC_Code</vt:lpstr>
      <vt:lpstr>ContactList</vt:lpstr>
      <vt:lpstr>udfParam</vt:lpstr>
      <vt:lpstr>Code</vt:lpstr>
      <vt:lpstr>Policies</vt:lpstr>
      <vt:lpstr>Data_Protection_Rule</vt:lpstr>
      <vt:lpstr>Log</vt:lpstr>
      <vt:lpstr>BG</vt:lpstr>
      <vt:lpstr>CategoryRoot</vt:lpstr>
      <vt:lpstr>DB_ENGINE</vt:lpstr>
      <vt:lpstr>DEBUG_ErrLevel</vt:lpstr>
      <vt:lpstr>DEBUG_LogLevel</vt:lpstr>
      <vt:lpstr>DEBUG_UNITTEST</vt:lpstr>
      <vt:lpstr>DefaultContact</vt:lpstr>
      <vt:lpstr>DGP_Template</vt:lpstr>
      <vt:lpstr>ErrorIndicator</vt:lpstr>
      <vt:lpstr>FMT_EXCEPTTABLE</vt:lpstr>
      <vt:lpstr>FMT_TEMPTABLE</vt:lpstr>
      <vt:lpstr>MTD_CASESENSITIVE</vt:lpstr>
      <vt:lpstr>DATAMAPPING!Print_Area</vt:lpstr>
      <vt:lpstr>'DATAMAPPING-WKC'!Print_Area</vt:lpstr>
      <vt:lpstr>RunMode</vt:lpstr>
      <vt:lpstr>SQLGEN_Version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MTD</dc:title>
  <dc:subject/>
  <dc:creator>Jesse Wei</dc:creator>
  <cp:keywords>Keywords</cp:keywords>
  <dc:description/>
  <cp:lastModifiedBy>jesse</cp:lastModifiedBy>
  <cp:revision/>
  <dcterms:created xsi:type="dcterms:W3CDTF">2019-12-20T04:05:52Z</dcterms:created>
  <dcterms:modified xsi:type="dcterms:W3CDTF">2023-04-21T03:29:16Z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0x010100269E06C726CAF447AC794C991B31A5CE</vt:lpwstr>
  </property>
  <property fmtid="{D5CDD505-2E9C-101B-9397-08002B2CF9AE}" pid="3" name="_dlc_DocIdItemGuid">
    <vt:lpwstr>2c2219e3-1ea3-4b3f-a794-798790297fab</vt:lpwstr>
  </property>
  <property fmtid="{D5CDD505-2E9C-101B-9397-08002B2CF9AE}" pid="4" name="Order">
    <vt:r8>12500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MediaServiceImageTags">
    <vt:lpwstr/>
  </property>
</Properties>
</file>