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8BE63594-7588-4651-91DF-96D360CAA15D}" xr6:coauthVersionLast="45" xr6:coauthVersionMax="45" xr10:uidLastSave="{00000000-0000-0000-0000-000000000000}"/>
  <bookViews>
    <workbookView xWindow="-108" yWindow="-108" windowWidth="23256" windowHeight="12720" firstSheet="6" activeTab="12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Umf~" sheetId="12" r:id="rId7"/>
    <sheet name="Umf+Ut~Simulationvalues" sheetId="5" r:id="rId8"/>
    <sheet name="Datasheet" sheetId="2" r:id="rId9"/>
    <sheet name="Sim_CASES" sheetId="9" r:id="rId10"/>
    <sheet name="CASES_STEP" sheetId="8" r:id="rId11"/>
    <sheet name="V_DP" sheetId="13" r:id="rId12"/>
    <sheet name="Sheet1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H7" i="5"/>
  <c r="L9" i="12"/>
  <c r="L8" i="12"/>
  <c r="L4" i="12"/>
  <c r="L6" i="12"/>
  <c r="C8" i="12"/>
  <c r="C17" i="12"/>
  <c r="C13" i="12"/>
  <c r="C38" i="9" l="1"/>
  <c r="C31" i="9"/>
  <c r="C32" i="9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C8" i="5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C12" i="5" s="1"/>
  <c r="D13" i="2"/>
  <c r="C13" i="2"/>
  <c r="B14" i="2"/>
  <c r="C11" i="5" l="1"/>
  <c r="C10" i="5"/>
  <c r="D14" i="2"/>
  <c r="E14" i="2" s="1"/>
  <c r="C14" i="2"/>
  <c r="B15" i="2"/>
  <c r="E13" i="2"/>
  <c r="D15" i="2" l="1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<sst xmlns="http://schemas.openxmlformats.org/spreadsheetml/2006/main" count="1740" uniqueCount="458">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</sst>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1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7" borderId="0" xfId="0" applyNumberFormat="1" applyFont="1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13" zoomScaleNormal="100" workbookViewId="0">
      <selection activeCell="A47" sqref="A47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37.666446664064274</v>
      </c>
      <c r="D22" s="8">
        <f>150*(1-H12)/H12^3/C23^2</f>
        <v>2340.9849702042602</v>
      </c>
      <c r="F22" s="1"/>
      <c r="G22" s="2" t="s">
        <v>32</v>
      </c>
      <c r="H22" s="11">
        <f>D12/H6/D10*(-D22+SQRT(D22*D22+4*C22*H10))/2/C22</f>
        <v>14.317661400697565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0.85721999999999998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25" workbookViewId="0">
      <selection activeCell="C34" sqref="C34"/>
    </sheetView>
  </sheetViews>
  <sheetFormatPr defaultRowHeight="12"/>
  <cols>
    <col min="3" max="3" width="22.109375" customWidth="1"/>
  </cols>
  <sheetData>
    <row r="1" spans="1:21">
      <c r="A1" s="68" t="s">
        <v>115</v>
      </c>
      <c r="B1" s="68"/>
      <c r="C1" s="68"/>
      <c r="D1" s="68"/>
      <c r="E1" s="55"/>
      <c r="F1" s="55"/>
      <c r="G1" s="55"/>
      <c r="H1" s="55"/>
      <c r="I1" s="69" t="s">
        <v>127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8" t="s">
        <v>107</v>
      </c>
      <c r="B6" s="68"/>
      <c r="C6" s="68"/>
      <c r="D6" s="68"/>
      <c r="E6" s="68"/>
      <c r="F6" s="68"/>
      <c r="G6" s="68"/>
      <c r="H6" s="68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8" t="s">
        <v>117</v>
      </c>
      <c r="B11" s="68"/>
      <c r="C11" s="68"/>
      <c r="D11" s="68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8" t="s">
        <v>116</v>
      </c>
      <c r="B16" s="68"/>
      <c r="C16" s="68"/>
      <c r="D16" s="68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8" t="s">
        <v>121</v>
      </c>
      <c r="B21" s="68"/>
      <c r="C21" s="68"/>
      <c r="D21" s="68"/>
      <c r="E21" s="68"/>
      <c r="F21" s="68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/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36157.295210850891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72558.196045360164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1401874.1723681756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-1293158.6811119646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0.14311045492083774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14.311045492083775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15706521.723241797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1131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3.2560000000000002E-3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0.37844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0.85699999999999998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AU1" sqref="AU1:AX316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opLeftCell="A70" zoomScaleNormal="100" workbookViewId="0">
      <selection activeCell="B175" sqref="B175:B200"/>
    </sheetView>
  </sheetViews>
  <sheetFormatPr defaultRowHeight="12"/>
  <cols>
    <col min="1" max="1" width="8.7773437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</row>
    <row r="10" spans="1:181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</row>
    <row r="17" spans="1:7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</row>
    <row r="18" spans="1:7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</row>
    <row r="19" spans="1:7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</row>
    <row r="20" spans="1:7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</row>
    <row r="21" spans="1:7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</row>
    <row r="22" spans="1:7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</row>
    <row r="23" spans="1:7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</row>
    <row r="24" spans="1:7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</row>
    <row r="25" spans="1:7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</row>
    <row r="26" spans="1:7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</row>
    <row r="27" spans="1:7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</row>
    <row r="28" spans="1:7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</row>
    <row r="29" spans="1:7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7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7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7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tabSelected="1" workbookViewId="0">
      <selection activeCell="N5" sqref="N5"/>
    </sheetView>
  </sheetViews>
  <sheetFormatPr defaultRowHeight="1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>
      <c r="A1" s="70" t="s">
        <v>451</v>
      </c>
      <c r="B1" s="70">
        <f>4*3.14/3*B5^3*B6/((1-B4)*3.14*B8^2)</f>
        <v>1.5243136796711201E-2</v>
      </c>
      <c r="C1" s="70"/>
      <c r="D1" s="70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70"/>
      <c r="B2" s="70"/>
      <c r="C2" s="70"/>
      <c r="D2" s="70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70"/>
      <c r="B3" s="70"/>
      <c r="C3" s="70"/>
      <c r="D3" s="70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70" t="s">
        <v>449</v>
      </c>
      <c r="B4" s="70">
        <v>0.43</v>
      </c>
      <c r="C4" s="70"/>
      <c r="D4" s="70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70" t="s">
        <v>452</v>
      </c>
      <c r="B5" s="70">
        <v>5.0000000000000001E-4</v>
      </c>
      <c r="C5" s="70"/>
      <c r="D5" s="70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70" t="s">
        <v>446</v>
      </c>
      <c r="B6" s="70">
        <v>10000</v>
      </c>
      <c r="C6" s="70"/>
      <c r="D6" s="70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70"/>
      <c r="B7" s="70"/>
      <c r="C7" s="70"/>
      <c r="D7" s="70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70" t="s">
        <v>453</v>
      </c>
      <c r="B8" s="70">
        <v>1.3849999999999999E-2</v>
      </c>
      <c r="C8" s="70"/>
      <c r="D8" s="70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70"/>
      <c r="B9" s="70"/>
      <c r="C9" s="70"/>
      <c r="D9" s="70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70"/>
      <c r="B10" s="70"/>
      <c r="C10" s="70"/>
      <c r="D10" s="70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70"/>
      <c r="B11" s="70"/>
      <c r="C11" s="70"/>
      <c r="D11" s="70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5.9439695708681031E-3</v>
      </c>
      <c r="D15">
        <f>B15-B17</f>
        <v>5.6939695708681029E-3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0.02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94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A27" sqref="A27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6" t="s">
        <v>94</v>
      </c>
      <c r="Q8" s="66"/>
      <c r="R8" s="66"/>
      <c r="S8" s="66"/>
      <c r="T8" s="66"/>
      <c r="U8" s="66"/>
    </row>
    <row r="9" spans="1:21">
      <c r="P9" s="66"/>
      <c r="Q9" s="66"/>
      <c r="R9" s="66"/>
      <c r="S9" s="66"/>
      <c r="T9" s="66"/>
      <c r="U9" s="66"/>
    </row>
    <row r="10" spans="1:21">
      <c r="P10" s="66"/>
      <c r="Q10" s="66"/>
      <c r="R10" s="66"/>
      <c r="S10" s="66"/>
      <c r="T10" s="66"/>
      <c r="U10" s="66"/>
    </row>
    <row r="11" spans="1:21">
      <c r="P11" s="66"/>
      <c r="Q11" s="66"/>
      <c r="R11" s="66"/>
      <c r="S11" s="66"/>
      <c r="T11" s="66"/>
      <c r="U11" s="66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0.37844499999999998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0.85719999999999996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D3" sqref="D3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0.85699999999999998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0.15406911222140843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15.406911222140844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5.1214711524717638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0.15406911222140843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0.85699999999999998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7" t="s">
        <v>86</v>
      </c>
      <c r="C23" s="67"/>
      <c r="D23" s="67"/>
      <c r="E23" s="67"/>
      <c r="F23" s="67"/>
      <c r="G23" s="67"/>
      <c r="H23" s="67"/>
    </row>
    <row r="24" spans="1:17">
      <c r="B24" s="67"/>
      <c r="C24" s="67"/>
      <c r="D24" s="67"/>
      <c r="E24" s="67"/>
      <c r="F24" s="67"/>
      <c r="G24" s="67"/>
      <c r="H24" s="67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H27" sqref="H27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0.85699999999999998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B2" sqref="B2:H20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852.64284370799862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11142.229122444742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5.9069228154839948E-4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0.14311045492083774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14.311045492083775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370383.16247857374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0.37844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0.85699999999999998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7" t="s">
        <v>78</v>
      </c>
      <c r="C24" s="67"/>
      <c r="D24" s="67"/>
      <c r="E24" s="67"/>
      <c r="F24" s="67"/>
      <c r="G24" s="67"/>
      <c r="H24" s="67"/>
    </row>
    <row r="25" spans="1:14">
      <c r="B25" s="67"/>
      <c r="C25" s="67"/>
      <c r="D25" s="67"/>
      <c r="E25" s="67"/>
      <c r="F25" s="67"/>
      <c r="G25" s="67"/>
      <c r="H25" s="67"/>
    </row>
    <row r="26" spans="1:14">
      <c r="B26" s="67"/>
      <c r="C26" s="67"/>
      <c r="D26" s="67"/>
      <c r="E26" s="67"/>
      <c r="F26" s="67"/>
      <c r="G26" s="67"/>
      <c r="H26" s="67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L6" sqref="L6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39">
        <v>0.16539999999999999</v>
      </c>
      <c r="D3" s="35"/>
    </row>
    <row r="4" spans="2:14" ht="13.2">
      <c r="K4" t="s">
        <v>131</v>
      </c>
      <c r="L4">
        <f>(4*C15*(C14-C13)*C19/(3*C13*L6))^(1/2)</f>
        <v>1.4102519953090793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7.2775062091460638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0.37844499999999998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0.85699999999999998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7" t="s">
        <v>86</v>
      </c>
      <c r="C23" s="67"/>
      <c r="D23" s="67"/>
      <c r="E23" s="67"/>
      <c r="F23" s="67"/>
      <c r="G23" s="67"/>
      <c r="H23" s="67"/>
    </row>
    <row r="24" spans="2:8">
      <c r="B24" s="67"/>
      <c r="C24" s="67"/>
      <c r="D24" s="67"/>
      <c r="E24" s="67"/>
      <c r="F24" s="67"/>
      <c r="G24" s="67"/>
      <c r="H24" s="67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G7" sqref="G7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14.311045492083775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15.406911222140844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'Umf~'!L4</f>
        <v>1.4102519953090793</v>
      </c>
    </row>
    <row r="8" spans="2:9" ht="15.6">
      <c r="B8" s="38" t="s">
        <v>82</v>
      </c>
      <c r="C8" s="39">
        <f>AVERAGE(C4:C6)</f>
        <v>16.536565414969036</v>
      </c>
      <c r="D8" s="35" t="s">
        <v>23</v>
      </c>
    </row>
    <row r="9" spans="2:9">
      <c r="B9" s="35"/>
      <c r="C9" s="35"/>
      <c r="D9" s="35"/>
    </row>
    <row r="10" spans="2:9" ht="15.6">
      <c r="B10" s="40" t="s">
        <v>83</v>
      </c>
      <c r="C10" s="41">
        <f>3*$C$8</f>
        <v>49.609696244907113</v>
      </c>
      <c r="D10" s="42" t="s">
        <v>23</v>
      </c>
    </row>
    <row r="11" spans="2:9" ht="15.6">
      <c r="B11" s="40" t="s">
        <v>84</v>
      </c>
      <c r="C11" s="41">
        <f>4*$C$8</f>
        <v>66.146261659876146</v>
      </c>
      <c r="D11" s="42" t="s">
        <v>23</v>
      </c>
    </row>
    <row r="12" spans="2:9" ht="15.6">
      <c r="B12" s="40" t="s">
        <v>85</v>
      </c>
      <c r="C12" s="41">
        <f>5*$C$8</f>
        <v>82.682827074845179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4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Umf~</vt:lpstr>
      <vt:lpstr>Umf+Ut~Simulationvalues</vt:lpstr>
      <vt:lpstr>Datasheet</vt:lpstr>
      <vt:lpstr>Sim_CASES</vt:lpstr>
      <vt:lpstr>CASES_STEP</vt:lpstr>
      <vt:lpstr>V_DP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2020-09-26T04:36:29Z</dcterms:modified>
</cp:coreProperties>
</file>