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A5755AB5-4FE3-468F-97D8-C52BCE83A87C}" xr6:coauthVersionLast="45" xr6:coauthVersionMax="45" xr10:uidLastSave="{00000000-0000-0000-0000-000000000000}"/>
  <bookViews>
    <workbookView xWindow="-108" yWindow="-108" windowWidth="23256" windowHeight="12720" firstSheet="10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_bed-dp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E29" i="15" l="1"/>
  <c r="E34" i="15"/>
  <c r="E38" i="15"/>
  <c r="B24" i="15"/>
  <c r="K2" i="15" l="1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B1" i="15"/>
  <c r="D1" i="15" s="1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D14" i="2"/>
  <c r="E14" i="2" s="1"/>
  <c r="C14" i="2"/>
  <c r="B15" i="2"/>
  <c r="E13" i="2"/>
  <c r="C12" i="5" l="1"/>
  <c r="C17" i="5"/>
  <c r="C16" i="5"/>
  <c r="C9" i="5"/>
  <c r="C15" i="5"/>
  <c r="C14" i="5"/>
  <c r="C13" i="5"/>
  <c r="C10" i="5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<sst xmlns="http://schemas.openxmlformats.org/spreadsheetml/2006/main" count="1782" uniqueCount="474">
  <si>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</si>
  <si>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</si>
  <si>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</si>
  <si>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</si>
  <si>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</si>
  <si>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</si>
  <si>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</si>
  <si>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</si>
  <si>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</si>
  <si>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</si>
  <si>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</si>
  <si>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</si>
  <si>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</si>
  <si>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</si>
  <si>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</si>
  <si>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</si>
  <si>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</si>
  <si>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</si>
  <si>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</si>
  <si>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</si>
  <si>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</si>
  <si>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</si>
  <si>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</si>
  <si>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</si>
  <si>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</si>
  <si>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</si>
  <si>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</si>
  <si>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</si>
  <si>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</si>
  <si>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</si>
  <si>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</si>
  <si>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</si>
  <si>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</si>
  <si>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</si>
  <si>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</si>
  <si>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</si>
  <si>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</si>
  <si>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</si>
  <si>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</si>
  <si>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</si>
  <si>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</si>
  <si>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</si>
  <si>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</si>
  <si>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</si>
  <si>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</si>
  <si>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</si>
  <si>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</si>
  <si>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</si>
  <si>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</si>
  <si>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</si>
  <si>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</si>
  <si>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</si>
  <si>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</si>
  <si>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</si>
  <si>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</si>
  <si>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</si>
  <si>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</si>
  <si>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</si>
  <si>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</si>
  <si>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</si>
  <si>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</si>
  <si>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</si>
  <si>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</si>
  <si>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</si>
  <si>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</si>
  <si>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</si>
  <si>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</si>
  <si>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</si>
  <si>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</si>
  <si>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</si>
  <si>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</si>
  <si>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</si>
  <si>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</si>
  <si>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</si>
  <si>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</si>
  <si>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</si>
  <si>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</si>
  <si>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</si>
  <si>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</si>
  <si>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</si>
  <si>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</si>
  <si>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</si>
  <si>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</si>
  <si>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</si>
  <si>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</si>
  <si>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</si>
  <si>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</si>
  <si>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</si>
  <si>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</si>
  <si>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</si>
  <si>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</si>
  <si>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</si>
  <si>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</si>
  <si>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</si>
  <si>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</si>
  <si>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</si>
  <si>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</si>
  <si>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</si>
  <si>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</si>
  <si>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</si>
  <si>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</si>
  <si>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</si>
  <si>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</si>
  <si>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</si>
  <si>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</si>
  <si>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</si>
  <si>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</si>
  <si>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</si>
  <si>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</si>
  <si>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</si>
  <si>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</si>
  <si>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</si>
  <si>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</si>
  <si>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</si>
  <si>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</si>
  <si>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</si>
  <si>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</si>
  <si>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</si>
  <si>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</si>
  <si>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</si>
  <si>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</si>
  <si>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</si>
  <si>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</si>
  <si>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</si>
  <si>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</si>
  <si>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</si>
  <si>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</si>
  <si>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</si>
  <si>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</si>
  <si>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</si>
  <si>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</si>
  <si>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</si>
  <si>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</si>
  <si>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</si>
  <si>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</si>
  <si>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</si>
  <si>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</si>
  <si>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</si>
  <si>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</si>
  <si>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</si>
  <si>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</si>
  <si>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</si>
  <si>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</si>
  <si>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</si>
  <si>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</si>
  <si>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</si>
  <si>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</si>
  <si>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</si>
  <si>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</si>
  <si>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</si>
  <si>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</si>
  <si>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</si>
  <si>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</si>
  <si>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</si>
  <si>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</si>
  <si>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</si>
  <si>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</si>
  <si>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</si>
  <si>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</si>
  <si>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</si>
  <si>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</si>
  <si>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</si>
  <si>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</si>
  <si>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</si>
  <si>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</si>
  <si>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</si>
  <si>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</si>
  <si>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</si>
  <si>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</si>
  <si>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</si>
  <si>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</si>
  <si>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</si>
  <si>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</si>
  <si>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</si>
  <si>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</si>
  <si>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</si>
  <si>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</si>
  <si>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</si>
  <si>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</si>
  <si>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</si>
  <si>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</si>
  <si>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</si>
  <si>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</si>
  <si>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</si>
  <si>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</si>
  <si>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</si>
  <si>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</si>
  <si>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</si>
  <si>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</si>
  <si>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</si>
  <si>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</si>
  <si>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</si>
  <si>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</si>
  <si>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</si>
  <si>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</si>
  <si>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</si>
  <si>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</si>
  <si>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</si>
  <si>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</si>
  <si>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</si>
  <si>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</si>
  <si>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</si>
  <si>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</si>
  <si>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</si>
  <si>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</si>
  <si>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</si>
  <si>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</si>
  <si>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</si>
  <si>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</si>
  <si>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</si>
  <si>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</si>
  <si>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</si>
  <si>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</si>
  <si>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</si>
  <si>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</si>
  <si>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</si>
  <si>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</si>
  <si>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</si>
  <si>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</si>
  <si>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</si>
  <si>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</si>
  <si>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</si>
  <si>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</si>
  <si>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</si>
  <si>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</si>
  <si>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</si>
  <si>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</si>
  <si>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</si>
  <si>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</si>
  <si>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</si>
  <si>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</si>
  <si>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</si>
  <si>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</si>
  <si>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</si>
  <si>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</si>
  <si>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</si>
  <si>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</si>
  <si>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</si>
  <si>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</si>
  <si>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</si>
  <si>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</si>
  <si>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</si>
  <si>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</si>
  <si>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</si>
  <si>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</si>
  <si>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</si>
  <si>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</si>
  <si>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</si>
  <si>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</si>
  <si>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</si>
  <si>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</si>
  <si>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</si>
  <si>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</si>
  <si>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</si>
  <si>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</si>
  <si>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</si>
  <si>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</si>
  <si>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</si>
  <si>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</si>
  <si>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</si>
  <si>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</si>
  <si>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</si>
  <si>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</si>
  <si>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</si>
  <si>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</si>
  <si>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</si>
  <si>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</si>
  <si>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</si>
  <si>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</si>
  <si>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</si>
  <si>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</si>
  <si>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</si>
  <si>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</si>
  <si>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</si>
  <si>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</si>
  <si>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</si>
  <si>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</si>
  <si>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</si>
  <si>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</si>
  <si>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</si>
  <si>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</si>
  <si>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</si>
  <si>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</si>
  <si>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</si>
  <si>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</si>
  <si>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</si>
  <si>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</si>
  <si>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</si>
  <si>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</si>
  <si>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</si>
  <si>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</si>
  <si>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</si>
  <si>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</si>
  <si>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</si>
  <si>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</si>
  <si>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</si>
  <si>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</si>
  <si>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</si>
  <si>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</si>
  <si>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</si>
  <si>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</si>
  <si>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</si>
  <si>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</si>
  <si>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</si>
  <si>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</si>
  <si>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</si>
  <si>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</si>
  <si>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</si>
  <si>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</si>
  <si>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</si>
  <si>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</si>
  <si>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</si>
  <si>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</si>
  <si>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</si>
  <si>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</si>
  <si>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</si>
  <si>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</si>
  <si>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</si>
  <si>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</si>
  <si>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</si>
  <si>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</si>
  <si>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</si>
  <si>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</si>
  <si>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</si>
  <si>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</si>
  <si>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</si>
  <si>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</si>
  <si>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</si>
  <si>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</si>
  <si>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</si>
  <si>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</si>
  <si>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</si>
  <si>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</si>
  <si>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</si>
  <si>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</si>
  <si>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</si>
  <si>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</si>
  <si>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</si>
  <si>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</si>
  <si>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</si>
  <si>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</si>
  <si>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</si>
  <si>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</si>
  <si>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</si>
  <si>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</si>
  <si>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</si>
  <si>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</si>
  <si>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</si>
  <si>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</si>
  <si>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</si>
  <si>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</si>
  <si>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</si>
  <si>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</si>
  <si>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</si>
  <si>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</si>
  <si>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</si>
  <si>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</si>
  <si>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</si>
  <si>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</si>
  <si>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</si>
  <si>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</si>
  <si>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</si>
  <si>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</si>
  <si>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</si>
  <si>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</si>
  <si>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</si>
  <si>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</si>
  <si>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</si>
  <si>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</si>
  <si>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</si>
  <si>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</si>
  <si>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</si>
  <si>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</si>
  <si>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</si>
  <si>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</si>
  <si>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</si>
  <si>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</si>
  <si>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</si>
  <si>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</si>
  <si>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</si>
  <si>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</si>
  <si>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</si>
  <si>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</si>
  <si>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</si>
  <si>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</si>
  <si>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</si>
  <si>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</si>
  <si>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</si>
  <si>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</si>
  <si>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</si>
  <si>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</si>
  <si>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</si>
  <si>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</si>
  <si>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</si>
  <si>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</si>
  <si>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</si>
  <si>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</si>
  <si>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</si>
  <si>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</si>
  <si>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</si>
  <si>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</si>
  <si>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</si>
  <si>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</si>
  <si>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</si>
  <si>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</si>
  <si>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</si>
  <si>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</si>
  <si>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</si>
  <si>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</si>
  <si>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</si>
  <si>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</si>
  <si>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</si>
  <si>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</si>
  <si>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</si>
  <si>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</si>
  <si>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</si>
  <si>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</si>
  <si>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</si>
  <si>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</si>
  <si>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</si>
  <si>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</si>
  <si>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</si>
  <si>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</si>
  <si>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</si>
  <si>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</si>
  <si>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</si>
  <si>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</si>
  <si>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</si>
  <si>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</si>
  <si>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</si>
  <si>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</si>
  <si>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</si>
  <si>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</si>
  <si>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</si>
  <si>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</si>
  <si>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</si>
  <si>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</si>
  <si>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</si>
  <si>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</si>
  <si>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</si>
  <si>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</si>
  <si>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</si>
  <si>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</si>
  <si>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</si>
  <si>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</si>
  <si>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</si>
  <si>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</si>
  <si>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</si>
  <si>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</si>
  <si>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</si>
  <si>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</si>
  <si>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</si>
  <si>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</si>
  <si>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</si>
  <si>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</si>
  <si>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</si>
  <si>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</si>
  <si>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</si>
  <si>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</si>
  <si>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</si>
  <si>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</si>
  <si>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</si>
  <si>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</si>
  <si>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</si>
  <si>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</si>
  <si>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</si>
  <si>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</si>
  <si>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</si>
  <si>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</si>
  <si>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t>nparticels</t>
    <phoneticPr fontId="23" type="noConversion"/>
  </si>
  <si>
    <t>p</t>
    <phoneticPr fontId="23" type="noConversion"/>
  </si>
  <si>
    <t>dp_umf-Ergun</t>
    <phoneticPr fontId="23" type="noConversion"/>
  </si>
  <si>
    <t>Pa</t>
    <phoneticPr fontId="23" type="noConversion"/>
  </si>
  <si>
    <t>dpvf0.43newstlGasin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</si>
</sst>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84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14" fillId="0" borderId="1" xfId="0" applyFont="1" applyBorder="1" applyAlignment="1">
      <alignment horizontal="center"/>
    </xf>
    <xf numFmtId="181" fontId="14" fillId="0" borderId="2" xfId="0" applyNumberFormat="1" applyFont="1" applyBorder="1" applyAlignment="1">
      <alignment horizontal="center"/>
    </xf>
    <xf numFmtId="176" fontId="14" fillId="0" borderId="3" xfId="0" applyFont="1" applyBorder="1" applyAlignment="1">
      <alignment horizontal="center"/>
    </xf>
    <xf numFmtId="176" fontId="14" fillId="0" borderId="4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176" fontId="14" fillId="0" borderId="6" xfId="0" applyFont="1" applyBorder="1" applyAlignment="1">
      <alignment horizontal="center"/>
    </xf>
    <xf numFmtId="176" fontId="0" fillId="2" borderId="0" xfId="0" applyFill="1" applyAlignment="1">
      <alignment horizontal="center" vertical="center"/>
    </xf>
    <xf numFmtId="176" fontId="0" fillId="0" borderId="0" xfId="0" applyAlignment="1">
      <alignment horizontal="center" vertical="center"/>
    </xf>
    <xf numFmtId="176" fontId="0" fillId="2" borderId="0" xfId="0" applyNumberFormat="1" applyFont="1" applyFill="1" applyAlignment="1">
      <alignment horizontal="center"/>
    </xf>
    <xf numFmtId="181" fontId="14" fillId="0" borderId="2" xfId="0" applyNumberFormat="1" applyFont="1" applyBorder="1" applyAlignment="1">
      <alignment horizontal="left"/>
    </xf>
    <xf numFmtId="176" fontId="0" fillId="0" borderId="0" xfId="0" applyNumberFormat="1" applyFont="1" applyAlignment="1">
      <alignment horizontal="left"/>
    </xf>
    <xf numFmtId="176" fontId="0" fillId="2" borderId="0" xfId="0" applyFill="1" applyAlignment="1">
      <alignment horizontal="left" vertical="center"/>
    </xf>
    <xf numFmtId="176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v_dp (v=0.2525 m/s)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Pressure_drop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9-406A-8BB2-E0F0F5BCDE88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9-406A-8BB2-E0F0F5BCDE88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9-406A-8BB2-E0F0F5BCDE88}"/>
            </c:ext>
          </c:extLst>
        </c:ser>
        <c:ser>
          <c:idx val="3"/>
          <c:order val="3"/>
          <c:tx>
            <c:strRef>
              <c:f>V_DP!$M$11</c:f>
              <c:strCache>
                <c:ptCount val="1"/>
                <c:pt idx="0">
                  <c:v>dpvf0.43newstlGasin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V_DP!$M$12:$M$27</c:f>
              <c:numCache>
                <c:formatCode>General_)</c:formatCode>
                <c:ptCount val="16"/>
                <c:pt idx="0">
                  <c:v>52.699129999999997</c:v>
                </c:pt>
                <c:pt idx="1">
                  <c:v>107.28843512820499</c:v>
                </c:pt>
                <c:pt idx="2">
                  <c:v>163.48092820512801</c:v>
                </c:pt>
                <c:pt idx="3">
                  <c:v>219.98011750000001</c:v>
                </c:pt>
                <c:pt idx="4">
                  <c:v>224.96413076923099</c:v>
                </c:pt>
                <c:pt idx="5">
                  <c:v>221.03876666666699</c:v>
                </c:pt>
                <c:pt idx="6">
                  <c:v>220.97110749999999</c:v>
                </c:pt>
                <c:pt idx="7">
                  <c:v>221.14262500000001</c:v>
                </c:pt>
                <c:pt idx="8">
                  <c:v>223.04302307692299</c:v>
                </c:pt>
                <c:pt idx="9">
                  <c:v>221.688335</c:v>
                </c:pt>
                <c:pt idx="10">
                  <c:v>216.24561538461501</c:v>
                </c:pt>
                <c:pt idx="11">
                  <c:v>223.23476153846201</c:v>
                </c:pt>
                <c:pt idx="12">
                  <c:v>219.582088</c:v>
                </c:pt>
                <c:pt idx="13">
                  <c:v>227.345038461538</c:v>
                </c:pt>
                <c:pt idx="14">
                  <c:v>228.80736999999999</c:v>
                </c:pt>
                <c:pt idx="15">
                  <c:v>228.70551282051301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59-406A-8BB2-E0F0F5BC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28560"/>
        <c:axId val="315314656"/>
      </c:scatterChart>
      <c:valAx>
        <c:axId val="9147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14656"/>
        <c:crosses val="autoZero"/>
        <c:crossBetween val="midCat"/>
      </c:valAx>
      <c:valAx>
        <c:axId val="315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7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607844</xdr:colOff>
      <xdr:row>20</xdr:row>
      <xdr:rowOff>71510</xdr:rowOff>
    </xdr:from>
    <xdr:to>
      <xdr:col>22</xdr:col>
      <xdr:colOff>167640</xdr:colOff>
      <xdr:row>37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586740</xdr:colOff>
      <xdr:row>1</xdr:row>
      <xdr:rowOff>30480</xdr:rowOff>
    </xdr:from>
    <xdr:to>
      <xdr:col>22</xdr:col>
      <xdr:colOff>281940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395545-5BB2-4210-9651-5C2D4819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601979</xdr:colOff>
      <xdr:row>40</xdr:row>
      <xdr:rowOff>106680</xdr:rowOff>
    </xdr:from>
    <xdr:to>
      <xdr:col>6</xdr:col>
      <xdr:colOff>584448</xdr:colOff>
      <xdr:row>48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B48863-1B2B-4792-9523-BFDDA962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59" y="6553200"/>
          <a:ext cx="2809489" cy="1150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/>
  <cols>
    <col min="3" max="3" width="22.109375" customWidth="1"/>
  </cols>
  <sheetData>
    <row r="1" spans="1:21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E1" zoomScaleNormal="100" workbookViewId="0">
      <selection activeCell="N23" sqref="N23"/>
    </sheetView>
  </sheetViews>
  <sheetFormatPr defaultRowHeight="12"/>
  <cols>
    <col min="1" max="1" width="8.77734375" customWidth="1"/>
    <col min="9" max="9" width="11.44140625" customWidth="1"/>
    <col min="11" max="11" width="10.5546875" customWidth="1"/>
    <col min="12" max="12" width="16.3320312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71" t="s">
        <v>462</v>
      </c>
      <c r="J9" s="72">
        <v>23.009645846749201</v>
      </c>
      <c r="K9" s="73" t="s">
        <v>23</v>
      </c>
      <c r="L9" s="71" t="s">
        <v>471</v>
      </c>
      <c r="M9" s="80">
        <v>188.88308538424201</v>
      </c>
      <c r="N9" s="30" t="s">
        <v>472</v>
      </c>
    </row>
    <row r="10" spans="1:181" ht="13.2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74"/>
      <c r="J10" s="75">
        <v>0.23009645846749208</v>
      </c>
      <c r="K10" s="76" t="s">
        <v>50</v>
      </c>
      <c r="L10" s="48"/>
      <c r="M10" s="81"/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7" t="s">
        <v>458</v>
      </c>
      <c r="J11" s="77" t="s">
        <v>460</v>
      </c>
      <c r="K11" s="77" t="s">
        <v>459</v>
      </c>
      <c r="L11" s="78" t="s">
        <v>463</v>
      </c>
      <c r="M11" s="82" t="s">
        <v>473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7">
        <v>0.05</v>
      </c>
      <c r="J12" s="77">
        <v>32.222455128205098</v>
      </c>
      <c r="K12" s="77">
        <v>32.222424102564098</v>
      </c>
      <c r="L12" s="78">
        <v>32.5019961538462</v>
      </c>
      <c r="M12" s="83">
        <v>52.699129999999997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7">
        <v>0.1</v>
      </c>
      <c r="J13" s="77">
        <v>65.712307692307704</v>
      </c>
      <c r="K13" s="77">
        <v>65.712245641025604</v>
      </c>
      <c r="L13" s="78">
        <v>66.284885897435899</v>
      </c>
      <c r="M13" s="83">
        <v>107.28843512820499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7">
        <v>0.15</v>
      </c>
      <c r="J14" s="77">
        <v>100.380762307692</v>
      </c>
      <c r="K14" s="77">
        <v>100.381103589744</v>
      </c>
      <c r="L14" s="78">
        <v>101.23896256410301</v>
      </c>
      <c r="M14" s="83">
        <v>163.48092820512801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7">
        <v>0.2</v>
      </c>
      <c r="J15" s="77">
        <v>135.94047499999999</v>
      </c>
      <c r="K15" s="77">
        <v>135.94017249999999</v>
      </c>
      <c r="L15" s="78">
        <v>137.02705499999999</v>
      </c>
      <c r="M15" s="83">
        <v>219.98011750000001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7">
        <v>0.25</v>
      </c>
      <c r="J16" s="77">
        <v>156.73471282051301</v>
      </c>
      <c r="K16" s="77">
        <v>156.75705128205101</v>
      </c>
      <c r="L16" s="78">
        <v>157.48212051282101</v>
      </c>
      <c r="M16" s="83">
        <v>224.96413076923099</v>
      </c>
    </row>
    <row r="17" spans="1:13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7">
        <v>0.3</v>
      </c>
      <c r="J17" s="77">
        <v>161.28121025640999</v>
      </c>
      <c r="K17" s="77">
        <v>161.25887179487199</v>
      </c>
      <c r="L17" s="78">
        <v>161.83936153846199</v>
      </c>
      <c r="M17" s="83">
        <v>221.03876666666699</v>
      </c>
    </row>
    <row r="18" spans="1:13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7">
        <v>0.35</v>
      </c>
      <c r="J18" s="77">
        <v>163.93140500000001</v>
      </c>
      <c r="K18" s="77">
        <v>164.04272499999999</v>
      </c>
      <c r="L18" s="78">
        <v>164.36367749999999</v>
      </c>
      <c r="M18" s="83">
        <v>220.97110749999999</v>
      </c>
    </row>
    <row r="19" spans="1:13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7">
        <v>0.4</v>
      </c>
      <c r="J19" s="77">
        <v>164.18641249999999</v>
      </c>
      <c r="K19" s="77">
        <v>164.05543</v>
      </c>
      <c r="L19" s="78">
        <v>165.07909000000001</v>
      </c>
      <c r="M19" s="83">
        <v>221.14262500000001</v>
      </c>
    </row>
    <row r="20" spans="1:13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7">
        <v>0.45</v>
      </c>
      <c r="J20" s="77">
        <v>163.007787179487</v>
      </c>
      <c r="K20" s="77">
        <v>161.51514358974401</v>
      </c>
      <c r="L20" s="78">
        <v>163.060841025641</v>
      </c>
      <c r="M20" s="83">
        <v>223.04302307692299</v>
      </c>
    </row>
    <row r="21" spans="1:13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7">
        <v>0.5</v>
      </c>
      <c r="J21" s="77">
        <v>159.72105875</v>
      </c>
      <c r="K21" s="77">
        <v>158.52470149999999</v>
      </c>
      <c r="L21" s="78">
        <v>160.26755524999999</v>
      </c>
      <c r="M21" s="83">
        <v>221.688335</v>
      </c>
    </row>
    <row r="22" spans="1:13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7">
        <v>0.55000000000000004</v>
      </c>
      <c r="J22" s="77">
        <v>156.918818974359</v>
      </c>
      <c r="K22" s="79"/>
      <c r="L22" s="78">
        <v>159.281731794872</v>
      </c>
      <c r="M22" s="83">
        <v>216.24561538461501</v>
      </c>
    </row>
    <row r="23" spans="1:13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7">
        <v>0.6</v>
      </c>
      <c r="J23" s="77">
        <v>161.956142051282</v>
      </c>
      <c r="K23" s="79"/>
      <c r="L23" s="78">
        <v>163.51518051282099</v>
      </c>
      <c r="M23" s="83">
        <v>223.23476153846201</v>
      </c>
    </row>
    <row r="24" spans="1:13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7">
        <v>0.65</v>
      </c>
      <c r="J24" s="77">
        <v>161.20088874999999</v>
      </c>
      <c r="K24" s="79"/>
      <c r="L24" s="78">
        <v>161.83223649999999</v>
      </c>
      <c r="M24" s="83">
        <v>219.582088</v>
      </c>
    </row>
    <row r="25" spans="1:13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7">
        <v>0.7</v>
      </c>
      <c r="J25" s="77">
        <v>168.32291384615399</v>
      </c>
      <c r="K25" s="79"/>
      <c r="L25" s="78">
        <v>168.28980948717901</v>
      </c>
      <c r="M25" s="83">
        <v>227.345038461538</v>
      </c>
    </row>
    <row r="26" spans="1:13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7">
        <v>0.75</v>
      </c>
      <c r="J26" s="77">
        <v>170.73399474999999</v>
      </c>
      <c r="K26" s="79"/>
      <c r="L26" s="78">
        <v>170.45188325000001</v>
      </c>
      <c r="M26" s="83">
        <v>228.80736999999999</v>
      </c>
    </row>
    <row r="27" spans="1:13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7">
        <v>0.8</v>
      </c>
      <c r="J27" s="77">
        <v>170.527782051282</v>
      </c>
      <c r="K27" s="79"/>
      <c r="L27" s="78">
        <v>173.596186923077</v>
      </c>
      <c r="M27" s="83">
        <v>228.70551282051301</v>
      </c>
    </row>
    <row r="28" spans="1:13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79"/>
      <c r="J28" s="79"/>
      <c r="K28" s="79"/>
      <c r="L28" s="48"/>
      <c r="M28" s="48"/>
    </row>
    <row r="29" spans="1:13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  <c r="I29">
        <v>0.23009645846749199</v>
      </c>
      <c r="J29">
        <v>188.88308538424201</v>
      </c>
    </row>
    <row r="30" spans="1:13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3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3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topLeftCell="A16" workbookViewId="0">
      <selection activeCell="E29" sqref="E29"/>
    </sheetView>
  </sheetViews>
  <sheetFormatPr defaultRowHeight="12"/>
  <cols>
    <col min="2" max="2" width="26" customWidth="1"/>
    <col min="4" max="4" width="12.109375" customWidth="1"/>
    <col min="5" max="5" width="11.33203125" customWidth="1"/>
    <col min="8" max="9" width="3" customWidth="1"/>
    <col min="10" max="10" width="2.77734375" customWidth="1"/>
    <col min="12" max="12" width="2.5546875" customWidth="1"/>
  </cols>
  <sheetData>
    <row r="1" spans="1:1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>
      <c r="A24" t="s">
        <v>469</v>
      </c>
      <c r="B24">
        <f>B18/(4/3*3.14*B17^3*B19)</f>
        <v>286191.33942078211</v>
      </c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>
      <c r="D28" t="s">
        <v>93</v>
      </c>
      <c r="E28" s="35">
        <v>0.23009645846749208</v>
      </c>
      <c r="F28" t="s">
        <v>98</v>
      </c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>
      <c r="D29" s="61" t="s">
        <v>470</v>
      </c>
      <c r="E29" s="61">
        <f>150*D15*(1-E37)^2*E38*E28/(E37^3*E36^2)+1.75*D15*(1-E37)*E34*E28^2/(E37^3*E36)</f>
        <v>188.88308538424238</v>
      </c>
      <c r="F29" t="s">
        <v>472</v>
      </c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ht="13.2">
      <c r="D31" s="17" t="s">
        <v>69</v>
      </c>
      <c r="E31" s="17" t="s">
        <v>68</v>
      </c>
      <c r="F31" s="17"/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ht="13.2">
      <c r="D32" s="17" t="s">
        <v>64</v>
      </c>
      <c r="E32" s="17">
        <v>293</v>
      </c>
      <c r="F32" s="17" t="s">
        <v>67</v>
      </c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4:12" ht="13.2">
      <c r="D33" s="17" t="s">
        <v>65</v>
      </c>
      <c r="E33" s="17">
        <v>1</v>
      </c>
      <c r="F33" s="17" t="s">
        <v>66</v>
      </c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4:12" ht="16.8">
      <c r="D34" s="19" t="s">
        <v>58</v>
      </c>
      <c r="E34" s="24">
        <f>1000*273*0.0012946*E33/E32</f>
        <v>1.2062313993174061</v>
      </c>
      <c r="F34" s="19" t="s">
        <v>59</v>
      </c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4:12" ht="16.8">
      <c r="D35" s="19" t="s">
        <v>96</v>
      </c>
      <c r="E35" s="18">
        <v>2670.7</v>
      </c>
      <c r="F35" s="19" t="s">
        <v>61</v>
      </c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4:12" ht="15.6">
      <c r="D36" s="19" t="s">
        <v>62</v>
      </c>
      <c r="E36" s="25">
        <v>5.0000000000000001E-4</v>
      </c>
      <c r="F36" s="19" t="s">
        <v>51</v>
      </c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4:12" ht="13.2">
      <c r="D37" s="19" t="s">
        <v>87</v>
      </c>
      <c r="E37" s="21">
        <v>0.43</v>
      </c>
      <c r="F37" s="19"/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4:12" ht="13.2">
      <c r="D38" s="19" t="s">
        <v>53</v>
      </c>
      <c r="E38" s="27">
        <f>((E32/273)^1.5)*383*0.0001717/(110+E32)/10</f>
        <v>1.8143517291582025E-5</v>
      </c>
      <c r="F38" s="19" t="s">
        <v>54</v>
      </c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4:12" ht="13.2">
      <c r="D39" s="19" t="s">
        <v>55</v>
      </c>
      <c r="E39" s="21">
        <v>1</v>
      </c>
      <c r="F39" s="19" t="s">
        <v>70</v>
      </c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4:12" ht="15.6">
      <c r="D40" s="19" t="s">
        <v>56</v>
      </c>
      <c r="E40" s="26">
        <v>9.81</v>
      </c>
      <c r="F40" s="19" t="s">
        <v>63</v>
      </c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4:1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4:1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4:1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4:1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4:1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4:1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4:1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4:1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7" t="s">
        <v>94</v>
      </c>
      <c r="Q8" s="67"/>
      <c r="R8" s="67"/>
      <c r="S8" s="67"/>
      <c r="T8" s="67"/>
      <c r="U8" s="67"/>
    </row>
    <row r="9" spans="1:21">
      <c r="P9" s="67"/>
      <c r="Q9" s="67"/>
      <c r="R9" s="67"/>
      <c r="S9" s="67"/>
      <c r="T9" s="67"/>
      <c r="U9" s="67"/>
    </row>
    <row r="10" spans="1:21">
      <c r="P10" s="67"/>
      <c r="Q10" s="67"/>
      <c r="R10" s="67"/>
      <c r="S10" s="67"/>
      <c r="T10" s="67"/>
      <c r="U10" s="67"/>
    </row>
    <row r="11" spans="1:21">
      <c r="P11" s="67"/>
      <c r="Q11" s="67"/>
      <c r="R11" s="67"/>
      <c r="S11" s="67"/>
      <c r="T11" s="67"/>
      <c r="U11" s="67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0.43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1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8" t="s">
        <v>86</v>
      </c>
      <c r="C23" s="68"/>
      <c r="D23" s="68"/>
      <c r="E23" s="68"/>
      <c r="F23" s="68"/>
      <c r="G23" s="68"/>
      <c r="H23" s="68"/>
    </row>
    <row r="24" spans="1:17">
      <c r="B24" s="68"/>
      <c r="C24" s="68"/>
      <c r="D24" s="68"/>
      <c r="E24" s="68"/>
      <c r="F24" s="68"/>
      <c r="G24" s="68"/>
      <c r="H24" s="68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1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8" t="s">
        <v>78</v>
      </c>
      <c r="C24" s="68"/>
      <c r="D24" s="68"/>
      <c r="E24" s="68"/>
      <c r="F24" s="68"/>
      <c r="G24" s="68"/>
      <c r="H24" s="68"/>
    </row>
    <row r="25" spans="1:14">
      <c r="B25" s="68"/>
      <c r="C25" s="68"/>
      <c r="D25" s="68"/>
      <c r="E25" s="68"/>
      <c r="F25" s="68"/>
      <c r="G25" s="68"/>
      <c r="H25" s="68"/>
    </row>
    <row r="26" spans="1:14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B10" sqref="B10:D19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41">
        <v>0.16539999999999999</v>
      </c>
      <c r="D3" s="35"/>
    </row>
    <row r="4" spans="2:14" ht="13.2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8" t="s">
        <v>86</v>
      </c>
      <c r="C23" s="68"/>
      <c r="D23" s="68"/>
      <c r="E23" s="68"/>
      <c r="F23" s="68"/>
      <c r="G23" s="68"/>
      <c r="H23" s="68"/>
    </row>
    <row r="24" spans="2:8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7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J18"/>
  <sheetViews>
    <sheetView zoomScale="130" zoomScaleNormal="130" workbookViewId="0">
      <selection activeCell="C9" sqref="C9"/>
    </sheetView>
  </sheetViews>
  <sheetFormatPr defaultRowHeight="12"/>
  <cols>
    <col min="2" max="2" width="15.21875" customWidth="1"/>
    <col min="7" max="7" width="15.77734375" customWidth="1"/>
  </cols>
  <sheetData>
    <row r="3" spans="2:10" ht="14.4">
      <c r="B3" s="35"/>
      <c r="C3" s="36" t="s">
        <v>81</v>
      </c>
      <c r="D3" s="35"/>
      <c r="H3" s="63" t="s">
        <v>132</v>
      </c>
    </row>
    <row r="4" spans="2:10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10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10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10">
      <c r="B7" s="35"/>
      <c r="C7" s="35"/>
      <c r="D7" s="35"/>
      <c r="H7">
        <f>'nUmf~'!L4</f>
        <v>1.524451106058452</v>
      </c>
    </row>
    <row r="8" spans="2:10" ht="15.6">
      <c r="B8" s="38" t="s">
        <v>82</v>
      </c>
      <c r="C8" s="39">
        <f>AVERAGE(C4:C6)</f>
        <v>23.009645846749208</v>
      </c>
      <c r="D8" s="35" t="s">
        <v>23</v>
      </c>
    </row>
    <row r="9" spans="2:10">
      <c r="B9" s="35"/>
      <c r="C9" s="35">
        <f>C8/100</f>
        <v>0.23009645846749208</v>
      </c>
      <c r="D9" s="35" t="s">
        <v>98</v>
      </c>
    </row>
    <row r="10" spans="2:10" ht="15.6">
      <c r="B10" s="40" t="s">
        <v>83</v>
      </c>
      <c r="C10" s="41">
        <f>3*$C$8</f>
        <v>69.028937540247625</v>
      </c>
      <c r="D10" s="42" t="s">
        <v>23</v>
      </c>
    </row>
    <row r="11" spans="2:10" ht="15.6">
      <c r="B11" s="40" t="s">
        <v>84</v>
      </c>
      <c r="C11" s="41">
        <f>4*$C$8</f>
        <v>92.038583386996834</v>
      </c>
      <c r="D11" s="42" t="s">
        <v>23</v>
      </c>
    </row>
    <row r="12" spans="2:10" ht="15.6">
      <c r="B12" s="40" t="s">
        <v>85</v>
      </c>
      <c r="C12" s="41">
        <f>5*$C$8</f>
        <v>115.04822923374604</v>
      </c>
      <c r="D12" s="42" t="s">
        <v>23</v>
      </c>
      <c r="J12" t="s">
        <v>470</v>
      </c>
    </row>
    <row r="13" spans="2:10" ht="15.6">
      <c r="B13" s="40" t="s">
        <v>464</v>
      </c>
      <c r="C13">
        <f>C8*7</f>
        <v>161.06752092724446</v>
      </c>
    </row>
    <row r="14" spans="2:10" ht="15.6">
      <c r="B14" s="40" t="s">
        <v>465</v>
      </c>
      <c r="C14">
        <f>C8*9</f>
        <v>207.08681262074288</v>
      </c>
    </row>
    <row r="15" spans="2:10" ht="15.6">
      <c r="B15" s="40" t="s">
        <v>466</v>
      </c>
      <c r="C15">
        <f>C8*11</f>
        <v>253.10610431424129</v>
      </c>
    </row>
    <row r="16" spans="2:10" ht="15.6">
      <c r="B16" s="40" t="s">
        <v>467</v>
      </c>
      <c r="C16">
        <f>C8*13</f>
        <v>299.12539600773971</v>
      </c>
    </row>
    <row r="17" spans="2:3" ht="15.6">
      <c r="B17" s="40" t="s">
        <v>468</v>
      </c>
      <c r="C17">
        <f>15*C8</f>
        <v>345.14468770123813</v>
      </c>
    </row>
    <row r="18" spans="2:3" ht="13.2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h_bed-dp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2020-10-16T23:28:38Z</dcterms:modified>
</cp:coreProperties>
</file>