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135" tabRatio="788"/>
  </bookViews>
  <sheets>
    <sheet name="Customer" sheetId="16" r:id="rId1"/>
    <sheet name="Employee" sheetId="1" r:id="rId2"/>
    <sheet name="Finished Goods On-Hand" sheetId="13" r:id="rId3"/>
    <sheet name="Formulas" sheetId="14" r:id="rId4"/>
    <sheet name="Inventory Count" sheetId="12" r:id="rId5"/>
    <sheet name="Inventory Adjustments" sheetId="15" r:id="rId6"/>
    <sheet name="Invoice" sheetId="8" r:id="rId7"/>
    <sheet name="Location" sheetId="2" r:id="rId8"/>
    <sheet name="Medical Plan" sheetId="3" r:id="rId9"/>
    <sheet name="Payment" sheetId="9" r:id="rId10"/>
    <sheet name="Payroll" sheetId="10" r:id="rId11"/>
    <sheet name="Purchase Order" sheetId="6" r:id="rId12"/>
    <sheet name="Raw Materials On-hand" sheetId="11" r:id="rId13"/>
    <sheet name="Receipt" sheetId="7" r:id="rId14"/>
    <sheet name="Sales" sheetId="17" r:id="rId15"/>
    <sheet name="Savings Plan" sheetId="4" r:id="rId16"/>
    <sheet name="Vendor" sheetId="5" r:id="rId17"/>
    <sheet name="Product Master" sheetId="18" r:id="rId18"/>
  </sheets>
  <calcPr calcId="152511"/>
</workbook>
</file>

<file path=xl/calcChain.xml><?xml version="1.0" encoding="utf-8"?>
<calcChain xmlns="http://schemas.openxmlformats.org/spreadsheetml/2006/main">
  <c r="K68" i="10" l="1"/>
  <c r="K31" i="10"/>
  <c r="K30" i="10"/>
  <c r="K13" i="10"/>
  <c r="K3" i="10"/>
  <c r="K4" i="10"/>
  <c r="K5" i="10"/>
  <c r="K6" i="10"/>
  <c r="K7" i="10"/>
  <c r="K8" i="10"/>
  <c r="K9" i="10"/>
  <c r="K10" i="10"/>
  <c r="K11" i="10"/>
  <c r="K12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2" i="10"/>
  <c r="N81" i="17" l="1"/>
  <c r="N18" i="17"/>
  <c r="N84" i="17"/>
  <c r="N47" i="17"/>
  <c r="N56" i="17"/>
  <c r="N77" i="17"/>
  <c r="N19" i="17"/>
  <c r="N97" i="17"/>
  <c r="N95" i="17"/>
  <c r="N66" i="17"/>
  <c r="M18" i="17"/>
  <c r="M86" i="17"/>
  <c r="M25" i="17"/>
  <c r="N25" i="17" s="1"/>
  <c r="M36" i="17"/>
  <c r="N36" i="17" s="1"/>
  <c r="M65" i="17"/>
  <c r="M91" i="17"/>
  <c r="N91" i="17" s="1"/>
  <c r="M23" i="17"/>
  <c r="N23" i="17" s="1"/>
  <c r="M15" i="17"/>
  <c r="M12" i="17"/>
  <c r="M9" i="17"/>
  <c r="N9" i="17" s="1"/>
  <c r="M22" i="17"/>
  <c r="N22" i="17" s="1"/>
  <c r="M90" i="17"/>
  <c r="M94" i="17"/>
  <c r="M101" i="17"/>
  <c r="M96" i="17"/>
  <c r="N96" i="17" s="1"/>
  <c r="M84" i="17"/>
  <c r="M73" i="17"/>
  <c r="N73" i="17" s="1"/>
  <c r="M57" i="17"/>
  <c r="M75" i="17"/>
  <c r="M81" i="17"/>
  <c r="M64" i="17"/>
  <c r="M48" i="17"/>
  <c r="M35" i="17"/>
  <c r="N35" i="17" s="1"/>
  <c r="M30" i="17"/>
  <c r="M42" i="17"/>
  <c r="M45" i="17"/>
  <c r="N45" i="17" s="1"/>
  <c r="M80" i="17"/>
  <c r="M83" i="17"/>
  <c r="M47" i="17"/>
  <c r="M8" i="17"/>
  <c r="M7" i="17"/>
  <c r="M6" i="17"/>
  <c r="N6" i="17" s="1"/>
  <c r="M100" i="17"/>
  <c r="M72" i="17"/>
  <c r="M63" i="17"/>
  <c r="N63" i="17" s="1"/>
  <c r="M56" i="17"/>
  <c r="M71" i="17"/>
  <c r="M29" i="17"/>
  <c r="M88" i="17"/>
  <c r="M99" i="17"/>
  <c r="M41" i="17"/>
  <c r="M28" i="17"/>
  <c r="M34" i="17"/>
  <c r="M79" i="17"/>
  <c r="M21" i="17"/>
  <c r="M5" i="17"/>
  <c r="M44" i="17"/>
  <c r="M40" i="17"/>
  <c r="M33" i="17"/>
  <c r="M32" i="17"/>
  <c r="M78" i="17"/>
  <c r="M93" i="17"/>
  <c r="M87" i="17"/>
  <c r="M77" i="17"/>
  <c r="M55" i="17"/>
  <c r="M98" i="17"/>
  <c r="N98" i="17" s="1"/>
  <c r="M17" i="17"/>
  <c r="M20" i="17"/>
  <c r="M16" i="17"/>
  <c r="M19" i="17"/>
  <c r="M43" i="17"/>
  <c r="M31" i="17"/>
  <c r="M54" i="17"/>
  <c r="M97" i="17"/>
  <c r="M95" i="17"/>
  <c r="M92" i="17"/>
  <c r="M85" i="17"/>
  <c r="M82" i="17"/>
  <c r="M76" i="17"/>
  <c r="M74" i="17"/>
  <c r="N74" i="17" s="1"/>
  <c r="M53" i="17"/>
  <c r="N53" i="17" s="1"/>
  <c r="M70" i="17"/>
  <c r="M14" i="17"/>
  <c r="M69" i="17"/>
  <c r="N69" i="17" s="1"/>
  <c r="M52" i="17"/>
  <c r="M51" i="17"/>
  <c r="M62" i="17"/>
  <c r="M68" i="17"/>
  <c r="M27" i="17"/>
  <c r="N27" i="17" s="1"/>
  <c r="M67" i="17"/>
  <c r="M39" i="17"/>
  <c r="M61" i="17"/>
  <c r="N61" i="17" s="1"/>
  <c r="M26" i="17"/>
  <c r="M11" i="17"/>
  <c r="M10" i="17"/>
  <c r="M38" i="17"/>
  <c r="M60" i="17"/>
  <c r="M66" i="17"/>
  <c r="M59" i="17"/>
  <c r="M50" i="17"/>
  <c r="M46" i="17"/>
  <c r="M37" i="17"/>
  <c r="M49" i="17"/>
  <c r="M13" i="17"/>
  <c r="M4" i="17"/>
  <c r="N4" i="17" s="1"/>
  <c r="M3" i="17"/>
  <c r="M58" i="17"/>
  <c r="M2" i="17"/>
  <c r="M24" i="17"/>
  <c r="J2" i="17"/>
  <c r="J58" i="17"/>
  <c r="J3" i="17"/>
  <c r="J4" i="17"/>
  <c r="J13" i="17"/>
  <c r="J49" i="17"/>
  <c r="J37" i="17"/>
  <c r="J46" i="17"/>
  <c r="J50" i="17"/>
  <c r="J59" i="17"/>
  <c r="J66" i="17"/>
  <c r="J60" i="17"/>
  <c r="J38" i="17"/>
  <c r="J25" i="17"/>
  <c r="J10" i="17"/>
  <c r="J11" i="17"/>
  <c r="J26" i="17"/>
  <c r="J61" i="17"/>
  <c r="J39" i="17"/>
  <c r="J67" i="17"/>
  <c r="J27" i="17"/>
  <c r="J68" i="17"/>
  <c r="J62" i="17"/>
  <c r="J51" i="17"/>
  <c r="J52" i="17"/>
  <c r="J69" i="17"/>
  <c r="J14" i="17"/>
  <c r="J70" i="17"/>
  <c r="J53" i="17"/>
  <c r="J74" i="17"/>
  <c r="J76" i="17"/>
  <c r="J82" i="17"/>
  <c r="J85" i="17"/>
  <c r="J92" i="17"/>
  <c r="J95" i="17"/>
  <c r="J97" i="17"/>
  <c r="J54" i="17"/>
  <c r="J31" i="17"/>
  <c r="J43" i="17"/>
  <c r="J19" i="17"/>
  <c r="J16" i="17"/>
  <c r="J20" i="17"/>
  <c r="J17" i="17"/>
  <c r="J98" i="17"/>
  <c r="J86" i="17"/>
  <c r="J55" i="17"/>
  <c r="J77" i="17"/>
  <c r="J87" i="17"/>
  <c r="J93" i="17"/>
  <c r="J78" i="17"/>
  <c r="J32" i="17"/>
  <c r="J33" i="17"/>
  <c r="J40" i="17"/>
  <c r="J44" i="17"/>
  <c r="J5" i="17"/>
  <c r="J21" i="17"/>
  <c r="J79" i="17"/>
  <c r="J34" i="17"/>
  <c r="J28" i="17"/>
  <c r="J41" i="17"/>
  <c r="J99" i="17"/>
  <c r="J88" i="17"/>
  <c r="J29" i="17"/>
  <c r="J71" i="17"/>
  <c r="J56" i="17"/>
  <c r="J63" i="17"/>
  <c r="J72" i="17"/>
  <c r="J100" i="17"/>
  <c r="J6" i="17"/>
  <c r="J7" i="17"/>
  <c r="J8" i="17"/>
  <c r="J47" i="17"/>
  <c r="J80" i="17"/>
  <c r="J83" i="17"/>
  <c r="J89" i="17"/>
  <c r="J45" i="17"/>
  <c r="J42" i="17"/>
  <c r="J30" i="17"/>
  <c r="J35" i="17"/>
  <c r="J48" i="17"/>
  <c r="J64" i="17"/>
  <c r="J81" i="17"/>
  <c r="J75" i="17"/>
  <c r="J57" i="17"/>
  <c r="J73" i="17"/>
  <c r="J84" i="17"/>
  <c r="J96" i="17"/>
  <c r="J101" i="17"/>
  <c r="J94" i="17"/>
  <c r="J90" i="17"/>
  <c r="J22" i="17"/>
  <c r="J9" i="17"/>
  <c r="J18" i="17"/>
  <c r="J12" i="17"/>
  <c r="J15" i="17"/>
  <c r="J23" i="17"/>
  <c r="J91" i="17"/>
  <c r="J65" i="17"/>
  <c r="J36" i="17"/>
  <c r="J24" i="17"/>
  <c r="F97" i="10"/>
  <c r="F29" i="10"/>
  <c r="F47" i="10"/>
  <c r="F94" i="10"/>
  <c r="F85" i="10"/>
  <c r="F84" i="10"/>
  <c r="F83" i="10"/>
  <c r="F82" i="10"/>
  <c r="F64" i="10"/>
  <c r="F59" i="10"/>
  <c r="F43" i="10"/>
  <c r="F42" i="10"/>
  <c r="F38" i="10"/>
  <c r="F27" i="10"/>
  <c r="F25" i="10"/>
  <c r="F23" i="10"/>
  <c r="F101" i="10"/>
  <c r="F100" i="10"/>
  <c r="F99" i="10"/>
  <c r="F98" i="10"/>
  <c r="F96" i="10"/>
  <c r="F95" i="10"/>
  <c r="F93" i="10"/>
  <c r="F92" i="10"/>
  <c r="F91" i="10"/>
  <c r="F90" i="10"/>
  <c r="F89" i="10"/>
  <c r="F88" i="10"/>
  <c r="F87" i="10"/>
  <c r="F86" i="10"/>
  <c r="F81" i="10"/>
  <c r="F80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2" i="10"/>
  <c r="F61" i="10"/>
  <c r="F60" i="10"/>
  <c r="F58" i="10"/>
  <c r="F57" i="10"/>
  <c r="F56" i="10"/>
  <c r="F55" i="10"/>
  <c r="F54" i="10"/>
  <c r="F53" i="10"/>
  <c r="F52" i="10"/>
  <c r="F51" i="10"/>
  <c r="F50" i="10"/>
  <c r="F46" i="10"/>
  <c r="F45" i="10"/>
  <c r="F41" i="10"/>
  <c r="F39" i="10"/>
  <c r="F37" i="10"/>
  <c r="F36" i="10"/>
  <c r="F35" i="10"/>
  <c r="F34" i="10"/>
  <c r="F33" i="10"/>
  <c r="F32" i="10"/>
  <c r="F31" i="10"/>
  <c r="F30" i="10"/>
  <c r="F28" i="10"/>
  <c r="F26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5" i="10"/>
  <c r="F4" i="10"/>
  <c r="F3" i="10"/>
  <c r="F2" i="10"/>
  <c r="I76" i="10" l="1"/>
  <c r="H100" i="10"/>
  <c r="H88" i="10"/>
  <c r="H85" i="10"/>
  <c r="H84" i="10"/>
  <c r="H81" i="10"/>
  <c r="H80" i="10"/>
  <c r="H77" i="10"/>
  <c r="H76" i="10"/>
  <c r="H72" i="10"/>
  <c r="H68" i="10"/>
  <c r="H64" i="10"/>
  <c r="H61" i="10"/>
  <c r="H60" i="10"/>
  <c r="H57" i="10"/>
  <c r="H56" i="10"/>
  <c r="H52" i="10"/>
  <c r="H50" i="10"/>
  <c r="H46" i="10"/>
  <c r="H45" i="10"/>
  <c r="H42" i="10"/>
  <c r="H41" i="10"/>
  <c r="H38" i="10"/>
  <c r="H37" i="10"/>
  <c r="H33" i="10"/>
  <c r="H30" i="10"/>
  <c r="H29" i="10"/>
  <c r="H26" i="10"/>
  <c r="H25" i="10"/>
  <c r="H21" i="10"/>
  <c r="H17" i="10"/>
  <c r="H13" i="10"/>
  <c r="H3" i="10"/>
  <c r="H2" i="10"/>
  <c r="I97" i="10"/>
  <c r="H95" i="10"/>
  <c r="H94" i="10"/>
  <c r="I93" i="10"/>
  <c r="H91" i="10"/>
  <c r="H83" i="10"/>
  <c r="H82" i="10"/>
  <c r="F79" i="10"/>
  <c r="H79" i="10" s="1"/>
  <c r="H78" i="10"/>
  <c r="I77" i="10"/>
  <c r="H74" i="10"/>
  <c r="H66" i="10"/>
  <c r="F65" i="10"/>
  <c r="H65" i="10" s="1"/>
  <c r="I64" i="10"/>
  <c r="F63" i="10"/>
  <c r="I63" i="10" s="1"/>
  <c r="H62" i="10"/>
  <c r="H58" i="10"/>
  <c r="I55" i="10"/>
  <c r="F49" i="10"/>
  <c r="I49" i="10" s="1"/>
  <c r="F48" i="10"/>
  <c r="H48" i="10" s="1"/>
  <c r="I47" i="10"/>
  <c r="F44" i="10"/>
  <c r="H44" i="10" s="1"/>
  <c r="I43" i="10"/>
  <c r="I41" i="10"/>
  <c r="F40" i="10"/>
  <c r="H40" i="10" s="1"/>
  <c r="I37" i="10"/>
  <c r="I34" i="10"/>
  <c r="I29" i="10"/>
  <c r="I28" i="10"/>
  <c r="I25" i="10"/>
  <c r="F24" i="10"/>
  <c r="H24" i="10" s="1"/>
  <c r="F22" i="10"/>
  <c r="I22" i="10" s="1"/>
  <c r="I21" i="10"/>
  <c r="F6" i="10"/>
  <c r="I6" i="10" s="1"/>
  <c r="I7" i="10"/>
  <c r="I11" i="10"/>
  <c r="I15" i="10"/>
  <c r="I19" i="10"/>
  <c r="I24" i="10"/>
  <c r="I26" i="10"/>
  <c r="I32" i="10"/>
  <c r="I33" i="10"/>
  <c r="I35" i="10"/>
  <c r="I36" i="10"/>
  <c r="I38" i="10"/>
  <c r="I39" i="10"/>
  <c r="I42" i="10"/>
  <c r="I45" i="10"/>
  <c r="I46" i="10"/>
  <c r="I51" i="10"/>
  <c r="I56" i="10"/>
  <c r="I59" i="10"/>
  <c r="I60" i="10"/>
  <c r="I61" i="10"/>
  <c r="I65" i="10"/>
  <c r="I66" i="10"/>
  <c r="I70" i="10"/>
  <c r="I71" i="10"/>
  <c r="I72" i="10"/>
  <c r="I73" i="10"/>
  <c r="I74" i="10"/>
  <c r="I78" i="10"/>
  <c r="I80" i="10"/>
  <c r="I81" i="10"/>
  <c r="I82" i="10"/>
  <c r="I84" i="10"/>
  <c r="I85" i="10"/>
  <c r="I88" i="10"/>
  <c r="I91" i="10"/>
  <c r="I92" i="10"/>
  <c r="I94" i="10"/>
  <c r="I95" i="10"/>
  <c r="I96" i="10"/>
  <c r="I98" i="10"/>
  <c r="I99" i="10"/>
  <c r="I100" i="10"/>
  <c r="H20" i="10"/>
  <c r="H18" i="10"/>
  <c r="I17" i="10"/>
  <c r="H16" i="10"/>
  <c r="H14" i="10"/>
  <c r="I13" i="10"/>
  <c r="H12" i="10"/>
  <c r="H10" i="10"/>
  <c r="H36" i="10"/>
  <c r="H32" i="10"/>
  <c r="I30" i="10"/>
  <c r="I57" i="10"/>
  <c r="H54" i="10"/>
  <c r="I53" i="10"/>
  <c r="I52" i="10"/>
  <c r="I50" i="10"/>
  <c r="H70" i="10"/>
  <c r="H90" i="10"/>
  <c r="I89" i="10"/>
  <c r="H87" i="10"/>
  <c r="H86" i="10"/>
  <c r="H99" i="10"/>
  <c r="I101" i="10"/>
  <c r="I9" i="10"/>
  <c r="H8" i="10"/>
  <c r="H4" i="10"/>
  <c r="I3" i="10"/>
  <c r="I2" i="10"/>
  <c r="I2" i="17"/>
  <c r="I58" i="17"/>
  <c r="I3" i="17"/>
  <c r="I4" i="17"/>
  <c r="I13" i="17"/>
  <c r="I49" i="17"/>
  <c r="I46" i="17"/>
  <c r="I50" i="17"/>
  <c r="I59" i="17"/>
  <c r="I66" i="17"/>
  <c r="I60" i="17"/>
  <c r="I38" i="17"/>
  <c r="I25" i="17"/>
  <c r="I10" i="17"/>
  <c r="I11" i="17"/>
  <c r="I26" i="17"/>
  <c r="I61" i="17"/>
  <c r="I39" i="17"/>
  <c r="I67" i="17"/>
  <c r="I27" i="17"/>
  <c r="I68" i="17"/>
  <c r="I62" i="17"/>
  <c r="I52" i="17"/>
  <c r="I69" i="17"/>
  <c r="I14" i="17"/>
  <c r="I70" i="17"/>
  <c r="I53" i="17"/>
  <c r="I74" i="17"/>
  <c r="I76" i="17"/>
  <c r="I82" i="17"/>
  <c r="I85" i="17"/>
  <c r="I92" i="17"/>
  <c r="I95" i="17"/>
  <c r="I97" i="17"/>
  <c r="I54" i="17"/>
  <c r="I31" i="17"/>
  <c r="I43" i="17"/>
  <c r="I19" i="17"/>
  <c r="I20" i="17"/>
  <c r="I17" i="17"/>
  <c r="I98" i="17"/>
  <c r="I86" i="17"/>
  <c r="I55" i="17"/>
  <c r="I87" i="17"/>
  <c r="I93" i="17"/>
  <c r="I78" i="17"/>
  <c r="I32" i="17"/>
  <c r="I33" i="17"/>
  <c r="I40" i="17"/>
  <c r="I44" i="17"/>
  <c r="I5" i="17"/>
  <c r="I21" i="17"/>
  <c r="I79" i="17"/>
  <c r="I34" i="17"/>
  <c r="I28" i="17"/>
  <c r="I41" i="17"/>
  <c r="I99" i="17"/>
  <c r="I88" i="17"/>
  <c r="I29" i="17"/>
  <c r="I71" i="17"/>
  <c r="I56" i="17"/>
  <c r="I63" i="17"/>
  <c r="I72" i="17"/>
  <c r="I100" i="17"/>
  <c r="I6" i="17"/>
  <c r="I7" i="17"/>
  <c r="I8" i="17"/>
  <c r="I47" i="17"/>
  <c r="I80" i="17"/>
  <c r="I83" i="17"/>
  <c r="I45" i="17"/>
  <c r="I42" i="17"/>
  <c r="I30" i="17"/>
  <c r="I35" i="17"/>
  <c r="I48" i="17"/>
  <c r="I64" i="17"/>
  <c r="I81" i="17"/>
  <c r="I75" i="17"/>
  <c r="I57" i="17"/>
  <c r="I73" i="17"/>
  <c r="I84" i="17"/>
  <c r="I96" i="17"/>
  <c r="I101" i="17"/>
  <c r="I94" i="17"/>
  <c r="I90" i="17"/>
  <c r="I22" i="17"/>
  <c r="I9" i="17"/>
  <c r="I18" i="17"/>
  <c r="I15" i="17"/>
  <c r="I23" i="17"/>
  <c r="I91" i="17"/>
  <c r="I65" i="17"/>
  <c r="I36" i="17"/>
  <c r="I24" i="17"/>
  <c r="I40" i="10" l="1"/>
  <c r="H22" i="10"/>
  <c r="H6" i="10"/>
  <c r="H9" i="10"/>
  <c r="H92" i="10"/>
  <c r="H96" i="10"/>
  <c r="I87" i="10"/>
  <c r="I83" i="10"/>
  <c r="I79" i="10"/>
  <c r="I69" i="10"/>
  <c r="I54" i="10"/>
  <c r="I44" i="10"/>
  <c r="I31" i="10"/>
  <c r="I18" i="10"/>
  <c r="I14" i="10"/>
  <c r="I10" i="10"/>
  <c r="I5" i="10"/>
  <c r="H34" i="10"/>
  <c r="H49" i="10"/>
  <c r="H53" i="10"/>
  <c r="H69" i="10"/>
  <c r="H73" i="10"/>
  <c r="H89" i="10"/>
  <c r="H93" i="10"/>
  <c r="H97" i="10"/>
  <c r="H101" i="10"/>
  <c r="I90" i="10"/>
  <c r="I86" i="10"/>
  <c r="I68" i="10"/>
  <c r="I62" i="10"/>
  <c r="I58" i="10"/>
  <c r="I48" i="10"/>
  <c r="I23" i="10"/>
  <c r="I4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98" i="10"/>
  <c r="I75" i="10"/>
  <c r="I67" i="10"/>
  <c r="I27" i="10"/>
  <c r="I20" i="10"/>
  <c r="I16" i="10"/>
  <c r="I12" i="10"/>
  <c r="I8" i="10"/>
  <c r="H5" i="10"/>
  <c r="H28" i="10"/>
  <c r="H55" i="10"/>
  <c r="H59" i="10"/>
  <c r="H63" i="10"/>
  <c r="H67" i="10"/>
  <c r="H71" i="10"/>
  <c r="H75" i="10"/>
  <c r="N39" i="17"/>
  <c r="N55" i="17"/>
  <c r="N88" i="17"/>
  <c r="N75" i="17"/>
  <c r="N2" i="17"/>
  <c r="N58" i="17"/>
  <c r="N3" i="17"/>
  <c r="N13" i="17"/>
  <c r="N49" i="17"/>
  <c r="N37" i="17"/>
  <c r="N46" i="17"/>
  <c r="N50" i="17"/>
  <c r="N59" i="17"/>
  <c r="N60" i="17"/>
  <c r="N38" i="17"/>
  <c r="N10" i="17"/>
  <c r="N11" i="17"/>
  <c r="N26" i="17"/>
  <c r="N67" i="17"/>
  <c r="N68" i="17"/>
  <c r="N62" i="17"/>
  <c r="N51" i="17"/>
  <c r="N52" i="17"/>
  <c r="N14" i="17"/>
  <c r="N70" i="17"/>
  <c r="N76" i="17"/>
  <c r="N82" i="17"/>
  <c r="N85" i="17"/>
  <c r="N92" i="17"/>
  <c r="N54" i="17"/>
  <c r="N31" i="17"/>
  <c r="N43" i="17"/>
  <c r="N16" i="17"/>
  <c r="N20" i="17"/>
  <c r="N17" i="17"/>
  <c r="N86" i="17"/>
  <c r="N87" i="17"/>
  <c r="N93" i="17"/>
  <c r="N78" i="17"/>
  <c r="N32" i="17"/>
  <c r="N33" i="17"/>
  <c r="N40" i="17"/>
  <c r="N44" i="17"/>
  <c r="N5" i="17"/>
  <c r="N21" i="17"/>
  <c r="N79" i="17"/>
  <c r="N34" i="17"/>
  <c r="N28" i="17"/>
  <c r="N41" i="17"/>
  <c r="N99" i="17"/>
  <c r="N29" i="17"/>
  <c r="N71" i="17"/>
  <c r="N72" i="17"/>
  <c r="N100" i="17"/>
  <c r="N7" i="17"/>
  <c r="N8" i="17"/>
  <c r="N80" i="17"/>
  <c r="N83" i="17"/>
  <c r="N42" i="17"/>
  <c r="N30" i="17"/>
  <c r="N48" i="17"/>
  <c r="N64" i="17"/>
  <c r="N57" i="17"/>
  <c r="N101" i="17"/>
  <c r="N94" i="17"/>
  <c r="N90" i="17"/>
  <c r="N12" i="17"/>
  <c r="N15" i="17"/>
  <c r="N65" i="17"/>
  <c r="N24" i="17"/>
  <c r="H98" i="8"/>
  <c r="H99" i="8"/>
  <c r="H100" i="8"/>
  <c r="H101" i="8"/>
  <c r="H102" i="8"/>
  <c r="H103" i="8"/>
  <c r="H104" i="8"/>
  <c r="H105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" i="8"/>
  <c r="H4" i="8"/>
  <c r="H5" i="8"/>
  <c r="H6" i="8"/>
  <c r="H7" i="8"/>
  <c r="H8" i="8"/>
  <c r="H9" i="8"/>
  <c r="H10" i="8"/>
  <c r="H11" i="8"/>
  <c r="H12" i="8"/>
  <c r="H13" i="8"/>
  <c r="H2" i="8"/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2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3" i="6"/>
  <c r="G4" i="6"/>
  <c r="G5" i="6"/>
  <c r="G6" i="6"/>
  <c r="G7" i="6"/>
  <c r="G8" i="6"/>
  <c r="G9" i="6"/>
  <c r="G10" i="6"/>
  <c r="G2" i="6"/>
  <c r="K78" i="1" l="1"/>
  <c r="K79" i="1"/>
  <c r="K80" i="1"/>
  <c r="K81" i="1"/>
  <c r="K82" i="1"/>
  <c r="K83" i="1"/>
  <c r="K28" i="1"/>
  <c r="K29" i="1"/>
  <c r="K48" i="1"/>
  <c r="K49" i="1"/>
  <c r="K66" i="1"/>
  <c r="K67" i="1"/>
  <c r="K84" i="1"/>
  <c r="K85" i="1"/>
  <c r="K13" i="1"/>
  <c r="K14" i="1"/>
  <c r="K30" i="1"/>
  <c r="K31" i="1"/>
  <c r="K50" i="1"/>
  <c r="K51" i="1"/>
  <c r="K68" i="1"/>
  <c r="K69" i="1"/>
  <c r="K86" i="1"/>
  <c r="K87" i="1"/>
  <c r="K99" i="1"/>
  <c r="K100" i="1"/>
  <c r="K15" i="1"/>
  <c r="K16" i="1"/>
  <c r="K32" i="1"/>
  <c r="K52" i="1"/>
  <c r="K53" i="1"/>
  <c r="K70" i="1"/>
  <c r="K88" i="1"/>
  <c r="K101" i="1"/>
  <c r="I78" i="1"/>
  <c r="I79" i="1"/>
  <c r="I80" i="1"/>
  <c r="I81" i="1"/>
  <c r="I82" i="1"/>
  <c r="I83" i="1"/>
  <c r="I28" i="1"/>
  <c r="I29" i="1"/>
  <c r="I48" i="1"/>
  <c r="I49" i="1"/>
  <c r="I66" i="1"/>
  <c r="I67" i="1"/>
  <c r="I84" i="1"/>
  <c r="I85" i="1"/>
  <c r="I13" i="1"/>
  <c r="I14" i="1"/>
  <c r="I30" i="1"/>
  <c r="I31" i="1"/>
  <c r="I50" i="1"/>
  <c r="I51" i="1"/>
  <c r="I68" i="1"/>
  <c r="I69" i="1"/>
  <c r="I86" i="1"/>
  <c r="I87" i="1"/>
  <c r="I99" i="1"/>
  <c r="I100" i="1"/>
  <c r="I15" i="1"/>
  <c r="I16" i="1"/>
  <c r="I32" i="1"/>
  <c r="I52" i="1"/>
  <c r="I53" i="1"/>
  <c r="I70" i="1"/>
  <c r="I88" i="1"/>
  <c r="I101" i="1"/>
  <c r="I77" i="1"/>
  <c r="K77" i="1"/>
  <c r="I65" i="1"/>
  <c r="K65" i="1"/>
  <c r="I64" i="1"/>
  <c r="K64" i="1"/>
  <c r="I63" i="1"/>
  <c r="K63" i="1"/>
  <c r="I62" i="1"/>
  <c r="K62" i="1"/>
  <c r="I61" i="1"/>
  <c r="K61" i="1"/>
  <c r="I60" i="1"/>
  <c r="K60" i="1"/>
  <c r="I47" i="1"/>
  <c r="K47" i="1"/>
  <c r="I46" i="1"/>
  <c r="K46" i="1"/>
  <c r="I45" i="1"/>
  <c r="K45" i="1"/>
  <c r="I44" i="1"/>
  <c r="K44" i="1"/>
  <c r="I43" i="1"/>
  <c r="K43" i="1"/>
  <c r="I42" i="1"/>
  <c r="K42" i="1"/>
  <c r="I41" i="1"/>
  <c r="K41" i="1"/>
  <c r="I27" i="1"/>
  <c r="K27" i="1"/>
  <c r="I26" i="1"/>
  <c r="K26" i="1"/>
  <c r="I25" i="1"/>
  <c r="K25" i="1"/>
  <c r="I24" i="1"/>
  <c r="K24" i="1"/>
  <c r="I23" i="1"/>
  <c r="K23" i="1"/>
  <c r="I22" i="1"/>
  <c r="K22" i="1"/>
  <c r="I40" i="1"/>
  <c r="K40" i="1"/>
  <c r="K98" i="1" l="1"/>
  <c r="I98" i="1"/>
  <c r="K97" i="1"/>
  <c r="I97" i="1"/>
  <c r="K96" i="1"/>
  <c r="I96" i="1"/>
  <c r="K95" i="1"/>
  <c r="I95" i="1"/>
  <c r="K94" i="1"/>
  <c r="I94" i="1"/>
  <c r="K93" i="1"/>
  <c r="I93" i="1"/>
  <c r="K91" i="1"/>
  <c r="I91" i="1"/>
  <c r="K92" i="1"/>
  <c r="I92" i="1"/>
  <c r="K72" i="1"/>
  <c r="I72" i="1"/>
  <c r="K73" i="1"/>
  <c r="I73" i="1"/>
  <c r="K76" i="1"/>
  <c r="I76" i="1"/>
  <c r="K74" i="1"/>
  <c r="I74" i="1"/>
  <c r="K75" i="1"/>
  <c r="I75" i="1"/>
  <c r="K59" i="1"/>
  <c r="I59" i="1"/>
  <c r="K57" i="1"/>
  <c r="I57" i="1"/>
  <c r="K54" i="1"/>
  <c r="I54" i="1"/>
  <c r="I21" i="1"/>
  <c r="K21" i="1"/>
  <c r="K89" i="1"/>
  <c r="I89" i="1"/>
  <c r="K2" i="1"/>
  <c r="I2" i="1"/>
  <c r="I19" i="1"/>
  <c r="K19" i="1"/>
  <c r="K4" i="1"/>
  <c r="K37" i="1"/>
  <c r="K10" i="1"/>
  <c r="K90" i="1"/>
  <c r="K9" i="1"/>
  <c r="K38" i="1"/>
  <c r="K8" i="1"/>
  <c r="K39" i="1"/>
  <c r="K55" i="1"/>
  <c r="K35" i="1"/>
  <c r="K11" i="1"/>
  <c r="K34" i="1"/>
  <c r="K7" i="1"/>
  <c r="K18" i="1"/>
  <c r="K56" i="1"/>
  <c r="K6" i="1"/>
  <c r="K5" i="1"/>
  <c r="K71" i="1"/>
  <c r="K17" i="1"/>
  <c r="K58" i="1"/>
  <c r="K36" i="1"/>
  <c r="K12" i="1"/>
  <c r="K20" i="1"/>
  <c r="K33" i="1"/>
  <c r="K3" i="1"/>
  <c r="I4" i="1"/>
  <c r="I37" i="1"/>
  <c r="I10" i="1"/>
  <c r="I90" i="1"/>
  <c r="I9" i="1"/>
  <c r="I38" i="1"/>
  <c r="I8" i="1"/>
  <c r="I39" i="1"/>
  <c r="I55" i="1"/>
  <c r="I35" i="1"/>
  <c r="I11" i="1"/>
  <c r="I34" i="1"/>
  <c r="I7" i="1"/>
  <c r="I18" i="1"/>
  <c r="I56" i="1"/>
  <c r="I6" i="1"/>
  <c r="I5" i="1"/>
  <c r="I71" i="1"/>
  <c r="I17" i="1"/>
  <c r="I58" i="1"/>
  <c r="I36" i="1"/>
  <c r="I12" i="1"/>
  <c r="I20" i="1"/>
  <c r="I33" i="1"/>
  <c r="I3" i="1"/>
</calcChain>
</file>

<file path=xl/sharedStrings.xml><?xml version="1.0" encoding="utf-8"?>
<sst xmlns="http://schemas.openxmlformats.org/spreadsheetml/2006/main" count="4903" uniqueCount="1131">
  <si>
    <t>Employee ID</t>
  </si>
  <si>
    <t>Hire Date</t>
  </si>
  <si>
    <t>Termination Date</t>
  </si>
  <si>
    <t>Job Title</t>
  </si>
  <si>
    <t>Martin</t>
  </si>
  <si>
    <t>User ID</t>
  </si>
  <si>
    <t>Location ID</t>
  </si>
  <si>
    <t>Location Name</t>
  </si>
  <si>
    <t>Type</t>
  </si>
  <si>
    <t>Brazil</t>
  </si>
  <si>
    <t>China</t>
  </si>
  <si>
    <t>Mexico</t>
  </si>
  <si>
    <t>USA</t>
  </si>
  <si>
    <t>Headquarters</t>
  </si>
  <si>
    <t>Plant</t>
  </si>
  <si>
    <t>Country</t>
  </si>
  <si>
    <t>Cleveland</t>
  </si>
  <si>
    <t>Sao Paulo</t>
  </si>
  <si>
    <t>Mexico City</t>
  </si>
  <si>
    <t>Chief Financial Officer</t>
  </si>
  <si>
    <t>Chief Executive Officer</t>
  </si>
  <si>
    <t>Medical Plan</t>
  </si>
  <si>
    <t>Savings Plan</t>
  </si>
  <si>
    <t>Medical Start Date</t>
  </si>
  <si>
    <t>Savings Start Date</t>
  </si>
  <si>
    <t>Deductable</t>
  </si>
  <si>
    <t>Percentage</t>
  </si>
  <si>
    <t>Medical A</t>
  </si>
  <si>
    <t>Medical B</t>
  </si>
  <si>
    <t>Medical C</t>
  </si>
  <si>
    <t>Medical D</t>
  </si>
  <si>
    <t>Savings A</t>
  </si>
  <si>
    <t>Savings B</t>
  </si>
  <si>
    <t>Savings C</t>
  </si>
  <si>
    <t>Savings D</t>
  </si>
  <si>
    <t>Medical E</t>
  </si>
  <si>
    <t>Savings E</t>
  </si>
  <si>
    <t>Work Location</t>
  </si>
  <si>
    <t>mflemming17</t>
  </si>
  <si>
    <t>Washington</t>
  </si>
  <si>
    <t>Shanghai</t>
  </si>
  <si>
    <t>Store</t>
  </si>
  <si>
    <t>New York</t>
  </si>
  <si>
    <t>Vendor ID</t>
  </si>
  <si>
    <t>Vendor Name</t>
  </si>
  <si>
    <t>Address</t>
  </si>
  <si>
    <t>City</t>
  </si>
  <si>
    <t>State</t>
  </si>
  <si>
    <t>Zip</t>
  </si>
  <si>
    <t>Billing Address</t>
  </si>
  <si>
    <t>Billing City</t>
  </si>
  <si>
    <t>Billing State</t>
  </si>
  <si>
    <t>Billing Zip</t>
  </si>
  <si>
    <t>Phone</t>
  </si>
  <si>
    <t>Main Contact</t>
  </si>
  <si>
    <t>Email</t>
  </si>
  <si>
    <t>Payment Terms</t>
  </si>
  <si>
    <t>Payment Method</t>
  </si>
  <si>
    <t>Status</t>
  </si>
  <si>
    <t>Status Change Date</t>
  </si>
  <si>
    <t>Discount Level</t>
  </si>
  <si>
    <t>Discount Period</t>
  </si>
  <si>
    <t>PO #</t>
  </si>
  <si>
    <t>Location</t>
  </si>
  <si>
    <t>Item</t>
  </si>
  <si>
    <t>Description</t>
  </si>
  <si>
    <t>Item Quantity</t>
  </si>
  <si>
    <t>Unit Cost</t>
  </si>
  <si>
    <t>Total Amount</t>
  </si>
  <si>
    <t>Vendor #</t>
  </si>
  <si>
    <t>Creator ID</t>
  </si>
  <si>
    <t>Creation Date</t>
  </si>
  <si>
    <t>Creation Time</t>
  </si>
  <si>
    <t>Approver ID</t>
  </si>
  <si>
    <t>Approver Date</t>
  </si>
  <si>
    <t>Approver Time</t>
  </si>
  <si>
    <t>Receipt ID</t>
  </si>
  <si>
    <t>Date</t>
  </si>
  <si>
    <t>Time</t>
  </si>
  <si>
    <t>Item #</t>
  </si>
  <si>
    <t>Truck #</t>
  </si>
  <si>
    <t>Receiver ID</t>
  </si>
  <si>
    <t>PO Number</t>
  </si>
  <si>
    <t>Invoice #</t>
  </si>
  <si>
    <t>Invoice Date</t>
  </si>
  <si>
    <t>Item Cost</t>
  </si>
  <si>
    <t>Extended Cost</t>
  </si>
  <si>
    <t>Freight Cost</t>
  </si>
  <si>
    <t>Total Cost</t>
  </si>
  <si>
    <t>Processor ID</t>
  </si>
  <si>
    <t>Associated PO</t>
  </si>
  <si>
    <t>Associated Receipt</t>
  </si>
  <si>
    <t>Discount</t>
  </si>
  <si>
    <t>Approval Level</t>
  </si>
  <si>
    <t>Payment ID</t>
  </si>
  <si>
    <t>Vendor</t>
  </si>
  <si>
    <t>Receipt #</t>
  </si>
  <si>
    <t>Payment Amount</t>
  </si>
  <si>
    <t>Check #</t>
  </si>
  <si>
    <t>Payment Type</t>
  </si>
  <si>
    <t>Wire #</t>
  </si>
  <si>
    <t>Payment Date</t>
  </si>
  <si>
    <t>Plan Description</t>
  </si>
  <si>
    <t>Pay Frequency</t>
  </si>
  <si>
    <t>Bonus</t>
  </si>
  <si>
    <t>Hourly Amount</t>
  </si>
  <si>
    <t>Salary Amount</t>
  </si>
  <si>
    <t>Pay Type</t>
  </si>
  <si>
    <t>Date of Payment</t>
  </si>
  <si>
    <t>Employee Type</t>
  </si>
  <si>
    <t>Pay</t>
  </si>
  <si>
    <t>Medical</t>
  </si>
  <si>
    <t>Savings</t>
  </si>
  <si>
    <t>Total Pay</t>
  </si>
  <si>
    <t>Detailed Location ID</t>
  </si>
  <si>
    <t>Raw Item #</t>
  </si>
  <si>
    <t>Quantity</t>
  </si>
  <si>
    <t>Date Received</t>
  </si>
  <si>
    <t>Date of Count</t>
  </si>
  <si>
    <t>Detailed Location</t>
  </si>
  <si>
    <t>Quantity Counted</t>
  </si>
  <si>
    <t>Quantity Expected</t>
  </si>
  <si>
    <t>Difference</t>
  </si>
  <si>
    <t>Min Level</t>
  </si>
  <si>
    <t>Finished Item #</t>
  </si>
  <si>
    <t>Formula</t>
  </si>
  <si>
    <t>Raw Material #1</t>
  </si>
  <si>
    <t>Raw Material #2</t>
  </si>
  <si>
    <t>#1 Quantity</t>
  </si>
  <si>
    <t>#2 Quantity</t>
  </si>
  <si>
    <t>Raw Material #3</t>
  </si>
  <si>
    <t>#3 Quantity</t>
  </si>
  <si>
    <t>Raw Material #4</t>
  </si>
  <si>
    <t>#4 Quantity</t>
  </si>
  <si>
    <t>Raw Material #5</t>
  </si>
  <si>
    <t>#5 Quantity</t>
  </si>
  <si>
    <t>Finished Good #</t>
  </si>
  <si>
    <t>Raw Material #</t>
  </si>
  <si>
    <t>Finished Goods #</t>
  </si>
  <si>
    <t>Adjustment</t>
  </si>
  <si>
    <t>Adjustment Reason</t>
  </si>
  <si>
    <t>Approver</t>
  </si>
  <si>
    <t>Customer ID</t>
  </si>
  <si>
    <t>Customer Name</t>
  </si>
  <si>
    <t>Customer Address</t>
  </si>
  <si>
    <t>Customer City</t>
  </si>
  <si>
    <t>Customer State</t>
  </si>
  <si>
    <t>Customer Zip</t>
  </si>
  <si>
    <t>Order ID</t>
  </si>
  <si>
    <t>Order Date</t>
  </si>
  <si>
    <t>Special Order</t>
  </si>
  <si>
    <t>Promised Date</t>
  </si>
  <si>
    <t>On-hold</t>
  </si>
  <si>
    <t>Sales Rep</t>
  </si>
  <si>
    <t>Price</t>
  </si>
  <si>
    <t>Promotion</t>
  </si>
  <si>
    <t>Freight</t>
  </si>
  <si>
    <t>Total Price</t>
  </si>
  <si>
    <t>Shipped Date</t>
  </si>
  <si>
    <t>Approval Date</t>
  </si>
  <si>
    <t>Counter</t>
  </si>
  <si>
    <t>56 Hanover Dr</t>
  </si>
  <si>
    <t>12 2nd St</t>
  </si>
  <si>
    <t>350 Hazel Ave</t>
  </si>
  <si>
    <t>4 Main St</t>
  </si>
  <si>
    <t>12 State St</t>
  </si>
  <si>
    <t>156 King's Path</t>
  </si>
  <si>
    <t>89 George Way</t>
  </si>
  <si>
    <t>3200 N Charles St</t>
  </si>
  <si>
    <t>Baltimore</t>
  </si>
  <si>
    <t>MD</t>
  </si>
  <si>
    <t>45 Cold Spring Ave</t>
  </si>
  <si>
    <t>22 E Broad St</t>
  </si>
  <si>
    <t>37 Franklin Dr</t>
  </si>
  <si>
    <t>45 Denow Rd</t>
  </si>
  <si>
    <t>346 E 22nd St</t>
  </si>
  <si>
    <t>78 Richard's Way</t>
  </si>
  <si>
    <t>67 Johnston St</t>
  </si>
  <si>
    <t>109 Florence Dr</t>
  </si>
  <si>
    <t>134 Falls Rd</t>
  </si>
  <si>
    <t>123 Holly Rd</t>
  </si>
  <si>
    <t>43 Chance Rd</t>
  </si>
  <si>
    <t>59 Duggins Ave</t>
  </si>
  <si>
    <t>273 W Holly Ave</t>
  </si>
  <si>
    <t>1200 34th St</t>
  </si>
  <si>
    <t>705 Ferry Way</t>
  </si>
  <si>
    <t>506 Victor Rd</t>
  </si>
  <si>
    <t>NY</t>
  </si>
  <si>
    <t>Boston</t>
  </si>
  <si>
    <t>MA</t>
  </si>
  <si>
    <t>Atlanta</t>
  </si>
  <si>
    <t>GA</t>
  </si>
  <si>
    <t>OH</t>
  </si>
  <si>
    <t xml:space="preserve">Cincinnati </t>
  </si>
  <si>
    <t>Minneapolis</t>
  </si>
  <si>
    <t>MN</t>
  </si>
  <si>
    <t xml:space="preserve">Newark </t>
  </si>
  <si>
    <t>NJ</t>
  </si>
  <si>
    <t xml:space="preserve">San Diego </t>
  </si>
  <si>
    <t>CA</t>
  </si>
  <si>
    <t>Los Angelas</t>
  </si>
  <si>
    <t>Wilmington</t>
  </si>
  <si>
    <t>DE</t>
  </si>
  <si>
    <t>Chicago</t>
  </si>
  <si>
    <t>IL</t>
  </si>
  <si>
    <t>Buffalo</t>
  </si>
  <si>
    <t>Sales Representative</t>
  </si>
  <si>
    <t>N/A</t>
  </si>
  <si>
    <t>Human Resources Director</t>
  </si>
  <si>
    <t>Human Resources Associate</t>
  </si>
  <si>
    <t>Accountant</t>
  </si>
  <si>
    <t xml:space="preserve">Marketing Director </t>
  </si>
  <si>
    <t>Executive Assistant</t>
  </si>
  <si>
    <t>VP of Sales</t>
  </si>
  <si>
    <t>VP of Marketing</t>
  </si>
  <si>
    <t>Chief Operating Officer</t>
  </si>
  <si>
    <t>B</t>
  </si>
  <si>
    <t>Salary</t>
  </si>
  <si>
    <t>Hourly</t>
  </si>
  <si>
    <t>C</t>
  </si>
  <si>
    <t>A</t>
  </si>
  <si>
    <t>E</t>
  </si>
  <si>
    <t>D</t>
  </si>
  <si>
    <t>Sally Doll</t>
  </si>
  <si>
    <t>Brenda Doll</t>
  </si>
  <si>
    <t>Lacy Doll</t>
  </si>
  <si>
    <t>Red Car</t>
  </si>
  <si>
    <t>Blue Car</t>
  </si>
  <si>
    <t>Yellow Car</t>
  </si>
  <si>
    <t>Soccer Video Game</t>
  </si>
  <si>
    <t>Racing Video Game</t>
  </si>
  <si>
    <t>Military Video Game</t>
  </si>
  <si>
    <t>Toy Car Wheels</t>
  </si>
  <si>
    <t>Toy Car Doors</t>
  </si>
  <si>
    <t>Toy Car Window</t>
  </si>
  <si>
    <t>Toy Car Lights</t>
  </si>
  <si>
    <t>Doll Red Hair</t>
  </si>
  <si>
    <t>Doll Black Hair</t>
  </si>
  <si>
    <t>Doll Blond Hair</t>
  </si>
  <si>
    <t>Doll Dress</t>
  </si>
  <si>
    <t>Doll Legs</t>
  </si>
  <si>
    <t>Doll Arms</t>
  </si>
  <si>
    <t>Doll Eyes</t>
  </si>
  <si>
    <t>Video Game Case</t>
  </si>
  <si>
    <t>Video Game Disk</t>
  </si>
  <si>
    <t>Video Game Label</t>
  </si>
  <si>
    <t>Washington Plant</t>
  </si>
  <si>
    <t>Shanghai Plant</t>
  </si>
  <si>
    <t>Mexico City Plant</t>
  </si>
  <si>
    <t>Sao Paolo Plant</t>
  </si>
  <si>
    <t>bi-weekly</t>
  </si>
  <si>
    <t>no</t>
  </si>
  <si>
    <t>yes</t>
  </si>
  <si>
    <t xml:space="preserve">yes </t>
  </si>
  <si>
    <t>Tax (10%)</t>
  </si>
  <si>
    <t>baker50</t>
  </si>
  <si>
    <t>Baker</t>
  </si>
  <si>
    <t>gosselin09</t>
  </si>
  <si>
    <t>Gosselin</t>
  </si>
  <si>
    <t>zeng86</t>
  </si>
  <si>
    <t>Zēng</t>
  </si>
  <si>
    <t>gray74</t>
  </si>
  <si>
    <t>Gray</t>
  </si>
  <si>
    <t>torres69</t>
  </si>
  <si>
    <t>Torres</t>
  </si>
  <si>
    <t>peacock91</t>
  </si>
  <si>
    <t>Peacock</t>
  </si>
  <si>
    <t>wu32</t>
  </si>
  <si>
    <t>Wú</t>
  </si>
  <si>
    <t>garcia76</t>
  </si>
  <si>
    <t>García</t>
  </si>
  <si>
    <t>zheng79</t>
  </si>
  <si>
    <t>Zhèng</t>
  </si>
  <si>
    <t>gagné21</t>
  </si>
  <si>
    <t>Gagné</t>
  </si>
  <si>
    <t>martin69</t>
  </si>
  <si>
    <t>gutierrez39</t>
  </si>
  <si>
    <t>Gutierrez</t>
  </si>
  <si>
    <t>martinez28</t>
  </si>
  <si>
    <t>Martinez</t>
  </si>
  <si>
    <t>jenson68</t>
  </si>
  <si>
    <t>Jenson</t>
  </si>
  <si>
    <t>huang96</t>
  </si>
  <si>
    <t>Huáng</t>
  </si>
  <si>
    <t>cardoso56</t>
  </si>
  <si>
    <t>Cardoso</t>
  </si>
  <si>
    <t>feng42</t>
  </si>
  <si>
    <t>Féng</t>
  </si>
  <si>
    <t>ruiz15</t>
  </si>
  <si>
    <t>Ruiz</t>
  </si>
  <si>
    <t>jones69</t>
  </si>
  <si>
    <t>Jones</t>
  </si>
  <si>
    <t>zhu36</t>
  </si>
  <si>
    <t>Zhū</t>
  </si>
  <si>
    <t>nadeau85</t>
  </si>
  <si>
    <t>Nadeau</t>
  </si>
  <si>
    <t>cheng50</t>
  </si>
  <si>
    <t>Chéng</t>
  </si>
  <si>
    <t>Employee Name</t>
  </si>
  <si>
    <t>Net 15</t>
  </si>
  <si>
    <t xml:space="preserve">Net 30 </t>
  </si>
  <si>
    <t>Net 10</t>
  </si>
  <si>
    <t>Net 60</t>
  </si>
  <si>
    <t>Net 30</t>
  </si>
  <si>
    <t>ACH</t>
  </si>
  <si>
    <t>Wire</t>
  </si>
  <si>
    <t>Check</t>
  </si>
  <si>
    <t>Los Angeles</t>
  </si>
  <si>
    <t xml:space="preserve">Austin </t>
  </si>
  <si>
    <t>TX</t>
  </si>
  <si>
    <t>Allentown</t>
  </si>
  <si>
    <t>PA</t>
  </si>
  <si>
    <t>Charleston</t>
  </si>
  <si>
    <t>SC</t>
  </si>
  <si>
    <t>Jacksonville</t>
  </si>
  <si>
    <t>FL</t>
  </si>
  <si>
    <t>Tacoma</t>
  </si>
  <si>
    <t>WA</t>
  </si>
  <si>
    <t>Rapid City</t>
  </si>
  <si>
    <t>SD</t>
  </si>
  <si>
    <t xml:space="preserve">Houston </t>
  </si>
  <si>
    <t>4650 State Street</t>
  </si>
  <si>
    <t>15 South Street</t>
  </si>
  <si>
    <t>705 Main Street</t>
  </si>
  <si>
    <t>2214 Pine Road</t>
  </si>
  <si>
    <t>24 Beach Road</t>
  </si>
  <si>
    <t>982 Main Steet</t>
  </si>
  <si>
    <t>2570 George Street</t>
  </si>
  <si>
    <t xml:space="preserve">9876 Evens Avenue </t>
  </si>
  <si>
    <t>92 Murry  Street</t>
  </si>
  <si>
    <t>Albany</t>
  </si>
  <si>
    <t>213-951-4610</t>
  </si>
  <si>
    <t>512-605-4507</t>
  </si>
  <si>
    <t>216-724-3044</t>
  </si>
  <si>
    <t>610-782-3005</t>
  </si>
  <si>
    <t>843-562-1489</t>
  </si>
  <si>
    <t>904-156-0677</t>
  </si>
  <si>
    <t>253-885-1608</t>
  </si>
  <si>
    <t>605-970-8906</t>
  </si>
  <si>
    <t>281-460-5530</t>
  </si>
  <si>
    <t>518-483-8990</t>
  </si>
  <si>
    <t>Jefferson Group</t>
  </si>
  <si>
    <t xml:space="preserve">TGE Inc. </t>
  </si>
  <si>
    <t xml:space="preserve">Insight Co. </t>
  </si>
  <si>
    <t xml:space="preserve">Standard Inc. </t>
  </si>
  <si>
    <t>Wright Group</t>
  </si>
  <si>
    <t>City Group</t>
  </si>
  <si>
    <t xml:space="preserve">Simple Co. </t>
  </si>
  <si>
    <t xml:space="preserve">Winger Inc. </t>
  </si>
  <si>
    <t>Poll LLC</t>
  </si>
  <si>
    <t>Signer LLC</t>
  </si>
  <si>
    <t>Huge Stephens</t>
  </si>
  <si>
    <t>Lisa Roberts</t>
  </si>
  <si>
    <t>Marissa Sell</t>
  </si>
  <si>
    <t>Roger Maxwell</t>
  </si>
  <si>
    <t>Emile Lopez</t>
  </si>
  <si>
    <t xml:space="preserve">Sarah Bellingham </t>
  </si>
  <si>
    <t>George Lin</t>
  </si>
  <si>
    <t>Simon Able</t>
  </si>
  <si>
    <t>Karen Limon</t>
  </si>
  <si>
    <t xml:space="preserve">Walter Orange </t>
  </si>
  <si>
    <t>hstephens@jefferson.com</t>
  </si>
  <si>
    <t>lisa.roberts@tge.com</t>
  </si>
  <si>
    <t>marissa.sell@insight.com</t>
  </si>
  <si>
    <t>roger.maxwell@standard.com</t>
  </si>
  <si>
    <t>george.lin@simple.com</t>
  </si>
  <si>
    <t>elopez@wright.com</t>
  </si>
  <si>
    <t>sbellingham@city.com</t>
  </si>
  <si>
    <t>simon.able@winger.com</t>
  </si>
  <si>
    <t>klimon@poll.com</t>
  </si>
  <si>
    <t>worange@signer.com</t>
  </si>
  <si>
    <t>Dover</t>
  </si>
  <si>
    <t xml:space="preserve">Denver </t>
  </si>
  <si>
    <t>CO</t>
  </si>
  <si>
    <t>Sacramento</t>
  </si>
  <si>
    <t>Hartford</t>
  </si>
  <si>
    <t>CT</t>
  </si>
  <si>
    <t>654 Park Place</t>
  </si>
  <si>
    <t>74 Pine Street</t>
  </si>
  <si>
    <t>1001 Washington Ave</t>
  </si>
  <si>
    <t>782 Dogwood Ln</t>
  </si>
  <si>
    <t>358 Oak St</t>
  </si>
  <si>
    <t>none</t>
  </si>
  <si>
    <t>Healthy Focus Individual Advantage Plan</t>
  </si>
  <si>
    <t>Healthy Focus Individual Essential Plan</t>
  </si>
  <si>
    <t>Healthy Focus Family Advantage Plan</t>
  </si>
  <si>
    <t>Healthy Focus Family Essential Plan</t>
  </si>
  <si>
    <t>400 per family member</t>
  </si>
  <si>
    <t>200 per family member</t>
  </si>
  <si>
    <t>Healty Focus Basic Plan</t>
  </si>
  <si>
    <t>Basic Savings Plan</t>
  </si>
  <si>
    <t>Preferred Savings Plan</t>
  </si>
  <si>
    <t>Catch Up Savgings Plan</t>
  </si>
  <si>
    <t>High Compensation Savings Plan</t>
  </si>
  <si>
    <t>Supreme Savings Plan</t>
  </si>
  <si>
    <t>good</t>
  </si>
  <si>
    <t xml:space="preserve">March </t>
  </si>
  <si>
    <t>Big Mart</t>
  </si>
  <si>
    <t>Mastro Toys</t>
  </si>
  <si>
    <t>Toy Town</t>
  </si>
  <si>
    <t>tanderson</t>
  </si>
  <si>
    <t>Toronto Toy Land</t>
  </si>
  <si>
    <t>UniMart</t>
  </si>
  <si>
    <t>Marco's Games and Things</t>
  </si>
  <si>
    <t>Tao's Toys</t>
  </si>
  <si>
    <t>Mega Mart</t>
  </si>
  <si>
    <t>All Brands Toys</t>
  </si>
  <si>
    <t>Davidson's Toy House</t>
  </si>
  <si>
    <t>House of Games</t>
  </si>
  <si>
    <t>We Be Toys</t>
  </si>
  <si>
    <t>Dysart's Dolls</t>
  </si>
  <si>
    <t>Toy Express</t>
  </si>
  <si>
    <t>The Little Shop</t>
  </si>
  <si>
    <t>Toy Adventure</t>
  </si>
  <si>
    <t>Big Box Store</t>
  </si>
  <si>
    <t>Toy Haven</t>
  </si>
  <si>
    <t>The Toy Barn</t>
  </si>
  <si>
    <t>Camille's Toy Shoppe</t>
  </si>
  <si>
    <t>Games and Things</t>
  </si>
  <si>
    <t>The Toy Shop</t>
  </si>
  <si>
    <t>Haley's Toys</t>
  </si>
  <si>
    <t>Griffin's Toy Emporium</t>
  </si>
  <si>
    <t>Carter Toys</t>
  </si>
  <si>
    <t>Parker Toys</t>
  </si>
  <si>
    <t>Washington Ave. Toys</t>
  </si>
  <si>
    <t>Dogwood Toys</t>
  </si>
  <si>
    <t>Toys Unlimited</t>
  </si>
  <si>
    <t>Line Operator</t>
  </si>
  <si>
    <t>ng44</t>
  </si>
  <si>
    <t>Ng</t>
  </si>
  <si>
    <t>Tau</t>
  </si>
  <si>
    <t>masterson50</t>
  </si>
  <si>
    <t>Masterson</t>
  </si>
  <si>
    <t>anderson21</t>
  </si>
  <si>
    <t>Anderson</t>
  </si>
  <si>
    <t>fleming82</t>
  </si>
  <si>
    <t>Fleming</t>
  </si>
  <si>
    <t>smith22</t>
  </si>
  <si>
    <t>Smith</t>
  </si>
  <si>
    <t>Supervisor</t>
  </si>
  <si>
    <t>Maintenance Specialist</t>
  </si>
  <si>
    <t>matinez22</t>
  </si>
  <si>
    <t>angelon33</t>
  </si>
  <si>
    <t>Angelon</t>
  </si>
  <si>
    <t>paulo12</t>
  </si>
  <si>
    <t>Paulo</t>
  </si>
  <si>
    <t>soares52</t>
  </si>
  <si>
    <t>Soares</t>
  </si>
  <si>
    <t>silva13</t>
  </si>
  <si>
    <t>Silva</t>
  </si>
  <si>
    <t>santos11</t>
  </si>
  <si>
    <t>Santos</t>
  </si>
  <si>
    <t>sousa33</t>
  </si>
  <si>
    <t>Sousa</t>
  </si>
  <si>
    <t>Oliveira</t>
  </si>
  <si>
    <t>lopez22</t>
  </si>
  <si>
    <t>Lopez</t>
  </si>
  <si>
    <t>oliveira10</t>
  </si>
  <si>
    <t>Distribution Center</t>
  </si>
  <si>
    <t>DC Supervisor</t>
  </si>
  <si>
    <t>DC Line Worker</t>
  </si>
  <si>
    <t>smith24</t>
  </si>
  <si>
    <t>jones74</t>
  </si>
  <si>
    <t>thomas81</t>
  </si>
  <si>
    <t>Thomas</t>
  </si>
  <si>
    <t>tau69</t>
  </si>
  <si>
    <t>martinez22</t>
  </si>
  <si>
    <t>becker21</t>
  </si>
  <si>
    <t>Becker</t>
  </si>
  <si>
    <t>hopper11</t>
  </si>
  <si>
    <t>Hopper</t>
  </si>
  <si>
    <t>davis34</t>
  </si>
  <si>
    <t>Davis</t>
  </si>
  <si>
    <t>mikoski82</t>
  </si>
  <si>
    <t>Mikoski</t>
  </si>
  <si>
    <t>landau12</t>
  </si>
  <si>
    <t>Landau</t>
  </si>
  <si>
    <t>Store Clerk</t>
  </si>
  <si>
    <t>Phoenix</t>
  </si>
  <si>
    <t>AZ</t>
  </si>
  <si>
    <t>Beverly Hills</t>
  </si>
  <si>
    <t xml:space="preserve">Miami </t>
  </si>
  <si>
    <t xml:space="preserve">Pensacola </t>
  </si>
  <si>
    <t>Honolulu</t>
  </si>
  <si>
    <t>HI</t>
  </si>
  <si>
    <t>Davenport</t>
  </si>
  <si>
    <t>IA</t>
  </si>
  <si>
    <t>LA</t>
  </si>
  <si>
    <t>New Orleans</t>
  </si>
  <si>
    <t>Coldwater</t>
  </si>
  <si>
    <t>MI</t>
  </si>
  <si>
    <t>St Louis</t>
  </si>
  <si>
    <t>MO</t>
  </si>
  <si>
    <t xml:space="preserve">Reno </t>
  </si>
  <si>
    <t>NV</t>
  </si>
  <si>
    <t xml:space="preserve">Walhalla </t>
  </si>
  <si>
    <t>ND</t>
  </si>
  <si>
    <t>Portland</t>
  </si>
  <si>
    <t>OR</t>
  </si>
  <si>
    <t xml:space="preserve">Logan </t>
  </si>
  <si>
    <t>UT</t>
  </si>
  <si>
    <t>Bellevue</t>
  </si>
  <si>
    <t xml:space="preserve">Pinedale </t>
  </si>
  <si>
    <t>WY</t>
  </si>
  <si>
    <t>Beaver</t>
  </si>
  <si>
    <t>WV</t>
  </si>
  <si>
    <t>Newport</t>
  </si>
  <si>
    <t>RI</t>
  </si>
  <si>
    <t>Santa Fe</t>
  </si>
  <si>
    <t>NM</t>
  </si>
  <si>
    <t xml:space="preserve">Indianapolis </t>
  </si>
  <si>
    <t>IN</t>
  </si>
  <si>
    <t>El Paso</t>
  </si>
  <si>
    <t xml:space="preserve">Norwalk </t>
  </si>
  <si>
    <t xml:space="preserve">Lakewood </t>
  </si>
  <si>
    <t xml:space="preserve">Nashville </t>
  </si>
  <si>
    <t>TN</t>
  </si>
  <si>
    <t xml:space="preserve">Alburquerque </t>
  </si>
  <si>
    <t>Anchorage</t>
  </si>
  <si>
    <t>AK</t>
  </si>
  <si>
    <t>Littleton</t>
  </si>
  <si>
    <t>Orlando</t>
  </si>
  <si>
    <t>Montpelier</t>
  </si>
  <si>
    <t>ID</t>
  </si>
  <si>
    <t>Springfield</t>
  </si>
  <si>
    <t>Des Moines</t>
  </si>
  <si>
    <t xml:space="preserve">Hazard </t>
  </si>
  <si>
    <t>KY</t>
  </si>
  <si>
    <t xml:space="preserve">Duluth </t>
  </si>
  <si>
    <t>Milwaukee</t>
  </si>
  <si>
    <t>WI</t>
  </si>
  <si>
    <t>Livingston</t>
  </si>
  <si>
    <t>Aberdeen</t>
  </si>
  <si>
    <t xml:space="preserve">Pittsburgh </t>
  </si>
  <si>
    <t>Oxford</t>
  </si>
  <si>
    <t>NC</t>
  </si>
  <si>
    <t>Ashland</t>
  </si>
  <si>
    <t>NH</t>
  </si>
  <si>
    <t>Tulsa</t>
  </si>
  <si>
    <t>OK</t>
  </si>
  <si>
    <t>Laurel</t>
  </si>
  <si>
    <t>MT</t>
  </si>
  <si>
    <t>Toys and More</t>
  </si>
  <si>
    <t>Fun Stop</t>
  </si>
  <si>
    <t>Toys for Less</t>
  </si>
  <si>
    <t>Mike's</t>
  </si>
  <si>
    <t>Toys for You</t>
  </si>
  <si>
    <t>Fun and Games</t>
  </si>
  <si>
    <t>RTY Toys</t>
  </si>
  <si>
    <t>Mello Toys</t>
  </si>
  <si>
    <t>All Toys</t>
  </si>
  <si>
    <t>Rita's Toys</t>
  </si>
  <si>
    <t>Super Mart</t>
  </si>
  <si>
    <t xml:space="preserve">Arnold's Fun Factory </t>
  </si>
  <si>
    <t>Fran's Toys</t>
  </si>
  <si>
    <t xml:space="preserve">Fun Factory </t>
  </si>
  <si>
    <t>Andrew's Toys</t>
  </si>
  <si>
    <t>Toy Shop</t>
  </si>
  <si>
    <t xml:space="preserve">Smith and Company </t>
  </si>
  <si>
    <t>Boston Toys</t>
  </si>
  <si>
    <t>Dover Toys</t>
  </si>
  <si>
    <t>Taylor's</t>
  </si>
  <si>
    <t>Extravent Toys</t>
  </si>
  <si>
    <t>Toys For You</t>
  </si>
  <si>
    <t>The Toy Shoppe</t>
  </si>
  <si>
    <t>Maxwell's Toy Store</t>
  </si>
  <si>
    <t>Superstore</t>
  </si>
  <si>
    <t>Rachel's Toy Spot</t>
  </si>
  <si>
    <t>Game Place</t>
  </si>
  <si>
    <t>223 Mabel St</t>
  </si>
  <si>
    <t>246 Magee St</t>
  </si>
  <si>
    <t>5440 Hillcrest Ave</t>
  </si>
  <si>
    <t>21 Cumberland Ave</t>
  </si>
  <si>
    <t>132 Main St</t>
  </si>
  <si>
    <t>230 Right Ave</t>
  </si>
  <si>
    <t>120 Browne St</t>
  </si>
  <si>
    <t>902 Shaw St</t>
  </si>
  <si>
    <t>109 Galbreath Rd</t>
  </si>
  <si>
    <t>316 Ferguson Ave</t>
  </si>
  <si>
    <t>8 Berlin Rd</t>
  </si>
  <si>
    <t>897 Russell Ave</t>
  </si>
  <si>
    <t>78 Dean Dr</t>
  </si>
  <si>
    <t>932 Decker Dr</t>
  </si>
  <si>
    <t>701 Crowe St</t>
  </si>
  <si>
    <t>875 Main St</t>
  </si>
  <si>
    <t>57 First St</t>
  </si>
  <si>
    <t>2900 Boyles St</t>
  </si>
  <si>
    <t>12 Boyer Ln</t>
  </si>
  <si>
    <t>129 Boak St</t>
  </si>
  <si>
    <t>1204 Maple Rd</t>
  </si>
  <si>
    <t>803 Ash St</t>
  </si>
  <si>
    <t>190 Pine Ln</t>
  </si>
  <si>
    <t>1988 Barnes Dr</t>
  </si>
  <si>
    <t>103 Baker St</t>
  </si>
  <si>
    <t>183 Allen St</t>
  </si>
  <si>
    <t>594 Apple Rd</t>
  </si>
  <si>
    <t>1930 Abbey Ln</t>
  </si>
  <si>
    <t>120 Acre Rd</t>
  </si>
  <si>
    <t>124 Albert St</t>
  </si>
  <si>
    <t>685 Harrison St</t>
  </si>
  <si>
    <t>86 Highland St</t>
  </si>
  <si>
    <t>2309 Hill Ave</t>
  </si>
  <si>
    <t>129 Highview Way</t>
  </si>
  <si>
    <t>287 Kildoo Rd</t>
  </si>
  <si>
    <t>192 King Ave</t>
  </si>
  <si>
    <t>111 Leon Dr</t>
  </si>
  <si>
    <t>133 Loraine St</t>
  </si>
  <si>
    <t>23 Moyer St</t>
  </si>
  <si>
    <t>1390 Moore St</t>
  </si>
  <si>
    <t>2822 Morris Ave</t>
  </si>
  <si>
    <t>10 Jackson Rd</t>
  </si>
  <si>
    <t>79 Liberty St</t>
  </si>
  <si>
    <t>92 Mill St</t>
  </si>
  <si>
    <t>321 Vine St</t>
  </si>
  <si>
    <t>99 Walnut Ln</t>
  </si>
  <si>
    <t>112 Wayne St</t>
  </si>
  <si>
    <t>10 Jefferson St</t>
  </si>
  <si>
    <t>190 Mercer St</t>
  </si>
  <si>
    <t>58 Nearwood Dr</t>
  </si>
  <si>
    <t>7 Forrest Rd</t>
  </si>
  <si>
    <t>273 Round St</t>
  </si>
  <si>
    <t>22 Scott Rd</t>
  </si>
  <si>
    <t>109 National Ln</t>
  </si>
  <si>
    <t>290 Oak Way</t>
  </si>
  <si>
    <t>19 Painter St</t>
  </si>
  <si>
    <t>2109 Park Rd</t>
  </si>
  <si>
    <t>183 Patterson Way</t>
  </si>
  <si>
    <t>19 Main St</t>
  </si>
  <si>
    <t>173 Hoyt Ave</t>
  </si>
  <si>
    <t>182 Parkwood Ave</t>
  </si>
  <si>
    <t>112 Pearson St</t>
  </si>
  <si>
    <t>1029 Pine Dr</t>
  </si>
  <si>
    <t>343 Pleasentview Dr</t>
  </si>
  <si>
    <t>10 Plum Rd</t>
  </si>
  <si>
    <t>342 Point Rd</t>
  </si>
  <si>
    <t>193 Ridge St</t>
  </si>
  <si>
    <t>210 Riverrun Rd</t>
  </si>
  <si>
    <t>109 Ridgeview St</t>
  </si>
  <si>
    <t>18 Rosewood Rd</t>
  </si>
  <si>
    <t>109 Cascade Dr</t>
  </si>
  <si>
    <t>Wright</t>
  </si>
  <si>
    <t>wright14</t>
  </si>
  <si>
    <t>Roberts</t>
  </si>
  <si>
    <t>Arnold</t>
  </si>
  <si>
    <t>smith75</t>
  </si>
  <si>
    <t>jones13</t>
  </si>
  <si>
    <t>roberts25</t>
  </si>
  <si>
    <t>arnold79</t>
  </si>
  <si>
    <t>Johnson</t>
  </si>
  <si>
    <t>Brown</t>
  </si>
  <si>
    <t>Williams</t>
  </si>
  <si>
    <t>Wood</t>
  </si>
  <si>
    <t xml:space="preserve">Scott </t>
  </si>
  <si>
    <t>Young</t>
  </si>
  <si>
    <t>Jackson</t>
  </si>
  <si>
    <t>Adams</t>
  </si>
  <si>
    <t>Green</t>
  </si>
  <si>
    <t>Evans</t>
  </si>
  <si>
    <t>johnson25</t>
  </si>
  <si>
    <t>brown58</t>
  </si>
  <si>
    <t>williams52</t>
  </si>
  <si>
    <t>martin20</t>
  </si>
  <si>
    <t>wood52</t>
  </si>
  <si>
    <t>scott75</t>
  </si>
  <si>
    <t>young68</t>
  </si>
  <si>
    <t>jackson12</t>
  </si>
  <si>
    <t>adams75</t>
  </si>
  <si>
    <t>green24</t>
  </si>
  <si>
    <t>evans45</t>
  </si>
  <si>
    <t>Wang</t>
  </si>
  <si>
    <t>Wong</t>
  </si>
  <si>
    <t xml:space="preserve">Li </t>
  </si>
  <si>
    <t>Zhang</t>
  </si>
  <si>
    <t>Liu</t>
  </si>
  <si>
    <t>Lau</t>
  </si>
  <si>
    <t>Yang</t>
  </si>
  <si>
    <t>Huang</t>
  </si>
  <si>
    <t>Zhao</t>
  </si>
  <si>
    <t>Guo</t>
  </si>
  <si>
    <t>Gao</t>
  </si>
  <si>
    <t>Tang</t>
  </si>
  <si>
    <t>Song</t>
  </si>
  <si>
    <t>wang98</t>
  </si>
  <si>
    <t>wong74</t>
  </si>
  <si>
    <t>li44</t>
  </si>
  <si>
    <t>zhang15</t>
  </si>
  <si>
    <t>liu77</t>
  </si>
  <si>
    <t>lau12</t>
  </si>
  <si>
    <t>yang76</t>
  </si>
  <si>
    <t>huang67</t>
  </si>
  <si>
    <t>zhao44</t>
  </si>
  <si>
    <t>guo10</t>
  </si>
  <si>
    <t>gao24</t>
  </si>
  <si>
    <t>tang78</t>
  </si>
  <si>
    <t>song99</t>
  </si>
  <si>
    <t>Garcia</t>
  </si>
  <si>
    <t>Gonzalez</t>
  </si>
  <si>
    <t>Rivera</t>
  </si>
  <si>
    <t>Diaz</t>
  </si>
  <si>
    <t>Vasquez</t>
  </si>
  <si>
    <t>Fernandez</t>
  </si>
  <si>
    <t>Rios</t>
  </si>
  <si>
    <t>Cortez</t>
  </si>
  <si>
    <t>Rodriguez</t>
  </si>
  <si>
    <t>Hernandez</t>
  </si>
  <si>
    <t>garcia88</t>
  </si>
  <si>
    <t>vasquez88</t>
  </si>
  <si>
    <t>lopez64</t>
  </si>
  <si>
    <t>gonzalez75</t>
  </si>
  <si>
    <t>rivera11</t>
  </si>
  <si>
    <t>diaz18</t>
  </si>
  <si>
    <t>fernandez65</t>
  </si>
  <si>
    <t>rios43</t>
  </si>
  <si>
    <t>cortez55</t>
  </si>
  <si>
    <t>rodriguez74</t>
  </si>
  <si>
    <t>hernandez56</t>
  </si>
  <si>
    <t>Pereira</t>
  </si>
  <si>
    <t>Lima</t>
  </si>
  <si>
    <t>Carvalho</t>
  </si>
  <si>
    <t>Ferreira</t>
  </si>
  <si>
    <t>Costa</t>
  </si>
  <si>
    <t>Gomes</t>
  </si>
  <si>
    <t>Marins</t>
  </si>
  <si>
    <t>Melo</t>
  </si>
  <si>
    <t>Barbosa</t>
  </si>
  <si>
    <t>Ribeiro</t>
  </si>
  <si>
    <t>Alves</t>
  </si>
  <si>
    <t>Schmitz</t>
  </si>
  <si>
    <t>pereira77</t>
  </si>
  <si>
    <t>lima21</t>
  </si>
  <si>
    <t>carvalho23</t>
  </si>
  <si>
    <t>ferreira21</t>
  </si>
  <si>
    <t>costa40</t>
  </si>
  <si>
    <t>gomes25</t>
  </si>
  <si>
    <t>marins68</t>
  </si>
  <si>
    <t>melo99</t>
  </si>
  <si>
    <t>barbosa24</t>
  </si>
  <si>
    <t>ribeiro22</t>
  </si>
  <si>
    <t>alves20</t>
  </si>
  <si>
    <t>schmitz62</t>
  </si>
  <si>
    <t>Allison</t>
  </si>
  <si>
    <t>Davidson</t>
  </si>
  <si>
    <t>Franklin</t>
  </si>
  <si>
    <t>allison29</t>
  </si>
  <si>
    <t>davidson20</t>
  </si>
  <si>
    <t>franklin79</t>
  </si>
  <si>
    <t>New York Store</t>
  </si>
  <si>
    <t>Maxwell Doll</t>
  </si>
  <si>
    <t>Joshua Doll</t>
  </si>
  <si>
    <t>Green Car</t>
  </si>
  <si>
    <t>Purple Car</t>
  </si>
  <si>
    <t>Football Video Game</t>
  </si>
  <si>
    <t>Skateboarding Video Game</t>
  </si>
  <si>
    <t>Black Scooter</t>
  </si>
  <si>
    <t>Pink Scooter</t>
  </si>
  <si>
    <t>Blue Scooter</t>
  </si>
  <si>
    <t>Orange Scooter</t>
  </si>
  <si>
    <t>yellow Scooter</t>
  </si>
  <si>
    <t>Doll Pants Outfit</t>
  </si>
  <si>
    <t>Scooter Base</t>
  </si>
  <si>
    <t>Scooter Wheels</t>
  </si>
  <si>
    <t>Scooter Handlebars</t>
  </si>
  <si>
    <t>Red Paint</t>
  </si>
  <si>
    <t>Blue Paint</t>
  </si>
  <si>
    <t>Yellow Paint</t>
  </si>
  <si>
    <t>Green Paint</t>
  </si>
  <si>
    <t>Purple Paint</t>
  </si>
  <si>
    <t>Black Paint</t>
  </si>
  <si>
    <t>Pink Paint</t>
  </si>
  <si>
    <t>Orange Paint</t>
  </si>
  <si>
    <t xml:space="preserve">Biloxi </t>
  </si>
  <si>
    <t>MS</t>
  </si>
  <si>
    <t xml:space="preserve">Ashland </t>
  </si>
  <si>
    <t xml:space="preserve">Camden </t>
  </si>
  <si>
    <t>Little Rock</t>
  </si>
  <si>
    <t>AR</t>
  </si>
  <si>
    <t>Miami</t>
  </si>
  <si>
    <t xml:space="preserve">Springfield </t>
  </si>
  <si>
    <t>Duluth</t>
  </si>
  <si>
    <t xml:space="preserve">Beaver </t>
  </si>
  <si>
    <t>Pinedale</t>
  </si>
  <si>
    <t>8 Center Street</t>
  </si>
  <si>
    <t>23 Oxford Road</t>
  </si>
  <si>
    <t>349 Hillside Drive</t>
  </si>
  <si>
    <t>109 Monroe Street</t>
  </si>
  <si>
    <t>469 Somerset Drive</t>
  </si>
  <si>
    <t>890 Mill Road</t>
  </si>
  <si>
    <t>13 Spring Street</t>
  </si>
  <si>
    <t>209 Cedar Street</t>
  </si>
  <si>
    <t>182 Central Avenue</t>
  </si>
  <si>
    <t>109 Shady Lane</t>
  </si>
  <si>
    <t>451 Westminster Drive</t>
  </si>
  <si>
    <t>5 King Street</t>
  </si>
  <si>
    <t>562 Magnolia Avenue</t>
  </si>
  <si>
    <t>4512 Sunset Drive</t>
  </si>
  <si>
    <t>680 Madison Street</t>
  </si>
  <si>
    <t>89 Maiden Road</t>
  </si>
  <si>
    <t>13 Grove Street</t>
  </si>
  <si>
    <t>246 Durham Road</t>
  </si>
  <si>
    <t>103 Lafayette Street</t>
  </si>
  <si>
    <t>490 Evergreen Drive</t>
  </si>
  <si>
    <t>228-650-0565</t>
  </si>
  <si>
    <t>603-908-5247</t>
  </si>
  <si>
    <t>503-640-6807</t>
  </si>
  <si>
    <t>803-530-4420</t>
  </si>
  <si>
    <t>512-605-0685</t>
  </si>
  <si>
    <t>615-560-4751</t>
  </si>
  <si>
    <t>435-992-1057</t>
  </si>
  <si>
    <t>501-480-2005</t>
  </si>
  <si>
    <t>310-780-0545</t>
  </si>
  <si>
    <t>860-605-4475</t>
  </si>
  <si>
    <t>302-114-5562</t>
  </si>
  <si>
    <t>786-925-3350</t>
  </si>
  <si>
    <t>413-508-3058</t>
  </si>
  <si>
    <t>515-660-0085</t>
  </si>
  <si>
    <t>218-605-6966</t>
  </si>
  <si>
    <t>212-058-6085</t>
  </si>
  <si>
    <t>216-663-3058</t>
  </si>
  <si>
    <t>304-991-0530</t>
  </si>
  <si>
    <t>307-605-6558</t>
  </si>
  <si>
    <t>305-908-0654</t>
  </si>
  <si>
    <t>Mary Thompson</t>
  </si>
  <si>
    <t>David Lewis</t>
  </si>
  <si>
    <t>Richard Martinez</t>
  </si>
  <si>
    <t>Daniel Clark</t>
  </si>
  <si>
    <t>Anthony Jones</t>
  </si>
  <si>
    <t>Dorothy White</t>
  </si>
  <si>
    <t>Brian Adams</t>
  </si>
  <si>
    <t>Edward Turner</t>
  </si>
  <si>
    <t>Jason Campbell</t>
  </si>
  <si>
    <t>Sharon Rogers</t>
  </si>
  <si>
    <t>Gary Reed</t>
  </si>
  <si>
    <t>Eric Cooper</t>
  </si>
  <si>
    <t>Gregory Howard</t>
  </si>
  <si>
    <t>Pamela Peterson</t>
  </si>
  <si>
    <t>Janet Long</t>
  </si>
  <si>
    <t>Tyler Hughes</t>
  </si>
  <si>
    <t>Victoria Powell</t>
  </si>
  <si>
    <t>Megan Coleman</t>
  </si>
  <si>
    <t>Lawrence Prince</t>
  </si>
  <si>
    <t>Sean Sanders</t>
  </si>
  <si>
    <t>Stark Industries</t>
  </si>
  <si>
    <t>EDC Co.</t>
  </si>
  <si>
    <t xml:space="preserve">Lennox Inc. </t>
  </si>
  <si>
    <t xml:space="preserve">Haften Inc. </t>
  </si>
  <si>
    <t>Warren LLC</t>
  </si>
  <si>
    <t>Orange Group</t>
  </si>
  <si>
    <t>Millstone Inc.</t>
  </si>
  <si>
    <t>Funroad LLC</t>
  </si>
  <si>
    <t>Teller Co.</t>
  </si>
  <si>
    <t>Reedman Group</t>
  </si>
  <si>
    <t>Infinity Inc.</t>
  </si>
  <si>
    <t>Terra Co.</t>
  </si>
  <si>
    <t>Welton LLC</t>
  </si>
  <si>
    <t>Rejuvinate Group</t>
  </si>
  <si>
    <t xml:space="preserve">Intellect Co. </t>
  </si>
  <si>
    <t xml:space="preserve">Gains Inc. </t>
  </si>
  <si>
    <t>Market LLC</t>
  </si>
  <si>
    <t>Rowens Group</t>
  </si>
  <si>
    <t>Large Co.</t>
  </si>
  <si>
    <t xml:space="preserve">Morgan Inc. </t>
  </si>
  <si>
    <t>mthompson@startk.com</t>
  </si>
  <si>
    <t>david.lewis@edc.com</t>
  </si>
  <si>
    <t>rmatinez@lennox.com</t>
  </si>
  <si>
    <t>dclark@haften.com</t>
  </si>
  <si>
    <t>ajones@warren.com</t>
  </si>
  <si>
    <t>dwhite@orange.com</t>
  </si>
  <si>
    <t>brian.adams@millstone.com</t>
  </si>
  <si>
    <t>eturner@funroad.com</t>
  </si>
  <si>
    <t>jcampbell@teller.com</t>
  </si>
  <si>
    <t>srogers@reedman.com</t>
  </si>
  <si>
    <t>greed@infinity.com</t>
  </si>
  <si>
    <t>ecooper@terra.com</t>
  </si>
  <si>
    <t>gregory.howard@welton.com</t>
  </si>
  <si>
    <t>ppeterson@rejuvinate.com</t>
  </si>
  <si>
    <t>jlong@intellect.com</t>
  </si>
  <si>
    <t>tyler.hughes@gains.com</t>
  </si>
  <si>
    <t>vpowell@market.com</t>
  </si>
  <si>
    <t>mcoleman@rowens.com</t>
  </si>
  <si>
    <t>lprince@large.com</t>
  </si>
  <si>
    <t>sean.sanders@morgan.com</t>
  </si>
  <si>
    <t>09:04</t>
  </si>
  <si>
    <t>10:27</t>
  </si>
  <si>
    <t>11:15</t>
  </si>
  <si>
    <t>13:14</t>
  </si>
  <si>
    <t>11:22</t>
  </si>
  <si>
    <t>14:00</t>
  </si>
  <si>
    <t>09:36</t>
  </si>
  <si>
    <t>08:22</t>
  </si>
  <si>
    <t>15:24</t>
  </si>
  <si>
    <t>10:11</t>
  </si>
  <si>
    <t>14:32</t>
  </si>
  <si>
    <t>10:38</t>
  </si>
  <si>
    <t>12:35</t>
  </si>
  <si>
    <t>12:59</t>
  </si>
  <si>
    <t>15:20</t>
  </si>
  <si>
    <t>15:16</t>
  </si>
  <si>
    <t>14:15</t>
  </si>
  <si>
    <t>13:34</t>
  </si>
  <si>
    <t>15:03</t>
  </si>
  <si>
    <t>14:38</t>
  </si>
  <si>
    <t>16:40</t>
  </si>
  <si>
    <t>12:08</t>
  </si>
  <si>
    <t>14:23</t>
  </si>
  <si>
    <t>16:46</t>
  </si>
  <si>
    <t>16:57</t>
  </si>
  <si>
    <t>15:55</t>
  </si>
  <si>
    <t>10:32</t>
  </si>
  <si>
    <t>09:49</t>
  </si>
  <si>
    <t>12:47</t>
  </si>
  <si>
    <t>08:25</t>
  </si>
  <si>
    <t>11:19</t>
  </si>
  <si>
    <t>11:03</t>
  </si>
  <si>
    <t>12:41</t>
  </si>
  <si>
    <t>10:51</t>
  </si>
  <si>
    <t>12:04</t>
  </si>
  <si>
    <t>08:36</t>
  </si>
  <si>
    <t>13:17</t>
  </si>
  <si>
    <t>11:38</t>
  </si>
  <si>
    <t>13:01</t>
  </si>
  <si>
    <t>11:10</t>
  </si>
  <si>
    <t>12:51</t>
  </si>
  <si>
    <t>16:35</t>
  </si>
  <si>
    <t>12:03</t>
  </si>
  <si>
    <t>15:44</t>
  </si>
  <si>
    <t>10:42</t>
  </si>
  <si>
    <t>08:12</t>
  </si>
  <si>
    <t>10:01</t>
  </si>
  <si>
    <t>09:51</t>
  </si>
  <si>
    <t>12:12</t>
  </si>
  <si>
    <t>14:19</t>
  </si>
  <si>
    <t>10:59</t>
  </si>
  <si>
    <t>14:05</t>
  </si>
  <si>
    <t>13:39</t>
  </si>
  <si>
    <t>13:50</t>
  </si>
  <si>
    <t>09:54</t>
  </si>
  <si>
    <t>10:04</t>
  </si>
  <si>
    <t>11:23</t>
  </si>
  <si>
    <t>09:48</t>
  </si>
  <si>
    <t>14:53</t>
  </si>
  <si>
    <t>14:58</t>
  </si>
  <si>
    <t>15:56</t>
  </si>
  <si>
    <t>13:27</t>
  </si>
  <si>
    <t>12:26</t>
  </si>
  <si>
    <t>15:12</t>
  </si>
  <si>
    <t>13:44</t>
  </si>
  <si>
    <t>15:46</t>
  </si>
  <si>
    <t>10:35</t>
  </si>
  <si>
    <t>13:03</t>
  </si>
  <si>
    <t>15:23</t>
  </si>
  <si>
    <t>14:02</t>
  </si>
  <si>
    <t>09:57</t>
  </si>
  <si>
    <t>10:02</t>
  </si>
  <si>
    <t>15:00</t>
  </si>
  <si>
    <t>10:28</t>
  </si>
  <si>
    <t>11:54</t>
  </si>
  <si>
    <t>10:46</t>
  </si>
  <si>
    <t>11:20</t>
  </si>
  <si>
    <t>12:28</t>
  </si>
  <si>
    <t>15:13</t>
  </si>
  <si>
    <t>12:19</t>
  </si>
  <si>
    <t>10:23</t>
  </si>
  <si>
    <t>16:07</t>
  </si>
  <si>
    <t>08:13</t>
  </si>
  <si>
    <t>10:43</t>
  </si>
  <si>
    <t>14:24</t>
  </si>
  <si>
    <t>16:48</t>
  </si>
  <si>
    <t>10:17</t>
  </si>
  <si>
    <t>08:57</t>
  </si>
  <si>
    <t>14:42</t>
  </si>
  <si>
    <t>09:23</t>
  </si>
  <si>
    <t>16:33</t>
  </si>
  <si>
    <t>08:50</t>
  </si>
  <si>
    <t>15:53</t>
  </si>
  <si>
    <t>09:35</t>
  </si>
  <si>
    <t>16:37</t>
  </si>
  <si>
    <t>06:30</t>
  </si>
  <si>
    <t>13:54</t>
  </si>
  <si>
    <t>05:50</t>
  </si>
  <si>
    <t>20:19</t>
  </si>
  <si>
    <t>23:56</t>
  </si>
  <si>
    <t>00:39</t>
  </si>
  <si>
    <t>14:21</t>
  </si>
  <si>
    <t>01:41</t>
  </si>
  <si>
    <t>02:48</t>
  </si>
  <si>
    <t>16:18</t>
  </si>
  <si>
    <t>19:25</t>
  </si>
  <si>
    <t>14:33</t>
  </si>
  <si>
    <t>22:29</t>
  </si>
  <si>
    <t>20:39</t>
  </si>
  <si>
    <t>20:08</t>
  </si>
  <si>
    <t>22:56</t>
  </si>
  <si>
    <t>23:43</t>
  </si>
  <si>
    <t>17:51</t>
  </si>
  <si>
    <t>16:45</t>
  </si>
  <si>
    <t>05:54</t>
  </si>
  <si>
    <t>22:45</t>
  </si>
  <si>
    <t>18:48</t>
  </si>
  <si>
    <t>08:14</t>
  </si>
  <si>
    <t>08:53</t>
  </si>
  <si>
    <t>06:37</t>
  </si>
  <si>
    <t>06:02</t>
  </si>
  <si>
    <t>21:55</t>
  </si>
  <si>
    <t>16:59</t>
  </si>
  <si>
    <t>16:22</t>
  </si>
  <si>
    <t>19:31</t>
  </si>
  <si>
    <t>06:46</t>
  </si>
  <si>
    <t>00:17</t>
  </si>
  <si>
    <t>03:34</t>
  </si>
  <si>
    <t>15:36</t>
  </si>
  <si>
    <t>23:48</t>
  </si>
  <si>
    <t>13:53</t>
  </si>
  <si>
    <t>19:01</t>
  </si>
  <si>
    <t>22:47</t>
  </si>
  <si>
    <t>16:24</t>
  </si>
  <si>
    <t>10:45</t>
  </si>
  <si>
    <t>00:46</t>
  </si>
  <si>
    <t>03:20</t>
  </si>
  <si>
    <t>00:08</t>
  </si>
  <si>
    <t>12:27</t>
  </si>
  <si>
    <t>00:24</t>
  </si>
  <si>
    <t>03:27</t>
  </si>
  <si>
    <t>12:02</t>
  </si>
  <si>
    <t>00:48</t>
  </si>
  <si>
    <t>07:23</t>
  </si>
  <si>
    <t>12:44</t>
  </si>
  <si>
    <t>16:20</t>
  </si>
  <si>
    <t>21:59</t>
  </si>
  <si>
    <t>14:13</t>
  </si>
  <si>
    <t>18:56</t>
  </si>
  <si>
    <t>17:20</t>
  </si>
  <si>
    <t>20:47</t>
  </si>
  <si>
    <t>17:27</t>
  </si>
  <si>
    <t>19:13</t>
  </si>
  <si>
    <t>02:20</t>
  </si>
  <si>
    <t>08:09</t>
  </si>
  <si>
    <t>06:06</t>
  </si>
  <si>
    <t>06:39</t>
  </si>
  <si>
    <t>17:57</t>
  </si>
  <si>
    <t>10:16</t>
  </si>
  <si>
    <t>12:42</t>
  </si>
  <si>
    <t>09:34</t>
  </si>
  <si>
    <t>23:23</t>
  </si>
  <si>
    <t>13:07</t>
  </si>
  <si>
    <t>15:32</t>
  </si>
  <si>
    <t>06:03</t>
  </si>
  <si>
    <t>02:56</t>
  </si>
  <si>
    <t>18:07</t>
  </si>
  <si>
    <t>22:04</t>
  </si>
  <si>
    <t>05:13</t>
  </si>
  <si>
    <t>06:13</t>
  </si>
  <si>
    <t>08:02</t>
  </si>
  <si>
    <t>20:03</t>
  </si>
  <si>
    <t>20:02</t>
  </si>
  <si>
    <t>14:14</t>
  </si>
  <si>
    <t>21:15</t>
  </si>
  <si>
    <t>18:16</t>
  </si>
  <si>
    <t>09:26</t>
  </si>
  <si>
    <t>06:00</t>
  </si>
  <si>
    <t>22:57</t>
  </si>
  <si>
    <t>08:23</t>
  </si>
  <si>
    <t>18:43</t>
  </si>
  <si>
    <t>17:59</t>
  </si>
  <si>
    <t>08:35</t>
  </si>
  <si>
    <t>16:56</t>
  </si>
  <si>
    <t>22:28</t>
  </si>
  <si>
    <t>13:36</t>
  </si>
  <si>
    <t>02:24</t>
  </si>
  <si>
    <t>22:08</t>
  </si>
  <si>
    <t>03:47</t>
  </si>
  <si>
    <t>19:06</t>
  </si>
  <si>
    <t>08:03</t>
  </si>
  <si>
    <t>01:55</t>
  </si>
  <si>
    <t>01:28</t>
  </si>
  <si>
    <t>09:10</t>
  </si>
  <si>
    <t>19:12</t>
  </si>
  <si>
    <t>19:43</t>
  </si>
  <si>
    <t>13:41</t>
  </si>
  <si>
    <t>15:21</t>
  </si>
  <si>
    <t>05:24</t>
  </si>
  <si>
    <t>19:58</t>
  </si>
  <si>
    <t>12:11</t>
  </si>
  <si>
    <t>20:53</t>
  </si>
  <si>
    <t>17:28</t>
  </si>
  <si>
    <t>08:27</t>
  </si>
  <si>
    <t>13:23</t>
  </si>
  <si>
    <t>21:40</t>
  </si>
  <si>
    <t>06:27</t>
  </si>
  <si>
    <t>04:46</t>
  </si>
  <si>
    <t>23:36</t>
  </si>
  <si>
    <t>01:36</t>
  </si>
  <si>
    <t>08:24</t>
  </si>
  <si>
    <t>07:25</t>
  </si>
  <si>
    <t>07:11</t>
  </si>
  <si>
    <t>16:04</t>
  </si>
  <si>
    <t>13:35</t>
  </si>
  <si>
    <t>12:39</t>
  </si>
  <si>
    <t>11:09</t>
  </si>
  <si>
    <t>20:11</t>
  </si>
  <si>
    <t>19:14</t>
  </si>
  <si>
    <t xml:space="preserve"> none</t>
  </si>
  <si>
    <t xml:space="preserve"> </t>
  </si>
  <si>
    <t>10 Fifth street</t>
  </si>
  <si>
    <t xml:space="preserve">1st and 15th </t>
  </si>
  <si>
    <t>Hours Worked</t>
  </si>
  <si>
    <t>Minimum Quanitity</t>
  </si>
  <si>
    <t>Year End Bonus</t>
  </si>
  <si>
    <t>Finished Items</t>
  </si>
  <si>
    <t>Suggested Distributor Price</t>
  </si>
  <si>
    <t>Yellow Scooter</t>
  </si>
  <si>
    <t>Remote control car electrical Blue</t>
  </si>
  <si>
    <t>Remote control car electrical Green</t>
  </si>
  <si>
    <t>Remote control car electrical Purple</t>
  </si>
  <si>
    <t>Remote control car electrical Red</t>
  </si>
  <si>
    <t>Remote control car electrical Yellow</t>
  </si>
  <si>
    <t>Fashion doll male brunette 18in</t>
  </si>
  <si>
    <t>Fashion doll female blonde 18in</t>
  </si>
  <si>
    <t>Fashion doll female red 18in</t>
  </si>
  <si>
    <t>Fashion doll male blonde 18in</t>
  </si>
  <si>
    <t>Fashion doll female black 18in</t>
  </si>
  <si>
    <t>2 Player Football HD</t>
  </si>
  <si>
    <t>Multiplayer Military HD</t>
  </si>
  <si>
    <t>Single Player Racing HD</t>
  </si>
  <si>
    <t>2 Player Skatepark HD</t>
  </si>
  <si>
    <t>Muliplayer Soccer HD</t>
  </si>
  <si>
    <t>Scooter superscoop board two wheel 250W Black</t>
  </si>
  <si>
    <t>Scooter superscoop board two wheel 250W Blue</t>
  </si>
  <si>
    <t>Scooter superscoop board two wheel 250W Orange</t>
  </si>
  <si>
    <t>Scooter superscoop board two wheel 250W Pink</t>
  </si>
  <si>
    <t>Scooter superscoop board two wheel 250W Yellow</t>
  </si>
  <si>
    <t>Note: this data was created for purposes of this case study and is completely fictional.  Any resemblance to data from a real company / corporation is purely coincidental.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</si>
</sst>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0000"/>
    <numFmt numFmtId="165" formatCode="[$$-409]#,##0.00_);\([$$-409]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56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1" fontId="1" fillId="2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" fontId="1" fillId="0" borderId="0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0" fillId="0" borderId="0" xfId="0" applyNumberFormat="1" applyFill="1" applyBorder="1"/>
    <xf numFmtId="6" fontId="0" fillId="0" borderId="0" xfId="0" applyNumberFormat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20" fontId="0" fillId="0" borderId="0" xfId="0" applyNumberFormat="1"/>
    <xf numFmtId="0" fontId="1" fillId="2" borderId="4" xfId="0" applyFont="1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3" fillId="0" borderId="0" xfId="13"/>
    <xf numFmtId="9" fontId="0" fillId="0" borderId="0" xfId="0" applyNumberFormat="1"/>
    <xf numFmtId="0" fontId="0" fillId="0" borderId="0" xfId="0" applyAlignment="1">
      <alignment horizontal="center"/>
    </xf>
    <xf numFmtId="42" fontId="1" fillId="2" borderId="1" xfId="14" applyNumberFormat="1" applyFont="1" applyFill="1" applyBorder="1" applyAlignment="1">
      <alignment horizontal="center"/>
    </xf>
    <xf numFmtId="42" fontId="0" fillId="0" borderId="0" xfId="14" applyNumberFormat="1" applyFont="1"/>
    <xf numFmtId="1" fontId="0" fillId="0" borderId="0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0" xfId="0" applyNumberFormat="1" applyAlignment="1">
      <alignment horizontal="right"/>
    </xf>
    <xf numFmtId="44" fontId="0" fillId="0" borderId="0" xfId="0" applyNumberFormat="1"/>
    <xf numFmtId="1" fontId="1" fillId="2" borderId="1" xfId="0" applyNumberFormat="1" applyFont="1" applyFill="1" applyBorder="1" applyAlignment="1"/>
    <xf numFmtId="1" fontId="0" fillId="0" borderId="0" xfId="0" applyNumberFormat="1" applyAlignment="1"/>
    <xf numFmtId="1" fontId="7" fillId="0" borderId="0" xfId="0" applyNumberFormat="1" applyFont="1" applyAlignment="1"/>
    <xf numFmtId="44" fontId="0" fillId="0" borderId="0" xfId="0" applyNumberFormat="1" applyAlignment="1"/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7" fontId="7" fillId="0" borderId="1" xfId="14" applyNumberFormat="1" applyFont="1" applyBorder="1"/>
    <xf numFmtId="0" fontId="7" fillId="0" borderId="1" xfId="0" applyFont="1" applyFill="1" applyBorder="1"/>
  </cellXfs>
  <cellStyles count="15">
    <cellStyle name="Currency" xfId="14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simon.able@winger.com" TargetMode="External"/><Relationship Id="rId13" Type="http://schemas.openxmlformats.org/officeDocument/2006/relationships/hyperlink" Target="mailto:rmatinez@lennox.com" TargetMode="External"/><Relationship Id="rId18" Type="http://schemas.openxmlformats.org/officeDocument/2006/relationships/hyperlink" Target="mailto:eturner@funroad.com" TargetMode="External"/><Relationship Id="rId26" Type="http://schemas.openxmlformats.org/officeDocument/2006/relationships/hyperlink" Target="mailto:tyler.hughes@gains.com" TargetMode="External"/><Relationship Id="rId3" Type="http://schemas.openxmlformats.org/officeDocument/2006/relationships/hyperlink" Target="mailto:marissa.sell@insight.com" TargetMode="External"/><Relationship Id="rId21" Type="http://schemas.openxmlformats.org/officeDocument/2006/relationships/hyperlink" Target="mailto:greed@infinity.com" TargetMode="External"/><Relationship Id="rId7" Type="http://schemas.openxmlformats.org/officeDocument/2006/relationships/hyperlink" Target="mailto:george.lin@simple.com" TargetMode="External"/><Relationship Id="rId12" Type="http://schemas.openxmlformats.org/officeDocument/2006/relationships/hyperlink" Target="mailto:david.lewis@edc.com" TargetMode="External"/><Relationship Id="rId17" Type="http://schemas.openxmlformats.org/officeDocument/2006/relationships/hyperlink" Target="mailto:brian.adams@millstone.com" TargetMode="External"/><Relationship Id="rId25" Type="http://schemas.openxmlformats.org/officeDocument/2006/relationships/hyperlink" Target="mailto:jlong@intellect.com" TargetMode="External"/><Relationship Id="rId2" Type="http://schemas.openxmlformats.org/officeDocument/2006/relationships/hyperlink" Target="mailto:lisa.roberts@tge.com" TargetMode="External"/><Relationship Id="rId16" Type="http://schemas.openxmlformats.org/officeDocument/2006/relationships/hyperlink" Target="mailto:dwhite@orange.com" TargetMode="External"/><Relationship Id="rId20" Type="http://schemas.openxmlformats.org/officeDocument/2006/relationships/hyperlink" Target="mailto:srogers@reedman.com" TargetMode="External"/><Relationship Id="rId29" Type="http://schemas.openxmlformats.org/officeDocument/2006/relationships/hyperlink" Target="mailto:lprince@large.com" TargetMode="External"/><Relationship Id="rId1" Type="http://schemas.openxmlformats.org/officeDocument/2006/relationships/hyperlink" Target="mailto:hstephens@jefferson.com" TargetMode="External"/><Relationship Id="rId6" Type="http://schemas.openxmlformats.org/officeDocument/2006/relationships/hyperlink" Target="mailto:sbellingham@city.com" TargetMode="External"/><Relationship Id="rId11" Type="http://schemas.openxmlformats.org/officeDocument/2006/relationships/hyperlink" Target="mailto:mthompson@startk.com" TargetMode="External"/><Relationship Id="rId24" Type="http://schemas.openxmlformats.org/officeDocument/2006/relationships/hyperlink" Target="mailto:ppeterson@rejuvinate.com" TargetMode="External"/><Relationship Id="rId5" Type="http://schemas.openxmlformats.org/officeDocument/2006/relationships/hyperlink" Target="mailto:elopez@wright.com" TargetMode="External"/><Relationship Id="rId15" Type="http://schemas.openxmlformats.org/officeDocument/2006/relationships/hyperlink" Target="mailto:ajones@warren.com" TargetMode="External"/><Relationship Id="rId23" Type="http://schemas.openxmlformats.org/officeDocument/2006/relationships/hyperlink" Target="mailto:gregory.howard@welton.com" TargetMode="External"/><Relationship Id="rId28" Type="http://schemas.openxmlformats.org/officeDocument/2006/relationships/hyperlink" Target="mailto:mcoleman@rowens.com" TargetMode="External"/><Relationship Id="rId10" Type="http://schemas.openxmlformats.org/officeDocument/2006/relationships/hyperlink" Target="mailto:worange@signer.com" TargetMode="External"/><Relationship Id="rId19" Type="http://schemas.openxmlformats.org/officeDocument/2006/relationships/hyperlink" Target="mailto:jcampbell@teller.com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hyperlink" Target="mailto:roger.maxwell@standard.com" TargetMode="External"/><Relationship Id="rId9" Type="http://schemas.openxmlformats.org/officeDocument/2006/relationships/hyperlink" Target="mailto:klimon@poll.com" TargetMode="External"/><Relationship Id="rId14" Type="http://schemas.openxmlformats.org/officeDocument/2006/relationships/hyperlink" Target="mailto:dclark@haften.com" TargetMode="External"/><Relationship Id="rId22" Type="http://schemas.openxmlformats.org/officeDocument/2006/relationships/hyperlink" Target="mailto:ecooper@terra.com" TargetMode="External"/><Relationship Id="rId27" Type="http://schemas.openxmlformats.org/officeDocument/2006/relationships/hyperlink" Target="mailto:vpowell@market.com" TargetMode="External"/><Relationship Id="rId30" Type="http://schemas.openxmlformats.org/officeDocument/2006/relationships/hyperlink" Target="mailto:sean.sanders@morgan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zoomScaleNormal="100" workbookViewId="0"/>
  </sheetViews>
  <sheetFormatPr defaultColWidth="8.85546875" defaultRowHeight="15" x14ac:dyDescent="0.25"/>
  <cols>
    <col min="1" max="1" width="17.7109375" customWidth="1"/>
    <col min="2" max="2" width="37.7109375" customWidth="1"/>
    <col min="3" max="3" width="17.42578125" bestFit="1" customWidth="1"/>
    <col min="4" max="4" width="13.42578125" bestFit="1" customWidth="1"/>
    <col min="5" max="5" width="14.7109375" bestFit="1" customWidth="1"/>
    <col min="6" max="6" width="12.7109375" bestFit="1" customWidth="1"/>
    <col min="7" max="7" width="14.28515625" customWidth="1"/>
  </cols>
  <sheetData>
    <row r="1" spans="1:7" x14ac:dyDescent="0.25">
      <c r="A1" s="6" t="s">
        <v>142</v>
      </c>
      <c r="B1" s="6" t="s">
        <v>143</v>
      </c>
      <c r="C1" s="6" t="s">
        <v>144</v>
      </c>
      <c r="D1" s="6" t="s">
        <v>145</v>
      </c>
      <c r="E1" s="6" t="s">
        <v>146</v>
      </c>
      <c r="F1" s="6" t="s">
        <v>147</v>
      </c>
      <c r="G1" s="6" t="s">
        <v>153</v>
      </c>
    </row>
    <row r="2" spans="1:7" s="26" customFormat="1" x14ac:dyDescent="0.25">
      <c r="A2" s="26">
        <v>386423</v>
      </c>
      <c r="B2" s="26" t="s">
        <v>397</v>
      </c>
      <c r="C2" s="26" t="s">
        <v>161</v>
      </c>
      <c r="D2" s="26" t="s">
        <v>188</v>
      </c>
      <c r="E2" s="26" t="s">
        <v>189</v>
      </c>
      <c r="F2" s="17">
        <v>2115</v>
      </c>
      <c r="G2" s="22" t="s">
        <v>261</v>
      </c>
    </row>
    <row r="3" spans="1:7" s="26" customFormat="1" x14ac:dyDescent="0.25">
      <c r="A3" s="26">
        <v>686236</v>
      </c>
      <c r="B3" s="26" t="s">
        <v>398</v>
      </c>
      <c r="C3" s="26" t="s">
        <v>162</v>
      </c>
      <c r="D3" s="26" t="s">
        <v>42</v>
      </c>
      <c r="E3" s="26" t="s">
        <v>187</v>
      </c>
      <c r="F3" s="17">
        <v>10022</v>
      </c>
      <c r="G3" s="22" t="s">
        <v>261</v>
      </c>
    </row>
    <row r="4" spans="1:7" s="26" customFormat="1" x14ac:dyDescent="0.25">
      <c r="A4" s="26">
        <v>874239</v>
      </c>
      <c r="B4" s="26" t="s">
        <v>399</v>
      </c>
      <c r="C4" s="26" t="s">
        <v>163</v>
      </c>
      <c r="D4" s="26" t="s">
        <v>190</v>
      </c>
      <c r="E4" s="26" t="s">
        <v>191</v>
      </c>
      <c r="F4" s="17">
        <v>31324</v>
      </c>
      <c r="G4" s="18" t="s">
        <v>400</v>
      </c>
    </row>
    <row r="5" spans="1:7" s="26" customFormat="1" x14ac:dyDescent="0.25">
      <c r="A5" s="26">
        <v>469752</v>
      </c>
      <c r="B5" s="26" t="s">
        <v>401</v>
      </c>
      <c r="C5" s="26" t="s">
        <v>164</v>
      </c>
      <c r="D5" s="26" t="s">
        <v>194</v>
      </c>
      <c r="E5" s="26" t="s">
        <v>195</v>
      </c>
      <c r="F5" s="17">
        <v>55416</v>
      </c>
      <c r="G5" s="26" t="s">
        <v>38</v>
      </c>
    </row>
    <row r="6" spans="1:7" s="26" customFormat="1" x14ac:dyDescent="0.25">
      <c r="A6" s="26">
        <v>456987</v>
      </c>
      <c r="B6" s="26" t="s">
        <v>402</v>
      </c>
      <c r="C6" s="26" t="s">
        <v>165</v>
      </c>
      <c r="D6" s="26" t="s">
        <v>196</v>
      </c>
      <c r="E6" s="26" t="s">
        <v>197</v>
      </c>
      <c r="F6" s="19">
        <v>7191</v>
      </c>
      <c r="G6" s="22" t="s">
        <v>261</v>
      </c>
    </row>
    <row r="7" spans="1:7" s="26" customFormat="1" x14ac:dyDescent="0.25">
      <c r="A7" s="26">
        <v>123765</v>
      </c>
      <c r="B7" s="26" t="s">
        <v>403</v>
      </c>
      <c r="C7" s="26" t="s">
        <v>166</v>
      </c>
      <c r="D7" s="26" t="s">
        <v>198</v>
      </c>
      <c r="E7" s="26" t="s">
        <v>199</v>
      </c>
      <c r="F7" s="17">
        <v>92071</v>
      </c>
      <c r="G7" s="28" t="s">
        <v>276</v>
      </c>
    </row>
    <row r="8" spans="1:7" s="26" customFormat="1" x14ac:dyDescent="0.25">
      <c r="A8" s="26">
        <v>835679</v>
      </c>
      <c r="B8" s="26" t="s">
        <v>404</v>
      </c>
      <c r="C8" s="26" t="s">
        <v>167</v>
      </c>
      <c r="D8" s="26" t="s">
        <v>201</v>
      </c>
      <c r="E8" s="26" t="s">
        <v>202</v>
      </c>
      <c r="F8" s="17">
        <v>19806</v>
      </c>
      <c r="G8" s="22" t="s">
        <v>261</v>
      </c>
    </row>
    <row r="9" spans="1:7" s="26" customFormat="1" x14ac:dyDescent="0.25">
      <c r="A9" s="26">
        <v>783674</v>
      </c>
      <c r="B9" s="26" t="s">
        <v>405</v>
      </c>
      <c r="C9" s="26" t="s">
        <v>168</v>
      </c>
      <c r="D9" s="26" t="s">
        <v>169</v>
      </c>
      <c r="E9" s="26" t="s">
        <v>170</v>
      </c>
      <c r="F9" s="17">
        <v>21218</v>
      </c>
      <c r="G9" s="28" t="s">
        <v>433</v>
      </c>
    </row>
    <row r="10" spans="1:7" s="26" customFormat="1" x14ac:dyDescent="0.25">
      <c r="A10" s="26">
        <v>456785</v>
      </c>
      <c r="B10" s="26" t="s">
        <v>406</v>
      </c>
      <c r="C10" s="26" t="s">
        <v>172</v>
      </c>
      <c r="D10" s="26" t="s">
        <v>16</v>
      </c>
      <c r="E10" s="26" t="s">
        <v>192</v>
      </c>
      <c r="F10" s="17">
        <v>44127</v>
      </c>
      <c r="G10" s="28" t="s">
        <v>435</v>
      </c>
    </row>
    <row r="11" spans="1:7" s="26" customFormat="1" x14ac:dyDescent="0.25">
      <c r="A11" s="26">
        <v>237542</v>
      </c>
      <c r="B11" s="26" t="s">
        <v>407</v>
      </c>
      <c r="C11" s="26" t="s">
        <v>173</v>
      </c>
      <c r="D11" s="26" t="s">
        <v>193</v>
      </c>
      <c r="E11" s="26" t="s">
        <v>192</v>
      </c>
      <c r="F11" s="17">
        <v>45217</v>
      </c>
      <c r="G11" s="22" t="s">
        <v>261</v>
      </c>
    </row>
    <row r="12" spans="1:7" s="26" customFormat="1" x14ac:dyDescent="0.25">
      <c r="A12" s="26">
        <v>679346</v>
      </c>
      <c r="B12" s="26" t="s">
        <v>408</v>
      </c>
      <c r="C12" s="26" t="s">
        <v>174</v>
      </c>
      <c r="D12" s="26" t="s">
        <v>203</v>
      </c>
      <c r="E12" s="26" t="s">
        <v>204</v>
      </c>
      <c r="F12" s="17">
        <v>60611</v>
      </c>
      <c r="G12" s="28" t="s">
        <v>433</v>
      </c>
    </row>
    <row r="13" spans="1:7" s="26" customFormat="1" x14ac:dyDescent="0.25">
      <c r="A13" s="26">
        <v>666331</v>
      </c>
      <c r="B13" s="26" t="s">
        <v>409</v>
      </c>
      <c r="C13" s="26" t="s">
        <v>175</v>
      </c>
      <c r="D13" s="26" t="s">
        <v>42</v>
      </c>
      <c r="E13" s="26" t="s">
        <v>187</v>
      </c>
      <c r="F13" s="17">
        <v>10020</v>
      </c>
      <c r="G13" s="22" t="s">
        <v>261</v>
      </c>
    </row>
    <row r="14" spans="1:7" s="26" customFormat="1" x14ac:dyDescent="0.25">
      <c r="A14" s="26">
        <v>969873</v>
      </c>
      <c r="B14" s="26" t="s">
        <v>410</v>
      </c>
      <c r="C14" s="26" t="s">
        <v>176</v>
      </c>
      <c r="D14" s="26" t="s">
        <v>193</v>
      </c>
      <c r="E14" s="26" t="s">
        <v>192</v>
      </c>
      <c r="F14" s="17">
        <v>45216</v>
      </c>
      <c r="G14" s="28" t="s">
        <v>435</v>
      </c>
    </row>
    <row r="15" spans="1:7" s="26" customFormat="1" x14ac:dyDescent="0.25">
      <c r="A15" s="26">
        <v>127057</v>
      </c>
      <c r="B15" s="26" t="s">
        <v>411</v>
      </c>
      <c r="C15" s="26" t="s">
        <v>177</v>
      </c>
      <c r="D15" s="26" t="s">
        <v>188</v>
      </c>
      <c r="E15" s="26" t="s">
        <v>189</v>
      </c>
      <c r="F15" s="17">
        <v>2115</v>
      </c>
      <c r="G15" s="22" t="s">
        <v>261</v>
      </c>
    </row>
    <row r="16" spans="1:7" s="26" customFormat="1" x14ac:dyDescent="0.25">
      <c r="A16" s="26">
        <v>670632</v>
      </c>
      <c r="B16" s="26" t="s">
        <v>412</v>
      </c>
      <c r="C16" s="26" t="s">
        <v>178</v>
      </c>
      <c r="D16" s="26" t="s">
        <v>190</v>
      </c>
      <c r="E16" s="26" t="s">
        <v>191</v>
      </c>
      <c r="F16" s="17">
        <v>31327</v>
      </c>
      <c r="G16" s="28" t="s">
        <v>433</v>
      </c>
    </row>
    <row r="17" spans="1:7" s="26" customFormat="1" x14ac:dyDescent="0.25">
      <c r="A17" s="26">
        <v>789573</v>
      </c>
      <c r="B17" s="26" t="s">
        <v>413</v>
      </c>
      <c r="C17" s="26" t="s">
        <v>179</v>
      </c>
      <c r="D17" s="26" t="s">
        <v>196</v>
      </c>
      <c r="E17" s="26" t="s">
        <v>197</v>
      </c>
      <c r="F17" s="19">
        <v>7195</v>
      </c>
      <c r="G17" s="22" t="s">
        <v>261</v>
      </c>
    </row>
    <row r="18" spans="1:7" s="26" customFormat="1" x14ac:dyDescent="0.25">
      <c r="A18" s="26">
        <v>467985</v>
      </c>
      <c r="B18" s="26" t="s">
        <v>414</v>
      </c>
      <c r="C18" s="26" t="s">
        <v>171</v>
      </c>
      <c r="D18" s="26" t="s">
        <v>169</v>
      </c>
      <c r="E18" s="26" t="s">
        <v>170</v>
      </c>
      <c r="F18" s="17">
        <v>21210</v>
      </c>
      <c r="G18" s="28" t="s">
        <v>433</v>
      </c>
    </row>
    <row r="19" spans="1:7" s="26" customFormat="1" x14ac:dyDescent="0.25">
      <c r="A19" s="26">
        <v>346967</v>
      </c>
      <c r="B19" s="26" t="s">
        <v>415</v>
      </c>
      <c r="C19" s="26" t="s">
        <v>180</v>
      </c>
      <c r="D19" s="26" t="s">
        <v>198</v>
      </c>
      <c r="E19" s="26" t="s">
        <v>199</v>
      </c>
      <c r="F19" s="17">
        <v>92108</v>
      </c>
      <c r="G19" s="28" t="s">
        <v>276</v>
      </c>
    </row>
    <row r="20" spans="1:7" s="26" customFormat="1" x14ac:dyDescent="0.25">
      <c r="A20" s="26">
        <v>236098</v>
      </c>
      <c r="B20" s="26" t="s">
        <v>416</v>
      </c>
      <c r="C20" s="26" t="s">
        <v>181</v>
      </c>
      <c r="D20" s="26" t="s">
        <v>200</v>
      </c>
      <c r="E20" s="26" t="s">
        <v>199</v>
      </c>
      <c r="F20" s="17">
        <v>90001</v>
      </c>
      <c r="G20" s="28" t="s">
        <v>276</v>
      </c>
    </row>
    <row r="21" spans="1:7" s="26" customFormat="1" x14ac:dyDescent="0.25">
      <c r="A21" s="26">
        <v>368752</v>
      </c>
      <c r="B21" s="26" t="s">
        <v>417</v>
      </c>
      <c r="C21" s="26" t="s">
        <v>182</v>
      </c>
      <c r="D21" s="26" t="s">
        <v>201</v>
      </c>
      <c r="E21" s="26" t="s">
        <v>202</v>
      </c>
      <c r="F21" s="17">
        <v>19899</v>
      </c>
      <c r="G21" s="22" t="s">
        <v>261</v>
      </c>
    </row>
    <row r="22" spans="1:7" s="26" customFormat="1" x14ac:dyDescent="0.25">
      <c r="A22" s="26">
        <v>508624</v>
      </c>
      <c r="B22" s="26" t="s">
        <v>418</v>
      </c>
      <c r="C22" s="26" t="s">
        <v>183</v>
      </c>
      <c r="D22" s="26" t="s">
        <v>194</v>
      </c>
      <c r="E22" s="26" t="s">
        <v>195</v>
      </c>
      <c r="F22" s="17">
        <v>55416</v>
      </c>
      <c r="G22" s="28" t="s">
        <v>435</v>
      </c>
    </row>
    <row r="23" spans="1:7" s="26" customFormat="1" x14ac:dyDescent="0.25">
      <c r="A23" s="26">
        <v>598734</v>
      </c>
      <c r="B23" s="26" t="s">
        <v>419</v>
      </c>
      <c r="C23" s="26" t="s">
        <v>184</v>
      </c>
      <c r="D23" s="26" t="s">
        <v>205</v>
      </c>
      <c r="E23" s="26" t="s">
        <v>187</v>
      </c>
      <c r="F23" s="17">
        <v>14214</v>
      </c>
      <c r="G23" s="22" t="s">
        <v>261</v>
      </c>
    </row>
    <row r="24" spans="1:7" s="26" customFormat="1" x14ac:dyDescent="0.25">
      <c r="A24" s="26">
        <v>689534</v>
      </c>
      <c r="B24" s="26" t="s">
        <v>420</v>
      </c>
      <c r="C24" s="26" t="s">
        <v>185</v>
      </c>
      <c r="D24" s="26" t="s">
        <v>203</v>
      </c>
      <c r="E24" s="26" t="s">
        <v>204</v>
      </c>
      <c r="F24" s="17">
        <v>60611</v>
      </c>
      <c r="G24" s="28" t="s">
        <v>433</v>
      </c>
    </row>
    <row r="25" spans="1:7" s="26" customFormat="1" x14ac:dyDescent="0.25">
      <c r="A25" s="26">
        <v>698236</v>
      </c>
      <c r="B25" s="26" t="s">
        <v>421</v>
      </c>
      <c r="C25" s="26" t="s">
        <v>186</v>
      </c>
      <c r="D25" s="26" t="s">
        <v>200</v>
      </c>
      <c r="E25" s="26" t="s">
        <v>199</v>
      </c>
      <c r="F25" s="17">
        <v>90022</v>
      </c>
      <c r="G25" s="28" t="s">
        <v>276</v>
      </c>
    </row>
    <row r="26" spans="1:7" x14ac:dyDescent="0.25">
      <c r="A26">
        <v>650780</v>
      </c>
      <c r="B26" t="s">
        <v>422</v>
      </c>
      <c r="C26" t="s">
        <v>377</v>
      </c>
      <c r="D26" t="s">
        <v>371</v>
      </c>
      <c r="E26" t="s">
        <v>202</v>
      </c>
      <c r="F26" s="17">
        <v>19901</v>
      </c>
      <c r="G26" s="28" t="s">
        <v>433</v>
      </c>
    </row>
    <row r="27" spans="1:7" x14ac:dyDescent="0.25">
      <c r="A27">
        <v>522148</v>
      </c>
      <c r="B27" t="s">
        <v>423</v>
      </c>
      <c r="C27" t="s">
        <v>378</v>
      </c>
      <c r="D27" t="s">
        <v>372</v>
      </c>
      <c r="E27" t="s">
        <v>373</v>
      </c>
      <c r="F27" s="17">
        <v>80201</v>
      </c>
      <c r="G27" s="28" t="s">
        <v>276</v>
      </c>
    </row>
    <row r="28" spans="1:7" x14ac:dyDescent="0.25">
      <c r="A28">
        <v>110121</v>
      </c>
      <c r="B28" t="s">
        <v>424</v>
      </c>
      <c r="C28" t="s">
        <v>379</v>
      </c>
      <c r="D28" t="s">
        <v>374</v>
      </c>
      <c r="E28" t="s">
        <v>199</v>
      </c>
      <c r="F28" s="17">
        <v>94203</v>
      </c>
      <c r="G28" s="28" t="s">
        <v>276</v>
      </c>
    </row>
    <row r="29" spans="1:7" x14ac:dyDescent="0.25">
      <c r="A29">
        <v>540805</v>
      </c>
      <c r="B29" t="s">
        <v>425</v>
      </c>
      <c r="C29" t="s">
        <v>380</v>
      </c>
      <c r="D29" t="s">
        <v>375</v>
      </c>
      <c r="E29" t="s">
        <v>376</v>
      </c>
      <c r="F29" s="17">
        <v>6101</v>
      </c>
      <c r="G29" s="22" t="s">
        <v>261</v>
      </c>
    </row>
    <row r="30" spans="1:7" x14ac:dyDescent="0.25">
      <c r="A30">
        <v>662541</v>
      </c>
      <c r="B30" t="s">
        <v>426</v>
      </c>
      <c r="C30" t="s">
        <v>381</v>
      </c>
      <c r="D30" t="s">
        <v>203</v>
      </c>
      <c r="E30" t="s">
        <v>204</v>
      </c>
      <c r="F30" s="17">
        <v>60601</v>
      </c>
      <c r="G30" s="28" t="s">
        <v>435</v>
      </c>
    </row>
    <row r="31" spans="1:7" x14ac:dyDescent="0.25">
      <c r="A31">
        <v>650470</v>
      </c>
      <c r="B31" s="26" t="s">
        <v>418</v>
      </c>
      <c r="C31" t="s">
        <v>569</v>
      </c>
      <c r="D31" t="s">
        <v>478</v>
      </c>
      <c r="E31" t="s">
        <v>479</v>
      </c>
      <c r="F31" s="17">
        <v>85001</v>
      </c>
      <c r="G31" s="28" t="s">
        <v>435</v>
      </c>
    </row>
    <row r="32" spans="1:7" x14ac:dyDescent="0.25">
      <c r="A32">
        <v>980672</v>
      </c>
      <c r="B32" t="s">
        <v>542</v>
      </c>
      <c r="C32" t="s">
        <v>570</v>
      </c>
      <c r="D32" t="s">
        <v>480</v>
      </c>
      <c r="E32" t="s">
        <v>199</v>
      </c>
      <c r="F32" s="17">
        <v>90209</v>
      </c>
      <c r="G32" s="22" t="s">
        <v>261</v>
      </c>
    </row>
    <row r="33" spans="1:7" x14ac:dyDescent="0.25">
      <c r="A33">
        <v>882204</v>
      </c>
      <c r="B33" s="26" t="s">
        <v>409</v>
      </c>
      <c r="C33" t="s">
        <v>571</v>
      </c>
      <c r="D33" t="s">
        <v>481</v>
      </c>
      <c r="E33" t="s">
        <v>315</v>
      </c>
      <c r="F33" s="17">
        <v>33124</v>
      </c>
      <c r="G33" s="28" t="s">
        <v>276</v>
      </c>
    </row>
    <row r="34" spans="1:7" x14ac:dyDescent="0.25">
      <c r="A34">
        <v>650480</v>
      </c>
      <c r="B34" t="s">
        <v>543</v>
      </c>
      <c r="C34" t="s">
        <v>572</v>
      </c>
      <c r="D34" t="s">
        <v>482</v>
      </c>
      <c r="E34" t="s">
        <v>315</v>
      </c>
      <c r="F34" s="17">
        <v>32501</v>
      </c>
      <c r="G34" s="28" t="s">
        <v>644</v>
      </c>
    </row>
    <row r="35" spans="1:7" x14ac:dyDescent="0.25">
      <c r="A35">
        <v>998450</v>
      </c>
      <c r="B35" t="s">
        <v>544</v>
      </c>
      <c r="C35" t="s">
        <v>573</v>
      </c>
      <c r="D35" t="s">
        <v>190</v>
      </c>
      <c r="E35" t="s">
        <v>191</v>
      </c>
      <c r="F35" s="17">
        <v>30301</v>
      </c>
      <c r="G35" s="28" t="s">
        <v>645</v>
      </c>
    </row>
    <row r="36" spans="1:7" x14ac:dyDescent="0.25">
      <c r="A36">
        <v>320508</v>
      </c>
      <c r="B36" s="26" t="s">
        <v>414</v>
      </c>
      <c r="C36" t="s">
        <v>574</v>
      </c>
      <c r="D36" t="s">
        <v>483</v>
      </c>
      <c r="E36" t="s">
        <v>484</v>
      </c>
      <c r="F36" s="17">
        <v>96801</v>
      </c>
      <c r="G36" s="28" t="s">
        <v>666</v>
      </c>
    </row>
    <row r="37" spans="1:7" x14ac:dyDescent="0.25">
      <c r="A37">
        <v>554045</v>
      </c>
      <c r="B37" t="s">
        <v>545</v>
      </c>
      <c r="C37" t="s">
        <v>575</v>
      </c>
      <c r="D37" t="s">
        <v>485</v>
      </c>
      <c r="E37" t="s">
        <v>486</v>
      </c>
      <c r="F37" s="17">
        <v>52801</v>
      </c>
      <c r="G37" s="26" t="s">
        <v>667</v>
      </c>
    </row>
    <row r="38" spans="1:7" x14ac:dyDescent="0.25">
      <c r="A38">
        <v>665048</v>
      </c>
      <c r="B38" t="s">
        <v>546</v>
      </c>
      <c r="C38" t="s">
        <v>576</v>
      </c>
      <c r="D38" t="s">
        <v>488</v>
      </c>
      <c r="E38" t="s">
        <v>487</v>
      </c>
      <c r="F38" s="17">
        <v>70112</v>
      </c>
      <c r="G38" s="26" t="s">
        <v>691</v>
      </c>
    </row>
    <row r="39" spans="1:7" x14ac:dyDescent="0.25">
      <c r="A39">
        <v>780754</v>
      </c>
      <c r="B39" t="s">
        <v>547</v>
      </c>
      <c r="C39" t="s">
        <v>577</v>
      </c>
      <c r="D39" t="s">
        <v>489</v>
      </c>
      <c r="E39" t="s">
        <v>490</v>
      </c>
      <c r="F39" s="17">
        <v>49036</v>
      </c>
      <c r="G39" s="26" t="s">
        <v>692</v>
      </c>
    </row>
    <row r="40" spans="1:7" x14ac:dyDescent="0.25">
      <c r="A40">
        <v>907806</v>
      </c>
      <c r="B40" t="s">
        <v>548</v>
      </c>
      <c r="C40" t="s">
        <v>578</v>
      </c>
      <c r="D40" t="s">
        <v>169</v>
      </c>
      <c r="E40" t="s">
        <v>170</v>
      </c>
      <c r="F40" s="17">
        <v>21201</v>
      </c>
      <c r="G40" s="28" t="s">
        <v>713</v>
      </c>
    </row>
    <row r="41" spans="1:7" x14ac:dyDescent="0.25">
      <c r="A41">
        <v>413404</v>
      </c>
      <c r="B41" s="26" t="s">
        <v>405</v>
      </c>
      <c r="C41" t="s">
        <v>579</v>
      </c>
      <c r="D41" t="s">
        <v>491</v>
      </c>
      <c r="E41" t="s">
        <v>492</v>
      </c>
      <c r="F41" s="17">
        <v>63101</v>
      </c>
      <c r="G41" s="28" t="s">
        <v>714</v>
      </c>
    </row>
    <row r="42" spans="1:7" x14ac:dyDescent="0.25">
      <c r="A42">
        <v>155332</v>
      </c>
      <c r="B42" s="26" t="s">
        <v>418</v>
      </c>
      <c r="C42" t="s">
        <v>580</v>
      </c>
      <c r="D42" t="s">
        <v>493</v>
      </c>
      <c r="E42" t="s">
        <v>494</v>
      </c>
      <c r="F42" s="17">
        <v>89501</v>
      </c>
      <c r="G42" s="28" t="s">
        <v>737</v>
      </c>
    </row>
    <row r="43" spans="1:7" x14ac:dyDescent="0.25">
      <c r="A43" s="22">
        <v>650054</v>
      </c>
      <c r="B43" s="26" t="s">
        <v>414</v>
      </c>
      <c r="C43" t="s">
        <v>581</v>
      </c>
      <c r="D43" t="s">
        <v>495</v>
      </c>
      <c r="E43" t="s">
        <v>496</v>
      </c>
      <c r="F43" s="17">
        <v>58282</v>
      </c>
      <c r="G43" s="28" t="s">
        <v>738</v>
      </c>
    </row>
    <row r="44" spans="1:7" x14ac:dyDescent="0.25">
      <c r="A44" s="22">
        <v>900751</v>
      </c>
      <c r="B44" t="s">
        <v>549</v>
      </c>
      <c r="C44" t="s">
        <v>582</v>
      </c>
      <c r="D44" t="s">
        <v>16</v>
      </c>
      <c r="E44" t="s">
        <v>192</v>
      </c>
      <c r="F44" s="17">
        <v>44179</v>
      </c>
      <c r="G44" s="28" t="s">
        <v>743</v>
      </c>
    </row>
    <row r="45" spans="1:7" x14ac:dyDescent="0.25">
      <c r="A45" s="22">
        <v>711928</v>
      </c>
      <c r="B45" s="26" t="s">
        <v>414</v>
      </c>
      <c r="C45" t="s">
        <v>583</v>
      </c>
      <c r="D45" t="s">
        <v>497</v>
      </c>
      <c r="E45" t="s">
        <v>498</v>
      </c>
      <c r="F45" s="17">
        <v>97201</v>
      </c>
      <c r="G45" s="28" t="s">
        <v>744</v>
      </c>
    </row>
    <row r="46" spans="1:7" x14ac:dyDescent="0.25">
      <c r="A46" s="22">
        <v>741981</v>
      </c>
      <c r="B46" t="s">
        <v>550</v>
      </c>
      <c r="C46" t="s">
        <v>584</v>
      </c>
      <c r="D46" t="s">
        <v>499</v>
      </c>
      <c r="E46" t="s">
        <v>500</v>
      </c>
      <c r="F46" s="17">
        <v>84323</v>
      </c>
      <c r="G46" s="28" t="s">
        <v>276</v>
      </c>
    </row>
    <row r="47" spans="1:7" x14ac:dyDescent="0.25">
      <c r="A47" s="22">
        <v>402608</v>
      </c>
      <c r="B47" t="s">
        <v>551</v>
      </c>
      <c r="C47" t="s">
        <v>585</v>
      </c>
      <c r="D47" t="s">
        <v>501</v>
      </c>
      <c r="E47" t="s">
        <v>317</v>
      </c>
      <c r="F47" s="17">
        <v>98009</v>
      </c>
      <c r="G47" s="28" t="s">
        <v>276</v>
      </c>
    </row>
    <row r="48" spans="1:7" x14ac:dyDescent="0.25">
      <c r="A48" s="22">
        <v>756247</v>
      </c>
      <c r="B48" t="s">
        <v>552</v>
      </c>
      <c r="C48" t="s">
        <v>586</v>
      </c>
      <c r="D48" t="s">
        <v>502</v>
      </c>
      <c r="E48" t="s">
        <v>503</v>
      </c>
      <c r="F48" s="17">
        <v>82941</v>
      </c>
      <c r="G48" s="28" t="s">
        <v>276</v>
      </c>
    </row>
    <row r="49" spans="1:7" x14ac:dyDescent="0.25">
      <c r="A49" s="22">
        <v>207316</v>
      </c>
      <c r="B49" s="26" t="s">
        <v>405</v>
      </c>
      <c r="C49" t="s">
        <v>587</v>
      </c>
      <c r="D49" t="s">
        <v>504</v>
      </c>
      <c r="E49" t="s">
        <v>505</v>
      </c>
      <c r="F49" s="17">
        <v>25813</v>
      </c>
      <c r="G49" s="28" t="s">
        <v>644</v>
      </c>
    </row>
    <row r="50" spans="1:7" x14ac:dyDescent="0.25">
      <c r="A50" s="22">
        <v>342951</v>
      </c>
      <c r="B50" t="s">
        <v>553</v>
      </c>
      <c r="C50" t="s">
        <v>588</v>
      </c>
      <c r="D50" t="s">
        <v>506</v>
      </c>
      <c r="E50" t="s">
        <v>507</v>
      </c>
      <c r="F50" s="17">
        <v>2840</v>
      </c>
      <c r="G50" s="28" t="s">
        <v>645</v>
      </c>
    </row>
    <row r="51" spans="1:7" x14ac:dyDescent="0.25">
      <c r="A51" s="22">
        <v>697377</v>
      </c>
      <c r="B51" t="s">
        <v>555</v>
      </c>
      <c r="C51" t="s">
        <v>589</v>
      </c>
      <c r="D51" t="s">
        <v>508</v>
      </c>
      <c r="E51" t="s">
        <v>509</v>
      </c>
      <c r="F51" s="17">
        <v>87500</v>
      </c>
      <c r="G51" s="28" t="s">
        <v>666</v>
      </c>
    </row>
    <row r="52" spans="1:7" x14ac:dyDescent="0.25">
      <c r="A52" s="22">
        <v>877766</v>
      </c>
      <c r="B52" t="s">
        <v>556</v>
      </c>
      <c r="C52" t="s">
        <v>590</v>
      </c>
      <c r="D52" t="s">
        <v>510</v>
      </c>
      <c r="E52" t="s">
        <v>511</v>
      </c>
      <c r="F52" s="17">
        <v>46201</v>
      </c>
      <c r="G52" s="28" t="s">
        <v>276</v>
      </c>
    </row>
    <row r="53" spans="1:7" x14ac:dyDescent="0.25">
      <c r="A53" s="22">
        <v>531968</v>
      </c>
      <c r="B53" t="s">
        <v>557</v>
      </c>
      <c r="C53" t="s">
        <v>591</v>
      </c>
      <c r="D53" t="s">
        <v>203</v>
      </c>
      <c r="E53" t="s">
        <v>204</v>
      </c>
      <c r="F53" s="17">
        <v>60601</v>
      </c>
      <c r="G53" s="26" t="s">
        <v>691</v>
      </c>
    </row>
    <row r="54" spans="1:7" x14ac:dyDescent="0.25">
      <c r="A54" s="22">
        <v>162033</v>
      </c>
      <c r="B54" s="26" t="s">
        <v>409</v>
      </c>
      <c r="C54" t="s">
        <v>592</v>
      </c>
      <c r="D54" s="26" t="s">
        <v>188</v>
      </c>
      <c r="E54" s="26" t="s">
        <v>189</v>
      </c>
      <c r="F54" s="17">
        <v>2115</v>
      </c>
      <c r="G54" s="28" t="s">
        <v>645</v>
      </c>
    </row>
    <row r="55" spans="1:7" x14ac:dyDescent="0.25">
      <c r="A55" s="22">
        <v>299808</v>
      </c>
      <c r="B55" s="26" t="s">
        <v>418</v>
      </c>
      <c r="C55" t="s">
        <v>593</v>
      </c>
      <c r="D55" s="26" t="s">
        <v>42</v>
      </c>
      <c r="E55" s="26" t="s">
        <v>187</v>
      </c>
      <c r="F55" s="17">
        <v>10022</v>
      </c>
      <c r="G55" s="28" t="s">
        <v>645</v>
      </c>
    </row>
    <row r="56" spans="1:7" x14ac:dyDescent="0.25">
      <c r="A56" s="22">
        <v>844070</v>
      </c>
      <c r="B56" t="s">
        <v>542</v>
      </c>
      <c r="C56" t="s">
        <v>594</v>
      </c>
      <c r="D56" s="26" t="s">
        <v>203</v>
      </c>
      <c r="E56" s="26" t="s">
        <v>204</v>
      </c>
      <c r="F56" s="17">
        <v>60611</v>
      </c>
      <c r="G56" s="28" t="s">
        <v>714</v>
      </c>
    </row>
    <row r="57" spans="1:7" x14ac:dyDescent="0.25">
      <c r="A57" s="22">
        <v>262625</v>
      </c>
      <c r="B57" t="s">
        <v>552</v>
      </c>
      <c r="C57" t="s">
        <v>595</v>
      </c>
      <c r="D57" s="26" t="s">
        <v>42</v>
      </c>
      <c r="E57" s="26" t="s">
        <v>187</v>
      </c>
      <c r="F57" s="17">
        <v>10020</v>
      </c>
      <c r="G57" s="28" t="s">
        <v>737</v>
      </c>
    </row>
    <row r="58" spans="1:7" x14ac:dyDescent="0.25">
      <c r="A58" s="22">
        <v>734057</v>
      </c>
      <c r="B58" t="s">
        <v>558</v>
      </c>
      <c r="C58" t="s">
        <v>596</v>
      </c>
      <c r="D58" s="26" t="s">
        <v>193</v>
      </c>
      <c r="E58" s="26" t="s">
        <v>192</v>
      </c>
      <c r="F58" s="17">
        <v>45216</v>
      </c>
      <c r="G58" s="28" t="s">
        <v>738</v>
      </c>
    </row>
    <row r="59" spans="1:7" x14ac:dyDescent="0.25">
      <c r="A59" s="22">
        <v>426276</v>
      </c>
      <c r="B59" t="s">
        <v>559</v>
      </c>
      <c r="C59" t="s">
        <v>597</v>
      </c>
      <c r="D59" s="26" t="s">
        <v>188</v>
      </c>
      <c r="E59" s="26" t="s">
        <v>189</v>
      </c>
      <c r="F59" s="17">
        <v>2115</v>
      </c>
      <c r="G59" s="28" t="s">
        <v>645</v>
      </c>
    </row>
    <row r="60" spans="1:7" x14ac:dyDescent="0.25">
      <c r="A60" s="22">
        <v>369148</v>
      </c>
      <c r="B60" t="s">
        <v>561</v>
      </c>
      <c r="C60" t="s">
        <v>598</v>
      </c>
      <c r="D60" s="26" t="s">
        <v>190</v>
      </c>
      <c r="E60" s="26" t="s">
        <v>191</v>
      </c>
      <c r="F60" s="17">
        <v>31327</v>
      </c>
      <c r="G60" s="28" t="s">
        <v>744</v>
      </c>
    </row>
    <row r="61" spans="1:7" x14ac:dyDescent="0.25">
      <c r="A61" s="22">
        <v>761623</v>
      </c>
      <c r="B61" s="26" t="s">
        <v>418</v>
      </c>
      <c r="C61" t="s">
        <v>599</v>
      </c>
      <c r="D61" s="26" t="s">
        <v>196</v>
      </c>
      <c r="E61" s="26" t="s">
        <v>197</v>
      </c>
      <c r="F61" s="19">
        <v>7195</v>
      </c>
      <c r="G61" s="28" t="s">
        <v>644</v>
      </c>
    </row>
    <row r="62" spans="1:7" x14ac:dyDescent="0.25">
      <c r="A62" s="22">
        <v>464026</v>
      </c>
      <c r="B62" s="26" t="s">
        <v>409</v>
      </c>
      <c r="C62" t="s">
        <v>600</v>
      </c>
      <c r="D62" s="26" t="s">
        <v>16</v>
      </c>
      <c r="E62" s="26" t="s">
        <v>192</v>
      </c>
      <c r="F62" s="17">
        <v>44127</v>
      </c>
      <c r="G62" s="28" t="s">
        <v>645</v>
      </c>
    </row>
    <row r="63" spans="1:7" x14ac:dyDescent="0.25">
      <c r="A63" s="22">
        <v>293068</v>
      </c>
      <c r="B63" t="s">
        <v>542</v>
      </c>
      <c r="C63" t="s">
        <v>601</v>
      </c>
      <c r="D63" s="26" t="s">
        <v>193</v>
      </c>
      <c r="E63" s="26" t="s">
        <v>192</v>
      </c>
      <c r="F63" s="17">
        <v>45217</v>
      </c>
      <c r="G63" s="28" t="s">
        <v>645</v>
      </c>
    </row>
    <row r="64" spans="1:7" x14ac:dyDescent="0.25">
      <c r="A64" s="22">
        <v>166091</v>
      </c>
      <c r="B64" t="s">
        <v>561</v>
      </c>
      <c r="C64" t="s">
        <v>602</v>
      </c>
      <c r="D64" s="26" t="s">
        <v>196</v>
      </c>
      <c r="E64" s="26" t="s">
        <v>197</v>
      </c>
      <c r="F64" s="19">
        <v>7191</v>
      </c>
      <c r="G64" s="26" t="s">
        <v>667</v>
      </c>
    </row>
    <row r="65" spans="1:7" x14ac:dyDescent="0.25">
      <c r="A65" s="22">
        <v>460542</v>
      </c>
      <c r="B65" t="s">
        <v>562</v>
      </c>
      <c r="C65" t="s">
        <v>603</v>
      </c>
      <c r="D65" s="26" t="s">
        <v>198</v>
      </c>
      <c r="E65" s="26" t="s">
        <v>199</v>
      </c>
      <c r="F65" s="17">
        <v>92071</v>
      </c>
      <c r="G65" s="26" t="s">
        <v>691</v>
      </c>
    </row>
    <row r="66" spans="1:7" x14ac:dyDescent="0.25">
      <c r="A66" s="22">
        <v>670619</v>
      </c>
      <c r="B66" t="s">
        <v>563</v>
      </c>
      <c r="C66" t="s">
        <v>604</v>
      </c>
      <c r="D66" s="26" t="s">
        <v>201</v>
      </c>
      <c r="E66" s="26" t="s">
        <v>202</v>
      </c>
      <c r="F66" s="17">
        <v>19806</v>
      </c>
      <c r="G66" s="26" t="s">
        <v>692</v>
      </c>
    </row>
    <row r="67" spans="1:7" x14ac:dyDescent="0.25">
      <c r="A67" s="22">
        <v>322237</v>
      </c>
      <c r="B67" t="s">
        <v>560</v>
      </c>
      <c r="C67" t="s">
        <v>605</v>
      </c>
      <c r="D67" t="s">
        <v>371</v>
      </c>
      <c r="E67" t="s">
        <v>202</v>
      </c>
      <c r="F67" s="17">
        <v>19901</v>
      </c>
      <c r="G67" s="28" t="s">
        <v>713</v>
      </c>
    </row>
    <row r="68" spans="1:7" x14ac:dyDescent="0.25">
      <c r="A68" s="22">
        <v>212009</v>
      </c>
      <c r="B68" t="s">
        <v>542</v>
      </c>
      <c r="C68" t="s">
        <v>606</v>
      </c>
      <c r="D68" t="s">
        <v>42</v>
      </c>
      <c r="E68" t="s">
        <v>187</v>
      </c>
      <c r="F68" s="17">
        <v>10020</v>
      </c>
      <c r="G68" s="28" t="s">
        <v>714</v>
      </c>
    </row>
    <row r="69" spans="1:7" x14ac:dyDescent="0.25">
      <c r="A69" s="22">
        <v>363629</v>
      </c>
      <c r="B69" t="s">
        <v>564</v>
      </c>
      <c r="C69" t="s">
        <v>607</v>
      </c>
      <c r="D69" t="s">
        <v>375</v>
      </c>
      <c r="E69" t="s">
        <v>376</v>
      </c>
      <c r="F69" s="17">
        <v>6101</v>
      </c>
      <c r="G69" s="28" t="s">
        <v>737</v>
      </c>
    </row>
    <row r="70" spans="1:7" x14ac:dyDescent="0.25">
      <c r="A70" s="22">
        <v>313274</v>
      </c>
      <c r="B70" t="s">
        <v>565</v>
      </c>
      <c r="C70" t="s">
        <v>608</v>
      </c>
      <c r="D70" s="26" t="s">
        <v>190</v>
      </c>
      <c r="E70" s="26" t="s">
        <v>191</v>
      </c>
      <c r="F70" s="17">
        <v>31324</v>
      </c>
      <c r="G70" s="28" t="s">
        <v>645</v>
      </c>
    </row>
    <row r="71" spans="1:7" x14ac:dyDescent="0.25">
      <c r="A71" s="22">
        <v>150613</v>
      </c>
      <c r="B71" s="26" t="s">
        <v>414</v>
      </c>
      <c r="C71" t="s">
        <v>609</v>
      </c>
      <c r="D71" s="26" t="s">
        <v>194</v>
      </c>
      <c r="E71" s="26" t="s">
        <v>195</v>
      </c>
      <c r="F71" s="17">
        <v>55416</v>
      </c>
      <c r="G71" s="28" t="s">
        <v>743</v>
      </c>
    </row>
    <row r="72" spans="1:7" x14ac:dyDescent="0.25">
      <c r="A72" s="22">
        <v>171210</v>
      </c>
      <c r="B72" t="s">
        <v>414</v>
      </c>
      <c r="C72" t="s">
        <v>610</v>
      </c>
      <c r="D72" t="s">
        <v>512</v>
      </c>
      <c r="E72" t="s">
        <v>309</v>
      </c>
      <c r="F72" s="17">
        <v>79936</v>
      </c>
      <c r="G72" s="28" t="s">
        <v>744</v>
      </c>
    </row>
    <row r="73" spans="1:7" x14ac:dyDescent="0.25">
      <c r="A73" s="22">
        <v>381482</v>
      </c>
      <c r="B73" t="s">
        <v>566</v>
      </c>
      <c r="C73" t="s">
        <v>611</v>
      </c>
      <c r="D73" t="s">
        <v>513</v>
      </c>
      <c r="E73" t="s">
        <v>199</v>
      </c>
      <c r="F73" s="17">
        <v>90650</v>
      </c>
      <c r="G73" s="28" t="s">
        <v>737</v>
      </c>
    </row>
    <row r="74" spans="1:7" x14ac:dyDescent="0.25">
      <c r="A74" s="22">
        <v>588468</v>
      </c>
      <c r="B74" t="s">
        <v>552</v>
      </c>
      <c r="C74" t="s">
        <v>612</v>
      </c>
      <c r="D74" t="s">
        <v>320</v>
      </c>
      <c r="E74" t="s">
        <v>309</v>
      </c>
      <c r="F74" s="17">
        <v>77084</v>
      </c>
      <c r="G74" s="28" t="s">
        <v>737</v>
      </c>
    </row>
    <row r="75" spans="1:7" x14ac:dyDescent="0.25">
      <c r="A75" s="22">
        <v>737362</v>
      </c>
      <c r="B75" t="s">
        <v>550</v>
      </c>
      <c r="C75" t="s">
        <v>613</v>
      </c>
      <c r="D75" s="26" t="s">
        <v>169</v>
      </c>
      <c r="E75" s="26" t="s">
        <v>170</v>
      </c>
      <c r="F75" s="17">
        <v>21218</v>
      </c>
      <c r="G75" s="28" t="s">
        <v>645</v>
      </c>
    </row>
    <row r="76" spans="1:7" x14ac:dyDescent="0.25">
      <c r="A76" s="22">
        <v>558621</v>
      </c>
      <c r="B76" t="s">
        <v>568</v>
      </c>
      <c r="C76" t="s">
        <v>614</v>
      </c>
      <c r="D76" t="s">
        <v>514</v>
      </c>
      <c r="E76" t="s">
        <v>197</v>
      </c>
      <c r="F76" s="17">
        <v>8701</v>
      </c>
      <c r="G76" s="26" t="s">
        <v>667</v>
      </c>
    </row>
    <row r="77" spans="1:7" x14ac:dyDescent="0.25">
      <c r="A77" s="22">
        <v>496947</v>
      </c>
      <c r="B77" s="26" t="s">
        <v>414</v>
      </c>
      <c r="C77" t="s">
        <v>615</v>
      </c>
      <c r="D77" t="s">
        <v>515</v>
      </c>
      <c r="E77" t="s">
        <v>516</v>
      </c>
      <c r="F77" s="17">
        <v>23711</v>
      </c>
      <c r="G77" s="26" t="s">
        <v>691</v>
      </c>
    </row>
    <row r="78" spans="1:7" x14ac:dyDescent="0.25">
      <c r="A78" s="22">
        <v>348953</v>
      </c>
      <c r="B78" t="s">
        <v>567</v>
      </c>
      <c r="C78" t="s">
        <v>616</v>
      </c>
      <c r="D78" t="s">
        <v>198</v>
      </c>
      <c r="E78" t="s">
        <v>199</v>
      </c>
      <c r="F78" s="17">
        <v>92154</v>
      </c>
      <c r="G78" s="26" t="s">
        <v>692</v>
      </c>
    </row>
    <row r="79" spans="1:7" x14ac:dyDescent="0.25">
      <c r="A79" s="22">
        <v>644503</v>
      </c>
      <c r="B79" s="26" t="s">
        <v>409</v>
      </c>
      <c r="C79" t="s">
        <v>617</v>
      </c>
      <c r="D79" t="s">
        <v>517</v>
      </c>
      <c r="E79" t="s">
        <v>509</v>
      </c>
      <c r="F79" s="17">
        <v>87121</v>
      </c>
      <c r="G79" s="28" t="s">
        <v>713</v>
      </c>
    </row>
    <row r="80" spans="1:7" x14ac:dyDescent="0.25">
      <c r="A80" s="22">
        <v>299769</v>
      </c>
      <c r="B80" s="26" t="s">
        <v>418</v>
      </c>
      <c r="C80" t="s">
        <v>618</v>
      </c>
      <c r="D80" t="s">
        <v>518</v>
      </c>
      <c r="E80" t="s">
        <v>519</v>
      </c>
      <c r="F80" s="17">
        <v>99501</v>
      </c>
      <c r="G80" s="28" t="s">
        <v>714</v>
      </c>
    </row>
    <row r="81" spans="1:7" x14ac:dyDescent="0.25">
      <c r="A81" s="22">
        <v>936655</v>
      </c>
      <c r="B81" s="26" t="s">
        <v>405</v>
      </c>
      <c r="C81" t="s">
        <v>619</v>
      </c>
      <c r="D81" t="s">
        <v>374</v>
      </c>
      <c r="E81" t="s">
        <v>199</v>
      </c>
      <c r="F81" s="17">
        <v>94203</v>
      </c>
      <c r="G81" s="28" t="s">
        <v>644</v>
      </c>
    </row>
    <row r="82" spans="1:7" x14ac:dyDescent="0.25">
      <c r="A82" s="22">
        <v>810513</v>
      </c>
      <c r="B82" t="s">
        <v>566</v>
      </c>
      <c r="C82" t="s">
        <v>620</v>
      </c>
      <c r="D82" t="s">
        <v>520</v>
      </c>
      <c r="E82" t="s">
        <v>373</v>
      </c>
      <c r="F82" s="17">
        <v>80120</v>
      </c>
      <c r="G82" s="28" t="s">
        <v>645</v>
      </c>
    </row>
    <row r="83" spans="1:7" x14ac:dyDescent="0.25">
      <c r="A83" s="22">
        <v>412359</v>
      </c>
      <c r="B83" t="s">
        <v>542</v>
      </c>
      <c r="C83" t="s">
        <v>621</v>
      </c>
      <c r="D83" t="s">
        <v>521</v>
      </c>
      <c r="E83" t="s">
        <v>315</v>
      </c>
      <c r="F83" s="17">
        <v>32801</v>
      </c>
      <c r="G83" s="28" t="s">
        <v>666</v>
      </c>
    </row>
    <row r="84" spans="1:7" x14ac:dyDescent="0.25">
      <c r="A84" s="22">
        <v>853235</v>
      </c>
      <c r="B84" t="s">
        <v>418</v>
      </c>
      <c r="C84" t="s">
        <v>622</v>
      </c>
      <c r="D84" t="s">
        <v>522</v>
      </c>
      <c r="E84" t="s">
        <v>523</v>
      </c>
      <c r="F84" s="17">
        <v>83254</v>
      </c>
      <c r="G84" s="28" t="s">
        <v>276</v>
      </c>
    </row>
    <row r="85" spans="1:7" x14ac:dyDescent="0.25">
      <c r="A85" s="22">
        <v>664231</v>
      </c>
      <c r="B85" t="s">
        <v>568</v>
      </c>
      <c r="C85" t="s">
        <v>623</v>
      </c>
      <c r="D85" t="s">
        <v>524</v>
      </c>
      <c r="E85" t="s">
        <v>204</v>
      </c>
      <c r="F85" s="17">
        <v>62701</v>
      </c>
      <c r="G85" s="28" t="s">
        <v>645</v>
      </c>
    </row>
    <row r="86" spans="1:7" x14ac:dyDescent="0.25">
      <c r="A86" s="22">
        <v>713577</v>
      </c>
      <c r="B86" t="s">
        <v>550</v>
      </c>
      <c r="C86" t="s">
        <v>624</v>
      </c>
      <c r="D86" t="s">
        <v>525</v>
      </c>
      <c r="E86" t="s">
        <v>486</v>
      </c>
      <c r="F86" s="17">
        <v>50301</v>
      </c>
      <c r="G86" s="28" t="s">
        <v>645</v>
      </c>
    </row>
    <row r="87" spans="1:7" x14ac:dyDescent="0.25">
      <c r="A87" s="22">
        <v>423429</v>
      </c>
      <c r="B87" s="26" t="s">
        <v>405</v>
      </c>
      <c r="C87" t="s">
        <v>625</v>
      </c>
      <c r="D87" t="s">
        <v>526</v>
      </c>
      <c r="E87" t="s">
        <v>527</v>
      </c>
      <c r="F87" s="17">
        <v>41701</v>
      </c>
      <c r="G87" s="28" t="s">
        <v>645</v>
      </c>
    </row>
    <row r="88" spans="1:7" x14ac:dyDescent="0.25">
      <c r="A88" s="22">
        <v>215881</v>
      </c>
      <c r="B88" t="s">
        <v>542</v>
      </c>
      <c r="C88" t="s">
        <v>626</v>
      </c>
      <c r="D88" t="s">
        <v>528</v>
      </c>
      <c r="E88" t="s">
        <v>195</v>
      </c>
      <c r="F88" s="17">
        <v>55801</v>
      </c>
      <c r="G88" s="26" t="s">
        <v>38</v>
      </c>
    </row>
    <row r="89" spans="1:7" x14ac:dyDescent="0.25">
      <c r="A89" s="22">
        <v>997332</v>
      </c>
      <c r="B89" s="26" t="s">
        <v>418</v>
      </c>
      <c r="C89" t="s">
        <v>627</v>
      </c>
      <c r="D89" t="s">
        <v>491</v>
      </c>
      <c r="E89" t="s">
        <v>492</v>
      </c>
      <c r="F89" s="17">
        <v>63101</v>
      </c>
      <c r="G89" s="28" t="s">
        <v>644</v>
      </c>
    </row>
    <row r="90" spans="1:7" x14ac:dyDescent="0.25">
      <c r="A90" s="22">
        <v>304862</v>
      </c>
      <c r="B90" t="s">
        <v>550</v>
      </c>
      <c r="C90" t="s">
        <v>628</v>
      </c>
      <c r="D90" t="s">
        <v>16</v>
      </c>
      <c r="E90" t="s">
        <v>192</v>
      </c>
      <c r="F90" s="17">
        <v>44101</v>
      </c>
      <c r="G90" s="22" t="s">
        <v>261</v>
      </c>
    </row>
    <row r="91" spans="1:7" x14ac:dyDescent="0.25">
      <c r="A91" s="22">
        <v>733090</v>
      </c>
      <c r="B91" t="s">
        <v>542</v>
      </c>
      <c r="C91" t="s">
        <v>629</v>
      </c>
      <c r="D91" t="s">
        <v>499</v>
      </c>
      <c r="E91" t="s">
        <v>500</v>
      </c>
      <c r="F91" s="17">
        <v>84321</v>
      </c>
      <c r="G91" s="28" t="s">
        <v>644</v>
      </c>
    </row>
    <row r="92" spans="1:7" x14ac:dyDescent="0.25">
      <c r="A92" s="22">
        <v>625513</v>
      </c>
      <c r="B92" t="s">
        <v>550</v>
      </c>
      <c r="C92" t="s">
        <v>630</v>
      </c>
      <c r="D92" t="s">
        <v>529</v>
      </c>
      <c r="E92" t="s">
        <v>530</v>
      </c>
      <c r="F92" s="17">
        <v>53201</v>
      </c>
      <c r="G92" s="22" t="s">
        <v>261</v>
      </c>
    </row>
    <row r="93" spans="1:7" x14ac:dyDescent="0.25">
      <c r="A93" s="22">
        <v>222550</v>
      </c>
      <c r="B93" t="s">
        <v>552</v>
      </c>
      <c r="C93" t="s">
        <v>631</v>
      </c>
      <c r="D93" t="s">
        <v>502</v>
      </c>
      <c r="E93" t="s">
        <v>503</v>
      </c>
      <c r="F93" s="17">
        <v>82941</v>
      </c>
      <c r="G93" s="22" t="s">
        <v>261</v>
      </c>
    </row>
    <row r="94" spans="1:7" x14ac:dyDescent="0.25">
      <c r="A94" s="22">
        <v>803403</v>
      </c>
      <c r="B94" s="26" t="s">
        <v>409</v>
      </c>
      <c r="C94" t="s">
        <v>632</v>
      </c>
      <c r="D94" t="s">
        <v>531</v>
      </c>
      <c r="E94" t="s">
        <v>197</v>
      </c>
      <c r="F94" s="17">
        <v>7039</v>
      </c>
      <c r="G94" s="18" t="s">
        <v>400</v>
      </c>
    </row>
    <row r="95" spans="1:7" x14ac:dyDescent="0.25">
      <c r="A95" s="22">
        <v>196586</v>
      </c>
      <c r="B95" t="s">
        <v>542</v>
      </c>
      <c r="C95" t="s">
        <v>633</v>
      </c>
      <c r="D95" t="s">
        <v>532</v>
      </c>
      <c r="E95" t="s">
        <v>319</v>
      </c>
      <c r="F95" s="17">
        <v>57401</v>
      </c>
      <c r="G95" s="26" t="s">
        <v>38</v>
      </c>
    </row>
    <row r="96" spans="1:7" x14ac:dyDescent="0.25">
      <c r="A96" s="22">
        <v>794696</v>
      </c>
      <c r="B96" t="s">
        <v>554</v>
      </c>
      <c r="C96" t="s">
        <v>634</v>
      </c>
      <c r="D96" t="s">
        <v>533</v>
      </c>
      <c r="E96" t="s">
        <v>311</v>
      </c>
      <c r="F96" s="17">
        <v>15201</v>
      </c>
      <c r="G96" s="22" t="s">
        <v>261</v>
      </c>
    </row>
    <row r="97" spans="1:7" x14ac:dyDescent="0.25">
      <c r="A97" s="22">
        <v>742393</v>
      </c>
      <c r="B97" t="s">
        <v>552</v>
      </c>
      <c r="C97" t="s">
        <v>635</v>
      </c>
      <c r="D97" t="s">
        <v>534</v>
      </c>
      <c r="E97" t="s">
        <v>535</v>
      </c>
      <c r="F97" s="17">
        <v>27565</v>
      </c>
      <c r="G97" s="28" t="s">
        <v>276</v>
      </c>
    </row>
    <row r="98" spans="1:7" x14ac:dyDescent="0.25">
      <c r="A98" s="22">
        <v>958925</v>
      </c>
      <c r="B98" s="26" t="s">
        <v>418</v>
      </c>
      <c r="C98" t="s">
        <v>636</v>
      </c>
      <c r="D98" t="s">
        <v>536</v>
      </c>
      <c r="E98" t="s">
        <v>537</v>
      </c>
      <c r="F98" s="17">
        <v>3217</v>
      </c>
      <c r="G98" s="22" t="s">
        <v>261</v>
      </c>
    </row>
    <row r="99" spans="1:7" x14ac:dyDescent="0.25">
      <c r="A99" s="22">
        <v>699058</v>
      </c>
      <c r="B99" s="26" t="s">
        <v>405</v>
      </c>
      <c r="C99" t="s">
        <v>637</v>
      </c>
      <c r="D99" t="s">
        <v>538</v>
      </c>
      <c r="E99" t="s">
        <v>539</v>
      </c>
      <c r="F99" s="17">
        <v>74101</v>
      </c>
      <c r="G99" s="28" t="s">
        <v>433</v>
      </c>
    </row>
    <row r="100" spans="1:7" x14ac:dyDescent="0.25">
      <c r="A100" s="22">
        <v>643323</v>
      </c>
      <c r="B100" s="26" t="s">
        <v>409</v>
      </c>
      <c r="C100" t="s">
        <v>638</v>
      </c>
      <c r="D100" t="s">
        <v>533</v>
      </c>
      <c r="E100" t="s">
        <v>311</v>
      </c>
      <c r="F100" s="17">
        <v>15201</v>
      </c>
      <c r="G100" s="22" t="s">
        <v>261</v>
      </c>
    </row>
    <row r="101" spans="1:7" x14ac:dyDescent="0.25">
      <c r="A101" s="22">
        <v>294782</v>
      </c>
      <c r="B101" s="26" t="s">
        <v>414</v>
      </c>
      <c r="C101" t="s">
        <v>639</v>
      </c>
      <c r="D101" t="s">
        <v>540</v>
      </c>
      <c r="E101" t="s">
        <v>541</v>
      </c>
      <c r="F101" s="17">
        <v>59044</v>
      </c>
      <c r="G101" s="28" t="s">
        <v>433</v>
      </c>
    </row>
    <row r="102" spans="1:7" x14ac:dyDescent="0.25">
      <c r="A102" s="22"/>
    </row>
    <row r="103" spans="1:7" x14ac:dyDescent="0.25">
      <c r="A103" s="22"/>
    </row>
    <row r="104" spans="1:7" x14ac:dyDescent="0.25">
      <c r="A104" s="22"/>
    </row>
    <row r="105" spans="1:7" x14ac:dyDescent="0.25">
      <c r="A105" s="22"/>
    </row>
    <row r="106" spans="1:7" x14ac:dyDescent="0.25">
      <c r="A106" s="22"/>
    </row>
    <row r="107" spans="1:7" x14ac:dyDescent="0.25">
      <c r="A107" s="22"/>
    </row>
    <row r="108" spans="1:7" x14ac:dyDescent="0.25">
      <c r="A108" s="22"/>
    </row>
    <row r="109" spans="1:7" x14ac:dyDescent="0.25">
      <c r="A109" s="22"/>
    </row>
    <row r="110" spans="1:7" x14ac:dyDescent="0.25">
      <c r="A110" s="22"/>
    </row>
    <row r="111" spans="1:7" x14ac:dyDescent="0.25">
      <c r="A111" s="22"/>
    </row>
    <row r="112" spans="1:7" x14ac:dyDescent="0.25">
      <c r="A112" s="22"/>
    </row>
  </sheetData>
  <conditionalFormatting sqref="G7">
    <cfRule type="duplicateValues" dxfId="155" priority="61"/>
  </conditionalFormatting>
  <conditionalFormatting sqref="G5">
    <cfRule type="duplicateValues" dxfId="154" priority="76"/>
  </conditionalFormatting>
  <conditionalFormatting sqref="G2">
    <cfRule type="duplicateValues" dxfId="153" priority="72"/>
  </conditionalFormatting>
  <conditionalFormatting sqref="G3">
    <cfRule type="duplicateValues" dxfId="152" priority="71"/>
  </conditionalFormatting>
  <conditionalFormatting sqref="G6">
    <cfRule type="duplicateValues" dxfId="151" priority="70"/>
  </conditionalFormatting>
  <conditionalFormatting sqref="G8">
    <cfRule type="duplicateValues" dxfId="150" priority="69"/>
  </conditionalFormatting>
  <conditionalFormatting sqref="G11">
    <cfRule type="duplicateValues" dxfId="149" priority="68"/>
  </conditionalFormatting>
  <conditionalFormatting sqref="G13">
    <cfRule type="duplicateValues" dxfId="148" priority="67"/>
  </conditionalFormatting>
  <conditionalFormatting sqref="G15">
    <cfRule type="duplicateValues" dxfId="147" priority="66"/>
  </conditionalFormatting>
  <conditionalFormatting sqref="G17">
    <cfRule type="duplicateValues" dxfId="146" priority="65"/>
  </conditionalFormatting>
  <conditionalFormatting sqref="G21">
    <cfRule type="duplicateValues" dxfId="145" priority="64"/>
  </conditionalFormatting>
  <conditionalFormatting sqref="G23">
    <cfRule type="duplicateValues" dxfId="144" priority="63"/>
  </conditionalFormatting>
  <conditionalFormatting sqref="G29">
    <cfRule type="duplicateValues" dxfId="143" priority="62"/>
  </conditionalFormatting>
  <conditionalFormatting sqref="G19">
    <cfRule type="duplicateValues" dxfId="142" priority="60"/>
  </conditionalFormatting>
  <conditionalFormatting sqref="G20">
    <cfRule type="duplicateValues" dxfId="141" priority="59"/>
  </conditionalFormatting>
  <conditionalFormatting sqref="G25">
    <cfRule type="duplicateValues" dxfId="140" priority="58"/>
  </conditionalFormatting>
  <conditionalFormatting sqref="G27">
    <cfRule type="duplicateValues" dxfId="139" priority="57"/>
  </conditionalFormatting>
  <conditionalFormatting sqref="G28">
    <cfRule type="duplicateValues" dxfId="138" priority="56"/>
  </conditionalFormatting>
  <conditionalFormatting sqref="G9">
    <cfRule type="duplicateValues" dxfId="137" priority="55"/>
  </conditionalFormatting>
  <conditionalFormatting sqref="G12">
    <cfRule type="duplicateValues" dxfId="136" priority="54"/>
  </conditionalFormatting>
  <conditionalFormatting sqref="G16">
    <cfRule type="duplicateValues" dxfId="135" priority="53"/>
  </conditionalFormatting>
  <conditionalFormatting sqref="G18">
    <cfRule type="duplicateValues" dxfId="134" priority="52"/>
  </conditionalFormatting>
  <conditionalFormatting sqref="G24">
    <cfRule type="duplicateValues" dxfId="133" priority="51"/>
  </conditionalFormatting>
  <conditionalFormatting sqref="G26">
    <cfRule type="duplicateValues" dxfId="132" priority="50"/>
  </conditionalFormatting>
  <conditionalFormatting sqref="G10">
    <cfRule type="duplicateValues" dxfId="131" priority="49"/>
  </conditionalFormatting>
  <conditionalFormatting sqref="G14">
    <cfRule type="duplicateValues" dxfId="130" priority="48"/>
  </conditionalFormatting>
  <conditionalFormatting sqref="G22">
    <cfRule type="duplicateValues" dxfId="129" priority="47"/>
  </conditionalFormatting>
  <conditionalFormatting sqref="G30">
    <cfRule type="duplicateValues" dxfId="128" priority="46"/>
  </conditionalFormatting>
  <conditionalFormatting sqref="G32">
    <cfRule type="duplicateValues" dxfId="127" priority="45"/>
  </conditionalFormatting>
  <conditionalFormatting sqref="G31">
    <cfRule type="duplicateValues" dxfId="126" priority="44"/>
  </conditionalFormatting>
  <conditionalFormatting sqref="G33">
    <cfRule type="duplicateValues" dxfId="125" priority="43"/>
  </conditionalFormatting>
  <conditionalFormatting sqref="G34:G35">
    <cfRule type="duplicateValues" dxfId="124" priority="42"/>
  </conditionalFormatting>
  <conditionalFormatting sqref="G37">
    <cfRule type="duplicateValues" dxfId="123" priority="41"/>
  </conditionalFormatting>
  <conditionalFormatting sqref="G36">
    <cfRule type="duplicateValues" dxfId="122" priority="40"/>
  </conditionalFormatting>
  <conditionalFormatting sqref="G61:G62">
    <cfRule type="duplicateValues" dxfId="121" priority="38"/>
  </conditionalFormatting>
  <conditionalFormatting sqref="G64">
    <cfRule type="duplicateValues" dxfId="120" priority="37"/>
  </conditionalFormatting>
  <conditionalFormatting sqref="G48">
    <cfRule type="duplicateValues" dxfId="119" priority="35"/>
  </conditionalFormatting>
  <conditionalFormatting sqref="G49:G50">
    <cfRule type="duplicateValues" dxfId="118" priority="34"/>
  </conditionalFormatting>
  <conditionalFormatting sqref="G51">
    <cfRule type="duplicateValues" dxfId="117" priority="32"/>
  </conditionalFormatting>
  <conditionalFormatting sqref="G46">
    <cfRule type="duplicateValues" dxfId="116" priority="31"/>
  </conditionalFormatting>
  <conditionalFormatting sqref="G47">
    <cfRule type="duplicateValues" dxfId="115" priority="30"/>
  </conditionalFormatting>
  <conditionalFormatting sqref="G52">
    <cfRule type="duplicateValues" dxfId="114" priority="29"/>
  </conditionalFormatting>
  <conditionalFormatting sqref="G54">
    <cfRule type="duplicateValues" dxfId="113" priority="28"/>
  </conditionalFormatting>
  <conditionalFormatting sqref="G55">
    <cfRule type="duplicateValues" dxfId="112" priority="27"/>
  </conditionalFormatting>
  <conditionalFormatting sqref="G59">
    <cfRule type="duplicateValues" dxfId="111" priority="26"/>
  </conditionalFormatting>
  <conditionalFormatting sqref="G63">
    <cfRule type="duplicateValues" dxfId="110" priority="25"/>
  </conditionalFormatting>
  <conditionalFormatting sqref="G70">
    <cfRule type="duplicateValues" dxfId="109" priority="24"/>
  </conditionalFormatting>
  <conditionalFormatting sqref="G76">
    <cfRule type="duplicateValues" dxfId="108" priority="23"/>
  </conditionalFormatting>
  <conditionalFormatting sqref="G75">
    <cfRule type="duplicateValues" dxfId="107" priority="22"/>
  </conditionalFormatting>
  <conditionalFormatting sqref="G81:G82">
    <cfRule type="duplicateValues" dxfId="106" priority="21"/>
  </conditionalFormatting>
  <conditionalFormatting sqref="G83">
    <cfRule type="duplicateValues" dxfId="105" priority="20"/>
  </conditionalFormatting>
  <conditionalFormatting sqref="G84">
    <cfRule type="duplicateValues" dxfId="104" priority="19"/>
  </conditionalFormatting>
  <conditionalFormatting sqref="G85">
    <cfRule type="duplicateValues" dxfId="103" priority="18"/>
  </conditionalFormatting>
  <conditionalFormatting sqref="G86">
    <cfRule type="duplicateValues" dxfId="102" priority="17"/>
  </conditionalFormatting>
  <conditionalFormatting sqref="G87">
    <cfRule type="duplicateValues" dxfId="101" priority="16"/>
  </conditionalFormatting>
  <conditionalFormatting sqref="G89">
    <cfRule type="duplicateValues" dxfId="100" priority="15"/>
  </conditionalFormatting>
  <conditionalFormatting sqref="G91">
    <cfRule type="duplicateValues" dxfId="99" priority="14"/>
  </conditionalFormatting>
  <conditionalFormatting sqref="G97">
    <cfRule type="duplicateValues" dxfId="98" priority="6"/>
  </conditionalFormatting>
  <conditionalFormatting sqref="G95">
    <cfRule type="duplicateValues" dxfId="97" priority="11"/>
  </conditionalFormatting>
  <conditionalFormatting sqref="G92">
    <cfRule type="duplicateValues" dxfId="96" priority="10"/>
  </conditionalFormatting>
  <conditionalFormatting sqref="G93">
    <cfRule type="duplicateValues" dxfId="95" priority="9"/>
  </conditionalFormatting>
  <conditionalFormatting sqref="G96">
    <cfRule type="duplicateValues" dxfId="94" priority="8"/>
  </conditionalFormatting>
  <conditionalFormatting sqref="G98">
    <cfRule type="duplicateValues" dxfId="93" priority="7"/>
  </conditionalFormatting>
  <conditionalFormatting sqref="G99">
    <cfRule type="duplicateValues" dxfId="92" priority="5"/>
  </conditionalFormatting>
  <conditionalFormatting sqref="G100">
    <cfRule type="duplicateValues" dxfId="91" priority="4"/>
  </conditionalFormatting>
  <conditionalFormatting sqref="G101">
    <cfRule type="duplicateValues" dxfId="90" priority="3"/>
  </conditionalFormatting>
  <conditionalFormatting sqref="G90">
    <cfRule type="duplicateValues" dxfId="89" priority="2"/>
  </conditionalFormatting>
  <conditionalFormatting sqref="G88">
    <cfRule type="duplicateValues" dxfId="88" priority="1"/>
  </conditionalFormatting>
  <pageMargins left="0.7" right="0.7" top="0.75" bottom="0.75" header="0.3" footer="0.3"/>
  <pageSetup orientation="portrait" horizontalDpi="4294967293" verticalDpi="4294967293" r:id="rId1"/>
  <headerFooter>
    <oddHeader>&amp;CNote: this data was created for use in this case study and is completely fictional.  Any resemblance to an existing company / corporation is purely coincidental.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/>
  </sheetViews>
  <sheetFormatPr defaultColWidth="8.85546875" defaultRowHeight="15" x14ac:dyDescent="0.25"/>
  <cols>
    <col min="1" max="1" width="11.140625" bestFit="1" customWidth="1"/>
    <col min="2" max="2" width="10" bestFit="1" customWidth="1"/>
    <col min="3" max="3" width="13.42578125" customWidth="1"/>
    <col min="4" max="4" width="12.85546875" customWidth="1"/>
    <col min="5" max="5" width="14.28515625" customWidth="1"/>
    <col min="6" max="6" width="18.42578125" customWidth="1"/>
    <col min="7" max="7" width="15.42578125" customWidth="1"/>
    <col min="8" max="8" width="16.85546875" customWidth="1"/>
    <col min="9" max="9" width="14.42578125" customWidth="1"/>
    <col min="10" max="10" width="16.85546875" customWidth="1"/>
    <col min="11" max="11" width="17" style="31" customWidth="1"/>
    <col min="12" max="12" width="9.7109375" bestFit="1" customWidth="1"/>
    <col min="13" max="13" width="10" bestFit="1" customWidth="1"/>
  </cols>
  <sheetData>
    <row r="1" spans="1:11" x14ac:dyDescent="0.25">
      <c r="A1" s="7" t="s">
        <v>94</v>
      </c>
      <c r="B1" s="7" t="s">
        <v>95</v>
      </c>
      <c r="C1" s="7" t="s">
        <v>62</v>
      </c>
      <c r="D1" s="7" t="s">
        <v>96</v>
      </c>
      <c r="E1" s="7" t="s">
        <v>83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7" t="s">
        <v>89</v>
      </c>
    </row>
    <row r="2" spans="1:11" x14ac:dyDescent="0.25">
      <c r="A2">
        <v>65405</v>
      </c>
      <c r="B2" s="26">
        <v>321782506</v>
      </c>
      <c r="C2" s="26">
        <v>323205</v>
      </c>
      <c r="D2" s="39">
        <v>774805</v>
      </c>
      <c r="E2" s="26">
        <v>74562</v>
      </c>
      <c r="F2" s="26">
        <v>1700</v>
      </c>
      <c r="G2" s="26">
        <v>1234</v>
      </c>
      <c r="H2" t="s">
        <v>306</v>
      </c>
      <c r="J2" s="27">
        <v>42812</v>
      </c>
      <c r="K2" s="40" t="s">
        <v>286</v>
      </c>
    </row>
    <row r="3" spans="1:11" x14ac:dyDescent="0.25">
      <c r="A3">
        <v>32344</v>
      </c>
      <c r="B3" s="26">
        <v>658314729</v>
      </c>
      <c r="C3" s="26">
        <v>405605</v>
      </c>
      <c r="D3" s="39">
        <v>665014</v>
      </c>
      <c r="E3" s="26">
        <v>21775</v>
      </c>
      <c r="F3" s="26">
        <v>850</v>
      </c>
      <c r="H3" t="s">
        <v>304</v>
      </c>
      <c r="I3">
        <v>8399572</v>
      </c>
      <c r="J3" s="27">
        <v>42812</v>
      </c>
      <c r="K3" s="40" t="s">
        <v>286</v>
      </c>
    </row>
    <row r="4" spans="1:11" x14ac:dyDescent="0.25">
      <c r="A4">
        <v>21140</v>
      </c>
      <c r="B4" s="26">
        <v>658314729</v>
      </c>
      <c r="C4" s="26"/>
      <c r="D4" s="39">
        <v>205068</v>
      </c>
      <c r="E4" s="26">
        <v>65075</v>
      </c>
      <c r="F4" s="26">
        <v>850</v>
      </c>
      <c r="H4" t="s">
        <v>304</v>
      </c>
      <c r="I4">
        <v>6682959</v>
      </c>
      <c r="J4" s="27">
        <v>42818</v>
      </c>
      <c r="K4" s="40" t="s">
        <v>286</v>
      </c>
    </row>
    <row r="5" spans="1:11" x14ac:dyDescent="0.25">
      <c r="A5">
        <v>89053</v>
      </c>
      <c r="B5" s="26">
        <v>504796147</v>
      </c>
      <c r="C5" s="26">
        <v>795652</v>
      </c>
      <c r="D5" s="39">
        <v>700656</v>
      </c>
      <c r="E5" s="26">
        <v>54055</v>
      </c>
      <c r="F5" s="26">
        <v>850</v>
      </c>
      <c r="G5" s="26">
        <v>8263</v>
      </c>
      <c r="H5" t="s">
        <v>306</v>
      </c>
      <c r="J5" s="27">
        <v>42818</v>
      </c>
      <c r="K5" s="40" t="s">
        <v>286</v>
      </c>
    </row>
    <row r="6" spans="1:11" x14ac:dyDescent="0.25">
      <c r="A6">
        <v>45541</v>
      </c>
      <c r="B6" s="26">
        <v>640498345</v>
      </c>
      <c r="C6" s="26">
        <v>749207</v>
      </c>
      <c r="D6" s="39">
        <v>985084</v>
      </c>
      <c r="E6" s="26">
        <v>30892</v>
      </c>
      <c r="F6" s="26">
        <v>4400</v>
      </c>
      <c r="G6" s="26"/>
      <c r="H6" t="s">
        <v>304</v>
      </c>
      <c r="I6">
        <v>3159304</v>
      </c>
      <c r="J6" s="27">
        <v>42812</v>
      </c>
      <c r="K6" s="40" t="s">
        <v>286</v>
      </c>
    </row>
    <row r="7" spans="1:11" x14ac:dyDescent="0.25">
      <c r="A7">
        <v>65055</v>
      </c>
      <c r="B7" s="26">
        <v>114058620</v>
      </c>
      <c r="C7" s="26">
        <v>998053</v>
      </c>
      <c r="D7" s="39">
        <v>146505</v>
      </c>
      <c r="E7" s="26">
        <v>31598</v>
      </c>
      <c r="F7" s="26">
        <v>6600</v>
      </c>
      <c r="G7" s="26">
        <v>7793</v>
      </c>
      <c r="H7" t="s">
        <v>306</v>
      </c>
      <c r="J7" s="27">
        <v>42814</v>
      </c>
      <c r="K7" s="40" t="s">
        <v>286</v>
      </c>
    </row>
    <row r="8" spans="1:11" x14ac:dyDescent="0.25">
      <c r="A8">
        <v>10477</v>
      </c>
      <c r="B8" s="26">
        <v>842895157</v>
      </c>
      <c r="C8" s="26">
        <v>798350</v>
      </c>
      <c r="D8" s="39">
        <v>606807</v>
      </c>
      <c r="E8" s="26">
        <v>10547</v>
      </c>
      <c r="F8" s="26">
        <v>4400</v>
      </c>
      <c r="G8" s="26"/>
      <c r="H8" t="s">
        <v>305</v>
      </c>
      <c r="I8">
        <v>7442770</v>
      </c>
      <c r="J8" s="27">
        <v>42818</v>
      </c>
      <c r="K8" s="40" t="s">
        <v>286</v>
      </c>
    </row>
    <row r="9" spans="1:11" x14ac:dyDescent="0.25">
      <c r="A9">
        <v>35088</v>
      </c>
      <c r="B9" s="26">
        <v>912086047</v>
      </c>
      <c r="C9" s="26">
        <v>504377</v>
      </c>
      <c r="D9" s="39">
        <v>420447</v>
      </c>
      <c r="E9" s="26">
        <v>48905</v>
      </c>
      <c r="F9" s="26">
        <v>13200</v>
      </c>
      <c r="G9" s="26"/>
      <c r="H9" t="s">
        <v>305</v>
      </c>
      <c r="I9">
        <v>9611028</v>
      </c>
      <c r="J9" s="27">
        <v>42880</v>
      </c>
      <c r="K9" s="40" t="s">
        <v>286</v>
      </c>
    </row>
    <row r="10" spans="1:11" x14ac:dyDescent="0.25">
      <c r="A10">
        <v>46155</v>
      </c>
      <c r="B10" s="26">
        <v>667057064</v>
      </c>
      <c r="C10" s="26">
        <v>410560</v>
      </c>
      <c r="D10" s="39">
        <v>980752</v>
      </c>
      <c r="E10" s="26">
        <v>98446</v>
      </c>
      <c r="F10" s="26">
        <v>11000</v>
      </c>
      <c r="G10" s="26"/>
      <c r="H10" t="s">
        <v>305</v>
      </c>
      <c r="I10">
        <v>7162741</v>
      </c>
      <c r="J10" s="27">
        <v>42811</v>
      </c>
      <c r="K10" s="40" t="s">
        <v>286</v>
      </c>
    </row>
    <row r="11" spans="1:11" x14ac:dyDescent="0.25">
      <c r="A11">
        <v>65008</v>
      </c>
      <c r="B11" s="26">
        <v>508089512</v>
      </c>
      <c r="C11" s="26">
        <v>540576</v>
      </c>
      <c r="D11" s="39">
        <v>950400</v>
      </c>
      <c r="E11" s="26">
        <v>34870</v>
      </c>
      <c r="F11" s="26">
        <v>11000</v>
      </c>
      <c r="G11" s="26"/>
      <c r="H11" t="s">
        <v>304</v>
      </c>
      <c r="I11">
        <v>4118691</v>
      </c>
      <c r="J11" s="27">
        <v>42814</v>
      </c>
      <c r="K11" s="40" t="s">
        <v>286</v>
      </c>
    </row>
    <row r="12" spans="1:11" x14ac:dyDescent="0.25">
      <c r="A12">
        <v>56184</v>
      </c>
      <c r="B12" s="26">
        <v>504796147</v>
      </c>
      <c r="C12" s="26">
        <v>132086</v>
      </c>
      <c r="D12" s="39">
        <v>110501</v>
      </c>
      <c r="E12" s="26">
        <v>90453</v>
      </c>
      <c r="F12" s="26">
        <v>44000</v>
      </c>
      <c r="G12" s="26">
        <v>6547</v>
      </c>
      <c r="H12" t="s">
        <v>306</v>
      </c>
      <c r="J12" s="27">
        <v>42814</v>
      </c>
      <c r="K12" s="31" t="s">
        <v>668</v>
      </c>
    </row>
    <row r="13" spans="1:11" x14ac:dyDescent="0.25">
      <c r="A13">
        <v>31548</v>
      </c>
      <c r="B13" s="26">
        <v>912086047</v>
      </c>
      <c r="C13" s="26">
        <v>321460</v>
      </c>
      <c r="D13" s="39">
        <v>607802</v>
      </c>
      <c r="E13" s="26">
        <v>70648</v>
      </c>
      <c r="F13" s="26">
        <v>33000</v>
      </c>
      <c r="G13" s="26"/>
      <c r="H13" t="s">
        <v>305</v>
      </c>
      <c r="I13">
        <v>2693015</v>
      </c>
      <c r="J13" s="27">
        <v>42814</v>
      </c>
      <c r="K13" s="31" t="s">
        <v>668</v>
      </c>
    </row>
    <row r="14" spans="1:11" x14ac:dyDescent="0.25">
      <c r="A14">
        <v>67954</v>
      </c>
      <c r="B14" s="26">
        <v>321782506</v>
      </c>
      <c r="C14" s="26">
        <v>305403</v>
      </c>
      <c r="D14" s="39">
        <v>654650</v>
      </c>
      <c r="E14" s="26">
        <v>11018</v>
      </c>
      <c r="F14" s="26">
        <v>12800</v>
      </c>
      <c r="G14" s="26">
        <v>5608</v>
      </c>
      <c r="H14" t="s">
        <v>306</v>
      </c>
      <c r="J14" s="27">
        <v>42819</v>
      </c>
      <c r="K14" s="31" t="s">
        <v>668</v>
      </c>
    </row>
    <row r="15" spans="1:11" x14ac:dyDescent="0.25">
      <c r="A15">
        <v>11205</v>
      </c>
      <c r="B15" s="26">
        <v>108906507</v>
      </c>
      <c r="C15" s="26">
        <v>609327</v>
      </c>
      <c r="D15" s="39">
        <v>906503</v>
      </c>
      <c r="E15" s="26">
        <v>15498</v>
      </c>
      <c r="F15" s="26">
        <v>14400</v>
      </c>
      <c r="G15" s="26"/>
      <c r="H15" t="s">
        <v>304</v>
      </c>
      <c r="I15">
        <v>3496862</v>
      </c>
      <c r="J15" s="27">
        <v>42819</v>
      </c>
      <c r="K15" s="31" t="s">
        <v>668</v>
      </c>
    </row>
    <row r="16" spans="1:11" x14ac:dyDescent="0.25">
      <c r="A16">
        <v>30255</v>
      </c>
      <c r="B16" s="26">
        <v>504796147</v>
      </c>
      <c r="C16" s="26">
        <v>650899</v>
      </c>
      <c r="D16" s="39">
        <v>980605</v>
      </c>
      <c r="E16" s="26">
        <v>57805</v>
      </c>
      <c r="F16" s="26">
        <v>14400</v>
      </c>
      <c r="G16" s="26">
        <v>9840</v>
      </c>
      <c r="H16" t="s">
        <v>306</v>
      </c>
      <c r="J16" s="27">
        <v>42819</v>
      </c>
      <c r="K16" s="31" t="s">
        <v>668</v>
      </c>
    </row>
    <row r="17" spans="1:11" x14ac:dyDescent="0.25">
      <c r="A17">
        <v>78740</v>
      </c>
      <c r="B17" s="26">
        <v>658314729</v>
      </c>
      <c r="C17" s="26">
        <v>989301</v>
      </c>
      <c r="D17" s="39">
        <v>885240</v>
      </c>
      <c r="E17" s="26">
        <v>70540</v>
      </c>
      <c r="F17" s="26">
        <v>2700</v>
      </c>
      <c r="G17" s="26"/>
      <c r="H17" t="s">
        <v>304</v>
      </c>
      <c r="I17">
        <v>7931816</v>
      </c>
      <c r="J17" s="27">
        <v>42811</v>
      </c>
      <c r="K17" s="31" t="s">
        <v>668</v>
      </c>
    </row>
    <row r="18" spans="1:11" x14ac:dyDescent="0.25">
      <c r="A18">
        <v>44420</v>
      </c>
      <c r="B18" s="26">
        <v>842895157</v>
      </c>
      <c r="C18" s="26">
        <v>321086</v>
      </c>
      <c r="D18" s="39">
        <v>220350</v>
      </c>
      <c r="E18" s="26">
        <v>46570</v>
      </c>
      <c r="F18" s="26">
        <v>10800</v>
      </c>
      <c r="G18" s="26"/>
      <c r="H18" t="s">
        <v>305</v>
      </c>
      <c r="I18">
        <v>8040863</v>
      </c>
      <c r="J18" s="27">
        <v>42811</v>
      </c>
      <c r="K18" s="31" t="s">
        <v>668</v>
      </c>
    </row>
    <row r="19" spans="1:11" x14ac:dyDescent="0.25">
      <c r="A19">
        <v>60244</v>
      </c>
      <c r="B19" s="26">
        <v>640498345</v>
      </c>
      <c r="C19" s="26">
        <v>608706</v>
      </c>
      <c r="D19" s="39">
        <v>995065</v>
      </c>
      <c r="E19" s="26">
        <v>60873</v>
      </c>
      <c r="F19" s="26">
        <v>10800</v>
      </c>
      <c r="G19" s="26"/>
      <c r="H19" t="s">
        <v>304</v>
      </c>
      <c r="I19">
        <v>2874104</v>
      </c>
      <c r="J19" s="27">
        <v>42875</v>
      </c>
      <c r="K19" s="31" t="s">
        <v>668</v>
      </c>
    </row>
    <row r="20" spans="1:11" x14ac:dyDescent="0.25">
      <c r="A20">
        <v>77810</v>
      </c>
      <c r="B20" s="26">
        <v>321782506</v>
      </c>
      <c r="C20" s="26">
        <v>980052</v>
      </c>
      <c r="D20" s="39">
        <v>306560</v>
      </c>
      <c r="E20" s="26">
        <v>54891</v>
      </c>
      <c r="F20" s="26">
        <v>900</v>
      </c>
      <c r="G20" s="26">
        <v>3760</v>
      </c>
      <c r="H20" t="s">
        <v>306</v>
      </c>
      <c r="J20" s="27">
        <v>42818</v>
      </c>
      <c r="K20" s="31" t="s">
        <v>668</v>
      </c>
    </row>
    <row r="21" spans="1:11" x14ac:dyDescent="0.25">
      <c r="A21">
        <v>62441</v>
      </c>
      <c r="B21" s="26">
        <v>508089512</v>
      </c>
      <c r="C21" s="26">
        <v>654255</v>
      </c>
      <c r="D21" s="39">
        <v>306504</v>
      </c>
      <c r="E21" s="26">
        <v>51869</v>
      </c>
      <c r="F21" s="26">
        <v>1800</v>
      </c>
      <c r="G21" s="26"/>
      <c r="H21" t="s">
        <v>304</v>
      </c>
      <c r="I21">
        <v>8213417</v>
      </c>
      <c r="J21" s="27">
        <v>42811</v>
      </c>
      <c r="K21" s="31" t="s">
        <v>668</v>
      </c>
    </row>
    <row r="22" spans="1:11" x14ac:dyDescent="0.25">
      <c r="A22">
        <v>33201</v>
      </c>
      <c r="B22" s="26">
        <v>508089512</v>
      </c>
      <c r="C22" s="26">
        <v>669521</v>
      </c>
      <c r="D22" s="39">
        <v>201050</v>
      </c>
      <c r="E22" s="26">
        <v>20756</v>
      </c>
      <c r="F22" s="26">
        <v>1800</v>
      </c>
      <c r="G22" s="26"/>
      <c r="H22" t="s">
        <v>304</v>
      </c>
      <c r="I22">
        <v>5733250</v>
      </c>
      <c r="J22" s="27">
        <v>42811</v>
      </c>
      <c r="K22" s="31" t="s">
        <v>668</v>
      </c>
    </row>
    <row r="23" spans="1:11" x14ac:dyDescent="0.25">
      <c r="A23">
        <v>54400</v>
      </c>
      <c r="B23" s="26">
        <v>842895157</v>
      </c>
      <c r="C23" s="26">
        <v>891247</v>
      </c>
      <c r="D23" s="39">
        <v>302090</v>
      </c>
      <c r="E23" s="26">
        <v>10298</v>
      </c>
      <c r="F23" s="26">
        <v>800</v>
      </c>
      <c r="G23" s="26"/>
      <c r="H23" t="s">
        <v>305</v>
      </c>
      <c r="I23">
        <v>8290834</v>
      </c>
      <c r="J23" s="27">
        <v>42811</v>
      </c>
      <c r="K23" s="31" t="s">
        <v>668</v>
      </c>
    </row>
    <row r="24" spans="1:11" x14ac:dyDescent="0.25">
      <c r="A24">
        <v>95520</v>
      </c>
      <c r="B24" s="26">
        <v>508089512</v>
      </c>
      <c r="C24" s="26">
        <v>880320</v>
      </c>
      <c r="D24" s="39">
        <v>305408</v>
      </c>
      <c r="E24" s="26">
        <v>13354</v>
      </c>
      <c r="F24" s="26">
        <v>900</v>
      </c>
      <c r="G24" s="26"/>
      <c r="H24" t="s">
        <v>304</v>
      </c>
      <c r="I24">
        <v>6946108</v>
      </c>
      <c r="J24" s="27">
        <v>42811</v>
      </c>
      <c r="K24" s="31" t="s">
        <v>668</v>
      </c>
    </row>
    <row r="25" spans="1:11" x14ac:dyDescent="0.25">
      <c r="A25">
        <v>41014</v>
      </c>
      <c r="B25" s="26">
        <v>658314729</v>
      </c>
      <c r="C25" s="26">
        <v>808604</v>
      </c>
      <c r="D25" s="39">
        <v>668071</v>
      </c>
      <c r="E25" s="26">
        <v>13354</v>
      </c>
      <c r="F25" s="26">
        <v>900</v>
      </c>
      <c r="G25" s="26"/>
      <c r="H25" t="s">
        <v>304</v>
      </c>
      <c r="I25">
        <v>5222664</v>
      </c>
      <c r="J25" s="27">
        <v>42811</v>
      </c>
      <c r="K25" s="31" t="s">
        <v>668</v>
      </c>
    </row>
    <row r="26" spans="1:11" x14ac:dyDescent="0.25">
      <c r="A26">
        <v>66254</v>
      </c>
      <c r="B26" s="26">
        <v>508089512</v>
      </c>
      <c r="C26" s="26">
        <v>332556</v>
      </c>
      <c r="D26" s="39">
        <v>305038</v>
      </c>
      <c r="E26" s="26">
        <v>45204</v>
      </c>
      <c r="F26" s="26">
        <v>900</v>
      </c>
      <c r="G26" s="26"/>
      <c r="H26" t="s">
        <v>304</v>
      </c>
      <c r="I26">
        <v>9065406</v>
      </c>
      <c r="J26" s="27">
        <v>42812</v>
      </c>
      <c r="K26" s="31" t="s">
        <v>668</v>
      </c>
    </row>
    <row r="27" spans="1:11" x14ac:dyDescent="0.25">
      <c r="A27">
        <v>71001</v>
      </c>
      <c r="B27" s="26">
        <v>912086047</v>
      </c>
      <c r="C27" s="26">
        <v>980350</v>
      </c>
      <c r="D27" s="39">
        <v>605068</v>
      </c>
      <c r="E27" s="26">
        <v>70554</v>
      </c>
      <c r="F27" s="26">
        <v>900</v>
      </c>
      <c r="G27" s="26"/>
      <c r="H27" t="s">
        <v>305</v>
      </c>
      <c r="I27">
        <v>9090562</v>
      </c>
      <c r="J27" s="27">
        <v>42814</v>
      </c>
      <c r="K27" s="31" t="s">
        <v>668</v>
      </c>
    </row>
    <row r="28" spans="1:11" x14ac:dyDescent="0.25">
      <c r="A28">
        <v>54044</v>
      </c>
      <c r="B28" s="26">
        <v>912086047</v>
      </c>
      <c r="C28" s="26">
        <v>506795</v>
      </c>
      <c r="D28" s="39">
        <v>996055</v>
      </c>
      <c r="E28" s="26">
        <v>70015</v>
      </c>
      <c r="F28" s="26">
        <v>1000</v>
      </c>
      <c r="G28" s="26"/>
      <c r="H28" t="s">
        <v>305</v>
      </c>
      <c r="I28">
        <v>9758261</v>
      </c>
      <c r="J28" s="27">
        <v>42818</v>
      </c>
      <c r="K28" s="31" t="s">
        <v>693</v>
      </c>
    </row>
    <row r="29" spans="1:11" x14ac:dyDescent="0.25">
      <c r="A29">
        <v>60503</v>
      </c>
      <c r="B29" s="26">
        <v>912086047</v>
      </c>
      <c r="C29" s="26">
        <v>894632</v>
      </c>
      <c r="D29" s="39">
        <v>160530</v>
      </c>
      <c r="E29" s="26">
        <v>65480</v>
      </c>
      <c r="F29" s="26">
        <v>2040</v>
      </c>
      <c r="G29" s="26"/>
      <c r="H29" t="s">
        <v>305</v>
      </c>
      <c r="I29">
        <v>4672367</v>
      </c>
      <c r="J29" s="27">
        <v>42819</v>
      </c>
      <c r="K29" s="31" t="s">
        <v>693</v>
      </c>
    </row>
    <row r="30" spans="1:11" x14ac:dyDescent="0.25">
      <c r="A30">
        <v>38577</v>
      </c>
      <c r="B30" s="26">
        <v>504796147</v>
      </c>
      <c r="C30" s="26">
        <v>641589</v>
      </c>
      <c r="D30" s="39">
        <v>775041</v>
      </c>
      <c r="E30" s="26">
        <v>30574</v>
      </c>
      <c r="F30" s="26">
        <v>2720</v>
      </c>
      <c r="G30" s="26">
        <v>9977</v>
      </c>
      <c r="H30" t="s">
        <v>306</v>
      </c>
      <c r="J30" s="27">
        <v>42819</v>
      </c>
      <c r="K30" s="31" t="s">
        <v>693</v>
      </c>
    </row>
    <row r="31" spans="1:11" x14ac:dyDescent="0.25">
      <c r="A31">
        <v>24770</v>
      </c>
      <c r="B31" s="26">
        <v>667057064</v>
      </c>
      <c r="C31" s="26">
        <v>223149</v>
      </c>
      <c r="D31" s="39">
        <v>335047</v>
      </c>
      <c r="E31" s="26">
        <v>65076</v>
      </c>
      <c r="F31" s="26">
        <v>2720</v>
      </c>
      <c r="G31" s="26"/>
      <c r="H31" t="s">
        <v>305</v>
      </c>
      <c r="I31">
        <v>9879654</v>
      </c>
      <c r="J31" s="27">
        <v>42812</v>
      </c>
      <c r="K31" s="31" t="s">
        <v>693</v>
      </c>
    </row>
    <row r="32" spans="1:11" x14ac:dyDescent="0.25">
      <c r="A32" s="26">
        <v>62312</v>
      </c>
      <c r="B32" s="26">
        <v>114058620</v>
      </c>
      <c r="C32" s="26">
        <v>283649</v>
      </c>
      <c r="D32" s="39">
        <v>421963</v>
      </c>
      <c r="E32" s="26">
        <v>51182</v>
      </c>
      <c r="F32" s="26">
        <v>8800</v>
      </c>
      <c r="G32" s="26">
        <v>2966</v>
      </c>
      <c r="H32" t="s">
        <v>306</v>
      </c>
      <c r="J32" s="27">
        <v>42812</v>
      </c>
      <c r="K32" s="31" t="s">
        <v>693</v>
      </c>
    </row>
    <row r="33" spans="1:11" x14ac:dyDescent="0.25">
      <c r="A33" s="26">
        <v>95036</v>
      </c>
      <c r="B33" s="26">
        <v>560191569</v>
      </c>
      <c r="C33" s="26">
        <v>577616</v>
      </c>
      <c r="D33" s="39">
        <v>903553</v>
      </c>
      <c r="E33" s="26">
        <v>77875</v>
      </c>
      <c r="F33" s="26">
        <v>11000</v>
      </c>
      <c r="G33" s="26"/>
      <c r="H33" t="s">
        <v>304</v>
      </c>
      <c r="I33">
        <v>5020066</v>
      </c>
      <c r="J33" s="27">
        <v>42818</v>
      </c>
      <c r="K33" s="31" t="s">
        <v>693</v>
      </c>
    </row>
    <row r="34" spans="1:11" x14ac:dyDescent="0.25">
      <c r="A34" s="26">
        <v>42438</v>
      </c>
      <c r="B34" s="26">
        <v>484071188</v>
      </c>
      <c r="C34" s="26">
        <v>517699</v>
      </c>
      <c r="D34" s="39">
        <v>490474</v>
      </c>
      <c r="E34" s="26">
        <v>93499</v>
      </c>
      <c r="F34" s="26">
        <v>11000</v>
      </c>
      <c r="G34" s="26"/>
      <c r="H34" t="s">
        <v>305</v>
      </c>
      <c r="I34">
        <v>7294039</v>
      </c>
      <c r="J34" s="27">
        <v>42818</v>
      </c>
      <c r="K34" s="31" t="s">
        <v>693</v>
      </c>
    </row>
    <row r="35" spans="1:11" x14ac:dyDescent="0.25">
      <c r="A35" s="26">
        <v>37469</v>
      </c>
      <c r="B35" s="26">
        <v>246761437</v>
      </c>
      <c r="C35" s="26">
        <v>947560</v>
      </c>
      <c r="D35" s="39">
        <v>550513</v>
      </c>
      <c r="E35" s="26">
        <v>84543</v>
      </c>
      <c r="F35" s="26">
        <v>44000</v>
      </c>
      <c r="G35" s="26">
        <v>2375</v>
      </c>
      <c r="H35" t="s">
        <v>306</v>
      </c>
      <c r="J35" s="27">
        <v>42812</v>
      </c>
      <c r="K35" s="31" t="s">
        <v>693</v>
      </c>
    </row>
    <row r="36" spans="1:11" x14ac:dyDescent="0.25">
      <c r="A36" s="26">
        <v>81464</v>
      </c>
      <c r="B36" s="26">
        <v>838679702</v>
      </c>
      <c r="C36" s="26"/>
      <c r="D36" s="39">
        <v>326574</v>
      </c>
      <c r="E36" s="26">
        <v>87363</v>
      </c>
      <c r="F36" s="26">
        <v>88000</v>
      </c>
      <c r="G36" s="26"/>
      <c r="H36" t="s">
        <v>304</v>
      </c>
      <c r="I36">
        <v>2858377</v>
      </c>
      <c r="J36" s="27">
        <v>42814</v>
      </c>
      <c r="K36" s="31" t="s">
        <v>693</v>
      </c>
    </row>
    <row r="37" spans="1:11" x14ac:dyDescent="0.25">
      <c r="A37" s="26">
        <v>55769</v>
      </c>
      <c r="B37" s="26">
        <v>145751240</v>
      </c>
      <c r="C37" s="26">
        <v>241754</v>
      </c>
      <c r="D37" s="39">
        <v>888176</v>
      </c>
      <c r="E37" s="26">
        <v>52581</v>
      </c>
      <c r="F37" s="26">
        <v>66000</v>
      </c>
      <c r="G37" s="26"/>
      <c r="H37" t="s">
        <v>304</v>
      </c>
      <c r="I37">
        <v>8405146</v>
      </c>
      <c r="J37" s="27">
        <v>42818</v>
      </c>
      <c r="K37" s="31" t="s">
        <v>693</v>
      </c>
    </row>
    <row r="38" spans="1:11" x14ac:dyDescent="0.25">
      <c r="A38" s="26">
        <v>25844</v>
      </c>
      <c r="B38" s="26">
        <v>398064250</v>
      </c>
      <c r="C38" s="26">
        <v>839886</v>
      </c>
      <c r="D38" s="39">
        <v>400848</v>
      </c>
      <c r="E38" s="26">
        <v>99505</v>
      </c>
      <c r="F38" s="26">
        <v>88000</v>
      </c>
      <c r="G38" s="26"/>
      <c r="H38" t="s">
        <v>304</v>
      </c>
      <c r="I38">
        <v>9332864</v>
      </c>
      <c r="J38" s="27">
        <v>42819</v>
      </c>
      <c r="K38" s="31" t="s">
        <v>694</v>
      </c>
    </row>
    <row r="39" spans="1:11" x14ac:dyDescent="0.25">
      <c r="A39" s="26">
        <v>73764</v>
      </c>
      <c r="B39" s="26">
        <v>835731031</v>
      </c>
      <c r="C39" s="26">
        <v>777700</v>
      </c>
      <c r="D39" s="39">
        <v>233648</v>
      </c>
      <c r="E39" s="26">
        <v>86366</v>
      </c>
      <c r="F39" s="26">
        <v>22000</v>
      </c>
      <c r="G39" s="26"/>
      <c r="H39" t="s">
        <v>305</v>
      </c>
      <c r="I39">
        <v>6368825</v>
      </c>
      <c r="J39" s="27">
        <v>42811</v>
      </c>
      <c r="K39" s="31" t="s">
        <v>694</v>
      </c>
    </row>
    <row r="40" spans="1:11" x14ac:dyDescent="0.25">
      <c r="A40" s="26">
        <v>33424</v>
      </c>
      <c r="B40" s="26">
        <v>949644180</v>
      </c>
      <c r="C40" s="26">
        <v>455839</v>
      </c>
      <c r="D40" s="39">
        <v>657405</v>
      </c>
      <c r="E40" s="26">
        <v>69988</v>
      </c>
      <c r="F40" s="26">
        <v>1920</v>
      </c>
      <c r="G40" s="26"/>
      <c r="H40" t="s">
        <v>305</v>
      </c>
      <c r="I40">
        <v>3424273</v>
      </c>
      <c r="J40" s="27">
        <v>42814</v>
      </c>
      <c r="K40" s="31" t="s">
        <v>694</v>
      </c>
    </row>
    <row r="41" spans="1:11" x14ac:dyDescent="0.25">
      <c r="A41" s="26">
        <v>45956</v>
      </c>
      <c r="B41" s="26">
        <v>525911359</v>
      </c>
      <c r="C41" s="26">
        <v>383349</v>
      </c>
      <c r="D41" s="39">
        <v>631528</v>
      </c>
      <c r="E41" s="26">
        <v>58853</v>
      </c>
      <c r="F41" s="26">
        <v>1920</v>
      </c>
      <c r="G41" s="26">
        <v>1506</v>
      </c>
      <c r="H41" t="s">
        <v>306</v>
      </c>
      <c r="J41" s="27">
        <v>42875</v>
      </c>
      <c r="K41" s="31" t="s">
        <v>694</v>
      </c>
    </row>
    <row r="42" spans="1:11" x14ac:dyDescent="0.25">
      <c r="A42" s="26">
        <v>11013</v>
      </c>
      <c r="B42" s="26">
        <v>573426003</v>
      </c>
      <c r="C42" s="26">
        <v>355971</v>
      </c>
      <c r="D42" s="39">
        <v>508724</v>
      </c>
      <c r="E42" s="26">
        <v>43146</v>
      </c>
      <c r="F42" s="26">
        <v>1500</v>
      </c>
      <c r="G42" s="26">
        <v>2280</v>
      </c>
      <c r="H42" t="s">
        <v>306</v>
      </c>
      <c r="J42" s="27">
        <v>42814</v>
      </c>
      <c r="K42" s="31" t="s">
        <v>694</v>
      </c>
    </row>
    <row r="43" spans="1:11" x14ac:dyDescent="0.25">
      <c r="A43" s="26">
        <v>70807</v>
      </c>
      <c r="B43" s="26">
        <v>761344326</v>
      </c>
      <c r="C43" s="26">
        <v>511568</v>
      </c>
      <c r="D43" s="39">
        <v>608445</v>
      </c>
      <c r="E43" s="26">
        <v>11879</v>
      </c>
      <c r="F43" s="26">
        <v>1215</v>
      </c>
      <c r="G43" s="26">
        <v>6906</v>
      </c>
      <c r="H43" t="s">
        <v>306</v>
      </c>
      <c r="J43" s="27">
        <v>42819</v>
      </c>
      <c r="K43" s="31" t="s">
        <v>694</v>
      </c>
    </row>
    <row r="44" spans="1:11" x14ac:dyDescent="0.25">
      <c r="A44" s="26">
        <v>27362</v>
      </c>
      <c r="B44" s="26">
        <v>266304285</v>
      </c>
      <c r="C44" s="26">
        <v>711945</v>
      </c>
      <c r="D44" s="39">
        <v>378076</v>
      </c>
      <c r="E44" s="26">
        <v>67612</v>
      </c>
      <c r="F44" s="26">
        <v>1350</v>
      </c>
      <c r="G44" s="26">
        <v>7316</v>
      </c>
      <c r="H44" t="s">
        <v>306</v>
      </c>
      <c r="J44" s="27">
        <v>42819</v>
      </c>
      <c r="K44" s="31" t="s">
        <v>694</v>
      </c>
    </row>
    <row r="45" spans="1:11" x14ac:dyDescent="0.25">
      <c r="A45" s="26">
        <v>12274</v>
      </c>
      <c r="B45" s="26">
        <v>453904299</v>
      </c>
      <c r="C45" s="26">
        <v>642027</v>
      </c>
      <c r="D45" s="39">
        <v>733501</v>
      </c>
      <c r="E45" s="26">
        <v>92493</v>
      </c>
      <c r="F45" s="26">
        <v>2025</v>
      </c>
      <c r="G45" s="26"/>
      <c r="H45" t="s">
        <v>305</v>
      </c>
      <c r="I45">
        <v>6566325</v>
      </c>
      <c r="J45" s="27">
        <v>42819</v>
      </c>
      <c r="K45" s="31" t="s">
        <v>694</v>
      </c>
    </row>
    <row r="46" spans="1:11" x14ac:dyDescent="0.25">
      <c r="A46" s="26">
        <v>17862</v>
      </c>
      <c r="B46" s="26">
        <v>189185611</v>
      </c>
      <c r="C46" s="26">
        <v>626749</v>
      </c>
      <c r="D46" s="39">
        <v>911798</v>
      </c>
      <c r="E46" s="26">
        <v>72371</v>
      </c>
      <c r="F46" s="26">
        <v>1800</v>
      </c>
      <c r="G46" s="26"/>
      <c r="H46" t="s">
        <v>305</v>
      </c>
      <c r="I46">
        <v>5000035</v>
      </c>
      <c r="J46" s="27">
        <v>42811</v>
      </c>
      <c r="K46" s="31" t="s">
        <v>694</v>
      </c>
    </row>
    <row r="47" spans="1:11" x14ac:dyDescent="0.25">
      <c r="A47" s="26">
        <v>35055</v>
      </c>
      <c r="B47" s="26">
        <v>311488387</v>
      </c>
      <c r="C47" s="26">
        <v>234101</v>
      </c>
      <c r="D47" s="39">
        <v>849906</v>
      </c>
      <c r="E47" s="26">
        <v>25203</v>
      </c>
      <c r="F47" s="26">
        <v>2400</v>
      </c>
      <c r="G47" s="26">
        <v>1487</v>
      </c>
      <c r="H47" t="s">
        <v>306</v>
      </c>
      <c r="J47" s="27">
        <v>42811</v>
      </c>
      <c r="K47" s="31" t="s">
        <v>694</v>
      </c>
    </row>
    <row r="48" spans="1:11" x14ac:dyDescent="0.25">
      <c r="A48" s="26">
        <v>74457</v>
      </c>
      <c r="B48" s="26">
        <v>743296602</v>
      </c>
      <c r="C48" s="26">
        <v>343572</v>
      </c>
      <c r="D48" s="39">
        <v>484867</v>
      </c>
      <c r="E48" s="26">
        <v>82392</v>
      </c>
      <c r="F48" s="26">
        <v>2400</v>
      </c>
      <c r="G48" s="26"/>
      <c r="H48" t="s">
        <v>304</v>
      </c>
      <c r="I48">
        <v>6566794</v>
      </c>
      <c r="J48" s="27">
        <v>42814</v>
      </c>
      <c r="K48" s="31" t="s">
        <v>694</v>
      </c>
    </row>
    <row r="49" spans="1:11" x14ac:dyDescent="0.25">
      <c r="A49" s="26">
        <v>33907</v>
      </c>
      <c r="B49" s="26">
        <v>886855566</v>
      </c>
      <c r="C49" s="26">
        <v>136556</v>
      </c>
      <c r="D49" s="39">
        <v>171088</v>
      </c>
      <c r="E49" s="26">
        <v>18523</v>
      </c>
      <c r="F49" s="26">
        <v>1200</v>
      </c>
      <c r="G49" s="26"/>
      <c r="H49" t="s">
        <v>304</v>
      </c>
      <c r="I49">
        <v>3037893</v>
      </c>
      <c r="J49" s="27">
        <v>42849</v>
      </c>
      <c r="K49" s="31" t="s">
        <v>694</v>
      </c>
    </row>
    <row r="50" spans="1:11" x14ac:dyDescent="0.25">
      <c r="A50" s="26">
        <v>58410</v>
      </c>
      <c r="B50" s="26">
        <v>180683546</v>
      </c>
      <c r="C50" s="26">
        <v>592472</v>
      </c>
      <c r="D50" s="39">
        <v>627590</v>
      </c>
      <c r="E50" s="26">
        <v>92746</v>
      </c>
      <c r="F50" s="26">
        <v>900</v>
      </c>
      <c r="G50" s="26">
        <v>2655</v>
      </c>
      <c r="H50" t="s">
        <v>306</v>
      </c>
      <c r="J50" s="27">
        <v>42811</v>
      </c>
      <c r="K50" s="31" t="s">
        <v>694</v>
      </c>
    </row>
    <row r="51" spans="1:11" x14ac:dyDescent="0.25">
      <c r="A51" s="26">
        <v>63127</v>
      </c>
      <c r="B51" s="26">
        <v>625430903</v>
      </c>
      <c r="C51" s="26">
        <v>454150</v>
      </c>
      <c r="D51" s="39">
        <v>466692</v>
      </c>
      <c r="E51" s="26">
        <v>90870</v>
      </c>
      <c r="F51" s="26">
        <v>1200</v>
      </c>
      <c r="G51" s="26"/>
      <c r="H51" t="s">
        <v>304</v>
      </c>
      <c r="I51">
        <v>7221968</v>
      </c>
      <c r="J51" s="27">
        <v>42811</v>
      </c>
      <c r="K51" s="31" t="s">
        <v>694</v>
      </c>
    </row>
    <row r="52" spans="1:11" x14ac:dyDescent="0.25">
      <c r="A52" s="26">
        <v>37452</v>
      </c>
      <c r="B52" s="26">
        <v>636531627</v>
      </c>
      <c r="C52" s="26">
        <v>646490</v>
      </c>
      <c r="D52" s="39">
        <v>220595</v>
      </c>
      <c r="E52" s="26">
        <v>38535</v>
      </c>
      <c r="F52" s="26">
        <v>900</v>
      </c>
      <c r="G52" s="26"/>
      <c r="H52" t="s">
        <v>305</v>
      </c>
      <c r="I52">
        <v>2399271</v>
      </c>
      <c r="J52" s="27">
        <v>42811</v>
      </c>
      <c r="K52" s="31" t="s">
        <v>694</v>
      </c>
    </row>
    <row r="53" spans="1:11" x14ac:dyDescent="0.25">
      <c r="A53" s="26">
        <v>92730</v>
      </c>
      <c r="B53" s="26">
        <v>145751240</v>
      </c>
      <c r="C53" s="26">
        <v>540782</v>
      </c>
      <c r="D53" s="39">
        <v>630399</v>
      </c>
      <c r="E53" s="26">
        <v>37945</v>
      </c>
      <c r="F53" s="26">
        <v>900</v>
      </c>
      <c r="G53" s="26"/>
      <c r="H53" t="s">
        <v>304</v>
      </c>
      <c r="I53">
        <v>4412623</v>
      </c>
      <c r="J53" s="27">
        <v>42811</v>
      </c>
      <c r="K53" s="31" t="s">
        <v>694</v>
      </c>
    </row>
    <row r="54" spans="1:11" x14ac:dyDescent="0.25">
      <c r="A54" s="26">
        <v>34563</v>
      </c>
      <c r="B54" s="26">
        <v>949644180</v>
      </c>
      <c r="C54" s="26">
        <v>672029</v>
      </c>
      <c r="D54" s="39">
        <v>419203</v>
      </c>
      <c r="E54" s="26">
        <v>78884</v>
      </c>
      <c r="F54" s="26">
        <v>7650</v>
      </c>
      <c r="H54" t="s">
        <v>305</v>
      </c>
      <c r="I54">
        <v>4479059</v>
      </c>
      <c r="J54" s="27">
        <v>42811</v>
      </c>
      <c r="K54" s="40" t="s">
        <v>442</v>
      </c>
    </row>
    <row r="55" spans="1:11" x14ac:dyDescent="0.25">
      <c r="A55" s="26">
        <v>82874</v>
      </c>
      <c r="B55" s="26">
        <v>180683546</v>
      </c>
      <c r="C55" s="26">
        <v>938749</v>
      </c>
      <c r="D55" s="39">
        <v>948037</v>
      </c>
      <c r="E55" s="26">
        <v>56971</v>
      </c>
      <c r="F55" s="26">
        <v>8500</v>
      </c>
      <c r="G55">
        <v>9902</v>
      </c>
      <c r="H55" t="s">
        <v>306</v>
      </c>
      <c r="J55" s="27">
        <v>42812</v>
      </c>
      <c r="K55" s="40" t="s">
        <v>442</v>
      </c>
    </row>
    <row r="56" spans="1:11" x14ac:dyDescent="0.25">
      <c r="A56" s="26">
        <v>34828</v>
      </c>
      <c r="B56" s="26">
        <v>625430903</v>
      </c>
      <c r="C56" s="26">
        <v>212257</v>
      </c>
      <c r="D56" s="39">
        <v>350157</v>
      </c>
      <c r="E56" s="26">
        <v>13836</v>
      </c>
      <c r="F56" s="26">
        <v>8500</v>
      </c>
      <c r="H56" t="s">
        <v>304</v>
      </c>
      <c r="I56">
        <v>3937362</v>
      </c>
      <c r="J56" s="27">
        <v>42814</v>
      </c>
      <c r="K56" s="40" t="s">
        <v>442</v>
      </c>
    </row>
    <row r="57" spans="1:11" x14ac:dyDescent="0.25">
      <c r="A57" s="26">
        <v>52203</v>
      </c>
      <c r="B57" s="26">
        <v>145751240</v>
      </c>
      <c r="C57" s="26">
        <v>662797</v>
      </c>
      <c r="D57" s="39">
        <v>730615</v>
      </c>
      <c r="E57" s="26">
        <v>41510</v>
      </c>
      <c r="F57" s="26">
        <v>8500</v>
      </c>
      <c r="H57" t="s">
        <v>304</v>
      </c>
      <c r="I57">
        <v>2594600</v>
      </c>
      <c r="J57" s="27">
        <v>42818</v>
      </c>
      <c r="K57" s="40" t="s">
        <v>442</v>
      </c>
    </row>
    <row r="58" spans="1:11" x14ac:dyDescent="0.25">
      <c r="A58" s="26">
        <v>25061</v>
      </c>
      <c r="B58" s="26">
        <v>842895157</v>
      </c>
      <c r="C58" s="26">
        <v>831855</v>
      </c>
      <c r="D58" s="39">
        <v>877919</v>
      </c>
      <c r="E58" s="26">
        <v>16515</v>
      </c>
      <c r="F58" s="26">
        <v>550</v>
      </c>
      <c r="H58" t="s">
        <v>305</v>
      </c>
      <c r="I58">
        <v>8844939</v>
      </c>
      <c r="J58" s="27">
        <v>42819</v>
      </c>
      <c r="K58" s="40" t="s">
        <v>442</v>
      </c>
    </row>
    <row r="59" spans="1:11" x14ac:dyDescent="0.25">
      <c r="A59" s="26">
        <v>67411</v>
      </c>
      <c r="B59" s="26">
        <v>508089512</v>
      </c>
      <c r="C59" s="26">
        <v>540429</v>
      </c>
      <c r="D59" s="39">
        <v>852032</v>
      </c>
      <c r="E59" s="26">
        <v>64930</v>
      </c>
      <c r="F59" s="26">
        <v>550</v>
      </c>
      <c r="H59" t="s">
        <v>304</v>
      </c>
      <c r="I59">
        <v>9516623</v>
      </c>
      <c r="J59" s="27">
        <v>42819</v>
      </c>
      <c r="K59" s="40" t="s">
        <v>442</v>
      </c>
    </row>
    <row r="60" spans="1:11" x14ac:dyDescent="0.25">
      <c r="A60" s="26">
        <v>80269</v>
      </c>
      <c r="B60" s="26">
        <v>658314729</v>
      </c>
      <c r="C60" s="26">
        <v>621406</v>
      </c>
      <c r="D60" s="39">
        <v>159338</v>
      </c>
      <c r="E60" s="26">
        <v>64270</v>
      </c>
      <c r="F60" s="26">
        <v>400</v>
      </c>
      <c r="H60" t="s">
        <v>304</v>
      </c>
      <c r="I60">
        <v>8045845</v>
      </c>
      <c r="J60" s="27">
        <v>42812</v>
      </c>
      <c r="K60" s="40" t="s">
        <v>442</v>
      </c>
    </row>
    <row r="61" spans="1:11" x14ac:dyDescent="0.25">
      <c r="A61" s="26">
        <v>89119</v>
      </c>
      <c r="B61" s="26">
        <v>508089512</v>
      </c>
      <c r="C61" s="26">
        <v>872673</v>
      </c>
      <c r="D61" s="39">
        <v>629485</v>
      </c>
      <c r="E61" s="26">
        <v>57320</v>
      </c>
      <c r="F61" s="26">
        <v>2200</v>
      </c>
      <c r="H61" t="s">
        <v>304</v>
      </c>
      <c r="I61">
        <v>9347350</v>
      </c>
      <c r="J61" s="27">
        <v>42812</v>
      </c>
      <c r="K61" s="40" t="s">
        <v>442</v>
      </c>
    </row>
    <row r="62" spans="1:11" x14ac:dyDescent="0.25">
      <c r="A62" s="26">
        <v>24676</v>
      </c>
      <c r="B62" s="26">
        <v>266304285</v>
      </c>
      <c r="C62" s="26">
        <v>140814</v>
      </c>
      <c r="D62" s="39">
        <v>384074</v>
      </c>
      <c r="E62" s="26">
        <v>23564</v>
      </c>
      <c r="F62" s="26">
        <v>5500</v>
      </c>
      <c r="G62">
        <v>6110</v>
      </c>
      <c r="H62" t="s">
        <v>306</v>
      </c>
      <c r="J62" s="27">
        <v>42818</v>
      </c>
      <c r="K62" s="40" t="s">
        <v>442</v>
      </c>
    </row>
    <row r="63" spans="1:11" x14ac:dyDescent="0.25">
      <c r="A63" s="26">
        <v>88572</v>
      </c>
      <c r="B63" s="26">
        <v>453904299</v>
      </c>
      <c r="C63" s="26">
        <v>551885</v>
      </c>
      <c r="D63" s="39">
        <v>648746</v>
      </c>
      <c r="E63" s="26">
        <v>99319</v>
      </c>
      <c r="F63" s="26">
        <v>5500</v>
      </c>
      <c r="H63" t="s">
        <v>305</v>
      </c>
      <c r="I63">
        <v>2640078</v>
      </c>
      <c r="J63" s="27">
        <v>42818</v>
      </c>
      <c r="K63" s="40" t="s">
        <v>442</v>
      </c>
    </row>
    <row r="64" spans="1:11" x14ac:dyDescent="0.25">
      <c r="A64" s="26">
        <v>55333</v>
      </c>
      <c r="B64" s="26">
        <v>189185611</v>
      </c>
      <c r="C64" s="26">
        <v>427158</v>
      </c>
      <c r="D64" s="39">
        <v>530028</v>
      </c>
      <c r="E64" s="26">
        <v>99319</v>
      </c>
      <c r="F64" s="26">
        <v>5500</v>
      </c>
      <c r="H64" t="s">
        <v>305</v>
      </c>
      <c r="I64">
        <v>9423003</v>
      </c>
      <c r="J64" s="27">
        <v>42812</v>
      </c>
      <c r="K64" s="40" t="s">
        <v>442</v>
      </c>
    </row>
    <row r="65" spans="1:11" x14ac:dyDescent="0.25">
      <c r="A65" s="26">
        <v>98553</v>
      </c>
      <c r="B65" s="26">
        <v>311488387</v>
      </c>
      <c r="C65" s="26">
        <v>676707</v>
      </c>
      <c r="D65" s="39">
        <v>128595</v>
      </c>
      <c r="E65" s="26">
        <v>27488</v>
      </c>
      <c r="F65" s="26">
        <v>990</v>
      </c>
      <c r="G65">
        <v>3370</v>
      </c>
      <c r="H65" t="s">
        <v>306</v>
      </c>
      <c r="J65" s="27">
        <v>42814</v>
      </c>
      <c r="K65" s="40" t="s">
        <v>715</v>
      </c>
    </row>
    <row r="66" spans="1:11" x14ac:dyDescent="0.25">
      <c r="A66" s="26">
        <v>66151</v>
      </c>
      <c r="B66" s="26">
        <v>453904299</v>
      </c>
      <c r="C66" s="26">
        <v>682857</v>
      </c>
      <c r="D66" s="39">
        <v>777694</v>
      </c>
      <c r="E66" s="26">
        <v>55228</v>
      </c>
      <c r="F66" s="26">
        <v>2880</v>
      </c>
      <c r="H66" t="s">
        <v>305</v>
      </c>
      <c r="I66">
        <v>9743611</v>
      </c>
      <c r="J66" s="27">
        <v>42818</v>
      </c>
      <c r="K66" s="40" t="s">
        <v>715</v>
      </c>
    </row>
    <row r="67" spans="1:11" x14ac:dyDescent="0.25">
      <c r="A67" s="26">
        <v>48910</v>
      </c>
      <c r="B67" s="26">
        <v>453904299</v>
      </c>
      <c r="C67" s="26">
        <v>289016</v>
      </c>
      <c r="D67" s="39">
        <v>758803</v>
      </c>
      <c r="E67" s="26">
        <v>83963</v>
      </c>
      <c r="F67" s="26">
        <v>3200</v>
      </c>
      <c r="H67" t="s">
        <v>305</v>
      </c>
      <c r="I67">
        <v>6786263</v>
      </c>
      <c r="J67" s="27">
        <v>42850</v>
      </c>
      <c r="K67" s="40" t="s">
        <v>715</v>
      </c>
    </row>
    <row r="68" spans="1:11" x14ac:dyDescent="0.25">
      <c r="A68" s="26">
        <v>40134</v>
      </c>
      <c r="B68" s="26">
        <v>949644180</v>
      </c>
      <c r="C68" s="26">
        <v>129602</v>
      </c>
      <c r="D68" s="39">
        <v>190129</v>
      </c>
      <c r="E68" s="26">
        <v>98724</v>
      </c>
      <c r="F68" s="26">
        <v>3200</v>
      </c>
      <c r="H68" t="s">
        <v>305</v>
      </c>
      <c r="I68">
        <v>6566286</v>
      </c>
      <c r="J68" s="27">
        <v>42811</v>
      </c>
      <c r="K68" s="40" t="s">
        <v>715</v>
      </c>
    </row>
    <row r="69" spans="1:11" x14ac:dyDescent="0.25">
      <c r="A69" s="26">
        <v>24577</v>
      </c>
      <c r="B69" s="26">
        <v>266304285</v>
      </c>
      <c r="C69" s="26">
        <v>697511</v>
      </c>
      <c r="D69" s="39">
        <v>815548</v>
      </c>
      <c r="E69" s="26">
        <v>38062</v>
      </c>
      <c r="F69" s="26">
        <v>2025</v>
      </c>
      <c r="G69">
        <v>4230</v>
      </c>
      <c r="H69" t="s">
        <v>306</v>
      </c>
      <c r="J69" s="27">
        <v>42814</v>
      </c>
      <c r="K69" s="40" t="s">
        <v>715</v>
      </c>
    </row>
    <row r="70" spans="1:11" x14ac:dyDescent="0.25">
      <c r="A70" s="26">
        <v>22837</v>
      </c>
      <c r="B70" s="26">
        <v>453904299</v>
      </c>
      <c r="C70" s="26">
        <v>858617</v>
      </c>
      <c r="D70" s="39">
        <v>661535</v>
      </c>
      <c r="E70" s="26">
        <v>98450</v>
      </c>
      <c r="F70" s="26">
        <v>2025</v>
      </c>
      <c r="H70" t="s">
        <v>305</v>
      </c>
      <c r="I70">
        <v>2464880</v>
      </c>
      <c r="J70" s="27">
        <v>42814</v>
      </c>
      <c r="K70" s="40" t="s">
        <v>715</v>
      </c>
    </row>
    <row r="71" spans="1:11" x14ac:dyDescent="0.25">
      <c r="A71" s="26">
        <v>55754</v>
      </c>
      <c r="B71" s="26">
        <v>453904299</v>
      </c>
      <c r="C71" s="26">
        <v>380587</v>
      </c>
      <c r="D71" s="39">
        <v>964485</v>
      </c>
      <c r="E71" s="26">
        <v>28804</v>
      </c>
      <c r="F71" s="26">
        <v>2025</v>
      </c>
      <c r="H71" t="s">
        <v>305</v>
      </c>
      <c r="I71">
        <v>4759296</v>
      </c>
      <c r="J71" s="27">
        <v>42814</v>
      </c>
      <c r="K71" s="40" t="s">
        <v>715</v>
      </c>
    </row>
    <row r="72" spans="1:11" x14ac:dyDescent="0.25">
      <c r="A72" s="26">
        <v>65769</v>
      </c>
      <c r="B72" s="26">
        <v>189185611</v>
      </c>
      <c r="C72" s="26">
        <v>872939</v>
      </c>
      <c r="D72" s="39">
        <v>671613</v>
      </c>
      <c r="E72" s="26">
        <v>47146</v>
      </c>
      <c r="F72" s="26">
        <v>1200</v>
      </c>
      <c r="H72" t="s">
        <v>305</v>
      </c>
      <c r="I72">
        <v>1679385</v>
      </c>
      <c r="J72" s="27">
        <v>42819</v>
      </c>
      <c r="K72" s="40" t="s">
        <v>715</v>
      </c>
    </row>
    <row r="73" spans="1:11" x14ac:dyDescent="0.25">
      <c r="A73" s="26">
        <v>46769</v>
      </c>
      <c r="B73" s="26">
        <v>189185611</v>
      </c>
      <c r="C73" s="26">
        <v>734204</v>
      </c>
      <c r="D73" s="39">
        <v>724601</v>
      </c>
      <c r="E73" s="26">
        <v>98311</v>
      </c>
      <c r="F73" s="26">
        <v>1200</v>
      </c>
      <c r="H73" t="s">
        <v>305</v>
      </c>
      <c r="I73">
        <v>8147507</v>
      </c>
      <c r="J73" s="27">
        <v>42819</v>
      </c>
      <c r="K73" s="40" t="s">
        <v>715</v>
      </c>
    </row>
    <row r="74" spans="1:11" x14ac:dyDescent="0.25">
      <c r="A74" s="26">
        <v>58290</v>
      </c>
      <c r="B74" s="26">
        <v>949644180</v>
      </c>
      <c r="C74" s="26">
        <v>693994</v>
      </c>
      <c r="D74" s="39">
        <v>502438</v>
      </c>
      <c r="E74" s="26">
        <v>80903</v>
      </c>
      <c r="F74" s="26">
        <v>1200</v>
      </c>
      <c r="H74" t="s">
        <v>305</v>
      </c>
      <c r="I74">
        <v>9098388</v>
      </c>
      <c r="J74" s="27">
        <v>42819</v>
      </c>
      <c r="K74" s="40" t="s">
        <v>715</v>
      </c>
    </row>
    <row r="75" spans="1:11" x14ac:dyDescent="0.25">
      <c r="A75" s="26">
        <v>16016</v>
      </c>
      <c r="B75" s="26">
        <v>761344326</v>
      </c>
      <c r="C75" s="26">
        <v>409852</v>
      </c>
      <c r="D75" s="39">
        <v>172474</v>
      </c>
      <c r="E75" s="26">
        <v>48839</v>
      </c>
      <c r="F75" s="26">
        <v>10700</v>
      </c>
      <c r="G75">
        <v>2950</v>
      </c>
      <c r="H75" t="s">
        <v>306</v>
      </c>
      <c r="J75" s="27">
        <v>42811</v>
      </c>
      <c r="K75" s="40" t="s">
        <v>715</v>
      </c>
    </row>
    <row r="76" spans="1:11" x14ac:dyDescent="0.25">
      <c r="A76" s="26">
        <v>28940</v>
      </c>
      <c r="B76" s="26">
        <v>266304285</v>
      </c>
      <c r="C76" s="26">
        <v>703289</v>
      </c>
      <c r="D76" s="39">
        <v>131887</v>
      </c>
      <c r="E76" s="26">
        <v>81049</v>
      </c>
      <c r="F76" s="26">
        <v>10800</v>
      </c>
      <c r="G76">
        <v>2351</v>
      </c>
      <c r="H76" t="s">
        <v>306</v>
      </c>
      <c r="J76" s="27">
        <v>42811</v>
      </c>
      <c r="K76" s="40" t="s">
        <v>715</v>
      </c>
    </row>
    <row r="77" spans="1:11" x14ac:dyDescent="0.25">
      <c r="A77" s="26">
        <v>46337</v>
      </c>
      <c r="B77" s="26">
        <v>453904299</v>
      </c>
      <c r="C77" s="26">
        <v>224586</v>
      </c>
      <c r="D77" s="39">
        <v>474872</v>
      </c>
      <c r="E77" s="26">
        <v>88631</v>
      </c>
      <c r="F77" s="26">
        <v>6000</v>
      </c>
      <c r="H77" t="s">
        <v>305</v>
      </c>
      <c r="I77">
        <v>6187365</v>
      </c>
      <c r="J77" s="27">
        <v>42814</v>
      </c>
      <c r="K77" s="40" t="s">
        <v>715</v>
      </c>
    </row>
    <row r="78" spans="1:11" x14ac:dyDescent="0.25">
      <c r="A78" s="26">
        <v>35315</v>
      </c>
      <c r="B78" s="26">
        <v>189185611</v>
      </c>
      <c r="C78" s="26"/>
      <c r="D78" s="39">
        <v>421502</v>
      </c>
      <c r="E78" s="26">
        <v>14630</v>
      </c>
      <c r="F78" s="26">
        <v>4800</v>
      </c>
      <c r="H78" t="s">
        <v>305</v>
      </c>
      <c r="I78">
        <v>4664130</v>
      </c>
      <c r="J78" s="27">
        <v>42818</v>
      </c>
      <c r="K78" s="40" t="s">
        <v>715</v>
      </c>
    </row>
    <row r="79" spans="1:11" x14ac:dyDescent="0.25">
      <c r="A79" s="26">
        <v>47853</v>
      </c>
      <c r="B79" s="26">
        <v>761344326</v>
      </c>
      <c r="C79" s="26">
        <v>168182</v>
      </c>
      <c r="D79" s="39">
        <v>284898</v>
      </c>
      <c r="E79" s="26">
        <v>18095</v>
      </c>
      <c r="F79" s="26">
        <v>3000</v>
      </c>
      <c r="G79">
        <v>9186</v>
      </c>
      <c r="H79" t="s">
        <v>306</v>
      </c>
      <c r="J79" s="27">
        <v>42811</v>
      </c>
      <c r="K79" s="40" t="s">
        <v>715</v>
      </c>
    </row>
    <row r="80" spans="1:11" x14ac:dyDescent="0.25">
      <c r="A80" s="26">
        <v>60191</v>
      </c>
      <c r="B80" s="26">
        <v>761344326</v>
      </c>
      <c r="C80" s="26">
        <v>898293</v>
      </c>
      <c r="D80" s="39">
        <v>406525</v>
      </c>
      <c r="E80" s="26">
        <v>99410</v>
      </c>
      <c r="F80" s="26">
        <v>8500</v>
      </c>
      <c r="G80">
        <v>8834</v>
      </c>
      <c r="H80" t="s">
        <v>306</v>
      </c>
      <c r="J80" s="27">
        <v>42811</v>
      </c>
      <c r="K80" s="40" t="s">
        <v>452</v>
      </c>
    </row>
    <row r="81" spans="1:11" x14ac:dyDescent="0.25">
      <c r="A81" s="26">
        <v>64680</v>
      </c>
      <c r="B81" s="26">
        <v>266304285</v>
      </c>
      <c r="C81" s="26">
        <v>537285</v>
      </c>
      <c r="D81" s="39">
        <v>745522</v>
      </c>
      <c r="E81" s="26">
        <v>46566</v>
      </c>
      <c r="F81" s="26">
        <v>8500</v>
      </c>
      <c r="G81">
        <v>1245</v>
      </c>
      <c r="H81" t="s">
        <v>306</v>
      </c>
      <c r="J81" s="27">
        <v>42811</v>
      </c>
      <c r="K81" s="40" t="s">
        <v>452</v>
      </c>
    </row>
    <row r="82" spans="1:11" x14ac:dyDescent="0.25">
      <c r="A82" s="26">
        <v>58965</v>
      </c>
      <c r="B82" s="26">
        <v>658314729</v>
      </c>
      <c r="C82" s="26">
        <v>388032</v>
      </c>
      <c r="D82" s="39">
        <v>790081</v>
      </c>
      <c r="E82" s="26">
        <v>65465</v>
      </c>
      <c r="F82" s="26">
        <v>12750</v>
      </c>
      <c r="H82" t="s">
        <v>304</v>
      </c>
      <c r="I82">
        <v>9982887</v>
      </c>
      <c r="J82" s="27">
        <v>42811</v>
      </c>
      <c r="K82" s="40" t="s">
        <v>452</v>
      </c>
    </row>
    <row r="83" spans="1:11" x14ac:dyDescent="0.25">
      <c r="A83" s="26">
        <v>20312</v>
      </c>
      <c r="B83" s="26">
        <v>504796147</v>
      </c>
      <c r="C83" s="26">
        <v>112154</v>
      </c>
      <c r="D83" s="39">
        <v>156360</v>
      </c>
      <c r="E83" s="26">
        <v>74018</v>
      </c>
      <c r="F83" s="26">
        <v>17000</v>
      </c>
      <c r="G83">
        <v>3718</v>
      </c>
      <c r="H83" t="s">
        <v>306</v>
      </c>
      <c r="J83" s="27">
        <v>42811</v>
      </c>
      <c r="K83" s="40" t="s">
        <v>452</v>
      </c>
    </row>
    <row r="84" spans="1:11" x14ac:dyDescent="0.25">
      <c r="A84" s="26">
        <v>48121</v>
      </c>
      <c r="B84" s="26">
        <v>640498345</v>
      </c>
      <c r="C84" s="26">
        <v>441859</v>
      </c>
      <c r="D84" s="39">
        <v>596874</v>
      </c>
      <c r="E84" s="26">
        <v>43515</v>
      </c>
      <c r="F84" s="26">
        <v>14300</v>
      </c>
      <c r="H84" t="s">
        <v>304</v>
      </c>
      <c r="I84">
        <v>8118357</v>
      </c>
      <c r="J84" s="27">
        <v>42812</v>
      </c>
      <c r="K84" s="40" t="s">
        <v>452</v>
      </c>
    </row>
    <row r="85" spans="1:11" x14ac:dyDescent="0.25">
      <c r="A85" s="26">
        <v>87975</v>
      </c>
      <c r="B85" s="26">
        <v>114058620</v>
      </c>
      <c r="C85" s="26">
        <v>951471</v>
      </c>
      <c r="D85" s="39">
        <v>821652</v>
      </c>
      <c r="E85" s="26">
        <v>55892</v>
      </c>
      <c r="F85" s="26">
        <v>14300</v>
      </c>
      <c r="G85">
        <v>8477</v>
      </c>
      <c r="H85" t="s">
        <v>306</v>
      </c>
      <c r="J85" s="27">
        <v>42814</v>
      </c>
      <c r="K85" s="40" t="s">
        <v>452</v>
      </c>
    </row>
    <row r="86" spans="1:11" x14ac:dyDescent="0.25">
      <c r="A86" s="26">
        <v>17780</v>
      </c>
      <c r="B86" s="26">
        <v>842895157</v>
      </c>
      <c r="C86" s="26">
        <v>931171</v>
      </c>
      <c r="D86" s="39">
        <v>285517</v>
      </c>
      <c r="E86" s="26">
        <v>75922</v>
      </c>
      <c r="F86" s="26">
        <v>11000</v>
      </c>
      <c r="H86" t="s">
        <v>305</v>
      </c>
      <c r="I86">
        <v>6247429</v>
      </c>
      <c r="J86" s="27">
        <v>42818</v>
      </c>
      <c r="K86" s="40" t="s">
        <v>452</v>
      </c>
    </row>
    <row r="87" spans="1:11" x14ac:dyDescent="0.25">
      <c r="A87" s="26">
        <v>88614</v>
      </c>
      <c r="B87" s="26">
        <v>912086047</v>
      </c>
      <c r="C87" s="26">
        <v>712492</v>
      </c>
      <c r="D87" s="39">
        <v>752287</v>
      </c>
      <c r="E87" s="26">
        <v>76000</v>
      </c>
      <c r="F87" s="26">
        <v>15400</v>
      </c>
      <c r="H87" t="s">
        <v>305</v>
      </c>
      <c r="I87">
        <v>9831076</v>
      </c>
      <c r="J87" s="27">
        <v>42819</v>
      </c>
      <c r="K87" s="40" t="s">
        <v>452</v>
      </c>
    </row>
    <row r="88" spans="1:11" x14ac:dyDescent="0.25">
      <c r="A88" s="26">
        <v>40953</v>
      </c>
      <c r="B88" s="26">
        <v>504796147</v>
      </c>
      <c r="C88" s="26">
        <v>785661</v>
      </c>
      <c r="D88" s="39">
        <v>780515</v>
      </c>
      <c r="E88" s="26">
        <v>55508</v>
      </c>
      <c r="F88" s="26">
        <v>44000</v>
      </c>
      <c r="G88">
        <v>7456</v>
      </c>
      <c r="H88" t="s">
        <v>306</v>
      </c>
      <c r="J88" s="27">
        <v>42819</v>
      </c>
      <c r="K88" s="40" t="s">
        <v>452</v>
      </c>
    </row>
    <row r="89" spans="1:11" x14ac:dyDescent="0.25">
      <c r="A89" s="26">
        <v>82196</v>
      </c>
      <c r="B89" s="26">
        <v>640498345</v>
      </c>
      <c r="C89" s="26">
        <v>146199</v>
      </c>
      <c r="D89" s="39">
        <v>650796</v>
      </c>
      <c r="E89" s="26">
        <v>42890</v>
      </c>
      <c r="F89" s="26">
        <v>44000</v>
      </c>
      <c r="H89" t="s">
        <v>304</v>
      </c>
      <c r="I89">
        <v>3032260</v>
      </c>
      <c r="J89" s="27">
        <v>42812</v>
      </c>
      <c r="K89" s="40" t="s">
        <v>452</v>
      </c>
    </row>
    <row r="90" spans="1:11" x14ac:dyDescent="0.25">
      <c r="A90" s="26">
        <v>93644</v>
      </c>
      <c r="B90" s="26">
        <v>114058620</v>
      </c>
      <c r="C90" s="26">
        <v>722371</v>
      </c>
      <c r="D90" s="39">
        <v>763429</v>
      </c>
      <c r="E90" s="26">
        <v>60820</v>
      </c>
      <c r="F90" s="26">
        <v>44000</v>
      </c>
      <c r="G90">
        <v>7581</v>
      </c>
      <c r="H90" t="s">
        <v>306</v>
      </c>
      <c r="J90" s="27">
        <v>42812</v>
      </c>
      <c r="K90" s="40" t="s">
        <v>452</v>
      </c>
    </row>
    <row r="91" spans="1:11" x14ac:dyDescent="0.25">
      <c r="A91" s="26">
        <v>13572</v>
      </c>
      <c r="B91" s="26">
        <v>114058620</v>
      </c>
      <c r="C91" s="26">
        <v>827090</v>
      </c>
      <c r="D91" s="39">
        <v>710193</v>
      </c>
      <c r="E91" s="26">
        <v>90829</v>
      </c>
      <c r="F91" s="26">
        <v>22000</v>
      </c>
      <c r="G91">
        <v>3304</v>
      </c>
      <c r="H91" t="s">
        <v>306</v>
      </c>
      <c r="J91" s="27">
        <v>42818</v>
      </c>
      <c r="K91" s="40" t="s">
        <v>739</v>
      </c>
    </row>
    <row r="92" spans="1:11" x14ac:dyDescent="0.25">
      <c r="A92" s="26">
        <v>60321</v>
      </c>
      <c r="B92" s="26">
        <v>842895157</v>
      </c>
      <c r="C92" s="26">
        <v>265858</v>
      </c>
      <c r="D92" s="39">
        <v>284290</v>
      </c>
      <c r="E92" s="26">
        <v>13291</v>
      </c>
      <c r="F92" s="26">
        <v>2560</v>
      </c>
      <c r="H92" t="s">
        <v>305</v>
      </c>
      <c r="I92">
        <v>9629230</v>
      </c>
      <c r="J92" s="27">
        <v>42818</v>
      </c>
      <c r="K92" s="40" t="s">
        <v>739</v>
      </c>
    </row>
    <row r="93" spans="1:11" x14ac:dyDescent="0.25">
      <c r="A93" s="26">
        <v>35989</v>
      </c>
      <c r="B93" s="26">
        <v>912086047</v>
      </c>
      <c r="C93" s="26">
        <v>810693</v>
      </c>
      <c r="D93" s="39">
        <v>250908</v>
      </c>
      <c r="E93" s="26">
        <v>51041</v>
      </c>
      <c r="F93" s="26">
        <v>2560</v>
      </c>
      <c r="H93" t="s">
        <v>305</v>
      </c>
      <c r="I93">
        <v>6457978</v>
      </c>
      <c r="J93" s="27">
        <v>42812</v>
      </c>
      <c r="K93" s="40" t="s">
        <v>739</v>
      </c>
    </row>
    <row r="94" spans="1:11" x14ac:dyDescent="0.25">
      <c r="A94" s="26">
        <v>17716</v>
      </c>
      <c r="B94" s="26">
        <v>842895157</v>
      </c>
      <c r="C94" s="26">
        <v>810028</v>
      </c>
      <c r="D94" s="39">
        <v>812876</v>
      </c>
      <c r="E94" s="26">
        <v>90147</v>
      </c>
      <c r="F94" s="26">
        <v>3840</v>
      </c>
      <c r="H94" t="s">
        <v>305</v>
      </c>
      <c r="I94">
        <v>1132436</v>
      </c>
      <c r="J94" s="27">
        <v>42814</v>
      </c>
      <c r="K94" s="40" t="s">
        <v>739</v>
      </c>
    </row>
    <row r="95" spans="1:11" x14ac:dyDescent="0.25">
      <c r="A95" s="26">
        <v>11852</v>
      </c>
      <c r="B95" s="26">
        <v>508089512</v>
      </c>
      <c r="C95" s="26">
        <v>737807</v>
      </c>
      <c r="D95" s="39">
        <v>481466</v>
      </c>
      <c r="E95" s="26">
        <v>51072</v>
      </c>
      <c r="F95" s="26">
        <v>12150</v>
      </c>
      <c r="H95" t="s">
        <v>304</v>
      </c>
      <c r="I95">
        <v>3567120</v>
      </c>
      <c r="J95" s="27">
        <v>42818</v>
      </c>
      <c r="K95" s="40" t="s">
        <v>739</v>
      </c>
    </row>
    <row r="96" spans="1:11" x14ac:dyDescent="0.25">
      <c r="A96" s="26">
        <v>93418</v>
      </c>
      <c r="B96" s="26">
        <v>658314729</v>
      </c>
      <c r="C96" s="26">
        <v>294920</v>
      </c>
      <c r="D96" s="39">
        <v>540858</v>
      </c>
      <c r="E96" s="26">
        <v>80563</v>
      </c>
      <c r="F96" s="26">
        <v>24300</v>
      </c>
      <c r="H96" t="s">
        <v>304</v>
      </c>
      <c r="I96">
        <v>1449984</v>
      </c>
      <c r="J96" s="27">
        <v>42819</v>
      </c>
      <c r="K96" s="40" t="s">
        <v>739</v>
      </c>
    </row>
    <row r="97" spans="1:11" x14ac:dyDescent="0.25">
      <c r="A97" s="26">
        <v>74055</v>
      </c>
      <c r="B97" s="26">
        <v>658314729</v>
      </c>
      <c r="C97" s="26">
        <v>960397</v>
      </c>
      <c r="D97" s="39">
        <v>789820</v>
      </c>
      <c r="E97" s="26">
        <v>20346</v>
      </c>
      <c r="F97" s="26">
        <v>12150</v>
      </c>
      <c r="H97" t="s">
        <v>304</v>
      </c>
      <c r="I97">
        <v>2135701</v>
      </c>
      <c r="J97" s="27">
        <v>42811</v>
      </c>
      <c r="K97" s="40" t="s">
        <v>739</v>
      </c>
    </row>
    <row r="98" spans="1:11" x14ac:dyDescent="0.25">
      <c r="A98" s="26">
        <v>30687</v>
      </c>
      <c r="B98" s="26">
        <v>842895157</v>
      </c>
      <c r="C98" s="26">
        <v>959408</v>
      </c>
      <c r="D98" s="39">
        <v>741224</v>
      </c>
      <c r="E98" s="26">
        <v>32878</v>
      </c>
      <c r="F98" s="26">
        <v>7800</v>
      </c>
      <c r="H98" t="s">
        <v>305</v>
      </c>
      <c r="I98">
        <v>5811413</v>
      </c>
      <c r="J98" s="27">
        <v>42814</v>
      </c>
      <c r="K98" s="40" t="s">
        <v>739</v>
      </c>
    </row>
    <row r="99" spans="1:11" x14ac:dyDescent="0.25">
      <c r="A99" s="26">
        <v>46127</v>
      </c>
      <c r="B99" s="26">
        <v>508089512</v>
      </c>
      <c r="C99" s="26">
        <v>232472</v>
      </c>
      <c r="D99" s="39">
        <v>592068</v>
      </c>
      <c r="E99" s="26">
        <v>43328</v>
      </c>
      <c r="F99" s="26">
        <v>6000</v>
      </c>
      <c r="H99" t="s">
        <v>304</v>
      </c>
      <c r="I99">
        <v>5955487</v>
      </c>
      <c r="J99" s="27">
        <v>42814</v>
      </c>
      <c r="K99" s="40" t="s">
        <v>739</v>
      </c>
    </row>
    <row r="100" spans="1:11" x14ac:dyDescent="0.25">
      <c r="A100" s="26">
        <v>39865</v>
      </c>
      <c r="B100" s="26">
        <v>658314729</v>
      </c>
      <c r="C100" s="26">
        <v>466650</v>
      </c>
      <c r="D100" s="39">
        <v>838584</v>
      </c>
      <c r="E100" s="26">
        <v>43328</v>
      </c>
      <c r="F100" s="26">
        <v>6000</v>
      </c>
      <c r="H100" t="s">
        <v>304</v>
      </c>
      <c r="I100">
        <v>2611232</v>
      </c>
      <c r="J100" s="27">
        <v>42814</v>
      </c>
      <c r="K100" s="40" t="s">
        <v>739</v>
      </c>
    </row>
    <row r="101" spans="1:11" x14ac:dyDescent="0.25">
      <c r="A101" s="26">
        <v>49974</v>
      </c>
      <c r="B101" s="26">
        <v>508089512</v>
      </c>
      <c r="C101" s="26">
        <v>906530</v>
      </c>
      <c r="D101" s="39">
        <v>335823</v>
      </c>
      <c r="E101" s="26">
        <v>75418</v>
      </c>
      <c r="F101" s="26">
        <v>6000</v>
      </c>
      <c r="H101" t="s">
        <v>304</v>
      </c>
      <c r="I101">
        <v>1577122</v>
      </c>
      <c r="J101" s="27">
        <v>42819</v>
      </c>
      <c r="K101" s="40" t="s">
        <v>739</v>
      </c>
    </row>
    <row r="102" spans="1:11" x14ac:dyDescent="0.25">
      <c r="A102">
        <v>80575</v>
      </c>
      <c r="B102" s="26">
        <v>842895157</v>
      </c>
      <c r="C102" s="26"/>
      <c r="D102" s="39">
        <v>650456</v>
      </c>
      <c r="E102" s="26">
        <v>65070</v>
      </c>
      <c r="F102" s="26">
        <v>6000</v>
      </c>
      <c r="H102" t="s">
        <v>305</v>
      </c>
      <c r="I102">
        <v>2566504</v>
      </c>
      <c r="J102" s="27">
        <v>42819</v>
      </c>
      <c r="K102" s="40" t="s">
        <v>739</v>
      </c>
    </row>
    <row r="103" spans="1:11" x14ac:dyDescent="0.25">
      <c r="A103">
        <v>40782</v>
      </c>
      <c r="B103" s="26">
        <v>508089512</v>
      </c>
      <c r="C103" s="26">
        <v>650472</v>
      </c>
      <c r="D103" s="39">
        <v>608545</v>
      </c>
      <c r="E103" s="26">
        <v>86075</v>
      </c>
      <c r="F103" s="26">
        <v>6000</v>
      </c>
      <c r="H103" t="s">
        <v>304</v>
      </c>
      <c r="I103">
        <v>4656531</v>
      </c>
      <c r="J103" s="27">
        <v>42880</v>
      </c>
      <c r="K103" s="40" t="s">
        <v>739</v>
      </c>
    </row>
    <row r="104" spans="1:11" x14ac:dyDescent="0.25">
      <c r="A104">
        <v>99863</v>
      </c>
      <c r="B104" s="26">
        <v>658314729</v>
      </c>
      <c r="C104" s="26">
        <v>305652</v>
      </c>
      <c r="D104" s="39">
        <v>708504</v>
      </c>
      <c r="E104" s="26">
        <v>69962</v>
      </c>
      <c r="F104" s="26">
        <v>8400</v>
      </c>
      <c r="H104" t="s">
        <v>304</v>
      </c>
      <c r="I104">
        <v>5970844</v>
      </c>
      <c r="J104" s="27">
        <v>42811</v>
      </c>
      <c r="K104" s="40" t="s">
        <v>739</v>
      </c>
    </row>
    <row r="105" spans="1:11" x14ac:dyDescent="0.25">
      <c r="A105">
        <v>25535</v>
      </c>
      <c r="B105" s="26">
        <v>508089512</v>
      </c>
      <c r="C105" s="26">
        <v>552210</v>
      </c>
      <c r="D105" s="39">
        <v>650807</v>
      </c>
      <c r="E105" s="26">
        <v>44122</v>
      </c>
      <c r="F105" s="26">
        <v>6000</v>
      </c>
      <c r="H105" t="s">
        <v>304</v>
      </c>
      <c r="I105">
        <v>3826085</v>
      </c>
      <c r="J105" s="27">
        <v>42811</v>
      </c>
      <c r="K105" s="40" t="s">
        <v>739</v>
      </c>
    </row>
  </sheetData>
  <conditionalFormatting sqref="C2:C105">
    <cfRule type="duplicateValues" dxfId="47" priority="5"/>
  </conditionalFormatting>
  <conditionalFormatting sqref="D2:D105">
    <cfRule type="duplicateValues" dxfId="46" priority="4"/>
  </conditionalFormatting>
  <conditionalFormatting sqref="A1:A1048576 C1:E24 C25:D25 C26:E62 C63:D63 C64:E99 C101:E1048576 C100:D100">
    <cfRule type="duplicateValues" dxfId="45" priority="3"/>
  </conditionalFormatting>
  <conditionalFormatting sqref="G1:G1048576">
    <cfRule type="duplicateValues" dxfId="44" priority="2"/>
  </conditionalFormatting>
  <conditionalFormatting sqref="I1:I1048576">
    <cfRule type="duplicateValues" dxfId="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ColWidth="8.85546875" defaultRowHeight="15" x14ac:dyDescent="0.25"/>
  <cols>
    <col min="1" max="2" width="16.7109375" customWidth="1"/>
    <col min="3" max="3" width="12.140625" style="1" customWidth="1"/>
    <col min="4" max="4" width="14.7109375" bestFit="1" customWidth="1"/>
    <col min="5" max="5" width="14.7109375" style="26" customWidth="1"/>
    <col min="6" max="6" width="19.7109375" customWidth="1"/>
    <col min="7" max="7" width="13" customWidth="1"/>
    <col min="8" max="8" width="14.42578125" style="47" customWidth="1"/>
    <col min="9" max="9" width="16" customWidth="1"/>
    <col min="10" max="10" width="16" style="26" customWidth="1"/>
    <col min="11" max="11" width="18.42578125" customWidth="1"/>
  </cols>
  <sheetData>
    <row r="1" spans="1:11" x14ac:dyDescent="0.25">
      <c r="A1" s="6" t="s">
        <v>107</v>
      </c>
      <c r="B1" s="6" t="s">
        <v>108</v>
      </c>
      <c r="C1" s="7" t="s">
        <v>0</v>
      </c>
      <c r="D1" s="7" t="s">
        <v>109</v>
      </c>
      <c r="E1" s="7" t="s">
        <v>1104</v>
      </c>
      <c r="F1" s="7" t="s">
        <v>110</v>
      </c>
      <c r="G1" s="7" t="s">
        <v>111</v>
      </c>
      <c r="H1" s="43" t="s">
        <v>112</v>
      </c>
      <c r="I1" s="7" t="s">
        <v>254</v>
      </c>
      <c r="J1" s="7" t="s">
        <v>1106</v>
      </c>
      <c r="K1" s="7" t="s">
        <v>113</v>
      </c>
    </row>
    <row r="2" spans="1:11" x14ac:dyDescent="0.25">
      <c r="A2" s="26" t="s">
        <v>1103</v>
      </c>
      <c r="B2" s="2">
        <v>42795</v>
      </c>
      <c r="C2" s="15">
        <v>728212</v>
      </c>
      <c r="D2" s="26" t="s">
        <v>217</v>
      </c>
      <c r="F2" s="33">
        <f>70000/24</f>
        <v>2916.6666666666665</v>
      </c>
      <c r="G2" s="15">
        <v>400</v>
      </c>
      <c r="H2" s="44">
        <f>0.02*F2</f>
        <v>58.333333333333329</v>
      </c>
      <c r="I2" s="42">
        <f>0.1*F2</f>
        <v>291.66666666666669</v>
      </c>
      <c r="J2" s="42">
        <v>7000</v>
      </c>
      <c r="K2" s="42">
        <f>F2-G2-H2-I2+J2</f>
        <v>9166.6666666666661</v>
      </c>
    </row>
    <row r="3" spans="1:11" x14ac:dyDescent="0.25">
      <c r="A3" s="26" t="s">
        <v>1103</v>
      </c>
      <c r="B3" s="2">
        <v>42795</v>
      </c>
      <c r="C3" s="15">
        <v>530855</v>
      </c>
      <c r="D3" s="26" t="s">
        <v>217</v>
      </c>
      <c r="F3" s="33">
        <f>140000/24</f>
        <v>5833.333333333333</v>
      </c>
      <c r="G3" s="15">
        <v>800</v>
      </c>
      <c r="H3" s="44">
        <f>0.04*F3</f>
        <v>233.33333333333331</v>
      </c>
      <c r="I3" s="42">
        <f t="shared" ref="I3:I66" si="0">0.1*F3</f>
        <v>583.33333333333337</v>
      </c>
      <c r="J3" s="42">
        <v>28000</v>
      </c>
      <c r="K3" s="42">
        <f t="shared" ref="K3:K66" si="1">F3-G3-H3-I3+J3</f>
        <v>32216.666666666668</v>
      </c>
    </row>
    <row r="4" spans="1:11" x14ac:dyDescent="0.25">
      <c r="A4" s="26" t="s">
        <v>1103</v>
      </c>
      <c r="B4" s="2">
        <v>42795</v>
      </c>
      <c r="C4" s="15">
        <v>818434</v>
      </c>
      <c r="D4" s="26" t="s">
        <v>217</v>
      </c>
      <c r="F4" s="33">
        <f>80000/24</f>
        <v>3333.3333333333335</v>
      </c>
      <c r="G4" s="15">
        <v>200</v>
      </c>
      <c r="H4" s="44">
        <f>0.05*F4</f>
        <v>166.66666666666669</v>
      </c>
      <c r="I4" s="42">
        <f t="shared" si="0"/>
        <v>333.33333333333337</v>
      </c>
      <c r="J4" s="42"/>
      <c r="K4" s="42">
        <f t="shared" si="1"/>
        <v>2633.3333333333335</v>
      </c>
    </row>
    <row r="5" spans="1:11" x14ac:dyDescent="0.25">
      <c r="A5" s="26" t="s">
        <v>1103</v>
      </c>
      <c r="B5" s="2">
        <v>42795</v>
      </c>
      <c r="C5" s="15">
        <v>411738</v>
      </c>
      <c r="D5" s="26" t="s">
        <v>217</v>
      </c>
      <c r="F5" s="33">
        <f>350000/24</f>
        <v>14583.333333333334</v>
      </c>
      <c r="G5" s="15">
        <v>100</v>
      </c>
      <c r="H5" s="44">
        <f>0.04*F5</f>
        <v>583.33333333333337</v>
      </c>
      <c r="I5" s="42">
        <f t="shared" si="0"/>
        <v>1458.3333333333335</v>
      </c>
      <c r="J5" s="42">
        <v>70000</v>
      </c>
      <c r="K5" s="42">
        <f t="shared" si="1"/>
        <v>82441.666666666672</v>
      </c>
    </row>
    <row r="6" spans="1:11" x14ac:dyDescent="0.25">
      <c r="A6" s="26" t="s">
        <v>250</v>
      </c>
      <c r="B6" s="2">
        <v>42795</v>
      </c>
      <c r="C6" s="15">
        <v>443504</v>
      </c>
      <c r="D6" s="26" t="s">
        <v>218</v>
      </c>
      <c r="E6" s="26">
        <v>80</v>
      </c>
      <c r="F6" s="20">
        <f>17*80</f>
        <v>1360</v>
      </c>
      <c r="G6" s="15">
        <v>200</v>
      </c>
      <c r="H6" s="44">
        <f>0.03*F6</f>
        <v>40.799999999999997</v>
      </c>
      <c r="I6" s="42">
        <f>0.1*F6</f>
        <v>136</v>
      </c>
      <c r="J6" s="42"/>
      <c r="K6" s="42">
        <f t="shared" si="1"/>
        <v>983.2</v>
      </c>
    </row>
    <row r="7" spans="1:11" x14ac:dyDescent="0.25">
      <c r="A7" s="26" t="s">
        <v>1103</v>
      </c>
      <c r="B7" s="2">
        <v>42795</v>
      </c>
      <c r="C7" s="15">
        <v>988985</v>
      </c>
      <c r="D7" s="26" t="s">
        <v>217</v>
      </c>
      <c r="F7" s="33">
        <f>370000/24</f>
        <v>15416.666666666666</v>
      </c>
      <c r="G7" s="15">
        <v>100</v>
      </c>
      <c r="H7" s="45">
        <f>0.04*F7</f>
        <v>616.66666666666663</v>
      </c>
      <c r="I7" s="42">
        <f t="shared" si="0"/>
        <v>1541.6666666666667</v>
      </c>
      <c r="J7" s="42">
        <v>74000</v>
      </c>
      <c r="K7" s="42">
        <f t="shared" si="1"/>
        <v>87158.333333333328</v>
      </c>
    </row>
    <row r="8" spans="1:11" x14ac:dyDescent="0.25">
      <c r="A8" s="26" t="s">
        <v>1103</v>
      </c>
      <c r="B8" s="2">
        <v>42795</v>
      </c>
      <c r="C8" s="15">
        <v>140951</v>
      </c>
      <c r="D8" s="26" t="s">
        <v>217</v>
      </c>
      <c r="F8" s="33">
        <f>300000/24</f>
        <v>12500</v>
      </c>
      <c r="G8" s="15">
        <v>100</v>
      </c>
      <c r="H8" s="44">
        <f>0.05*F8</f>
        <v>625</v>
      </c>
      <c r="I8" s="42">
        <f t="shared" si="0"/>
        <v>1250</v>
      </c>
      <c r="J8" s="42">
        <v>60000</v>
      </c>
      <c r="K8" s="42">
        <f t="shared" si="1"/>
        <v>70525</v>
      </c>
    </row>
    <row r="9" spans="1:11" x14ac:dyDescent="0.25">
      <c r="A9" s="26" t="s">
        <v>1103</v>
      </c>
      <c r="B9" s="2">
        <v>42795</v>
      </c>
      <c r="C9" s="15">
        <v>364970</v>
      </c>
      <c r="D9" s="26" t="s">
        <v>217</v>
      </c>
      <c r="F9" s="33">
        <f>60000/24</f>
        <v>2500</v>
      </c>
      <c r="G9" s="15">
        <v>800</v>
      </c>
      <c r="H9" s="44">
        <f>0.02*F9</f>
        <v>50</v>
      </c>
      <c r="I9" s="42">
        <f t="shared" si="0"/>
        <v>250</v>
      </c>
      <c r="J9" s="42"/>
      <c r="K9" s="42">
        <f t="shared" si="1"/>
        <v>1400</v>
      </c>
    </row>
    <row r="10" spans="1:11" x14ac:dyDescent="0.25">
      <c r="A10" s="26" t="s">
        <v>1103</v>
      </c>
      <c r="B10" s="2">
        <v>42795</v>
      </c>
      <c r="C10" s="15">
        <v>207549</v>
      </c>
      <c r="D10" s="26" t="s">
        <v>217</v>
      </c>
      <c r="F10" s="33">
        <f>180000/24</f>
        <v>7500</v>
      </c>
      <c r="G10" s="15">
        <v>100</v>
      </c>
      <c r="H10" s="44">
        <f>0.03*F10</f>
        <v>225</v>
      </c>
      <c r="I10" s="42">
        <f t="shared" si="0"/>
        <v>750</v>
      </c>
      <c r="J10" s="42">
        <v>36000</v>
      </c>
      <c r="K10" s="42">
        <f t="shared" si="1"/>
        <v>42425</v>
      </c>
    </row>
    <row r="11" spans="1:11" x14ac:dyDescent="0.25">
      <c r="A11" s="26" t="s">
        <v>1103</v>
      </c>
      <c r="B11" s="2">
        <v>42795</v>
      </c>
      <c r="C11" s="15">
        <v>214711</v>
      </c>
      <c r="D11" s="26" t="s">
        <v>217</v>
      </c>
      <c r="F11" s="33">
        <f>210000/24</f>
        <v>8750</v>
      </c>
      <c r="G11" s="15">
        <v>400</v>
      </c>
      <c r="H11" s="44">
        <f>0.05*F11</f>
        <v>437.5</v>
      </c>
      <c r="I11" s="42">
        <f t="shared" si="0"/>
        <v>875</v>
      </c>
      <c r="J11" s="42">
        <v>42000</v>
      </c>
      <c r="K11" s="42">
        <f t="shared" si="1"/>
        <v>49037.5</v>
      </c>
    </row>
    <row r="12" spans="1:11" x14ac:dyDescent="0.25">
      <c r="A12" s="26" t="s">
        <v>1103</v>
      </c>
      <c r="B12" s="2">
        <v>42795</v>
      </c>
      <c r="C12" s="15">
        <v>737865</v>
      </c>
      <c r="D12" s="26" t="s">
        <v>217</v>
      </c>
      <c r="F12" s="33">
        <f>160000/24</f>
        <v>6666.666666666667</v>
      </c>
      <c r="G12" s="15">
        <v>600</v>
      </c>
      <c r="H12" s="44">
        <f>0.05*F12</f>
        <v>333.33333333333337</v>
      </c>
      <c r="I12" s="42">
        <f t="shared" si="0"/>
        <v>666.66666666666674</v>
      </c>
      <c r="J12" s="42">
        <v>32000</v>
      </c>
      <c r="K12" s="42">
        <f t="shared" si="1"/>
        <v>37066.666666666664</v>
      </c>
    </row>
    <row r="13" spans="1:11" x14ac:dyDescent="0.25">
      <c r="A13" s="26" t="s">
        <v>1103</v>
      </c>
      <c r="B13" s="2">
        <v>42795</v>
      </c>
      <c r="C13" s="31">
        <v>902531</v>
      </c>
      <c r="D13" s="26" t="s">
        <v>217</v>
      </c>
      <c r="F13" s="33">
        <f>75000/24</f>
        <v>3125</v>
      </c>
      <c r="G13" s="15">
        <v>100</v>
      </c>
      <c r="H13" s="46">
        <f>0.04*F13</f>
        <v>125</v>
      </c>
      <c r="I13" s="42">
        <f t="shared" si="0"/>
        <v>312.5</v>
      </c>
      <c r="J13" s="42">
        <v>7500</v>
      </c>
      <c r="K13" s="42">
        <f>F13-G13-H13-I13</f>
        <v>2587.5</v>
      </c>
    </row>
    <row r="14" spans="1:11" x14ac:dyDescent="0.25">
      <c r="A14" s="26" t="s">
        <v>1103</v>
      </c>
      <c r="B14" s="2">
        <v>42795</v>
      </c>
      <c r="C14" s="31">
        <v>859684</v>
      </c>
      <c r="D14" s="26" t="s">
        <v>217</v>
      </c>
      <c r="F14" s="33">
        <f>80000/24</f>
        <v>3333.3333333333335</v>
      </c>
      <c r="G14" s="15">
        <v>400</v>
      </c>
      <c r="H14" s="46">
        <f>0.01*F14</f>
        <v>33.333333333333336</v>
      </c>
      <c r="I14" s="42">
        <f t="shared" si="0"/>
        <v>333.33333333333337</v>
      </c>
      <c r="J14" s="42">
        <v>8000</v>
      </c>
      <c r="K14" s="42">
        <f t="shared" si="1"/>
        <v>10566.666666666666</v>
      </c>
    </row>
    <row r="15" spans="1:11" x14ac:dyDescent="0.25">
      <c r="A15" s="26" t="s">
        <v>1103</v>
      </c>
      <c r="B15" s="2">
        <v>42795</v>
      </c>
      <c r="C15" s="31">
        <v>436069</v>
      </c>
      <c r="D15" s="26" t="s">
        <v>217</v>
      </c>
      <c r="F15" s="33">
        <f>80000/24</f>
        <v>3333.3333333333335</v>
      </c>
      <c r="G15" s="15">
        <v>400</v>
      </c>
      <c r="H15" s="46">
        <f>0.03*F15</f>
        <v>100</v>
      </c>
      <c r="I15" s="42">
        <f t="shared" si="0"/>
        <v>333.33333333333337</v>
      </c>
      <c r="J15" s="42"/>
      <c r="K15" s="42">
        <f t="shared" si="1"/>
        <v>2500</v>
      </c>
    </row>
    <row r="16" spans="1:11" x14ac:dyDescent="0.25">
      <c r="A16" s="26" t="s">
        <v>1103</v>
      </c>
      <c r="B16" s="2">
        <v>42795</v>
      </c>
      <c r="C16" s="31">
        <v>421536</v>
      </c>
      <c r="D16" s="26" t="s">
        <v>217</v>
      </c>
      <c r="F16" s="33">
        <f>80000/24</f>
        <v>3333.3333333333335</v>
      </c>
      <c r="G16" s="15">
        <v>400</v>
      </c>
      <c r="H16" s="46">
        <f>0.03*F16</f>
        <v>100</v>
      </c>
      <c r="I16" s="42">
        <f t="shared" si="0"/>
        <v>333.33333333333337</v>
      </c>
      <c r="J16" s="42"/>
      <c r="K16" s="42">
        <f t="shared" si="1"/>
        <v>2500</v>
      </c>
    </row>
    <row r="17" spans="1:11" x14ac:dyDescent="0.25">
      <c r="A17" s="26" t="s">
        <v>1103</v>
      </c>
      <c r="B17" s="2">
        <v>42795</v>
      </c>
      <c r="C17" s="15">
        <v>919592</v>
      </c>
      <c r="D17" s="26" t="s">
        <v>217</v>
      </c>
      <c r="F17" s="33">
        <f>80000/24</f>
        <v>3333.3333333333335</v>
      </c>
      <c r="G17" s="15">
        <v>400</v>
      </c>
      <c r="H17" s="44">
        <f>0.04*F17</f>
        <v>133.33333333333334</v>
      </c>
      <c r="I17" s="42">
        <f t="shared" si="0"/>
        <v>333.33333333333337</v>
      </c>
      <c r="J17" s="42"/>
      <c r="K17" s="42">
        <f t="shared" si="1"/>
        <v>2466.6666666666665</v>
      </c>
    </row>
    <row r="18" spans="1:11" x14ac:dyDescent="0.25">
      <c r="A18" s="26" t="s">
        <v>1103</v>
      </c>
      <c r="B18" s="2">
        <v>42795</v>
      </c>
      <c r="C18" s="15">
        <v>468109</v>
      </c>
      <c r="D18" s="26" t="s">
        <v>217</v>
      </c>
      <c r="F18" s="33">
        <f>70000/24</f>
        <v>2916.6666666666665</v>
      </c>
      <c r="G18" s="15">
        <v>600</v>
      </c>
      <c r="H18" s="44">
        <f>0.02*F18</f>
        <v>58.333333333333329</v>
      </c>
      <c r="I18" s="42">
        <f t="shared" si="0"/>
        <v>291.66666666666669</v>
      </c>
      <c r="J18" s="42">
        <v>7000</v>
      </c>
      <c r="K18" s="42">
        <f t="shared" si="1"/>
        <v>8966.6666666666661</v>
      </c>
    </row>
    <row r="19" spans="1:11" x14ac:dyDescent="0.25">
      <c r="A19" s="26" t="s">
        <v>250</v>
      </c>
      <c r="B19" s="2">
        <v>42795</v>
      </c>
      <c r="C19" s="15">
        <v>928211</v>
      </c>
      <c r="D19" s="26" t="s">
        <v>218</v>
      </c>
      <c r="E19" s="26">
        <v>80</v>
      </c>
      <c r="F19" s="33">
        <f>12*80</f>
        <v>960</v>
      </c>
      <c r="G19" s="15">
        <v>100</v>
      </c>
      <c r="H19" s="44">
        <f>0.02*F19</f>
        <v>19.2</v>
      </c>
      <c r="I19" s="42">
        <f t="shared" si="0"/>
        <v>96</v>
      </c>
      <c r="J19" s="42"/>
      <c r="K19" s="42">
        <f t="shared" si="1"/>
        <v>744.8</v>
      </c>
    </row>
    <row r="20" spans="1:11" x14ac:dyDescent="0.25">
      <c r="A20" s="26" t="s">
        <v>1103</v>
      </c>
      <c r="B20" s="2">
        <v>42795</v>
      </c>
      <c r="C20" s="15">
        <v>202964</v>
      </c>
      <c r="D20" s="26" t="s">
        <v>217</v>
      </c>
      <c r="F20" s="33">
        <f>85000/24</f>
        <v>3541.6666666666665</v>
      </c>
      <c r="G20" s="15">
        <v>200</v>
      </c>
      <c r="H20" s="44">
        <f>0.03*F20</f>
        <v>106.24999999999999</v>
      </c>
      <c r="I20" s="42">
        <f t="shared" si="0"/>
        <v>354.16666666666669</v>
      </c>
      <c r="J20" s="42"/>
      <c r="K20" s="42">
        <f t="shared" si="1"/>
        <v>2881.25</v>
      </c>
    </row>
    <row r="21" spans="1:11" x14ac:dyDescent="0.25">
      <c r="A21" s="26" t="s">
        <v>250</v>
      </c>
      <c r="B21" s="2">
        <v>42795</v>
      </c>
      <c r="C21" s="15">
        <v>928300</v>
      </c>
      <c r="D21" s="26" t="s">
        <v>218</v>
      </c>
      <c r="E21" s="26">
        <v>80</v>
      </c>
      <c r="F21" s="33">
        <f>12*80</f>
        <v>960</v>
      </c>
      <c r="G21" s="15">
        <v>100</v>
      </c>
      <c r="H21" s="44">
        <f>0.02*F21</f>
        <v>19.2</v>
      </c>
      <c r="I21" s="42">
        <f t="shared" si="0"/>
        <v>96</v>
      </c>
      <c r="J21" s="42"/>
      <c r="K21" s="42">
        <f t="shared" si="1"/>
        <v>744.8</v>
      </c>
    </row>
    <row r="22" spans="1:11" x14ac:dyDescent="0.25">
      <c r="A22" s="26" t="s">
        <v>250</v>
      </c>
      <c r="B22" s="2">
        <v>42795</v>
      </c>
      <c r="C22" s="31">
        <v>734850</v>
      </c>
      <c r="D22" s="26" t="s">
        <v>218</v>
      </c>
      <c r="E22" s="26">
        <v>80</v>
      </c>
      <c r="F22" s="33">
        <f>12*80</f>
        <v>960</v>
      </c>
      <c r="G22" s="15">
        <v>400</v>
      </c>
      <c r="H22" s="46">
        <f>0.02*F22</f>
        <v>19.2</v>
      </c>
      <c r="I22" s="42">
        <f t="shared" si="0"/>
        <v>96</v>
      </c>
      <c r="J22" s="42"/>
      <c r="K22" s="42">
        <f t="shared" si="1"/>
        <v>444.79999999999995</v>
      </c>
    </row>
    <row r="23" spans="1:11" x14ac:dyDescent="0.25">
      <c r="A23" s="26" t="s">
        <v>250</v>
      </c>
      <c r="B23" s="2">
        <v>42795</v>
      </c>
      <c r="C23" s="31">
        <v>442007</v>
      </c>
      <c r="D23" s="26" t="s">
        <v>218</v>
      </c>
      <c r="E23" s="26">
        <v>85</v>
      </c>
      <c r="F23" s="33">
        <f>17*80+25.5*5</f>
        <v>1487.5</v>
      </c>
      <c r="G23" s="15">
        <v>800</v>
      </c>
      <c r="H23" s="46">
        <f>0.02*F23</f>
        <v>29.75</v>
      </c>
      <c r="I23" s="42">
        <f t="shared" si="0"/>
        <v>148.75</v>
      </c>
      <c r="J23" s="42"/>
      <c r="K23" s="42">
        <f t="shared" si="1"/>
        <v>509</v>
      </c>
    </row>
    <row r="24" spans="1:11" x14ac:dyDescent="0.25">
      <c r="A24" s="26" t="s">
        <v>250</v>
      </c>
      <c r="B24" s="2">
        <v>42795</v>
      </c>
      <c r="C24" s="31">
        <v>516529</v>
      </c>
      <c r="D24" s="26" t="s">
        <v>218</v>
      </c>
      <c r="E24" s="26">
        <v>80</v>
      </c>
      <c r="F24" s="33">
        <f>14*80</f>
        <v>1120</v>
      </c>
      <c r="G24" s="15">
        <v>600</v>
      </c>
      <c r="H24" s="46">
        <f>0.03*F24</f>
        <v>33.6</v>
      </c>
      <c r="I24" s="42">
        <f t="shared" si="0"/>
        <v>112</v>
      </c>
      <c r="J24" s="42"/>
      <c r="K24" s="42">
        <f t="shared" si="1"/>
        <v>374.4</v>
      </c>
    </row>
    <row r="25" spans="1:11" x14ac:dyDescent="0.25">
      <c r="A25" s="26" t="s">
        <v>250</v>
      </c>
      <c r="B25" s="2">
        <v>42795</v>
      </c>
      <c r="C25" s="31">
        <v>489483</v>
      </c>
      <c r="D25" s="26" t="s">
        <v>218</v>
      </c>
      <c r="E25" s="26">
        <v>85</v>
      </c>
      <c r="F25" s="33">
        <f>13*80+19.5*5</f>
        <v>1137.5</v>
      </c>
      <c r="G25" s="15">
        <v>100</v>
      </c>
      <c r="H25" s="46">
        <f>0.01*F25</f>
        <v>11.375</v>
      </c>
      <c r="I25" s="42">
        <f t="shared" si="0"/>
        <v>113.75</v>
      </c>
      <c r="J25" s="42"/>
      <c r="K25" s="42">
        <f t="shared" si="1"/>
        <v>912.375</v>
      </c>
    </row>
    <row r="26" spans="1:11" x14ac:dyDescent="0.25">
      <c r="A26" s="26" t="s">
        <v>250</v>
      </c>
      <c r="B26" s="2">
        <v>42795</v>
      </c>
      <c r="C26" s="31">
        <v>562104</v>
      </c>
      <c r="D26" s="26" t="s">
        <v>218</v>
      </c>
      <c r="E26" s="26">
        <v>80</v>
      </c>
      <c r="F26" s="33">
        <f>14*80</f>
        <v>1120</v>
      </c>
      <c r="G26" s="15">
        <v>400</v>
      </c>
      <c r="H26" s="46">
        <f>0.01*F26</f>
        <v>11.200000000000001</v>
      </c>
      <c r="I26" s="42">
        <f t="shared" si="0"/>
        <v>112</v>
      </c>
      <c r="J26" s="42"/>
      <c r="K26" s="42">
        <f t="shared" si="1"/>
        <v>596.79999999999995</v>
      </c>
    </row>
    <row r="27" spans="1:11" x14ac:dyDescent="0.25">
      <c r="A27" s="26" t="s">
        <v>250</v>
      </c>
      <c r="B27" s="27">
        <v>42795</v>
      </c>
      <c r="C27" s="31">
        <v>912177</v>
      </c>
      <c r="D27" s="26" t="s">
        <v>218</v>
      </c>
      <c r="E27" s="26">
        <v>85</v>
      </c>
      <c r="F27" s="33">
        <f>14*80+21*5</f>
        <v>1225</v>
      </c>
      <c r="G27" s="15">
        <v>100</v>
      </c>
      <c r="H27" s="46">
        <f>0.01*F27</f>
        <v>12.25</v>
      </c>
      <c r="I27" s="42">
        <f t="shared" si="0"/>
        <v>122.5</v>
      </c>
      <c r="J27" s="42"/>
      <c r="K27" s="42">
        <f t="shared" si="1"/>
        <v>990.25</v>
      </c>
    </row>
    <row r="28" spans="1:11" x14ac:dyDescent="0.25">
      <c r="A28" s="26" t="s">
        <v>250</v>
      </c>
      <c r="B28" s="27">
        <v>42795</v>
      </c>
      <c r="C28" s="31">
        <v>480628</v>
      </c>
      <c r="D28" s="26" t="s">
        <v>218</v>
      </c>
      <c r="E28" s="26">
        <v>80</v>
      </c>
      <c r="F28" s="33">
        <f>18*80</f>
        <v>1440</v>
      </c>
      <c r="G28" s="15">
        <v>200</v>
      </c>
      <c r="H28" s="46">
        <f>0.03*F28</f>
        <v>43.199999999999996</v>
      </c>
      <c r="I28" s="42">
        <f t="shared" si="0"/>
        <v>144</v>
      </c>
      <c r="J28" s="42"/>
      <c r="K28" s="42">
        <f t="shared" si="1"/>
        <v>1052.8</v>
      </c>
    </row>
    <row r="29" spans="1:11" x14ac:dyDescent="0.25">
      <c r="A29" s="26" t="s">
        <v>250</v>
      </c>
      <c r="B29" s="27">
        <v>42795</v>
      </c>
      <c r="C29" s="31">
        <v>335667</v>
      </c>
      <c r="D29" s="26" t="s">
        <v>218</v>
      </c>
      <c r="E29" s="26">
        <v>85</v>
      </c>
      <c r="F29" s="33">
        <f>18*85</f>
        <v>1530</v>
      </c>
      <c r="G29" s="15">
        <v>200</v>
      </c>
      <c r="H29" s="46">
        <f>0.04*F29</f>
        <v>61.2</v>
      </c>
      <c r="I29" s="42">
        <f t="shared" si="0"/>
        <v>153</v>
      </c>
      <c r="J29" s="42"/>
      <c r="K29" s="42">
        <f t="shared" si="1"/>
        <v>1115.8</v>
      </c>
    </row>
    <row r="30" spans="1:11" x14ac:dyDescent="0.25">
      <c r="A30" s="26" t="s">
        <v>1103</v>
      </c>
      <c r="B30" s="27">
        <v>42795</v>
      </c>
      <c r="C30" s="31">
        <v>764951</v>
      </c>
      <c r="D30" s="26" t="s">
        <v>217</v>
      </c>
      <c r="F30" s="33">
        <f>75000/24</f>
        <v>3125</v>
      </c>
      <c r="G30" s="15">
        <v>400</v>
      </c>
      <c r="H30" s="46">
        <f>0.04*F30</f>
        <v>125</v>
      </c>
      <c r="I30" s="42">
        <f t="shared" si="0"/>
        <v>312.5</v>
      </c>
      <c r="J30" s="42">
        <v>7500</v>
      </c>
      <c r="K30" s="42">
        <f>F30-G30-H30-I30</f>
        <v>2287.5</v>
      </c>
    </row>
    <row r="31" spans="1:11" x14ac:dyDescent="0.25">
      <c r="A31" s="26" t="s">
        <v>1103</v>
      </c>
      <c r="B31" s="27">
        <v>42795</v>
      </c>
      <c r="C31" s="31">
        <v>651326</v>
      </c>
      <c r="D31" s="26" t="s">
        <v>217</v>
      </c>
      <c r="F31" s="33">
        <f>76000/24</f>
        <v>3166.6666666666665</v>
      </c>
      <c r="G31" s="15">
        <v>1200</v>
      </c>
      <c r="H31" s="46">
        <f>0.01*F31</f>
        <v>31.666666666666664</v>
      </c>
      <c r="I31" s="42">
        <f t="shared" si="0"/>
        <v>316.66666666666669</v>
      </c>
      <c r="J31" s="42">
        <v>7600</v>
      </c>
      <c r="K31" s="42">
        <f>F31-G31-H31-I31+8000</f>
        <v>9618.3333333333321</v>
      </c>
    </row>
    <row r="32" spans="1:11" x14ac:dyDescent="0.25">
      <c r="A32" s="26" t="s">
        <v>1103</v>
      </c>
      <c r="B32" s="27">
        <v>42795</v>
      </c>
      <c r="C32" s="31">
        <v>243927</v>
      </c>
      <c r="D32" s="26" t="s">
        <v>217</v>
      </c>
      <c r="F32" s="33">
        <f>85000/24</f>
        <v>3541.6666666666665</v>
      </c>
      <c r="G32" s="15">
        <v>800</v>
      </c>
      <c r="H32" s="46">
        <f>0.01*F32</f>
        <v>35.416666666666664</v>
      </c>
      <c r="I32" s="42">
        <f t="shared" si="0"/>
        <v>354.16666666666669</v>
      </c>
      <c r="J32" s="42"/>
      <c r="K32" s="42">
        <f t="shared" si="1"/>
        <v>2352.0833333333335</v>
      </c>
    </row>
    <row r="33" spans="1:11" x14ac:dyDescent="0.25">
      <c r="A33" s="26" t="s">
        <v>250</v>
      </c>
      <c r="B33" s="27">
        <v>42795</v>
      </c>
      <c r="C33" s="15">
        <v>877436</v>
      </c>
      <c r="D33" s="26" t="s">
        <v>218</v>
      </c>
      <c r="E33" s="26">
        <v>80</v>
      </c>
      <c r="F33" s="33">
        <f>18*80</f>
        <v>1440</v>
      </c>
      <c r="G33" s="15">
        <v>400</v>
      </c>
      <c r="H33" s="44">
        <f>0.02*F33</f>
        <v>28.8</v>
      </c>
      <c r="I33" s="42">
        <f t="shared" si="0"/>
        <v>144</v>
      </c>
      <c r="J33" s="42"/>
      <c r="K33" s="42">
        <f t="shared" si="1"/>
        <v>867.2</v>
      </c>
    </row>
    <row r="34" spans="1:11" x14ac:dyDescent="0.25">
      <c r="A34" s="26" t="s">
        <v>250</v>
      </c>
      <c r="B34" s="27">
        <v>42795</v>
      </c>
      <c r="C34" s="15">
        <v>320589</v>
      </c>
      <c r="D34" s="26" t="s">
        <v>218</v>
      </c>
      <c r="E34" s="26">
        <v>80</v>
      </c>
      <c r="F34" s="33">
        <f>12*80</f>
        <v>960</v>
      </c>
      <c r="G34" s="15">
        <v>200</v>
      </c>
      <c r="H34" s="44">
        <f>0.01*F34</f>
        <v>9.6</v>
      </c>
      <c r="I34" s="42">
        <f t="shared" si="0"/>
        <v>96</v>
      </c>
      <c r="J34" s="42"/>
      <c r="K34" s="42">
        <f t="shared" si="1"/>
        <v>654.4</v>
      </c>
    </row>
    <row r="35" spans="1:11" x14ac:dyDescent="0.25">
      <c r="A35" s="26" t="s">
        <v>1103</v>
      </c>
      <c r="B35" s="27">
        <v>42795</v>
      </c>
      <c r="C35" s="15">
        <v>738082</v>
      </c>
      <c r="D35" s="26" t="s">
        <v>217</v>
      </c>
      <c r="F35" s="33">
        <f>80000/24</f>
        <v>3333.3333333333335</v>
      </c>
      <c r="G35" s="15">
        <v>400</v>
      </c>
      <c r="H35" s="44">
        <f>0.05*F35</f>
        <v>166.66666666666669</v>
      </c>
      <c r="I35" s="42">
        <f t="shared" si="0"/>
        <v>333.33333333333337</v>
      </c>
      <c r="J35" s="42"/>
      <c r="K35" s="42">
        <f t="shared" si="1"/>
        <v>2433.3333333333335</v>
      </c>
    </row>
    <row r="36" spans="1:11" x14ac:dyDescent="0.25">
      <c r="A36" s="26" t="s">
        <v>1103</v>
      </c>
      <c r="B36" s="27">
        <v>42795</v>
      </c>
      <c r="C36" s="15">
        <v>373488</v>
      </c>
      <c r="D36" s="26" t="s">
        <v>217</v>
      </c>
      <c r="F36" s="33">
        <f>130000/24</f>
        <v>5416.666666666667</v>
      </c>
      <c r="G36" s="15">
        <v>600</v>
      </c>
      <c r="H36" s="44">
        <f>0.04*F36</f>
        <v>216.66666666666669</v>
      </c>
      <c r="I36" s="42">
        <f t="shared" si="0"/>
        <v>541.66666666666674</v>
      </c>
      <c r="J36" s="42"/>
      <c r="K36" s="42">
        <f t="shared" si="1"/>
        <v>4058.333333333333</v>
      </c>
    </row>
    <row r="37" spans="1:11" x14ac:dyDescent="0.25">
      <c r="A37" s="26" t="s">
        <v>250</v>
      </c>
      <c r="B37" s="27">
        <v>42795</v>
      </c>
      <c r="C37" s="15">
        <v>600681</v>
      </c>
      <c r="D37" s="18" t="s">
        <v>218</v>
      </c>
      <c r="E37" s="18">
        <v>80</v>
      </c>
      <c r="F37" s="33">
        <f>12*80</f>
        <v>960</v>
      </c>
      <c r="G37" s="15">
        <v>100</v>
      </c>
      <c r="H37" s="44">
        <f>0.01*F37</f>
        <v>9.6</v>
      </c>
      <c r="I37" s="42">
        <f t="shared" si="0"/>
        <v>96</v>
      </c>
      <c r="J37" s="42"/>
      <c r="K37" s="42">
        <f t="shared" si="1"/>
        <v>754.4</v>
      </c>
    </row>
    <row r="38" spans="1:11" x14ac:dyDescent="0.25">
      <c r="A38" s="26" t="s">
        <v>250</v>
      </c>
      <c r="B38" s="27">
        <v>42795</v>
      </c>
      <c r="C38" s="15">
        <v>695004</v>
      </c>
      <c r="D38" s="26" t="s">
        <v>218</v>
      </c>
      <c r="E38" s="18">
        <v>85</v>
      </c>
      <c r="F38" s="33">
        <f>12*80+18*5</f>
        <v>1050</v>
      </c>
      <c r="G38" s="15">
        <v>200</v>
      </c>
      <c r="H38" s="44">
        <f>0.02*F38</f>
        <v>21</v>
      </c>
      <c r="I38" s="42">
        <f t="shared" si="0"/>
        <v>105</v>
      </c>
      <c r="J38" s="42"/>
      <c r="K38" s="42">
        <f t="shared" si="1"/>
        <v>724</v>
      </c>
    </row>
    <row r="39" spans="1:11" x14ac:dyDescent="0.25">
      <c r="A39" s="26" t="s">
        <v>250</v>
      </c>
      <c r="B39" s="27">
        <v>42795</v>
      </c>
      <c r="C39" s="15">
        <v>156007</v>
      </c>
      <c r="D39" s="26" t="s">
        <v>218</v>
      </c>
      <c r="E39" s="18">
        <v>80</v>
      </c>
      <c r="F39" s="33">
        <f>12*80</f>
        <v>960</v>
      </c>
      <c r="G39" s="15">
        <v>100</v>
      </c>
      <c r="H39" s="44">
        <f>0.03*F39</f>
        <v>28.799999999999997</v>
      </c>
      <c r="I39" s="42">
        <f t="shared" si="0"/>
        <v>96</v>
      </c>
      <c r="J39" s="42"/>
      <c r="K39" s="42">
        <f t="shared" si="1"/>
        <v>735.2</v>
      </c>
    </row>
    <row r="40" spans="1:11" x14ac:dyDescent="0.25">
      <c r="A40" s="26" t="s">
        <v>250</v>
      </c>
      <c r="B40" s="27">
        <v>42795</v>
      </c>
      <c r="C40" s="31">
        <v>958349</v>
      </c>
      <c r="D40" s="26" t="s">
        <v>218</v>
      </c>
      <c r="E40" s="18">
        <v>80</v>
      </c>
      <c r="F40" s="33">
        <f>14*80</f>
        <v>1120</v>
      </c>
      <c r="G40" s="15">
        <v>200</v>
      </c>
      <c r="H40" s="46">
        <f>0.05*F40</f>
        <v>56</v>
      </c>
      <c r="I40" s="42">
        <f t="shared" si="0"/>
        <v>112</v>
      </c>
      <c r="J40" s="42"/>
      <c r="K40" s="42">
        <f t="shared" si="1"/>
        <v>752</v>
      </c>
    </row>
    <row r="41" spans="1:11" x14ac:dyDescent="0.25">
      <c r="A41" s="26" t="s">
        <v>250</v>
      </c>
      <c r="B41" s="27">
        <v>42795</v>
      </c>
      <c r="C41" s="31">
        <v>732557</v>
      </c>
      <c r="D41" s="26" t="s">
        <v>218</v>
      </c>
      <c r="E41" s="18">
        <v>80</v>
      </c>
      <c r="F41" s="33">
        <f>14*80</f>
        <v>1120</v>
      </c>
      <c r="G41" s="15">
        <v>100</v>
      </c>
      <c r="H41" s="46">
        <f>0.03*F41</f>
        <v>33.6</v>
      </c>
      <c r="I41" s="42">
        <f t="shared" si="0"/>
        <v>112</v>
      </c>
      <c r="J41" s="42"/>
      <c r="K41" s="42">
        <f t="shared" si="1"/>
        <v>874.4</v>
      </c>
    </row>
    <row r="42" spans="1:11" x14ac:dyDescent="0.25">
      <c r="A42" s="26" t="s">
        <v>250</v>
      </c>
      <c r="B42" s="27">
        <v>42795</v>
      </c>
      <c r="C42" s="31">
        <v>240663</v>
      </c>
      <c r="D42" s="26" t="s">
        <v>218</v>
      </c>
      <c r="E42" s="18">
        <v>85</v>
      </c>
      <c r="F42" s="33">
        <f>12*80+18*5</f>
        <v>1050</v>
      </c>
      <c r="G42" s="15">
        <v>600</v>
      </c>
      <c r="H42" s="46">
        <f>0.02*F42</f>
        <v>21</v>
      </c>
      <c r="I42" s="42">
        <f t="shared" si="0"/>
        <v>105</v>
      </c>
      <c r="J42" s="42"/>
      <c r="K42" s="42">
        <f t="shared" si="1"/>
        <v>324</v>
      </c>
    </row>
    <row r="43" spans="1:11" x14ac:dyDescent="0.25">
      <c r="A43" s="26" t="s">
        <v>250</v>
      </c>
      <c r="B43" s="27">
        <v>42795</v>
      </c>
      <c r="C43" s="31">
        <v>107040</v>
      </c>
      <c r="D43" s="26" t="s">
        <v>218</v>
      </c>
      <c r="E43" s="18">
        <v>85</v>
      </c>
      <c r="F43" s="33">
        <f>12*80+18.5</f>
        <v>978.5</v>
      </c>
      <c r="G43" s="15">
        <v>100</v>
      </c>
      <c r="H43" s="46">
        <f>0.05*F43</f>
        <v>48.925000000000004</v>
      </c>
      <c r="I43" s="42">
        <f t="shared" si="0"/>
        <v>97.850000000000009</v>
      </c>
      <c r="J43" s="42"/>
      <c r="K43" s="42">
        <f t="shared" si="1"/>
        <v>731.72500000000002</v>
      </c>
    </row>
    <row r="44" spans="1:11" x14ac:dyDescent="0.25">
      <c r="A44" s="26" t="s">
        <v>250</v>
      </c>
      <c r="B44" s="27">
        <v>42795</v>
      </c>
      <c r="C44" s="31">
        <v>285683</v>
      </c>
      <c r="D44" s="26" t="s">
        <v>218</v>
      </c>
      <c r="E44" s="18">
        <v>80</v>
      </c>
      <c r="F44" s="33">
        <f>12*80</f>
        <v>960</v>
      </c>
      <c r="G44" s="15">
        <v>100</v>
      </c>
      <c r="H44" s="46">
        <f>0.04*F44</f>
        <v>38.4</v>
      </c>
      <c r="I44" s="42">
        <f t="shared" si="0"/>
        <v>96</v>
      </c>
      <c r="J44" s="42"/>
      <c r="K44" s="42">
        <f t="shared" si="1"/>
        <v>725.6</v>
      </c>
    </row>
    <row r="45" spans="1:11" x14ac:dyDescent="0.25">
      <c r="A45" s="26" t="s">
        <v>250</v>
      </c>
      <c r="B45" s="27">
        <v>42795</v>
      </c>
      <c r="C45" s="31">
        <v>512204</v>
      </c>
      <c r="D45" s="26" t="s">
        <v>218</v>
      </c>
      <c r="E45" s="18">
        <v>80</v>
      </c>
      <c r="F45" s="33">
        <f>12*80</f>
        <v>960</v>
      </c>
      <c r="G45" s="15">
        <v>100</v>
      </c>
      <c r="H45" s="46">
        <f>0.04*F45</f>
        <v>38.4</v>
      </c>
      <c r="I45" s="42">
        <f t="shared" si="0"/>
        <v>96</v>
      </c>
      <c r="J45" s="42"/>
      <c r="K45" s="42">
        <f t="shared" si="1"/>
        <v>725.6</v>
      </c>
    </row>
    <row r="46" spans="1:11" x14ac:dyDescent="0.25">
      <c r="A46" s="26" t="s">
        <v>250</v>
      </c>
      <c r="B46" s="27">
        <v>42795</v>
      </c>
      <c r="C46" s="31">
        <v>952375</v>
      </c>
      <c r="D46" s="26" t="s">
        <v>218</v>
      </c>
      <c r="E46" s="18">
        <v>80</v>
      </c>
      <c r="F46" s="33">
        <f>12*80</f>
        <v>960</v>
      </c>
      <c r="G46" s="15">
        <v>100</v>
      </c>
      <c r="H46" s="46">
        <f>0.02*F46</f>
        <v>19.2</v>
      </c>
      <c r="I46" s="42">
        <f t="shared" si="0"/>
        <v>96</v>
      </c>
      <c r="J46" s="42"/>
      <c r="K46" s="42">
        <f t="shared" si="1"/>
        <v>744.8</v>
      </c>
    </row>
    <row r="47" spans="1:11" x14ac:dyDescent="0.25">
      <c r="A47" s="26" t="s">
        <v>250</v>
      </c>
      <c r="B47" s="27">
        <v>42795</v>
      </c>
      <c r="C47" s="31">
        <v>968276</v>
      </c>
      <c r="D47" s="26" t="s">
        <v>218</v>
      </c>
      <c r="E47" s="18">
        <v>85</v>
      </c>
      <c r="F47" s="33">
        <f>12*85</f>
        <v>1020</v>
      </c>
      <c r="G47" s="15">
        <v>100</v>
      </c>
      <c r="H47" s="46">
        <f>0.05*F47</f>
        <v>51</v>
      </c>
      <c r="I47" s="42">
        <f t="shared" si="0"/>
        <v>102</v>
      </c>
      <c r="J47" s="42"/>
      <c r="K47" s="42">
        <f t="shared" si="1"/>
        <v>767</v>
      </c>
    </row>
    <row r="48" spans="1:11" x14ac:dyDescent="0.25">
      <c r="A48" s="26" t="s">
        <v>250</v>
      </c>
      <c r="B48" s="27">
        <v>42795</v>
      </c>
      <c r="C48" s="31">
        <v>406361</v>
      </c>
      <c r="D48" s="26" t="s">
        <v>218</v>
      </c>
      <c r="E48" s="18">
        <v>80</v>
      </c>
      <c r="F48" s="33">
        <f>18*80</f>
        <v>1440</v>
      </c>
      <c r="G48" s="15">
        <v>200</v>
      </c>
      <c r="H48" s="46">
        <f>0.04*F48</f>
        <v>57.6</v>
      </c>
      <c r="I48" s="42">
        <f t="shared" si="0"/>
        <v>144</v>
      </c>
      <c r="J48" s="42"/>
      <c r="K48" s="42">
        <f t="shared" si="1"/>
        <v>1038.4000000000001</v>
      </c>
    </row>
    <row r="49" spans="1:11" x14ac:dyDescent="0.25">
      <c r="A49" s="26" t="s">
        <v>250</v>
      </c>
      <c r="B49" s="27">
        <v>42795</v>
      </c>
      <c r="C49" s="31">
        <v>964067</v>
      </c>
      <c r="D49" s="26" t="s">
        <v>218</v>
      </c>
      <c r="E49" s="18">
        <v>80</v>
      </c>
      <c r="F49" s="33">
        <f>19*80</f>
        <v>1520</v>
      </c>
      <c r="G49" s="15">
        <v>400</v>
      </c>
      <c r="H49" s="46">
        <f>0.05*F49</f>
        <v>76</v>
      </c>
      <c r="I49" s="42">
        <f t="shared" si="0"/>
        <v>152</v>
      </c>
      <c r="J49" s="42"/>
      <c r="K49" s="42">
        <f t="shared" si="1"/>
        <v>892</v>
      </c>
    </row>
    <row r="50" spans="1:11" x14ac:dyDescent="0.25">
      <c r="A50" s="26" t="s">
        <v>1103</v>
      </c>
      <c r="B50" s="27">
        <v>42795</v>
      </c>
      <c r="C50" s="31">
        <v>685613</v>
      </c>
      <c r="D50" s="26" t="s">
        <v>217</v>
      </c>
      <c r="F50" s="33">
        <f>85000/24</f>
        <v>3541.6666666666665</v>
      </c>
      <c r="G50" s="15">
        <v>100</v>
      </c>
      <c r="H50" s="46">
        <f>0.03*F50</f>
        <v>106.24999999999999</v>
      </c>
      <c r="I50" s="42">
        <f t="shared" si="0"/>
        <v>354.16666666666669</v>
      </c>
      <c r="J50" s="42">
        <v>8500</v>
      </c>
      <c r="K50" s="42">
        <f t="shared" si="1"/>
        <v>11481.25</v>
      </c>
    </row>
    <row r="51" spans="1:11" x14ac:dyDescent="0.25">
      <c r="A51" s="26" t="s">
        <v>1103</v>
      </c>
      <c r="B51" s="27">
        <v>42795</v>
      </c>
      <c r="C51" s="31">
        <v>716897</v>
      </c>
      <c r="D51" s="26" t="s">
        <v>217</v>
      </c>
      <c r="F51" s="33">
        <f>80000/24</f>
        <v>3333.3333333333335</v>
      </c>
      <c r="G51" s="15">
        <v>400</v>
      </c>
      <c r="H51" s="46">
        <f>0.05*F51</f>
        <v>166.66666666666669</v>
      </c>
      <c r="I51" s="42">
        <f t="shared" si="0"/>
        <v>333.33333333333337</v>
      </c>
      <c r="J51" s="42">
        <v>8000</v>
      </c>
      <c r="K51" s="42">
        <f t="shared" si="1"/>
        <v>10433.333333333334</v>
      </c>
    </row>
    <row r="52" spans="1:11" x14ac:dyDescent="0.25">
      <c r="A52" s="26" t="s">
        <v>1103</v>
      </c>
      <c r="B52" s="27">
        <v>42795</v>
      </c>
      <c r="C52" s="31">
        <v>278656</v>
      </c>
      <c r="D52" s="26" t="s">
        <v>217</v>
      </c>
      <c r="F52" s="33">
        <f>85000/24</f>
        <v>3541.6666666666665</v>
      </c>
      <c r="G52" s="15">
        <v>400</v>
      </c>
      <c r="H52" s="46">
        <f>0.01*F52</f>
        <v>35.416666666666664</v>
      </c>
      <c r="I52" s="42">
        <f t="shared" si="0"/>
        <v>354.16666666666669</v>
      </c>
      <c r="J52" s="42"/>
      <c r="K52" s="42">
        <f t="shared" si="1"/>
        <v>2752.0833333333335</v>
      </c>
    </row>
    <row r="53" spans="1:11" x14ac:dyDescent="0.25">
      <c r="A53" s="26" t="s">
        <v>1103</v>
      </c>
      <c r="B53" s="27">
        <v>42795</v>
      </c>
      <c r="C53" s="31">
        <v>400347</v>
      </c>
      <c r="D53" s="26" t="s">
        <v>217</v>
      </c>
      <c r="F53" s="33">
        <f>80000/24</f>
        <v>3333.3333333333335</v>
      </c>
      <c r="G53" s="15">
        <v>400</v>
      </c>
      <c r="H53" s="46">
        <f>0.03*F53</f>
        <v>100</v>
      </c>
      <c r="I53" s="42">
        <f t="shared" si="0"/>
        <v>333.33333333333337</v>
      </c>
      <c r="J53" s="42"/>
      <c r="K53" s="42">
        <f t="shared" si="1"/>
        <v>2500</v>
      </c>
    </row>
    <row r="54" spans="1:11" x14ac:dyDescent="0.25">
      <c r="A54" s="26" t="s">
        <v>1103</v>
      </c>
      <c r="B54" s="27">
        <v>42795</v>
      </c>
      <c r="C54" s="15">
        <v>738090</v>
      </c>
      <c r="D54" s="26" t="s">
        <v>217</v>
      </c>
      <c r="F54" s="33">
        <f>80000/24</f>
        <v>3333.3333333333335</v>
      </c>
      <c r="G54" s="15">
        <v>600</v>
      </c>
      <c r="H54" s="44">
        <f>0.05*F54</f>
        <v>166.66666666666669</v>
      </c>
      <c r="I54" s="42">
        <f t="shared" si="0"/>
        <v>333.33333333333337</v>
      </c>
      <c r="J54" s="42"/>
      <c r="K54" s="42">
        <f t="shared" si="1"/>
        <v>2233.3333333333335</v>
      </c>
    </row>
    <row r="55" spans="1:11" x14ac:dyDescent="0.25">
      <c r="A55" s="26" t="s">
        <v>250</v>
      </c>
      <c r="B55" s="27">
        <v>42795</v>
      </c>
      <c r="C55" s="15">
        <v>291210</v>
      </c>
      <c r="D55" s="26" t="s">
        <v>218</v>
      </c>
      <c r="E55" s="26">
        <v>80</v>
      </c>
      <c r="F55" s="33">
        <f>12*80</f>
        <v>960</v>
      </c>
      <c r="G55" s="15">
        <v>100</v>
      </c>
      <c r="H55" s="44">
        <f>0.04*F55</f>
        <v>38.4</v>
      </c>
      <c r="I55" s="42">
        <f t="shared" si="0"/>
        <v>96</v>
      </c>
      <c r="J55" s="42"/>
      <c r="K55" s="42">
        <f t="shared" si="1"/>
        <v>725.6</v>
      </c>
    </row>
    <row r="56" spans="1:11" x14ac:dyDescent="0.25">
      <c r="A56" s="26" t="s">
        <v>250</v>
      </c>
      <c r="B56" s="27">
        <v>42795</v>
      </c>
      <c r="C56" s="15">
        <v>695573</v>
      </c>
      <c r="D56" s="26" t="s">
        <v>218</v>
      </c>
      <c r="E56" s="26">
        <v>80</v>
      </c>
      <c r="F56" s="33">
        <f>12*80</f>
        <v>960</v>
      </c>
      <c r="G56" s="15">
        <v>100</v>
      </c>
      <c r="H56" s="44">
        <f>0.01*F56</f>
        <v>9.6</v>
      </c>
      <c r="I56" s="42">
        <f t="shared" si="0"/>
        <v>96</v>
      </c>
      <c r="J56" s="42"/>
      <c r="K56" s="42">
        <f t="shared" si="1"/>
        <v>754.4</v>
      </c>
    </row>
    <row r="57" spans="1:11" x14ac:dyDescent="0.25">
      <c r="A57" s="26" t="s">
        <v>1103</v>
      </c>
      <c r="B57" s="27">
        <v>42795</v>
      </c>
      <c r="C57" s="15">
        <v>373490</v>
      </c>
      <c r="D57" s="26" t="s">
        <v>217</v>
      </c>
      <c r="F57" s="33">
        <f>130000/24</f>
        <v>5416.666666666667</v>
      </c>
      <c r="G57" s="15">
        <v>400</v>
      </c>
      <c r="H57" s="44">
        <f>0.04*F57</f>
        <v>216.66666666666669</v>
      </c>
      <c r="I57" s="42">
        <f t="shared" si="0"/>
        <v>541.66666666666674</v>
      </c>
      <c r="J57" s="42"/>
      <c r="K57" s="42">
        <f t="shared" si="1"/>
        <v>4258.333333333333</v>
      </c>
    </row>
    <row r="58" spans="1:11" x14ac:dyDescent="0.25">
      <c r="A58" s="26" t="s">
        <v>250</v>
      </c>
      <c r="B58" s="27">
        <v>42795</v>
      </c>
      <c r="C58" s="15">
        <v>996092</v>
      </c>
      <c r="D58" s="26" t="s">
        <v>218</v>
      </c>
      <c r="E58" s="26">
        <v>80</v>
      </c>
      <c r="F58" s="33">
        <f>12*80</f>
        <v>960</v>
      </c>
      <c r="G58" s="15">
        <v>200</v>
      </c>
      <c r="H58" s="44">
        <f>0.02*F58</f>
        <v>19.2</v>
      </c>
      <c r="I58" s="42">
        <f t="shared" si="0"/>
        <v>96</v>
      </c>
      <c r="J58" s="42"/>
      <c r="K58" s="42">
        <f t="shared" si="1"/>
        <v>644.79999999999995</v>
      </c>
    </row>
    <row r="59" spans="1:11" x14ac:dyDescent="0.25">
      <c r="A59" s="26" t="s">
        <v>250</v>
      </c>
      <c r="B59" s="27">
        <v>42795</v>
      </c>
      <c r="C59" s="15">
        <v>877510</v>
      </c>
      <c r="D59" s="26" t="s">
        <v>218</v>
      </c>
      <c r="E59" s="26">
        <v>85</v>
      </c>
      <c r="F59" s="33">
        <f>18*80+27*5</f>
        <v>1575</v>
      </c>
      <c r="G59" s="15">
        <v>400</v>
      </c>
      <c r="H59" s="44">
        <f>0.02*F59</f>
        <v>31.5</v>
      </c>
      <c r="I59" s="42">
        <f t="shared" si="0"/>
        <v>157.5</v>
      </c>
      <c r="J59" s="42"/>
      <c r="K59" s="42">
        <f t="shared" si="1"/>
        <v>986</v>
      </c>
    </row>
    <row r="60" spans="1:11" x14ac:dyDescent="0.25">
      <c r="A60" s="26" t="s">
        <v>250</v>
      </c>
      <c r="B60" s="27">
        <v>42795</v>
      </c>
      <c r="C60" s="31">
        <v>492006</v>
      </c>
      <c r="D60" s="26" t="s">
        <v>218</v>
      </c>
      <c r="E60" s="26">
        <v>80</v>
      </c>
      <c r="F60" s="33">
        <f>12*80</f>
        <v>960</v>
      </c>
      <c r="G60" s="15">
        <v>100</v>
      </c>
      <c r="H60" s="46">
        <f>0.04*F60</f>
        <v>38.4</v>
      </c>
      <c r="I60" s="42">
        <f t="shared" si="0"/>
        <v>96</v>
      </c>
      <c r="J60" s="42"/>
      <c r="K60" s="42">
        <f t="shared" si="1"/>
        <v>725.6</v>
      </c>
    </row>
    <row r="61" spans="1:11" x14ac:dyDescent="0.25">
      <c r="A61" s="26" t="s">
        <v>250</v>
      </c>
      <c r="B61" s="27">
        <v>42795</v>
      </c>
      <c r="C61" s="31">
        <v>127375</v>
      </c>
      <c r="D61" s="26" t="s">
        <v>218</v>
      </c>
      <c r="E61" s="26">
        <v>80</v>
      </c>
      <c r="F61" s="33">
        <f>12*80</f>
        <v>960</v>
      </c>
      <c r="G61" s="15">
        <v>100</v>
      </c>
      <c r="H61" s="46">
        <f>0.03*F61</f>
        <v>28.799999999999997</v>
      </c>
      <c r="I61" s="42">
        <f t="shared" si="0"/>
        <v>96</v>
      </c>
      <c r="J61" s="42"/>
      <c r="K61" s="42">
        <f t="shared" si="1"/>
        <v>735.2</v>
      </c>
    </row>
    <row r="62" spans="1:11" x14ac:dyDescent="0.25">
      <c r="A62" s="26" t="s">
        <v>250</v>
      </c>
      <c r="B62" s="27">
        <v>42795</v>
      </c>
      <c r="C62" s="31">
        <v>895337</v>
      </c>
      <c r="D62" s="26" t="s">
        <v>218</v>
      </c>
      <c r="E62" s="26">
        <v>80</v>
      </c>
      <c r="F62" s="33">
        <f>14*80</f>
        <v>1120</v>
      </c>
      <c r="G62" s="15">
        <v>400</v>
      </c>
      <c r="H62" s="46">
        <f>0.01*F62</f>
        <v>11.200000000000001</v>
      </c>
      <c r="I62" s="42">
        <f t="shared" si="0"/>
        <v>112</v>
      </c>
      <c r="J62" s="42"/>
      <c r="K62" s="42">
        <f t="shared" si="1"/>
        <v>596.79999999999995</v>
      </c>
    </row>
    <row r="63" spans="1:11" x14ac:dyDescent="0.25">
      <c r="A63" s="26" t="s">
        <v>250</v>
      </c>
      <c r="B63" s="27">
        <v>42795</v>
      </c>
      <c r="C63" s="31">
        <v>315734</v>
      </c>
      <c r="D63" s="26" t="s">
        <v>218</v>
      </c>
      <c r="E63" s="26">
        <v>80</v>
      </c>
      <c r="F63" s="33">
        <f>15*80</f>
        <v>1200</v>
      </c>
      <c r="G63" s="15">
        <v>400</v>
      </c>
      <c r="H63" s="46">
        <f>0.03*F63</f>
        <v>36</v>
      </c>
      <c r="I63" s="42">
        <f t="shared" si="0"/>
        <v>120</v>
      </c>
      <c r="J63" s="42"/>
      <c r="K63" s="42">
        <f t="shared" si="1"/>
        <v>644</v>
      </c>
    </row>
    <row r="64" spans="1:11" x14ac:dyDescent="0.25">
      <c r="A64" s="26" t="s">
        <v>250</v>
      </c>
      <c r="B64" s="27">
        <v>42795</v>
      </c>
      <c r="C64" s="31">
        <v>517219</v>
      </c>
      <c r="D64" s="26" t="s">
        <v>218</v>
      </c>
      <c r="E64" s="26">
        <v>85</v>
      </c>
      <c r="F64" s="33">
        <f>15*80+22.5*5</f>
        <v>1312.5</v>
      </c>
      <c r="G64" s="15">
        <v>100</v>
      </c>
      <c r="H64" s="46">
        <f>0.02*F64</f>
        <v>26.25</v>
      </c>
      <c r="I64" s="42">
        <f t="shared" si="0"/>
        <v>131.25</v>
      </c>
      <c r="J64" s="42"/>
      <c r="K64" s="42">
        <f t="shared" si="1"/>
        <v>1055</v>
      </c>
    </row>
    <row r="65" spans="1:11" x14ac:dyDescent="0.25">
      <c r="A65" s="26" t="s">
        <v>250</v>
      </c>
      <c r="B65" s="27">
        <v>42795</v>
      </c>
      <c r="C65" s="31">
        <v>879169</v>
      </c>
      <c r="D65" s="26" t="s">
        <v>218</v>
      </c>
      <c r="E65" s="26">
        <v>80</v>
      </c>
      <c r="F65" s="33">
        <f>14*80</f>
        <v>1120</v>
      </c>
      <c r="G65" s="15">
        <v>100</v>
      </c>
      <c r="H65" s="46">
        <f>0.01*F65</f>
        <v>11.200000000000001</v>
      </c>
      <c r="I65" s="42">
        <f t="shared" si="0"/>
        <v>112</v>
      </c>
      <c r="J65" s="42"/>
      <c r="K65" s="42">
        <f t="shared" si="1"/>
        <v>896.8</v>
      </c>
    </row>
    <row r="66" spans="1:11" x14ac:dyDescent="0.25">
      <c r="A66" s="26" t="s">
        <v>250</v>
      </c>
      <c r="B66" s="27">
        <v>42795</v>
      </c>
      <c r="C66" s="31">
        <v>433077</v>
      </c>
      <c r="D66" s="26" t="s">
        <v>218</v>
      </c>
      <c r="E66" s="26">
        <v>80</v>
      </c>
      <c r="F66" s="33">
        <f>18*80</f>
        <v>1440</v>
      </c>
      <c r="G66" s="15">
        <v>100</v>
      </c>
      <c r="H66" s="46">
        <f>0.02*F66</f>
        <v>28.8</v>
      </c>
      <c r="I66" s="42">
        <f t="shared" si="0"/>
        <v>144</v>
      </c>
      <c r="J66" s="42"/>
      <c r="K66" s="42">
        <f t="shared" si="1"/>
        <v>1167.2</v>
      </c>
    </row>
    <row r="67" spans="1:11" x14ac:dyDescent="0.25">
      <c r="A67" s="26" t="s">
        <v>250</v>
      </c>
      <c r="B67" s="27">
        <v>42795</v>
      </c>
      <c r="C67" s="31">
        <v>862486</v>
      </c>
      <c r="D67" s="26" t="s">
        <v>218</v>
      </c>
      <c r="E67" s="26">
        <v>80</v>
      </c>
      <c r="F67" s="33">
        <f>19*80</f>
        <v>1520</v>
      </c>
      <c r="G67" s="15">
        <v>100</v>
      </c>
      <c r="H67" s="46">
        <f>0.02*F67</f>
        <v>30.400000000000002</v>
      </c>
      <c r="I67" s="42">
        <f t="shared" ref="I67:I101" si="2">0.1*F67</f>
        <v>152</v>
      </c>
      <c r="J67" s="42"/>
      <c r="K67" s="42">
        <f t="shared" ref="K67:K101" si="3">F67-G67-H67-I67+J67</f>
        <v>1237.5999999999999</v>
      </c>
    </row>
    <row r="68" spans="1:11" x14ac:dyDescent="0.25">
      <c r="A68" s="26" t="s">
        <v>1103</v>
      </c>
      <c r="B68" s="27">
        <v>42795</v>
      </c>
      <c r="C68" s="31">
        <v>819342</v>
      </c>
      <c r="D68" s="26" t="s">
        <v>217</v>
      </c>
      <c r="F68" s="33">
        <f>80000/24</f>
        <v>3333.3333333333335</v>
      </c>
      <c r="G68" s="15">
        <v>200</v>
      </c>
      <c r="H68" s="46">
        <f>0.01*F68</f>
        <v>33.333333333333336</v>
      </c>
      <c r="I68" s="42">
        <f t="shared" si="2"/>
        <v>333.33333333333337</v>
      </c>
      <c r="J68" s="42">
        <v>8000</v>
      </c>
      <c r="K68" s="42">
        <f>F68-G68-H68-I68</f>
        <v>2766.6666666666665</v>
      </c>
    </row>
    <row r="69" spans="1:11" x14ac:dyDescent="0.25">
      <c r="A69" s="26" t="s">
        <v>1103</v>
      </c>
      <c r="B69" s="27">
        <v>42795</v>
      </c>
      <c r="C69" s="31">
        <v>969492</v>
      </c>
      <c r="D69" s="26" t="s">
        <v>217</v>
      </c>
      <c r="F69" s="33">
        <f>75000/24</f>
        <v>3125</v>
      </c>
      <c r="G69" s="15">
        <v>100</v>
      </c>
      <c r="H69" s="46">
        <f>0.05*F69</f>
        <v>156.25</v>
      </c>
      <c r="I69" s="42">
        <f t="shared" si="2"/>
        <v>312.5</v>
      </c>
      <c r="J69" s="42">
        <v>7500</v>
      </c>
      <c r="K69" s="42">
        <f t="shared" si="3"/>
        <v>10056.25</v>
      </c>
    </row>
    <row r="70" spans="1:11" x14ac:dyDescent="0.25">
      <c r="A70" s="26" t="s">
        <v>1103</v>
      </c>
      <c r="B70" s="27">
        <v>42795</v>
      </c>
      <c r="C70" s="31">
        <v>103369</v>
      </c>
      <c r="D70" s="26" t="s">
        <v>217</v>
      </c>
      <c r="F70" s="33">
        <f>80000/24</f>
        <v>3333.3333333333335</v>
      </c>
      <c r="G70" s="15">
        <v>200</v>
      </c>
      <c r="H70" s="46">
        <f>0.05*F70</f>
        <v>166.66666666666669</v>
      </c>
      <c r="I70" s="42">
        <f t="shared" si="2"/>
        <v>333.33333333333337</v>
      </c>
      <c r="J70" s="42"/>
      <c r="K70" s="42">
        <f t="shared" si="3"/>
        <v>2633.3333333333335</v>
      </c>
    </row>
    <row r="71" spans="1:11" x14ac:dyDescent="0.25">
      <c r="A71" s="26" t="s">
        <v>250</v>
      </c>
      <c r="B71" s="27">
        <v>42795</v>
      </c>
      <c r="C71" s="15">
        <v>917287</v>
      </c>
      <c r="D71" s="26" t="s">
        <v>218</v>
      </c>
      <c r="E71" s="26">
        <v>80</v>
      </c>
      <c r="F71" s="33">
        <f>12*80</f>
        <v>960</v>
      </c>
      <c r="G71" s="15">
        <v>100</v>
      </c>
      <c r="H71" s="44">
        <f>0.02*F71</f>
        <v>19.2</v>
      </c>
      <c r="I71" s="42">
        <f t="shared" si="2"/>
        <v>96</v>
      </c>
      <c r="J71" s="42"/>
      <c r="K71" s="42">
        <f t="shared" si="3"/>
        <v>744.8</v>
      </c>
    </row>
    <row r="72" spans="1:11" x14ac:dyDescent="0.25">
      <c r="A72" s="26" t="s">
        <v>250</v>
      </c>
      <c r="B72" s="27">
        <v>42795</v>
      </c>
      <c r="C72" s="15">
        <v>877522</v>
      </c>
      <c r="D72" s="26" t="s">
        <v>218</v>
      </c>
      <c r="E72" s="26">
        <v>80</v>
      </c>
      <c r="F72" s="33">
        <f>18*80</f>
        <v>1440</v>
      </c>
      <c r="G72" s="15">
        <v>400</v>
      </c>
      <c r="H72" s="44">
        <f>0.02*F72</f>
        <v>28.8</v>
      </c>
      <c r="I72" s="42">
        <f t="shared" si="2"/>
        <v>144</v>
      </c>
      <c r="J72" s="42"/>
      <c r="K72" s="42">
        <f t="shared" si="3"/>
        <v>867.2</v>
      </c>
    </row>
    <row r="73" spans="1:11" x14ac:dyDescent="0.25">
      <c r="A73" s="26" t="s">
        <v>1103</v>
      </c>
      <c r="B73" s="27">
        <v>42795</v>
      </c>
      <c r="C73" s="15">
        <v>373499</v>
      </c>
      <c r="D73" s="26" t="s">
        <v>217</v>
      </c>
      <c r="F73" s="33">
        <f>130000/24</f>
        <v>5416.666666666667</v>
      </c>
      <c r="G73" s="15">
        <v>400</v>
      </c>
      <c r="H73" s="44">
        <f>0.04*F73</f>
        <v>216.66666666666669</v>
      </c>
      <c r="I73" s="42">
        <f t="shared" si="2"/>
        <v>541.66666666666674</v>
      </c>
      <c r="J73" s="42"/>
      <c r="K73" s="42">
        <f t="shared" si="3"/>
        <v>4258.333333333333</v>
      </c>
    </row>
    <row r="74" spans="1:11" x14ac:dyDescent="0.25">
      <c r="A74" s="26" t="s">
        <v>250</v>
      </c>
      <c r="B74" s="27">
        <v>42795</v>
      </c>
      <c r="C74" s="15">
        <v>996123</v>
      </c>
      <c r="D74" s="26" t="s">
        <v>218</v>
      </c>
      <c r="E74" s="26">
        <v>80</v>
      </c>
      <c r="F74" s="33">
        <f>12*80</f>
        <v>960</v>
      </c>
      <c r="G74" s="15">
        <v>200</v>
      </c>
      <c r="H74" s="44">
        <f>0.02*F74</f>
        <v>19.2</v>
      </c>
      <c r="I74" s="42">
        <f t="shared" si="2"/>
        <v>96</v>
      </c>
      <c r="J74" s="42"/>
      <c r="K74" s="42">
        <f t="shared" si="3"/>
        <v>644.79999999999995</v>
      </c>
    </row>
    <row r="75" spans="1:11" x14ac:dyDescent="0.25">
      <c r="A75" s="26" t="s">
        <v>250</v>
      </c>
      <c r="B75" s="27">
        <v>42795</v>
      </c>
      <c r="C75" s="15">
        <v>695583</v>
      </c>
      <c r="D75" s="26" t="s">
        <v>218</v>
      </c>
      <c r="E75" s="26">
        <v>80</v>
      </c>
      <c r="F75" s="33">
        <f>12*80</f>
        <v>960</v>
      </c>
      <c r="G75" s="15">
        <v>100</v>
      </c>
      <c r="H75" s="44">
        <f>0.01*F75</f>
        <v>9.6</v>
      </c>
      <c r="I75" s="42">
        <f t="shared" si="2"/>
        <v>96</v>
      </c>
      <c r="J75" s="42"/>
      <c r="K75" s="42">
        <f t="shared" si="3"/>
        <v>754.4</v>
      </c>
    </row>
    <row r="76" spans="1:11" x14ac:dyDescent="0.25">
      <c r="A76" s="26" t="s">
        <v>1103</v>
      </c>
      <c r="B76" s="27">
        <v>42795</v>
      </c>
      <c r="C76" s="15">
        <v>738112</v>
      </c>
      <c r="D76" s="26" t="s">
        <v>217</v>
      </c>
      <c r="F76" s="33">
        <f>80000/24</f>
        <v>3333.3333333333335</v>
      </c>
      <c r="G76" s="15">
        <v>800</v>
      </c>
      <c r="H76" s="44">
        <f>0.05*F76</f>
        <v>166.66666666666669</v>
      </c>
      <c r="I76" s="42">
        <f t="shared" si="2"/>
        <v>333.33333333333337</v>
      </c>
      <c r="J76" s="42"/>
      <c r="K76" s="42">
        <f t="shared" si="3"/>
        <v>2033.3333333333335</v>
      </c>
    </row>
    <row r="77" spans="1:11" x14ac:dyDescent="0.25">
      <c r="A77" s="26" t="s">
        <v>250</v>
      </c>
      <c r="B77" s="27">
        <v>42795</v>
      </c>
      <c r="C77" s="31">
        <v>905820</v>
      </c>
      <c r="D77" s="26" t="s">
        <v>218</v>
      </c>
      <c r="E77" s="26">
        <v>80</v>
      </c>
      <c r="F77" s="33">
        <f>13*80</f>
        <v>1040</v>
      </c>
      <c r="G77" s="15">
        <v>600</v>
      </c>
      <c r="H77" s="46">
        <f>0.01*F77</f>
        <v>10.4</v>
      </c>
      <c r="I77" s="42">
        <f t="shared" si="2"/>
        <v>104</v>
      </c>
      <c r="J77" s="42"/>
      <c r="K77" s="42">
        <f t="shared" si="3"/>
        <v>325.60000000000002</v>
      </c>
    </row>
    <row r="78" spans="1:11" x14ac:dyDescent="0.25">
      <c r="A78" s="26" t="s">
        <v>250</v>
      </c>
      <c r="B78" s="27">
        <v>42795</v>
      </c>
      <c r="C78" s="31">
        <v>992465</v>
      </c>
      <c r="D78" s="26" t="s">
        <v>218</v>
      </c>
      <c r="E78" s="26">
        <v>80</v>
      </c>
      <c r="F78" s="33">
        <f>12*80</f>
        <v>960</v>
      </c>
      <c r="G78" s="15">
        <v>200</v>
      </c>
      <c r="H78" s="46">
        <f>0.05*F78</f>
        <v>48</v>
      </c>
      <c r="I78" s="42">
        <f t="shared" si="2"/>
        <v>96</v>
      </c>
      <c r="J78" s="42"/>
      <c r="K78" s="42">
        <f t="shared" si="3"/>
        <v>616</v>
      </c>
    </row>
    <row r="79" spans="1:11" x14ac:dyDescent="0.25">
      <c r="A79" s="26" t="s">
        <v>250</v>
      </c>
      <c r="B79" s="27">
        <v>42795</v>
      </c>
      <c r="C79" s="31">
        <v>732887</v>
      </c>
      <c r="D79" s="26" t="s">
        <v>218</v>
      </c>
      <c r="E79" s="26">
        <v>80</v>
      </c>
      <c r="F79" s="33">
        <f>12*80</f>
        <v>960</v>
      </c>
      <c r="G79" s="15">
        <v>200</v>
      </c>
      <c r="H79" s="46">
        <f>0.05*F79</f>
        <v>48</v>
      </c>
      <c r="I79" s="42">
        <f t="shared" si="2"/>
        <v>96</v>
      </c>
      <c r="J79" s="42"/>
      <c r="K79" s="42">
        <f t="shared" si="3"/>
        <v>616</v>
      </c>
    </row>
    <row r="80" spans="1:11" x14ac:dyDescent="0.25">
      <c r="A80" s="26" t="s">
        <v>250</v>
      </c>
      <c r="B80" s="27">
        <v>42795</v>
      </c>
      <c r="C80" s="31">
        <v>910229</v>
      </c>
      <c r="D80" s="26" t="s">
        <v>218</v>
      </c>
      <c r="E80" s="26">
        <v>80</v>
      </c>
      <c r="F80" s="33">
        <f>12*80</f>
        <v>960</v>
      </c>
      <c r="G80" s="15">
        <v>100</v>
      </c>
      <c r="H80" s="46">
        <f>0.05*F80</f>
        <v>48</v>
      </c>
      <c r="I80" s="42">
        <f t="shared" si="2"/>
        <v>96</v>
      </c>
      <c r="J80" s="42"/>
      <c r="K80" s="42">
        <f t="shared" si="3"/>
        <v>716</v>
      </c>
    </row>
    <row r="81" spans="1:11" x14ac:dyDescent="0.25">
      <c r="A81" s="26" t="s">
        <v>250</v>
      </c>
      <c r="B81" s="27">
        <v>42795</v>
      </c>
      <c r="C81" s="31">
        <v>231815</v>
      </c>
      <c r="D81" s="26" t="s">
        <v>218</v>
      </c>
      <c r="E81" s="26">
        <v>80</v>
      </c>
      <c r="F81" s="33">
        <f>12*80</f>
        <v>960</v>
      </c>
      <c r="G81" s="15">
        <v>100</v>
      </c>
      <c r="H81" s="46">
        <f>0.02*F81</f>
        <v>19.2</v>
      </c>
      <c r="I81" s="42">
        <f t="shared" si="2"/>
        <v>96</v>
      </c>
      <c r="J81" s="42"/>
      <c r="K81" s="42">
        <f t="shared" si="3"/>
        <v>744.8</v>
      </c>
    </row>
    <row r="82" spans="1:11" x14ac:dyDescent="0.25">
      <c r="A82" s="26" t="s">
        <v>250</v>
      </c>
      <c r="B82" s="27">
        <v>42795</v>
      </c>
      <c r="C82" s="31">
        <v>333657</v>
      </c>
      <c r="D82" s="26" t="s">
        <v>218</v>
      </c>
      <c r="E82" s="26">
        <v>85</v>
      </c>
      <c r="F82" s="33">
        <f>14*80+21*5</f>
        <v>1225</v>
      </c>
      <c r="G82" s="15">
        <v>100</v>
      </c>
      <c r="H82" s="46">
        <f>0.02*F82</f>
        <v>24.5</v>
      </c>
      <c r="I82" s="42">
        <f t="shared" si="2"/>
        <v>122.5</v>
      </c>
      <c r="J82" s="42"/>
      <c r="K82" s="42">
        <f t="shared" si="3"/>
        <v>978</v>
      </c>
    </row>
    <row r="83" spans="1:11" x14ac:dyDescent="0.25">
      <c r="A83" s="26" t="s">
        <v>250</v>
      </c>
      <c r="B83" s="27">
        <v>42795</v>
      </c>
      <c r="C83" s="31">
        <v>287819</v>
      </c>
      <c r="D83" s="26" t="s">
        <v>218</v>
      </c>
      <c r="E83" s="26">
        <v>85</v>
      </c>
      <c r="F83" s="33">
        <f>14*80+21*5</f>
        <v>1225</v>
      </c>
      <c r="G83" s="15">
        <v>400</v>
      </c>
      <c r="H83" s="46">
        <f>0.01*F83</f>
        <v>12.25</v>
      </c>
      <c r="I83" s="42">
        <f t="shared" si="2"/>
        <v>122.5</v>
      </c>
      <c r="J83" s="42"/>
      <c r="K83" s="42">
        <f t="shared" si="3"/>
        <v>690.25</v>
      </c>
    </row>
    <row r="84" spans="1:11" x14ac:dyDescent="0.25">
      <c r="A84" s="26" t="s">
        <v>250</v>
      </c>
      <c r="B84" s="27">
        <v>42795</v>
      </c>
      <c r="C84" s="31">
        <v>579148</v>
      </c>
      <c r="D84" s="26" t="s">
        <v>218</v>
      </c>
      <c r="E84" s="26">
        <v>85</v>
      </c>
      <c r="F84" s="33">
        <f>19*80+28.5*5</f>
        <v>1662.5</v>
      </c>
      <c r="G84" s="15">
        <v>400</v>
      </c>
      <c r="H84" s="46">
        <f>0.05*F84</f>
        <v>83.125</v>
      </c>
      <c r="I84" s="42">
        <f t="shared" si="2"/>
        <v>166.25</v>
      </c>
      <c r="J84" s="42"/>
      <c r="K84" s="42">
        <f t="shared" si="3"/>
        <v>1013.125</v>
      </c>
    </row>
    <row r="85" spans="1:11" x14ac:dyDescent="0.25">
      <c r="A85" s="26" t="s">
        <v>250</v>
      </c>
      <c r="B85" s="27">
        <v>42795</v>
      </c>
      <c r="C85" s="31">
        <v>124436</v>
      </c>
      <c r="D85" s="26" t="s">
        <v>218</v>
      </c>
      <c r="E85" s="26">
        <v>80</v>
      </c>
      <c r="F85" s="33">
        <f>20*80</f>
        <v>1600</v>
      </c>
      <c r="G85" s="15">
        <v>100</v>
      </c>
      <c r="H85" s="46">
        <f>0.03*F85</f>
        <v>48</v>
      </c>
      <c r="I85" s="42">
        <f t="shared" si="2"/>
        <v>160</v>
      </c>
      <c r="J85" s="42"/>
      <c r="K85" s="42">
        <f t="shared" si="3"/>
        <v>1292</v>
      </c>
    </row>
    <row r="86" spans="1:11" x14ac:dyDescent="0.25">
      <c r="A86" s="26" t="s">
        <v>1103</v>
      </c>
      <c r="B86" s="27">
        <v>42795</v>
      </c>
      <c r="C86" s="31">
        <v>485078</v>
      </c>
      <c r="D86" s="26" t="s">
        <v>217</v>
      </c>
      <c r="F86" s="33">
        <f>70000/24</f>
        <v>2916.6666666666665</v>
      </c>
      <c r="G86" s="15">
        <v>100</v>
      </c>
      <c r="H86" s="46">
        <f>0.04*F86</f>
        <v>116.66666666666666</v>
      </c>
      <c r="I86" s="42">
        <f t="shared" si="2"/>
        <v>291.66666666666669</v>
      </c>
      <c r="J86" s="42">
        <v>7000</v>
      </c>
      <c r="K86" s="42">
        <f t="shared" si="3"/>
        <v>9408.3333333333339</v>
      </c>
    </row>
    <row r="87" spans="1:11" x14ac:dyDescent="0.25">
      <c r="A87" s="26" t="s">
        <v>1103</v>
      </c>
      <c r="B87" s="27">
        <v>42795</v>
      </c>
      <c r="C87" s="31">
        <v>297585</v>
      </c>
      <c r="D87" s="26" t="s">
        <v>217</v>
      </c>
      <c r="F87" s="33">
        <f>70000/24</f>
        <v>2916.6666666666665</v>
      </c>
      <c r="G87" s="15">
        <v>800</v>
      </c>
      <c r="H87" s="46">
        <f>0.03*F87</f>
        <v>87.499999999999986</v>
      </c>
      <c r="I87" s="42">
        <f t="shared" si="2"/>
        <v>291.66666666666669</v>
      </c>
      <c r="J87" s="42">
        <v>7000</v>
      </c>
      <c r="K87" s="42">
        <f t="shared" si="3"/>
        <v>8737.5</v>
      </c>
    </row>
    <row r="88" spans="1:11" x14ac:dyDescent="0.25">
      <c r="A88" s="26" t="s">
        <v>1103</v>
      </c>
      <c r="B88" s="27">
        <v>42795</v>
      </c>
      <c r="C88" s="31">
        <v>777104</v>
      </c>
      <c r="D88" s="26" t="s">
        <v>217</v>
      </c>
      <c r="F88" s="33">
        <f>80000/24</f>
        <v>3333.3333333333335</v>
      </c>
      <c r="G88" s="15">
        <v>200</v>
      </c>
      <c r="H88" s="46">
        <f>0.04*F88</f>
        <v>133.33333333333334</v>
      </c>
      <c r="I88" s="42">
        <f t="shared" si="2"/>
        <v>333.33333333333337</v>
      </c>
      <c r="J88" s="42"/>
      <c r="K88" s="42">
        <f t="shared" si="3"/>
        <v>2666.6666666666665</v>
      </c>
    </row>
    <row r="89" spans="1:11" x14ac:dyDescent="0.25">
      <c r="A89" s="26" t="s">
        <v>1103</v>
      </c>
      <c r="B89" s="27">
        <v>42795</v>
      </c>
      <c r="C89" s="15">
        <v>728222</v>
      </c>
      <c r="D89" s="26" t="s">
        <v>217</v>
      </c>
      <c r="F89" s="33">
        <f>80000/24</f>
        <v>3333.3333333333335</v>
      </c>
      <c r="G89" s="15">
        <v>600</v>
      </c>
      <c r="H89" s="44">
        <f>0.02*F89</f>
        <v>66.666666666666671</v>
      </c>
      <c r="I89" s="42">
        <f t="shared" si="2"/>
        <v>333.33333333333337</v>
      </c>
      <c r="J89" s="42">
        <v>8000</v>
      </c>
      <c r="K89" s="42">
        <f t="shared" si="3"/>
        <v>10333.333333333334</v>
      </c>
    </row>
    <row r="90" spans="1:11" x14ac:dyDescent="0.25">
      <c r="A90" s="26" t="s">
        <v>1103</v>
      </c>
      <c r="B90" s="27">
        <v>42795</v>
      </c>
      <c r="C90" s="15">
        <v>527355</v>
      </c>
      <c r="D90" s="26" t="s">
        <v>217</v>
      </c>
      <c r="F90" s="33">
        <f>85000/24</f>
        <v>3541.6666666666665</v>
      </c>
      <c r="G90" s="15">
        <v>800</v>
      </c>
      <c r="H90" s="44">
        <f>0.03*F90</f>
        <v>106.24999999999999</v>
      </c>
      <c r="I90" s="42">
        <f t="shared" si="2"/>
        <v>354.16666666666669</v>
      </c>
      <c r="J90" s="42">
        <v>8500</v>
      </c>
      <c r="K90" s="42">
        <f t="shared" si="3"/>
        <v>10781.25</v>
      </c>
    </row>
    <row r="91" spans="1:11" x14ac:dyDescent="0.25">
      <c r="A91" s="26" t="s">
        <v>250</v>
      </c>
      <c r="B91" s="27">
        <v>42795</v>
      </c>
      <c r="C91" s="15">
        <v>527600</v>
      </c>
      <c r="D91" s="26" t="s">
        <v>218</v>
      </c>
      <c r="E91" s="26">
        <v>80</v>
      </c>
      <c r="F91" s="33">
        <f>12*80</f>
        <v>960</v>
      </c>
      <c r="G91" s="15">
        <v>100</v>
      </c>
      <c r="H91" s="44">
        <f>0.03*F91</f>
        <v>28.799999999999997</v>
      </c>
      <c r="I91" s="42">
        <f t="shared" si="2"/>
        <v>96</v>
      </c>
      <c r="J91" s="42"/>
      <c r="K91" s="42">
        <f t="shared" si="3"/>
        <v>735.2</v>
      </c>
    </row>
    <row r="92" spans="1:11" x14ac:dyDescent="0.25">
      <c r="A92" s="26" t="s">
        <v>250</v>
      </c>
      <c r="B92" s="27">
        <v>42795</v>
      </c>
      <c r="C92" s="15">
        <v>877813</v>
      </c>
      <c r="D92" s="26" t="s">
        <v>218</v>
      </c>
      <c r="E92" s="26">
        <v>80</v>
      </c>
      <c r="F92" s="33">
        <f>14*80</f>
        <v>1120</v>
      </c>
      <c r="G92" s="15">
        <v>400</v>
      </c>
      <c r="H92" s="44">
        <f>0.02*F92</f>
        <v>22.400000000000002</v>
      </c>
      <c r="I92" s="42">
        <f t="shared" si="2"/>
        <v>112</v>
      </c>
      <c r="J92" s="42"/>
      <c r="K92" s="42">
        <f t="shared" si="3"/>
        <v>585.6</v>
      </c>
    </row>
    <row r="93" spans="1:11" x14ac:dyDescent="0.25">
      <c r="A93" s="26" t="s">
        <v>250</v>
      </c>
      <c r="B93" s="27">
        <v>42795</v>
      </c>
      <c r="C93" s="15">
        <v>728278</v>
      </c>
      <c r="D93" s="26" t="s">
        <v>218</v>
      </c>
      <c r="E93" s="26">
        <v>80</v>
      </c>
      <c r="F93" s="33">
        <f>12*80</f>
        <v>960</v>
      </c>
      <c r="G93" s="15">
        <v>100</v>
      </c>
      <c r="H93" s="44">
        <f>0.02*F93</f>
        <v>19.2</v>
      </c>
      <c r="I93" s="42">
        <f t="shared" si="2"/>
        <v>96</v>
      </c>
      <c r="J93" s="42"/>
      <c r="K93" s="42">
        <f t="shared" si="3"/>
        <v>744.8</v>
      </c>
    </row>
    <row r="94" spans="1:11" x14ac:dyDescent="0.25">
      <c r="A94" s="26" t="s">
        <v>250</v>
      </c>
      <c r="B94" s="27">
        <v>42795</v>
      </c>
      <c r="C94" s="15">
        <v>729000</v>
      </c>
      <c r="D94" s="26" t="s">
        <v>218</v>
      </c>
      <c r="E94" s="26">
        <v>85</v>
      </c>
      <c r="F94" s="33">
        <f>18*80+27*5</f>
        <v>1575</v>
      </c>
      <c r="G94" s="15">
        <v>100</v>
      </c>
      <c r="H94" s="44">
        <f>0.02*F94</f>
        <v>31.5</v>
      </c>
      <c r="I94" s="42">
        <f t="shared" si="2"/>
        <v>157.5</v>
      </c>
      <c r="J94" s="42"/>
      <c r="K94" s="42">
        <f t="shared" si="3"/>
        <v>1286</v>
      </c>
    </row>
    <row r="95" spans="1:11" x14ac:dyDescent="0.25">
      <c r="A95" s="26" t="s">
        <v>250</v>
      </c>
      <c r="B95" s="27">
        <v>42795</v>
      </c>
      <c r="C95" s="15">
        <v>527412</v>
      </c>
      <c r="D95" s="26" t="s">
        <v>218</v>
      </c>
      <c r="E95" s="26">
        <v>80</v>
      </c>
      <c r="F95" s="33">
        <f>18*80</f>
        <v>1440</v>
      </c>
      <c r="G95" s="15">
        <v>100</v>
      </c>
      <c r="H95" s="44">
        <f>0.03*F95</f>
        <v>43.199999999999996</v>
      </c>
      <c r="I95" s="42">
        <f t="shared" si="2"/>
        <v>144</v>
      </c>
      <c r="J95" s="42"/>
      <c r="K95" s="42">
        <f t="shared" si="3"/>
        <v>1152.8</v>
      </c>
    </row>
    <row r="96" spans="1:11" x14ac:dyDescent="0.25">
      <c r="A96" s="26" t="s">
        <v>250</v>
      </c>
      <c r="B96" s="27">
        <v>42795</v>
      </c>
      <c r="C96" s="15">
        <v>527812</v>
      </c>
      <c r="D96" s="26" t="s">
        <v>218</v>
      </c>
      <c r="E96" s="26">
        <v>80</v>
      </c>
      <c r="F96" s="33">
        <f>18*80</f>
        <v>1440</v>
      </c>
      <c r="G96" s="15">
        <v>100</v>
      </c>
      <c r="H96" s="44">
        <f>0.03*F96</f>
        <v>43.199999999999996</v>
      </c>
      <c r="I96" s="42">
        <f t="shared" si="2"/>
        <v>144</v>
      </c>
      <c r="J96" s="42"/>
      <c r="K96" s="42">
        <f t="shared" si="3"/>
        <v>1152.8</v>
      </c>
    </row>
    <row r="97" spans="1:11" x14ac:dyDescent="0.25">
      <c r="A97" s="26" t="s">
        <v>250</v>
      </c>
      <c r="B97" s="27">
        <v>42795</v>
      </c>
      <c r="C97" s="15">
        <v>877973</v>
      </c>
      <c r="D97" s="26" t="s">
        <v>218</v>
      </c>
      <c r="E97" s="26">
        <v>85</v>
      </c>
      <c r="F97" s="33">
        <f>17*85</f>
        <v>1445</v>
      </c>
      <c r="G97" s="15">
        <v>400</v>
      </c>
      <c r="H97" s="44">
        <f>0.02*F97</f>
        <v>28.900000000000002</v>
      </c>
      <c r="I97" s="42">
        <f t="shared" si="2"/>
        <v>144.5</v>
      </c>
      <c r="J97" s="42"/>
      <c r="K97" s="42">
        <f t="shared" si="3"/>
        <v>871.6</v>
      </c>
    </row>
    <row r="98" spans="1:11" x14ac:dyDescent="0.25">
      <c r="A98" s="26" t="s">
        <v>250</v>
      </c>
      <c r="B98" s="27">
        <v>42795</v>
      </c>
      <c r="C98" s="15">
        <v>728333</v>
      </c>
      <c r="D98" s="26" t="s">
        <v>218</v>
      </c>
      <c r="E98" s="26">
        <v>80</v>
      </c>
      <c r="F98" s="33">
        <f>17*80</f>
        <v>1360</v>
      </c>
      <c r="G98" s="15">
        <v>100</v>
      </c>
      <c r="H98" s="44">
        <f>0.02*F99</f>
        <v>58.333333333333329</v>
      </c>
      <c r="I98" s="42">
        <f t="shared" si="2"/>
        <v>136</v>
      </c>
      <c r="J98" s="42"/>
      <c r="K98" s="42">
        <f t="shared" si="3"/>
        <v>1065.6666666666667</v>
      </c>
    </row>
    <row r="99" spans="1:11" x14ac:dyDescent="0.25">
      <c r="A99" s="26" t="s">
        <v>1103</v>
      </c>
      <c r="B99" s="27">
        <v>42795</v>
      </c>
      <c r="C99" s="31">
        <v>960444</v>
      </c>
      <c r="D99" s="26" t="s">
        <v>217</v>
      </c>
      <c r="F99" s="33">
        <f>70000/24</f>
        <v>2916.6666666666665</v>
      </c>
      <c r="G99" s="15">
        <v>400</v>
      </c>
      <c r="H99" s="46">
        <f>0.01*F99</f>
        <v>29.166666666666664</v>
      </c>
      <c r="I99" s="42">
        <f t="shared" si="2"/>
        <v>291.66666666666669</v>
      </c>
      <c r="J99" s="42">
        <v>7000</v>
      </c>
      <c r="K99" s="42">
        <f t="shared" si="3"/>
        <v>9195.8333333333339</v>
      </c>
    </row>
    <row r="100" spans="1:11" x14ac:dyDescent="0.25">
      <c r="A100" s="26" t="s">
        <v>1103</v>
      </c>
      <c r="B100" s="27">
        <v>42795</v>
      </c>
      <c r="C100" s="31">
        <v>529223</v>
      </c>
      <c r="D100" s="26" t="s">
        <v>217</v>
      </c>
      <c r="F100" s="33">
        <f>76000/24</f>
        <v>3166.6666666666665</v>
      </c>
      <c r="G100" s="15">
        <v>400</v>
      </c>
      <c r="H100" s="46">
        <f>0.05*F100</f>
        <v>158.33333333333334</v>
      </c>
      <c r="I100" s="42">
        <f t="shared" si="2"/>
        <v>316.66666666666669</v>
      </c>
      <c r="J100" s="42">
        <v>7600</v>
      </c>
      <c r="K100" s="42">
        <f t="shared" si="3"/>
        <v>9891.6666666666661</v>
      </c>
    </row>
    <row r="101" spans="1:11" x14ac:dyDescent="0.25">
      <c r="A101" s="26" t="s">
        <v>1103</v>
      </c>
      <c r="B101" s="27">
        <v>42795</v>
      </c>
      <c r="C101" s="31">
        <v>252858</v>
      </c>
      <c r="D101" s="26" t="s">
        <v>217</v>
      </c>
      <c r="F101" s="33">
        <f>85000/24</f>
        <v>3541.6666666666665</v>
      </c>
      <c r="G101" s="15">
        <v>800</v>
      </c>
      <c r="H101" s="46">
        <f>0.01*F101</f>
        <v>35.416666666666664</v>
      </c>
      <c r="I101" s="42">
        <f t="shared" si="2"/>
        <v>354.16666666666669</v>
      </c>
      <c r="J101" s="42"/>
      <c r="K101" s="42">
        <f t="shared" si="3"/>
        <v>2352.0833333333335</v>
      </c>
    </row>
  </sheetData>
  <conditionalFormatting sqref="C1:C1048576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63"/>
  <sheetViews>
    <sheetView workbookViewId="0"/>
  </sheetViews>
  <sheetFormatPr defaultColWidth="8.85546875" defaultRowHeight="15" x14ac:dyDescent="0.25"/>
  <cols>
    <col min="3" max="3" width="15.7109375" customWidth="1"/>
    <col min="4" max="4" width="28.42578125" customWidth="1"/>
    <col min="5" max="5" width="14" customWidth="1"/>
    <col min="6" max="6" width="14.28515625" style="51" customWidth="1"/>
    <col min="7" max="7" width="18" customWidth="1"/>
    <col min="8" max="8" width="15.7109375" style="26" customWidth="1"/>
    <col min="9" max="9" width="15.28515625" customWidth="1"/>
    <col min="10" max="10" width="19.42578125" customWidth="1"/>
    <col min="11" max="11" width="13.42578125" style="39" bestFit="1" customWidth="1"/>
    <col min="12" max="12" width="11.42578125" bestFit="1" customWidth="1"/>
    <col min="13" max="13" width="14" bestFit="1" customWidth="1"/>
    <col min="14" max="14" width="14.28515625" bestFit="1" customWidth="1"/>
  </cols>
  <sheetData>
    <row r="1" spans="1:14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66</v>
      </c>
      <c r="F1" s="50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38" t="s">
        <v>72</v>
      </c>
      <c r="L1" s="7" t="s">
        <v>73</v>
      </c>
      <c r="M1" s="7" t="s">
        <v>74</v>
      </c>
      <c r="N1" s="7" t="s">
        <v>75</v>
      </c>
    </row>
    <row r="2" spans="1:14" x14ac:dyDescent="0.25">
      <c r="A2">
        <v>323205</v>
      </c>
      <c r="B2" s="26">
        <v>200</v>
      </c>
      <c r="C2" s="26">
        <v>131</v>
      </c>
      <c r="D2" s="26" t="s">
        <v>232</v>
      </c>
      <c r="E2">
        <v>100</v>
      </c>
      <c r="F2" s="51">
        <v>15</v>
      </c>
      <c r="G2">
        <f>E2*F2</f>
        <v>1500</v>
      </c>
      <c r="H2" s="26">
        <v>321782506</v>
      </c>
      <c r="I2" s="28" t="s">
        <v>276</v>
      </c>
      <c r="J2" s="2">
        <v>42802</v>
      </c>
      <c r="K2" s="41">
        <v>0.24305555555555555</v>
      </c>
      <c r="L2" s="40" t="s">
        <v>664</v>
      </c>
      <c r="M2" s="2">
        <f>J2+1</f>
        <v>42803</v>
      </c>
      <c r="N2" s="24">
        <v>0.17013888888888887</v>
      </c>
    </row>
    <row r="3" spans="1:14" x14ac:dyDescent="0.25">
      <c r="A3">
        <v>405605</v>
      </c>
      <c r="B3" s="26">
        <v>200</v>
      </c>
      <c r="C3" s="26">
        <v>132</v>
      </c>
      <c r="D3" s="26" t="s">
        <v>233</v>
      </c>
      <c r="E3">
        <v>50</v>
      </c>
      <c r="F3" s="51">
        <v>15</v>
      </c>
      <c r="G3" s="26">
        <f t="shared" ref="G3:G105" si="0">E3*F3</f>
        <v>750</v>
      </c>
      <c r="H3" s="26">
        <v>658314729</v>
      </c>
      <c r="I3" s="28" t="s">
        <v>276</v>
      </c>
      <c r="J3" s="2">
        <v>42802</v>
      </c>
      <c r="K3" s="41">
        <v>0.50555555555555554</v>
      </c>
      <c r="L3" s="40" t="s">
        <v>664</v>
      </c>
      <c r="M3" s="27">
        <f t="shared" ref="M3:M66" si="1">J3+1</f>
        <v>42803</v>
      </c>
      <c r="N3" s="24">
        <v>0.15277777777777776</v>
      </c>
    </row>
    <row r="4" spans="1:14" x14ac:dyDescent="0.25">
      <c r="A4">
        <v>650351</v>
      </c>
      <c r="B4" s="26">
        <v>200</v>
      </c>
      <c r="C4" s="26">
        <v>133</v>
      </c>
      <c r="D4" s="26" t="s">
        <v>234</v>
      </c>
      <c r="E4">
        <v>50</v>
      </c>
      <c r="F4" s="51">
        <v>15</v>
      </c>
      <c r="G4" s="26">
        <f t="shared" si="0"/>
        <v>750</v>
      </c>
      <c r="H4" s="26">
        <v>658314729</v>
      </c>
      <c r="I4" s="28" t="s">
        <v>276</v>
      </c>
      <c r="J4" s="27">
        <v>42808</v>
      </c>
      <c r="K4" s="41">
        <v>0.21319444444444446</v>
      </c>
      <c r="L4" s="40" t="s">
        <v>664</v>
      </c>
      <c r="M4" s="27">
        <f t="shared" si="1"/>
        <v>42809</v>
      </c>
      <c r="N4" s="24">
        <v>0.44791666666666669</v>
      </c>
    </row>
    <row r="5" spans="1:14" x14ac:dyDescent="0.25">
      <c r="A5">
        <v>795652</v>
      </c>
      <c r="B5" s="26">
        <v>200</v>
      </c>
      <c r="C5" s="26">
        <v>134</v>
      </c>
      <c r="D5" s="26" t="s">
        <v>235</v>
      </c>
      <c r="E5">
        <v>50</v>
      </c>
      <c r="F5" s="51">
        <v>15</v>
      </c>
      <c r="G5" s="26">
        <f t="shared" si="0"/>
        <v>750</v>
      </c>
      <c r="H5" s="26">
        <v>504796147</v>
      </c>
      <c r="I5" s="28" t="s">
        <v>276</v>
      </c>
      <c r="J5" s="27">
        <v>42808</v>
      </c>
      <c r="K5" s="41">
        <v>0.21666666666666667</v>
      </c>
      <c r="L5" s="40" t="s">
        <v>664</v>
      </c>
      <c r="M5" s="27">
        <f t="shared" si="1"/>
        <v>42809</v>
      </c>
      <c r="N5" s="24">
        <v>0.43194444444444446</v>
      </c>
    </row>
    <row r="6" spans="1:14" x14ac:dyDescent="0.25">
      <c r="A6">
        <v>749207</v>
      </c>
      <c r="B6" s="26">
        <v>200</v>
      </c>
      <c r="C6" s="26">
        <v>250</v>
      </c>
      <c r="D6" s="26" t="s">
        <v>236</v>
      </c>
      <c r="E6">
        <v>200</v>
      </c>
      <c r="F6" s="51">
        <v>20</v>
      </c>
      <c r="G6" s="26">
        <f t="shared" si="0"/>
        <v>4000</v>
      </c>
      <c r="H6" s="26">
        <v>640498345</v>
      </c>
      <c r="I6" s="28" t="s">
        <v>276</v>
      </c>
      <c r="J6" s="27">
        <v>42802</v>
      </c>
      <c r="K6" s="41">
        <v>0.46319444444444446</v>
      </c>
      <c r="L6" s="40" t="s">
        <v>664</v>
      </c>
      <c r="M6" s="27">
        <f t="shared" si="1"/>
        <v>42803</v>
      </c>
      <c r="N6" s="24">
        <v>0.12847222222222224</v>
      </c>
    </row>
    <row r="7" spans="1:14" x14ac:dyDescent="0.25">
      <c r="A7">
        <v>998053</v>
      </c>
      <c r="B7" s="26">
        <v>200</v>
      </c>
      <c r="C7" s="26">
        <v>251</v>
      </c>
      <c r="D7" s="26" t="s">
        <v>237</v>
      </c>
      <c r="E7">
        <v>300</v>
      </c>
      <c r="F7" s="51">
        <v>20</v>
      </c>
      <c r="G7" s="26">
        <f t="shared" si="0"/>
        <v>6000</v>
      </c>
      <c r="H7" s="26">
        <v>114058620</v>
      </c>
      <c r="I7" s="28" t="s">
        <v>276</v>
      </c>
      <c r="J7" s="27">
        <v>42804</v>
      </c>
      <c r="K7" s="41">
        <v>0.49583333333333335</v>
      </c>
      <c r="L7" s="40" t="s">
        <v>664</v>
      </c>
      <c r="M7" s="27">
        <f t="shared" si="1"/>
        <v>42805</v>
      </c>
      <c r="N7" s="24">
        <v>0.15347222222222223</v>
      </c>
    </row>
    <row r="8" spans="1:14" x14ac:dyDescent="0.25">
      <c r="A8">
        <v>798350</v>
      </c>
      <c r="B8" s="26">
        <v>200</v>
      </c>
      <c r="C8" s="26">
        <v>252</v>
      </c>
      <c r="D8" s="26" t="s">
        <v>238</v>
      </c>
      <c r="E8">
        <v>200</v>
      </c>
      <c r="F8" s="51">
        <v>20</v>
      </c>
      <c r="G8" s="26">
        <f t="shared" si="0"/>
        <v>4000</v>
      </c>
      <c r="H8" s="26">
        <v>842895157</v>
      </c>
      <c r="I8" s="28" t="s">
        <v>276</v>
      </c>
      <c r="J8" s="27">
        <v>42808</v>
      </c>
      <c r="K8" s="41">
        <v>0.39999999999999997</v>
      </c>
      <c r="L8" s="40" t="s">
        <v>664</v>
      </c>
      <c r="M8" s="27">
        <f t="shared" si="1"/>
        <v>42809</v>
      </c>
      <c r="N8" s="24">
        <v>0.49305555555555558</v>
      </c>
    </row>
    <row r="9" spans="1:14" x14ac:dyDescent="0.25">
      <c r="A9">
        <v>504377</v>
      </c>
      <c r="B9" s="26">
        <v>200</v>
      </c>
      <c r="C9" s="26">
        <v>253</v>
      </c>
      <c r="D9" s="26" t="s">
        <v>239</v>
      </c>
      <c r="E9">
        <v>600</v>
      </c>
      <c r="F9" s="51">
        <v>20</v>
      </c>
      <c r="G9" s="26">
        <f t="shared" si="0"/>
        <v>12000</v>
      </c>
      <c r="H9" s="26">
        <v>912086047</v>
      </c>
      <c r="I9" s="28" t="s">
        <v>276</v>
      </c>
      <c r="J9" s="27">
        <v>42809</v>
      </c>
      <c r="K9" s="41">
        <v>0.16388888888888889</v>
      </c>
      <c r="L9" s="40" t="s">
        <v>664</v>
      </c>
      <c r="M9" s="27">
        <f t="shared" si="1"/>
        <v>42810</v>
      </c>
      <c r="N9" s="24">
        <v>0.2986111111111111</v>
      </c>
    </row>
    <row r="10" spans="1:14" x14ac:dyDescent="0.25">
      <c r="A10">
        <v>410560</v>
      </c>
      <c r="B10" s="26">
        <v>200</v>
      </c>
      <c r="C10" s="26">
        <v>254</v>
      </c>
      <c r="D10" s="26" t="s">
        <v>240</v>
      </c>
      <c r="E10">
        <v>500</v>
      </c>
      <c r="F10" s="51">
        <v>20</v>
      </c>
      <c r="G10" s="26">
        <f t="shared" si="0"/>
        <v>10000</v>
      </c>
      <c r="H10" s="26">
        <v>667057064</v>
      </c>
      <c r="I10" s="28" t="s">
        <v>276</v>
      </c>
      <c r="J10" s="27">
        <v>42801</v>
      </c>
      <c r="K10" s="41">
        <v>0.32291666666666669</v>
      </c>
      <c r="L10" s="40" t="s">
        <v>664</v>
      </c>
      <c r="M10" s="27">
        <f t="shared" si="1"/>
        <v>42802</v>
      </c>
      <c r="N10" s="24">
        <v>5.5555555555555552E-2</v>
      </c>
    </row>
    <row r="11" spans="1:14" x14ac:dyDescent="0.25">
      <c r="A11">
        <v>540576</v>
      </c>
      <c r="B11" s="26">
        <v>200</v>
      </c>
      <c r="C11" s="26">
        <v>255</v>
      </c>
      <c r="D11" s="26" t="s">
        <v>241</v>
      </c>
      <c r="E11">
        <v>500</v>
      </c>
      <c r="F11" s="51">
        <v>20</v>
      </c>
      <c r="G11">
        <f t="shared" si="0"/>
        <v>10000</v>
      </c>
      <c r="H11" s="26">
        <v>508089512</v>
      </c>
      <c r="I11" s="28" t="s">
        <v>666</v>
      </c>
      <c r="J11" s="27">
        <v>42804</v>
      </c>
      <c r="K11" s="41">
        <v>0.19791666666666666</v>
      </c>
      <c r="L11" s="40" t="s">
        <v>664</v>
      </c>
      <c r="M11" s="27">
        <f t="shared" si="1"/>
        <v>42805</v>
      </c>
      <c r="N11" s="24">
        <v>0.28472222222222221</v>
      </c>
    </row>
    <row r="12" spans="1:14" x14ac:dyDescent="0.25">
      <c r="A12">
        <v>132086</v>
      </c>
      <c r="B12" s="26">
        <v>200</v>
      </c>
      <c r="C12" s="26">
        <v>256</v>
      </c>
      <c r="D12" s="26" t="s">
        <v>242</v>
      </c>
      <c r="E12">
        <v>2000</v>
      </c>
      <c r="F12" s="51">
        <v>20</v>
      </c>
      <c r="G12">
        <f t="shared" si="0"/>
        <v>40000</v>
      </c>
      <c r="H12" s="26">
        <v>504796147</v>
      </c>
      <c r="I12" s="28" t="s">
        <v>666</v>
      </c>
      <c r="J12" s="27">
        <v>42804</v>
      </c>
      <c r="K12" s="41">
        <v>0.3</v>
      </c>
      <c r="L12" s="40" t="s">
        <v>664</v>
      </c>
      <c r="M12" s="27">
        <f t="shared" si="1"/>
        <v>42805</v>
      </c>
      <c r="N12" s="24">
        <v>0.20972222222222223</v>
      </c>
    </row>
    <row r="13" spans="1:14" x14ac:dyDescent="0.25">
      <c r="A13">
        <v>321460</v>
      </c>
      <c r="B13" s="26">
        <v>200</v>
      </c>
      <c r="C13" s="26">
        <v>257</v>
      </c>
      <c r="D13" s="26" t="s">
        <v>758</v>
      </c>
      <c r="E13">
        <v>1500</v>
      </c>
      <c r="F13" s="51">
        <v>20</v>
      </c>
      <c r="G13">
        <f t="shared" si="0"/>
        <v>30000</v>
      </c>
      <c r="H13" s="26">
        <v>912086047</v>
      </c>
      <c r="I13" s="28" t="s">
        <v>666</v>
      </c>
      <c r="J13" s="27">
        <v>42804</v>
      </c>
      <c r="K13" s="41">
        <v>0.11527777777777777</v>
      </c>
      <c r="L13" s="40" t="s">
        <v>664</v>
      </c>
      <c r="M13" s="27">
        <f t="shared" si="1"/>
        <v>42805</v>
      </c>
      <c r="N13" s="24">
        <v>0.18194444444444444</v>
      </c>
    </row>
    <row r="14" spans="1:14" x14ac:dyDescent="0.25">
      <c r="A14">
        <v>305403</v>
      </c>
      <c r="B14" s="26">
        <v>200</v>
      </c>
      <c r="C14" s="26">
        <v>320</v>
      </c>
      <c r="D14" s="26" t="s">
        <v>243</v>
      </c>
      <c r="E14">
        <v>400</v>
      </c>
      <c r="F14" s="51">
        <v>30</v>
      </c>
      <c r="G14">
        <f t="shared" si="0"/>
        <v>12000</v>
      </c>
      <c r="H14" s="26">
        <v>321782506</v>
      </c>
      <c r="I14" s="28" t="s">
        <v>666</v>
      </c>
      <c r="J14" s="27">
        <v>42809</v>
      </c>
      <c r="K14" s="41">
        <v>0.45833333333333331</v>
      </c>
      <c r="L14" s="40" t="s">
        <v>665</v>
      </c>
      <c r="M14" s="27">
        <f t="shared" si="1"/>
        <v>42810</v>
      </c>
      <c r="N14" s="24">
        <v>0.22430555555555556</v>
      </c>
    </row>
    <row r="15" spans="1:14" x14ac:dyDescent="0.25">
      <c r="A15">
        <v>609327</v>
      </c>
      <c r="B15" s="26">
        <v>200</v>
      </c>
      <c r="C15" s="26">
        <v>321</v>
      </c>
      <c r="D15" s="26" t="s">
        <v>244</v>
      </c>
      <c r="E15">
        <v>450</v>
      </c>
      <c r="F15" s="51">
        <v>30</v>
      </c>
      <c r="G15">
        <f t="shared" si="0"/>
        <v>13500</v>
      </c>
      <c r="H15" s="26">
        <v>108906507</v>
      </c>
      <c r="I15" s="28" t="s">
        <v>666</v>
      </c>
      <c r="J15" s="27">
        <v>42809</v>
      </c>
      <c r="K15" s="41">
        <v>0.33749999999999997</v>
      </c>
      <c r="L15" s="40" t="s">
        <v>665</v>
      </c>
      <c r="M15" s="27">
        <f t="shared" si="1"/>
        <v>42810</v>
      </c>
      <c r="N15" s="24">
        <v>0.4375</v>
      </c>
    </row>
    <row r="16" spans="1:14" x14ac:dyDescent="0.25">
      <c r="A16">
        <v>650899</v>
      </c>
      <c r="B16" s="26">
        <v>200</v>
      </c>
      <c r="C16" s="26">
        <v>322</v>
      </c>
      <c r="D16" s="26" t="s">
        <v>245</v>
      </c>
      <c r="E16">
        <v>450</v>
      </c>
      <c r="F16" s="51">
        <v>30</v>
      </c>
      <c r="G16">
        <f t="shared" si="0"/>
        <v>13500</v>
      </c>
      <c r="H16" s="26">
        <v>504796147</v>
      </c>
      <c r="I16" s="28" t="s">
        <v>666</v>
      </c>
      <c r="J16" s="27">
        <v>42809</v>
      </c>
      <c r="K16" s="41">
        <v>0.20555555555555557</v>
      </c>
      <c r="L16" s="40" t="s">
        <v>665</v>
      </c>
      <c r="M16" s="27">
        <f t="shared" si="1"/>
        <v>42810</v>
      </c>
      <c r="N16" s="24">
        <v>0.33194444444444443</v>
      </c>
    </row>
    <row r="17" spans="1:14" x14ac:dyDescent="0.25">
      <c r="A17">
        <v>989301</v>
      </c>
      <c r="B17" s="26">
        <v>200</v>
      </c>
      <c r="C17" s="26">
        <v>440</v>
      </c>
      <c r="D17" s="26" t="s">
        <v>759</v>
      </c>
      <c r="E17">
        <v>100</v>
      </c>
      <c r="F17" s="51">
        <v>25</v>
      </c>
      <c r="G17">
        <f t="shared" si="0"/>
        <v>2500</v>
      </c>
      <c r="H17" s="26">
        <v>658314729</v>
      </c>
      <c r="I17" s="28" t="s">
        <v>666</v>
      </c>
      <c r="J17" s="27">
        <v>42801</v>
      </c>
      <c r="K17" s="41">
        <v>0.1277777777777778</v>
      </c>
      <c r="L17" s="40" t="s">
        <v>665</v>
      </c>
      <c r="M17" s="27">
        <f t="shared" si="1"/>
        <v>42802</v>
      </c>
      <c r="N17" s="24">
        <v>0.28611111111111115</v>
      </c>
    </row>
    <row r="18" spans="1:14" x14ac:dyDescent="0.25">
      <c r="A18">
        <v>321086</v>
      </c>
      <c r="B18" s="26">
        <v>200</v>
      </c>
      <c r="C18" s="26">
        <v>441</v>
      </c>
      <c r="D18" s="26" t="s">
        <v>760</v>
      </c>
      <c r="E18">
        <v>400</v>
      </c>
      <c r="F18" s="51">
        <v>25</v>
      </c>
      <c r="G18">
        <f t="shared" si="0"/>
        <v>10000</v>
      </c>
      <c r="H18" s="26">
        <v>842895157</v>
      </c>
      <c r="I18" s="26" t="s">
        <v>667</v>
      </c>
      <c r="J18" s="27">
        <v>42801</v>
      </c>
      <c r="K18" s="41">
        <v>5.7638888888888885E-2</v>
      </c>
      <c r="L18" s="40" t="s">
        <v>665</v>
      </c>
      <c r="M18" s="27">
        <f t="shared" si="1"/>
        <v>42802</v>
      </c>
      <c r="N18" s="24">
        <v>0.23472222222222219</v>
      </c>
    </row>
    <row r="19" spans="1:14" x14ac:dyDescent="0.25">
      <c r="A19">
        <v>608706</v>
      </c>
      <c r="B19" s="26">
        <v>200</v>
      </c>
      <c r="C19" s="26">
        <v>442</v>
      </c>
      <c r="D19" s="26" t="s">
        <v>761</v>
      </c>
      <c r="E19">
        <v>400</v>
      </c>
      <c r="F19" s="51">
        <v>25</v>
      </c>
      <c r="G19">
        <f t="shared" si="0"/>
        <v>10000</v>
      </c>
      <c r="H19" s="26">
        <v>640498345</v>
      </c>
      <c r="I19" s="26" t="s">
        <v>667</v>
      </c>
      <c r="J19" s="27">
        <v>42804</v>
      </c>
      <c r="K19" s="41">
        <v>0.22222222222222221</v>
      </c>
      <c r="L19" s="40" t="s">
        <v>665</v>
      </c>
      <c r="M19" s="27">
        <f t="shared" si="1"/>
        <v>42805</v>
      </c>
      <c r="N19" s="24">
        <v>0.1388888888888889</v>
      </c>
    </row>
    <row r="20" spans="1:14" x14ac:dyDescent="0.25">
      <c r="A20">
        <v>980052</v>
      </c>
      <c r="B20" s="26">
        <v>200</v>
      </c>
      <c r="C20" s="26">
        <v>570</v>
      </c>
      <c r="D20" s="26" t="s">
        <v>762</v>
      </c>
      <c r="E20">
        <v>75</v>
      </c>
      <c r="F20" s="51">
        <v>10</v>
      </c>
      <c r="G20">
        <f t="shared" si="0"/>
        <v>750</v>
      </c>
      <c r="H20" s="26">
        <v>321782506</v>
      </c>
      <c r="I20" s="26" t="s">
        <v>667</v>
      </c>
      <c r="J20" s="27">
        <v>42808</v>
      </c>
      <c r="K20" s="41">
        <v>0.45555555555555555</v>
      </c>
      <c r="L20" s="40" t="s">
        <v>665</v>
      </c>
      <c r="M20" s="27">
        <f t="shared" si="1"/>
        <v>42809</v>
      </c>
      <c r="N20" s="24">
        <v>0.49374999999999997</v>
      </c>
    </row>
    <row r="21" spans="1:14" x14ac:dyDescent="0.25">
      <c r="A21">
        <v>654255</v>
      </c>
      <c r="B21" s="26">
        <v>200</v>
      </c>
      <c r="C21" s="26">
        <v>571</v>
      </c>
      <c r="D21" s="26" t="s">
        <v>763</v>
      </c>
      <c r="E21">
        <v>150</v>
      </c>
      <c r="F21" s="51">
        <v>10</v>
      </c>
      <c r="G21">
        <f t="shared" si="0"/>
        <v>1500</v>
      </c>
      <c r="H21" s="26">
        <v>508089512</v>
      </c>
      <c r="I21" s="26" t="s">
        <v>667</v>
      </c>
      <c r="J21" s="27">
        <v>42801</v>
      </c>
      <c r="K21" s="41">
        <v>0.3923611111111111</v>
      </c>
      <c r="L21" s="40" t="s">
        <v>665</v>
      </c>
      <c r="M21" s="27">
        <f t="shared" si="1"/>
        <v>42802</v>
      </c>
      <c r="N21" s="24">
        <v>0.49722222222222223</v>
      </c>
    </row>
    <row r="22" spans="1:14" x14ac:dyDescent="0.25">
      <c r="A22">
        <v>669521</v>
      </c>
      <c r="B22" s="26">
        <v>200</v>
      </c>
      <c r="C22" s="26">
        <v>572</v>
      </c>
      <c r="D22" s="26" t="s">
        <v>764</v>
      </c>
      <c r="E22">
        <v>150</v>
      </c>
      <c r="F22" s="51">
        <v>10</v>
      </c>
      <c r="G22">
        <f t="shared" si="0"/>
        <v>1500</v>
      </c>
      <c r="H22" s="26">
        <v>508089512</v>
      </c>
      <c r="I22" s="26" t="s">
        <v>667</v>
      </c>
      <c r="J22" s="27">
        <v>42801</v>
      </c>
      <c r="K22" s="41">
        <v>0.1423611111111111</v>
      </c>
      <c r="L22" s="40" t="s">
        <v>665</v>
      </c>
      <c r="M22" s="27">
        <f t="shared" si="1"/>
        <v>42802</v>
      </c>
      <c r="N22" s="24">
        <v>0.51874999999999993</v>
      </c>
    </row>
    <row r="23" spans="1:14" x14ac:dyDescent="0.25">
      <c r="A23">
        <v>891247</v>
      </c>
      <c r="B23" s="26">
        <v>200</v>
      </c>
      <c r="C23" s="26">
        <v>573</v>
      </c>
      <c r="D23" s="26" t="s">
        <v>765</v>
      </c>
      <c r="E23">
        <v>75</v>
      </c>
      <c r="F23" s="51">
        <v>10</v>
      </c>
      <c r="G23">
        <f t="shared" si="0"/>
        <v>750</v>
      </c>
      <c r="H23" s="26">
        <v>842895157</v>
      </c>
      <c r="I23" s="26" t="s">
        <v>667</v>
      </c>
      <c r="J23" s="27">
        <v>42801</v>
      </c>
      <c r="K23" s="41">
        <v>0.11388888888888889</v>
      </c>
      <c r="L23" s="40" t="s">
        <v>665</v>
      </c>
      <c r="M23" s="27">
        <f t="shared" si="1"/>
        <v>42802</v>
      </c>
      <c r="N23" s="24">
        <v>0.16805555555555554</v>
      </c>
    </row>
    <row r="24" spans="1:14" x14ac:dyDescent="0.25">
      <c r="A24">
        <v>880320</v>
      </c>
      <c r="B24" s="26">
        <v>200</v>
      </c>
      <c r="C24" s="26">
        <v>574</v>
      </c>
      <c r="D24" s="26" t="s">
        <v>766</v>
      </c>
      <c r="E24">
        <v>75</v>
      </c>
      <c r="F24" s="51">
        <v>10</v>
      </c>
      <c r="G24">
        <f t="shared" si="0"/>
        <v>750</v>
      </c>
      <c r="H24" s="26">
        <v>508089512</v>
      </c>
      <c r="I24" s="26" t="s">
        <v>667</v>
      </c>
      <c r="J24" s="27">
        <v>42801</v>
      </c>
      <c r="K24" s="41">
        <v>0.50694444444444442</v>
      </c>
      <c r="L24" s="40" t="s">
        <v>665</v>
      </c>
      <c r="M24" s="27">
        <f t="shared" si="1"/>
        <v>42802</v>
      </c>
      <c r="N24" s="24">
        <v>0.3263888888888889</v>
      </c>
    </row>
    <row r="25" spans="1:14" x14ac:dyDescent="0.25">
      <c r="A25">
        <v>808604</v>
      </c>
      <c r="B25" s="26">
        <v>200</v>
      </c>
      <c r="C25" s="26">
        <v>575</v>
      </c>
      <c r="D25" s="26" t="s">
        <v>767</v>
      </c>
      <c r="E25">
        <v>75</v>
      </c>
      <c r="F25" s="51">
        <v>10</v>
      </c>
      <c r="G25">
        <f t="shared" si="0"/>
        <v>750</v>
      </c>
      <c r="H25" s="26">
        <v>658314729</v>
      </c>
      <c r="I25" s="26" t="s">
        <v>667</v>
      </c>
      <c r="J25" s="27">
        <v>42801</v>
      </c>
      <c r="K25" s="41">
        <v>7.6388888888888895E-2</v>
      </c>
      <c r="L25" s="40" t="s">
        <v>665</v>
      </c>
      <c r="M25" s="27">
        <f t="shared" si="1"/>
        <v>42802</v>
      </c>
      <c r="N25" s="24">
        <v>0.25416666666666665</v>
      </c>
    </row>
    <row r="26" spans="1:14" x14ac:dyDescent="0.25">
      <c r="A26">
        <v>332556</v>
      </c>
      <c r="B26" s="26">
        <v>200</v>
      </c>
      <c r="C26" s="26">
        <v>576</v>
      </c>
      <c r="D26" s="26" t="s">
        <v>768</v>
      </c>
      <c r="E26">
        <v>75</v>
      </c>
      <c r="F26" s="51">
        <v>10</v>
      </c>
      <c r="G26">
        <f t="shared" si="0"/>
        <v>750</v>
      </c>
      <c r="H26" s="26">
        <v>508089512</v>
      </c>
      <c r="I26" s="26" t="s">
        <v>667</v>
      </c>
      <c r="J26" s="27">
        <v>42802</v>
      </c>
      <c r="K26" s="41">
        <v>0.2951388888888889</v>
      </c>
      <c r="L26" s="40" t="s">
        <v>665</v>
      </c>
      <c r="M26" s="27">
        <f t="shared" si="1"/>
        <v>42803</v>
      </c>
      <c r="N26" s="24">
        <v>0.33055555555555555</v>
      </c>
    </row>
    <row r="27" spans="1:14" x14ac:dyDescent="0.25">
      <c r="A27">
        <v>980350</v>
      </c>
      <c r="B27" s="26">
        <v>200</v>
      </c>
      <c r="C27" s="26">
        <v>577</v>
      </c>
      <c r="D27" s="26" t="s">
        <v>769</v>
      </c>
      <c r="E27">
        <v>75</v>
      </c>
      <c r="F27" s="51">
        <v>10</v>
      </c>
      <c r="G27">
        <f t="shared" si="0"/>
        <v>750</v>
      </c>
      <c r="H27" s="26">
        <v>912086047</v>
      </c>
      <c r="I27" s="26" t="s">
        <v>667</v>
      </c>
      <c r="J27" s="27">
        <v>42804</v>
      </c>
      <c r="K27" s="41">
        <v>0.36319444444444443</v>
      </c>
      <c r="L27" s="31" t="s">
        <v>296</v>
      </c>
      <c r="M27" s="27">
        <f t="shared" si="1"/>
        <v>42805</v>
      </c>
      <c r="N27" s="24">
        <v>0.31458333333333333</v>
      </c>
    </row>
    <row r="28" spans="1:14" x14ac:dyDescent="0.25">
      <c r="A28">
        <v>506795</v>
      </c>
      <c r="B28" s="26">
        <v>300</v>
      </c>
      <c r="C28" s="26">
        <v>131</v>
      </c>
      <c r="D28" s="26" t="s">
        <v>232</v>
      </c>
      <c r="E28">
        <v>60</v>
      </c>
      <c r="F28" s="51">
        <v>15</v>
      </c>
      <c r="G28">
        <f t="shared" si="0"/>
        <v>900</v>
      </c>
      <c r="H28" s="26">
        <v>912086047</v>
      </c>
      <c r="I28" s="26" t="s">
        <v>691</v>
      </c>
      <c r="J28" s="27">
        <v>42808</v>
      </c>
      <c r="K28" s="41">
        <v>0.25</v>
      </c>
      <c r="L28" s="31" t="s">
        <v>296</v>
      </c>
      <c r="M28" s="27">
        <f t="shared" si="1"/>
        <v>42809</v>
      </c>
      <c r="N28" s="24">
        <v>0.52500000000000002</v>
      </c>
    </row>
    <row r="29" spans="1:14" x14ac:dyDescent="0.25">
      <c r="A29">
        <v>894632</v>
      </c>
      <c r="B29" s="26">
        <v>300</v>
      </c>
      <c r="C29" s="26">
        <v>132</v>
      </c>
      <c r="D29" s="26" t="s">
        <v>233</v>
      </c>
      <c r="E29">
        <v>120</v>
      </c>
      <c r="F29" s="51">
        <v>15</v>
      </c>
      <c r="G29">
        <f t="shared" si="0"/>
        <v>1800</v>
      </c>
      <c r="H29" s="26">
        <v>912086047</v>
      </c>
      <c r="I29" s="26" t="s">
        <v>691</v>
      </c>
      <c r="J29" s="27">
        <v>42809</v>
      </c>
      <c r="K29" s="41">
        <v>0.32777777777777778</v>
      </c>
      <c r="L29" s="31" t="s">
        <v>296</v>
      </c>
      <c r="M29" s="27">
        <f t="shared" si="1"/>
        <v>42810</v>
      </c>
      <c r="N29" s="24">
        <v>0.39097222222222222</v>
      </c>
    </row>
    <row r="30" spans="1:14" x14ac:dyDescent="0.25">
      <c r="A30">
        <v>641589</v>
      </c>
      <c r="B30" s="26">
        <v>300</v>
      </c>
      <c r="C30" s="26">
        <v>133</v>
      </c>
      <c r="D30" s="26" t="s">
        <v>234</v>
      </c>
      <c r="E30">
        <v>160</v>
      </c>
      <c r="F30" s="51">
        <v>15</v>
      </c>
      <c r="G30">
        <f t="shared" si="0"/>
        <v>2400</v>
      </c>
      <c r="H30" s="26">
        <v>504796147</v>
      </c>
      <c r="I30" s="26" t="s">
        <v>691</v>
      </c>
      <c r="J30" s="27">
        <v>42809</v>
      </c>
      <c r="K30" s="41">
        <v>6.9444444444444434E-2</v>
      </c>
      <c r="L30" s="31" t="s">
        <v>296</v>
      </c>
      <c r="M30" s="27">
        <f t="shared" si="1"/>
        <v>42810</v>
      </c>
      <c r="N30" s="24">
        <v>0.19097222222222221</v>
      </c>
    </row>
    <row r="31" spans="1:14" x14ac:dyDescent="0.25">
      <c r="A31" s="26">
        <v>223149</v>
      </c>
      <c r="B31" s="26">
        <v>300</v>
      </c>
      <c r="C31" s="26">
        <v>134</v>
      </c>
      <c r="D31" s="26" t="s">
        <v>235</v>
      </c>
      <c r="E31">
        <v>160</v>
      </c>
      <c r="F31" s="51">
        <v>15</v>
      </c>
      <c r="G31">
        <f t="shared" si="0"/>
        <v>2400</v>
      </c>
      <c r="H31" s="26">
        <v>667057064</v>
      </c>
      <c r="I31" s="26" t="s">
        <v>691</v>
      </c>
      <c r="J31" s="27">
        <v>42802</v>
      </c>
      <c r="K31" s="39" t="s">
        <v>976</v>
      </c>
      <c r="L31" s="31" t="s">
        <v>296</v>
      </c>
      <c r="M31" s="27">
        <f t="shared" si="1"/>
        <v>42803</v>
      </c>
      <c r="N31" s="39" t="s">
        <v>1041</v>
      </c>
    </row>
    <row r="32" spans="1:14" x14ac:dyDescent="0.25">
      <c r="A32" s="26">
        <v>283649</v>
      </c>
      <c r="B32" s="26">
        <v>300</v>
      </c>
      <c r="C32" s="26">
        <v>250</v>
      </c>
      <c r="D32" s="26" t="s">
        <v>236</v>
      </c>
      <c r="E32">
        <v>400</v>
      </c>
      <c r="F32" s="51">
        <v>20</v>
      </c>
      <c r="G32">
        <f t="shared" si="0"/>
        <v>8000</v>
      </c>
      <c r="H32" s="26">
        <v>114058620</v>
      </c>
      <c r="I32" s="26" t="s">
        <v>691</v>
      </c>
      <c r="J32" s="27">
        <v>42802</v>
      </c>
      <c r="K32" s="39" t="s">
        <v>977</v>
      </c>
      <c r="L32" s="31" t="s">
        <v>296</v>
      </c>
      <c r="M32" s="27">
        <f t="shared" si="1"/>
        <v>42803</v>
      </c>
      <c r="N32" s="39" t="s">
        <v>1042</v>
      </c>
    </row>
    <row r="33" spans="1:14" x14ac:dyDescent="0.25">
      <c r="A33" s="26">
        <v>577616</v>
      </c>
      <c r="B33" s="26">
        <v>300</v>
      </c>
      <c r="C33" s="26">
        <v>251</v>
      </c>
      <c r="D33" s="26" t="s">
        <v>237</v>
      </c>
      <c r="E33">
        <v>500</v>
      </c>
      <c r="F33" s="51">
        <v>20</v>
      </c>
      <c r="G33">
        <f t="shared" si="0"/>
        <v>10000</v>
      </c>
      <c r="H33" s="26">
        <v>560191569</v>
      </c>
      <c r="I33" s="26" t="s">
        <v>691</v>
      </c>
      <c r="J33" s="27">
        <v>42808</v>
      </c>
      <c r="K33" s="39" t="s">
        <v>978</v>
      </c>
      <c r="L33" s="31" t="s">
        <v>296</v>
      </c>
      <c r="M33" s="27">
        <f t="shared" si="1"/>
        <v>42809</v>
      </c>
      <c r="N33" s="39" t="s">
        <v>1043</v>
      </c>
    </row>
    <row r="34" spans="1:14" x14ac:dyDescent="0.25">
      <c r="A34" s="26">
        <v>517699</v>
      </c>
      <c r="B34" s="26">
        <v>300</v>
      </c>
      <c r="C34" s="26">
        <v>252</v>
      </c>
      <c r="D34" s="26" t="s">
        <v>238</v>
      </c>
      <c r="E34">
        <v>500</v>
      </c>
      <c r="F34" s="51">
        <v>20</v>
      </c>
      <c r="G34">
        <f t="shared" si="0"/>
        <v>10000</v>
      </c>
      <c r="H34" s="26">
        <v>484071188</v>
      </c>
      <c r="I34" s="26" t="s">
        <v>691</v>
      </c>
      <c r="J34" s="27">
        <v>42808</v>
      </c>
      <c r="K34" s="39" t="s">
        <v>979</v>
      </c>
      <c r="L34" s="31" t="s">
        <v>296</v>
      </c>
      <c r="M34" s="27">
        <f t="shared" si="1"/>
        <v>42809</v>
      </c>
      <c r="N34" s="39" t="s">
        <v>1044</v>
      </c>
    </row>
    <row r="35" spans="1:14" x14ac:dyDescent="0.25">
      <c r="A35" s="26">
        <v>947560</v>
      </c>
      <c r="B35" s="26">
        <v>300</v>
      </c>
      <c r="C35" s="26">
        <v>253</v>
      </c>
      <c r="D35" s="26" t="s">
        <v>239</v>
      </c>
      <c r="E35">
        <v>2000</v>
      </c>
      <c r="F35" s="51">
        <v>20</v>
      </c>
      <c r="G35">
        <f t="shared" si="0"/>
        <v>40000</v>
      </c>
      <c r="H35" s="26">
        <v>246761437</v>
      </c>
      <c r="I35" s="26" t="s">
        <v>691</v>
      </c>
      <c r="J35" s="27">
        <v>42802</v>
      </c>
      <c r="K35" s="39" t="s">
        <v>980</v>
      </c>
      <c r="L35" s="31" t="s">
        <v>296</v>
      </c>
      <c r="M35" s="27">
        <f t="shared" si="1"/>
        <v>42803</v>
      </c>
      <c r="N35" s="39" t="s">
        <v>1045</v>
      </c>
    </row>
    <row r="36" spans="1:14" x14ac:dyDescent="0.25">
      <c r="A36" s="26">
        <v>450055</v>
      </c>
      <c r="B36" s="26">
        <v>300</v>
      </c>
      <c r="C36" s="26">
        <v>254</v>
      </c>
      <c r="D36" s="26" t="s">
        <v>240</v>
      </c>
      <c r="E36">
        <v>4000</v>
      </c>
      <c r="F36" s="51">
        <v>20</v>
      </c>
      <c r="G36">
        <f t="shared" si="0"/>
        <v>80000</v>
      </c>
      <c r="H36" s="26">
        <v>838679702</v>
      </c>
      <c r="I36" s="26" t="s">
        <v>691</v>
      </c>
      <c r="J36" s="27">
        <v>42804</v>
      </c>
      <c r="K36" s="39" t="s">
        <v>981</v>
      </c>
      <c r="L36" s="31" t="s">
        <v>689</v>
      </c>
      <c r="M36" s="27">
        <f t="shared" si="1"/>
        <v>42805</v>
      </c>
      <c r="N36" s="39" t="s">
        <v>1046</v>
      </c>
    </row>
    <row r="37" spans="1:14" x14ac:dyDescent="0.25">
      <c r="A37" s="26">
        <v>241754</v>
      </c>
      <c r="B37" s="26">
        <v>300</v>
      </c>
      <c r="C37" s="26">
        <v>255</v>
      </c>
      <c r="D37" s="26" t="s">
        <v>241</v>
      </c>
      <c r="E37">
        <v>3000</v>
      </c>
      <c r="F37" s="51">
        <v>20</v>
      </c>
      <c r="G37">
        <f t="shared" si="0"/>
        <v>60000</v>
      </c>
      <c r="H37" s="26">
        <v>145751240</v>
      </c>
      <c r="I37" s="26" t="s">
        <v>691</v>
      </c>
      <c r="J37" s="27">
        <v>42808</v>
      </c>
      <c r="K37" s="39" t="s">
        <v>982</v>
      </c>
      <c r="L37" s="31" t="s">
        <v>689</v>
      </c>
      <c r="M37" s="27">
        <f t="shared" si="1"/>
        <v>42809</v>
      </c>
      <c r="N37" s="39" t="s">
        <v>1047</v>
      </c>
    </row>
    <row r="38" spans="1:14" x14ac:dyDescent="0.25">
      <c r="A38" s="26">
        <v>839886</v>
      </c>
      <c r="B38" s="26">
        <v>300</v>
      </c>
      <c r="C38" s="26">
        <v>256</v>
      </c>
      <c r="D38" s="26" t="s">
        <v>242</v>
      </c>
      <c r="E38">
        <v>4000</v>
      </c>
      <c r="F38" s="51">
        <v>20</v>
      </c>
      <c r="G38">
        <f t="shared" si="0"/>
        <v>80000</v>
      </c>
      <c r="H38" s="26">
        <v>398064250</v>
      </c>
      <c r="I38" s="26" t="s">
        <v>691</v>
      </c>
      <c r="J38" s="27">
        <v>42809</v>
      </c>
      <c r="K38" s="39" t="s">
        <v>983</v>
      </c>
      <c r="L38" s="31" t="s">
        <v>689</v>
      </c>
      <c r="M38" s="27">
        <f t="shared" si="1"/>
        <v>42810</v>
      </c>
      <c r="N38" s="39" t="s">
        <v>1048</v>
      </c>
    </row>
    <row r="39" spans="1:14" x14ac:dyDescent="0.25">
      <c r="A39" s="26">
        <v>777700</v>
      </c>
      <c r="B39" s="26">
        <v>300</v>
      </c>
      <c r="C39" s="26">
        <v>257</v>
      </c>
      <c r="D39" s="26" t="s">
        <v>758</v>
      </c>
      <c r="E39">
        <v>1000</v>
      </c>
      <c r="F39" s="51">
        <v>20</v>
      </c>
      <c r="G39">
        <f t="shared" si="0"/>
        <v>20000</v>
      </c>
      <c r="H39" s="26">
        <v>835731031</v>
      </c>
      <c r="I39" s="26" t="s">
        <v>691</v>
      </c>
      <c r="J39" s="27">
        <v>42801</v>
      </c>
      <c r="K39" s="39" t="s">
        <v>984</v>
      </c>
      <c r="L39" s="31" t="s">
        <v>689</v>
      </c>
      <c r="M39" s="27">
        <f t="shared" si="1"/>
        <v>42802</v>
      </c>
      <c r="N39" s="39" t="s">
        <v>1049</v>
      </c>
    </row>
    <row r="40" spans="1:14" x14ac:dyDescent="0.25">
      <c r="A40" s="26">
        <v>455839</v>
      </c>
      <c r="B40" s="26">
        <v>300</v>
      </c>
      <c r="C40" s="26">
        <v>320</v>
      </c>
      <c r="D40" s="26" t="s">
        <v>243</v>
      </c>
      <c r="E40">
        <v>60</v>
      </c>
      <c r="F40" s="51">
        <v>30</v>
      </c>
      <c r="G40">
        <f t="shared" si="0"/>
        <v>1800</v>
      </c>
      <c r="H40" s="26">
        <v>949644180</v>
      </c>
      <c r="I40" s="26" t="s">
        <v>691</v>
      </c>
      <c r="J40" s="27">
        <v>42804</v>
      </c>
      <c r="K40" s="39" t="s">
        <v>985</v>
      </c>
      <c r="L40" s="31" t="s">
        <v>689</v>
      </c>
      <c r="M40" s="27">
        <f t="shared" si="1"/>
        <v>42805</v>
      </c>
      <c r="N40" s="39" t="s">
        <v>1050</v>
      </c>
    </row>
    <row r="41" spans="1:14" x14ac:dyDescent="0.25">
      <c r="A41" s="26">
        <v>383349</v>
      </c>
      <c r="B41" s="26">
        <v>300</v>
      </c>
      <c r="C41" s="26">
        <v>321</v>
      </c>
      <c r="D41" s="26" t="s">
        <v>244</v>
      </c>
      <c r="E41">
        <v>60</v>
      </c>
      <c r="F41" s="51">
        <v>30</v>
      </c>
      <c r="G41">
        <f t="shared" si="0"/>
        <v>1800</v>
      </c>
      <c r="H41" s="26">
        <v>525911359</v>
      </c>
      <c r="I41" s="26" t="s">
        <v>691</v>
      </c>
      <c r="J41" s="27">
        <v>42804</v>
      </c>
      <c r="K41" s="39" t="s">
        <v>986</v>
      </c>
      <c r="L41" s="31" t="s">
        <v>689</v>
      </c>
      <c r="M41" s="27">
        <f t="shared" si="1"/>
        <v>42805</v>
      </c>
      <c r="N41" s="39" t="s">
        <v>1051</v>
      </c>
    </row>
    <row r="42" spans="1:14" x14ac:dyDescent="0.25">
      <c r="A42" s="26">
        <v>355971</v>
      </c>
      <c r="B42" s="26">
        <v>300</v>
      </c>
      <c r="C42" s="26">
        <v>322</v>
      </c>
      <c r="D42" s="26" t="s">
        <v>245</v>
      </c>
      <c r="E42">
        <v>60</v>
      </c>
      <c r="F42" s="51">
        <v>30</v>
      </c>
      <c r="G42">
        <f t="shared" si="0"/>
        <v>1800</v>
      </c>
      <c r="H42" s="26">
        <v>573426003</v>
      </c>
      <c r="I42" s="26" t="s">
        <v>691</v>
      </c>
      <c r="J42" s="27">
        <v>42804</v>
      </c>
      <c r="K42" s="39" t="s">
        <v>987</v>
      </c>
      <c r="L42" s="31" t="s">
        <v>689</v>
      </c>
      <c r="M42" s="27">
        <f t="shared" si="1"/>
        <v>42805</v>
      </c>
      <c r="N42" s="39" t="s">
        <v>958</v>
      </c>
    </row>
    <row r="43" spans="1:14" x14ac:dyDescent="0.25">
      <c r="A43" s="26">
        <v>511568</v>
      </c>
      <c r="B43" s="26">
        <v>300</v>
      </c>
      <c r="C43" s="26">
        <v>440</v>
      </c>
      <c r="D43" s="26" t="s">
        <v>759</v>
      </c>
      <c r="E43">
        <v>45</v>
      </c>
      <c r="F43" s="51">
        <v>25</v>
      </c>
      <c r="G43">
        <f t="shared" si="0"/>
        <v>1125</v>
      </c>
      <c r="H43" s="26">
        <v>761344326</v>
      </c>
      <c r="I43" s="26" t="s">
        <v>691</v>
      </c>
      <c r="J43" s="27">
        <v>42809</v>
      </c>
      <c r="K43" s="39" t="s">
        <v>988</v>
      </c>
      <c r="L43" s="31" t="s">
        <v>689</v>
      </c>
      <c r="M43" s="27">
        <f t="shared" si="1"/>
        <v>42810</v>
      </c>
      <c r="N43" s="39" t="s">
        <v>1052</v>
      </c>
    </row>
    <row r="44" spans="1:14" x14ac:dyDescent="0.25">
      <c r="A44" s="26">
        <v>711945</v>
      </c>
      <c r="B44" s="26">
        <v>300</v>
      </c>
      <c r="C44" s="26">
        <v>441</v>
      </c>
      <c r="D44" s="26" t="s">
        <v>760</v>
      </c>
      <c r="E44">
        <v>50</v>
      </c>
      <c r="F44" s="51">
        <v>25</v>
      </c>
      <c r="G44">
        <f t="shared" si="0"/>
        <v>1250</v>
      </c>
      <c r="H44" s="26">
        <v>266304285</v>
      </c>
      <c r="I44" s="26" t="s">
        <v>692</v>
      </c>
      <c r="J44" s="27">
        <v>42809</v>
      </c>
      <c r="K44" s="39" t="s">
        <v>989</v>
      </c>
      <c r="L44" s="31" t="s">
        <v>689</v>
      </c>
      <c r="M44" s="27">
        <f t="shared" si="1"/>
        <v>42810</v>
      </c>
      <c r="N44" s="39" t="s">
        <v>1053</v>
      </c>
    </row>
    <row r="45" spans="1:14" x14ac:dyDescent="0.25">
      <c r="A45" s="26">
        <v>642027</v>
      </c>
      <c r="B45" s="26">
        <v>300</v>
      </c>
      <c r="C45" s="26">
        <v>442</v>
      </c>
      <c r="D45" s="26" t="s">
        <v>761</v>
      </c>
      <c r="E45">
        <v>75</v>
      </c>
      <c r="F45" s="51">
        <v>25</v>
      </c>
      <c r="G45">
        <f t="shared" si="0"/>
        <v>1875</v>
      </c>
      <c r="H45" s="26">
        <v>453904299</v>
      </c>
      <c r="I45" s="26" t="s">
        <v>692</v>
      </c>
      <c r="J45" s="27">
        <v>42809</v>
      </c>
      <c r="K45" s="39" t="s">
        <v>990</v>
      </c>
      <c r="L45" s="31" t="s">
        <v>690</v>
      </c>
      <c r="M45" s="27">
        <f t="shared" si="1"/>
        <v>42810</v>
      </c>
      <c r="N45" s="39" t="s">
        <v>1054</v>
      </c>
    </row>
    <row r="46" spans="1:14" x14ac:dyDescent="0.25">
      <c r="A46" s="26">
        <v>626749</v>
      </c>
      <c r="B46" s="26">
        <v>300</v>
      </c>
      <c r="C46" s="26">
        <v>570</v>
      </c>
      <c r="D46" s="26" t="s">
        <v>762</v>
      </c>
      <c r="E46">
        <v>150</v>
      </c>
      <c r="F46" s="51">
        <v>10</v>
      </c>
      <c r="G46">
        <f t="shared" si="0"/>
        <v>1500</v>
      </c>
      <c r="H46" s="26">
        <v>189185611</v>
      </c>
      <c r="I46" s="26" t="s">
        <v>692</v>
      </c>
      <c r="J46" s="27">
        <v>42801</v>
      </c>
      <c r="K46" s="39" t="s">
        <v>991</v>
      </c>
      <c r="L46" s="31" t="s">
        <v>690</v>
      </c>
      <c r="M46" s="27">
        <f t="shared" si="1"/>
        <v>42802</v>
      </c>
      <c r="N46" s="39" t="s">
        <v>1055</v>
      </c>
    </row>
    <row r="47" spans="1:14" x14ac:dyDescent="0.25">
      <c r="A47" s="26">
        <v>234101</v>
      </c>
      <c r="B47" s="26">
        <v>300</v>
      </c>
      <c r="C47" s="26">
        <v>571</v>
      </c>
      <c r="D47" s="26" t="s">
        <v>763</v>
      </c>
      <c r="E47">
        <v>200</v>
      </c>
      <c r="F47" s="51">
        <v>10</v>
      </c>
      <c r="G47">
        <f t="shared" si="0"/>
        <v>2000</v>
      </c>
      <c r="H47" s="26">
        <v>311488387</v>
      </c>
      <c r="I47" s="26" t="s">
        <v>692</v>
      </c>
      <c r="J47" s="27">
        <v>42801</v>
      </c>
      <c r="K47" s="39" t="s">
        <v>992</v>
      </c>
      <c r="L47" s="31" t="s">
        <v>690</v>
      </c>
      <c r="M47" s="27">
        <f t="shared" si="1"/>
        <v>42802</v>
      </c>
      <c r="N47" s="39" t="s">
        <v>1056</v>
      </c>
    </row>
    <row r="48" spans="1:14" x14ac:dyDescent="0.25">
      <c r="A48" s="26">
        <v>343572</v>
      </c>
      <c r="B48" s="26">
        <v>300</v>
      </c>
      <c r="C48" s="26">
        <v>572</v>
      </c>
      <c r="D48" s="26" t="s">
        <v>764</v>
      </c>
      <c r="E48">
        <v>200</v>
      </c>
      <c r="F48" s="51">
        <v>10</v>
      </c>
      <c r="G48">
        <f t="shared" si="0"/>
        <v>2000</v>
      </c>
      <c r="H48" s="26">
        <v>743296602</v>
      </c>
      <c r="I48" s="26" t="s">
        <v>692</v>
      </c>
      <c r="J48" s="27">
        <v>42804</v>
      </c>
      <c r="K48" s="39" t="s">
        <v>993</v>
      </c>
      <c r="L48" s="31" t="s">
        <v>690</v>
      </c>
      <c r="M48" s="27">
        <f t="shared" si="1"/>
        <v>42805</v>
      </c>
      <c r="N48" s="39" t="s">
        <v>1057</v>
      </c>
    </row>
    <row r="49" spans="1:14" x14ac:dyDescent="0.25">
      <c r="A49" s="26">
        <v>136556</v>
      </c>
      <c r="B49" s="26">
        <v>300</v>
      </c>
      <c r="C49" s="26">
        <v>573</v>
      </c>
      <c r="D49" s="26" t="s">
        <v>765</v>
      </c>
      <c r="E49">
        <v>100</v>
      </c>
      <c r="F49" s="51">
        <v>10</v>
      </c>
      <c r="G49">
        <f t="shared" si="0"/>
        <v>1000</v>
      </c>
      <c r="H49" s="26">
        <v>886855566</v>
      </c>
      <c r="I49" s="26" t="s">
        <v>692</v>
      </c>
      <c r="J49" s="27">
        <v>42808</v>
      </c>
      <c r="K49" s="39" t="s">
        <v>929</v>
      </c>
      <c r="L49" s="31" t="s">
        <v>690</v>
      </c>
      <c r="M49" s="27">
        <f t="shared" si="1"/>
        <v>42809</v>
      </c>
      <c r="N49" s="39" t="s">
        <v>1058</v>
      </c>
    </row>
    <row r="50" spans="1:14" x14ac:dyDescent="0.25">
      <c r="A50" s="26">
        <v>592472</v>
      </c>
      <c r="B50" s="26">
        <v>300</v>
      </c>
      <c r="C50" s="26">
        <v>574</v>
      </c>
      <c r="D50" s="26" t="s">
        <v>766</v>
      </c>
      <c r="E50">
        <v>75</v>
      </c>
      <c r="F50" s="51">
        <v>10</v>
      </c>
      <c r="G50">
        <f t="shared" si="0"/>
        <v>750</v>
      </c>
      <c r="H50" s="26">
        <v>180683546</v>
      </c>
      <c r="I50" s="26" t="s">
        <v>692</v>
      </c>
      <c r="J50" s="27">
        <v>42801</v>
      </c>
      <c r="K50" s="39" t="s">
        <v>940</v>
      </c>
      <c r="L50" s="31" t="s">
        <v>690</v>
      </c>
      <c r="M50" s="27">
        <f t="shared" si="1"/>
        <v>42802</v>
      </c>
      <c r="N50" s="39" t="s">
        <v>1059</v>
      </c>
    </row>
    <row r="51" spans="1:14" x14ac:dyDescent="0.25">
      <c r="A51" s="26">
        <v>454150</v>
      </c>
      <c r="B51" s="26">
        <v>300</v>
      </c>
      <c r="C51" s="26">
        <v>575</v>
      </c>
      <c r="D51" s="26" t="s">
        <v>767</v>
      </c>
      <c r="E51">
        <v>100</v>
      </c>
      <c r="F51" s="51">
        <v>10</v>
      </c>
      <c r="G51">
        <f t="shared" si="0"/>
        <v>1000</v>
      </c>
      <c r="H51" s="26">
        <v>625430903</v>
      </c>
      <c r="I51" s="26" t="s">
        <v>692</v>
      </c>
      <c r="J51" s="27">
        <v>42801</v>
      </c>
      <c r="K51" s="39" t="s">
        <v>967</v>
      </c>
      <c r="L51" s="31" t="s">
        <v>690</v>
      </c>
      <c r="M51" s="27">
        <f t="shared" si="1"/>
        <v>42802</v>
      </c>
      <c r="N51" s="39" t="s">
        <v>1060</v>
      </c>
    </row>
    <row r="52" spans="1:14" x14ac:dyDescent="0.25">
      <c r="A52" s="26">
        <v>646490</v>
      </c>
      <c r="B52" s="26">
        <v>300</v>
      </c>
      <c r="C52" s="26">
        <v>576</v>
      </c>
      <c r="D52" s="26" t="s">
        <v>768</v>
      </c>
      <c r="E52">
        <v>75</v>
      </c>
      <c r="F52" s="51">
        <v>10</v>
      </c>
      <c r="G52">
        <f t="shared" si="0"/>
        <v>750</v>
      </c>
      <c r="H52" s="26">
        <v>636531627</v>
      </c>
      <c r="I52" s="26" t="s">
        <v>692</v>
      </c>
      <c r="J52" s="27">
        <v>42801</v>
      </c>
      <c r="K52" s="39" t="s">
        <v>994</v>
      </c>
      <c r="L52" s="40" t="s">
        <v>446</v>
      </c>
      <c r="M52" s="27">
        <f t="shared" si="1"/>
        <v>42802</v>
      </c>
      <c r="N52" s="39" t="s">
        <v>1061</v>
      </c>
    </row>
    <row r="53" spans="1:14" x14ac:dyDescent="0.25">
      <c r="A53" s="26">
        <v>540782</v>
      </c>
      <c r="B53" s="26">
        <v>300</v>
      </c>
      <c r="C53" s="26">
        <v>577</v>
      </c>
      <c r="D53" s="26" t="s">
        <v>769</v>
      </c>
      <c r="E53">
        <v>75</v>
      </c>
      <c r="F53" s="51">
        <v>10</v>
      </c>
      <c r="G53">
        <f t="shared" si="0"/>
        <v>750</v>
      </c>
      <c r="H53" s="26">
        <v>145751240</v>
      </c>
      <c r="I53" s="26" t="s">
        <v>692</v>
      </c>
      <c r="J53" s="27">
        <v>42801</v>
      </c>
      <c r="K53" s="39" t="s">
        <v>995</v>
      </c>
      <c r="L53" s="40" t="s">
        <v>446</v>
      </c>
      <c r="M53" s="27">
        <f t="shared" si="1"/>
        <v>42802</v>
      </c>
      <c r="N53" s="39" t="s">
        <v>1062</v>
      </c>
    </row>
    <row r="54" spans="1:14" x14ac:dyDescent="0.25">
      <c r="A54" s="26">
        <v>672029</v>
      </c>
      <c r="B54" s="26">
        <v>400</v>
      </c>
      <c r="C54" s="26">
        <v>131</v>
      </c>
      <c r="D54" s="26" t="s">
        <v>232</v>
      </c>
      <c r="E54">
        <v>450</v>
      </c>
      <c r="F54" s="51">
        <v>15</v>
      </c>
      <c r="G54">
        <f t="shared" si="0"/>
        <v>6750</v>
      </c>
      <c r="H54" s="26">
        <v>949644180</v>
      </c>
      <c r="I54" s="28" t="s">
        <v>713</v>
      </c>
      <c r="J54" s="27">
        <v>42801</v>
      </c>
      <c r="K54" s="39" t="s">
        <v>996</v>
      </c>
      <c r="L54" s="40" t="s">
        <v>446</v>
      </c>
      <c r="M54" s="27">
        <f t="shared" si="1"/>
        <v>42802</v>
      </c>
      <c r="N54" s="39" t="s">
        <v>941</v>
      </c>
    </row>
    <row r="55" spans="1:14" x14ac:dyDescent="0.25">
      <c r="A55" s="26">
        <v>938749</v>
      </c>
      <c r="B55" s="26">
        <v>400</v>
      </c>
      <c r="C55" s="26">
        <v>132</v>
      </c>
      <c r="D55" s="26" t="s">
        <v>233</v>
      </c>
      <c r="E55">
        <v>500</v>
      </c>
      <c r="F55" s="51">
        <v>15</v>
      </c>
      <c r="G55">
        <f t="shared" si="0"/>
        <v>7500</v>
      </c>
      <c r="H55" s="26">
        <v>180683546</v>
      </c>
      <c r="I55" s="28" t="s">
        <v>713</v>
      </c>
      <c r="J55" s="27">
        <v>42802</v>
      </c>
      <c r="K55" s="39" t="s">
        <v>997</v>
      </c>
      <c r="L55" s="40" t="s">
        <v>446</v>
      </c>
      <c r="M55" s="27">
        <f t="shared" si="1"/>
        <v>42803</v>
      </c>
      <c r="N55" s="39" t="s">
        <v>1063</v>
      </c>
    </row>
    <row r="56" spans="1:14" x14ac:dyDescent="0.25">
      <c r="A56" s="26">
        <v>212257</v>
      </c>
      <c r="B56" s="26">
        <v>400</v>
      </c>
      <c r="C56" s="26">
        <v>133</v>
      </c>
      <c r="D56" s="26" t="s">
        <v>234</v>
      </c>
      <c r="E56">
        <v>500</v>
      </c>
      <c r="F56" s="51">
        <v>15</v>
      </c>
      <c r="G56">
        <f t="shared" si="0"/>
        <v>7500</v>
      </c>
      <c r="H56" s="26">
        <v>625430903</v>
      </c>
      <c r="I56" s="28" t="s">
        <v>713</v>
      </c>
      <c r="J56" s="27">
        <v>42804</v>
      </c>
      <c r="K56" s="39" t="s">
        <v>957</v>
      </c>
      <c r="L56" s="40" t="s">
        <v>446</v>
      </c>
      <c r="M56" s="27">
        <f t="shared" si="1"/>
        <v>42805</v>
      </c>
      <c r="N56" s="39" t="s">
        <v>1064</v>
      </c>
    </row>
    <row r="57" spans="1:14" x14ac:dyDescent="0.25">
      <c r="A57" s="26">
        <v>662797</v>
      </c>
      <c r="B57" s="26">
        <v>400</v>
      </c>
      <c r="C57" s="26">
        <v>134</v>
      </c>
      <c r="D57" s="26" t="s">
        <v>235</v>
      </c>
      <c r="E57">
        <v>500</v>
      </c>
      <c r="F57" s="51">
        <v>15</v>
      </c>
      <c r="G57">
        <f t="shared" si="0"/>
        <v>7500</v>
      </c>
      <c r="H57" s="26">
        <v>145751240</v>
      </c>
      <c r="I57" s="28" t="s">
        <v>713</v>
      </c>
      <c r="J57" s="27">
        <v>42808</v>
      </c>
      <c r="K57" s="39" t="s">
        <v>998</v>
      </c>
      <c r="L57" s="40" t="s">
        <v>446</v>
      </c>
      <c r="M57" s="27">
        <f t="shared" si="1"/>
        <v>42809</v>
      </c>
      <c r="N57" s="39" t="s">
        <v>1065</v>
      </c>
    </row>
    <row r="58" spans="1:14" x14ac:dyDescent="0.25">
      <c r="A58" s="26">
        <v>831855</v>
      </c>
      <c r="B58" s="26">
        <v>400</v>
      </c>
      <c r="C58" s="26">
        <v>250</v>
      </c>
      <c r="D58" s="26" t="s">
        <v>236</v>
      </c>
      <c r="E58">
        <v>25</v>
      </c>
      <c r="F58" s="51">
        <v>20</v>
      </c>
      <c r="G58">
        <f t="shared" si="0"/>
        <v>500</v>
      </c>
      <c r="H58" s="26">
        <v>842895157</v>
      </c>
      <c r="I58" s="28" t="s">
        <v>713</v>
      </c>
      <c r="J58" s="27">
        <v>42809</v>
      </c>
      <c r="K58" s="39" t="s">
        <v>999</v>
      </c>
      <c r="L58" s="40" t="s">
        <v>446</v>
      </c>
      <c r="M58" s="27">
        <f t="shared" si="1"/>
        <v>42810</v>
      </c>
      <c r="N58" s="39" t="s">
        <v>1066</v>
      </c>
    </row>
    <row r="59" spans="1:14" x14ac:dyDescent="0.25">
      <c r="A59" s="26">
        <v>540429</v>
      </c>
      <c r="B59" s="26">
        <v>400</v>
      </c>
      <c r="C59" s="26">
        <v>251</v>
      </c>
      <c r="D59" s="26" t="s">
        <v>237</v>
      </c>
      <c r="E59">
        <v>25</v>
      </c>
      <c r="F59" s="51">
        <v>20</v>
      </c>
      <c r="G59">
        <f t="shared" si="0"/>
        <v>500</v>
      </c>
      <c r="H59" s="26">
        <v>508089512</v>
      </c>
      <c r="I59" s="28" t="s">
        <v>713</v>
      </c>
      <c r="J59" s="27">
        <v>42809</v>
      </c>
      <c r="K59" s="39" t="s">
        <v>1000</v>
      </c>
      <c r="L59" s="40" t="s">
        <v>446</v>
      </c>
      <c r="M59" s="27">
        <f t="shared" si="1"/>
        <v>42810</v>
      </c>
      <c r="N59" s="39" t="s">
        <v>1067</v>
      </c>
    </row>
    <row r="60" spans="1:14" x14ac:dyDescent="0.25">
      <c r="A60" s="26">
        <v>621406</v>
      </c>
      <c r="B60" s="26">
        <v>400</v>
      </c>
      <c r="C60" s="26">
        <v>252</v>
      </c>
      <c r="D60" s="26" t="s">
        <v>238</v>
      </c>
      <c r="E60">
        <v>25</v>
      </c>
      <c r="F60" s="51">
        <v>20</v>
      </c>
      <c r="G60">
        <f t="shared" si="0"/>
        <v>500</v>
      </c>
      <c r="H60" s="26">
        <v>658314729</v>
      </c>
      <c r="I60" s="28" t="s">
        <v>713</v>
      </c>
      <c r="J60" s="27">
        <v>42802</v>
      </c>
      <c r="K60" s="39" t="s">
        <v>1001</v>
      </c>
      <c r="L60" s="40" t="s">
        <v>711</v>
      </c>
      <c r="M60" s="27">
        <f t="shared" si="1"/>
        <v>42803</v>
      </c>
      <c r="N60" s="39" t="s">
        <v>1068</v>
      </c>
    </row>
    <row r="61" spans="1:14" x14ac:dyDescent="0.25">
      <c r="A61" s="26">
        <v>872673</v>
      </c>
      <c r="B61" s="26">
        <v>400</v>
      </c>
      <c r="C61" s="26">
        <v>253</v>
      </c>
      <c r="D61" s="26" t="s">
        <v>239</v>
      </c>
      <c r="E61">
        <v>100</v>
      </c>
      <c r="F61" s="51">
        <v>20</v>
      </c>
      <c r="G61">
        <f t="shared" si="0"/>
        <v>2000</v>
      </c>
      <c r="H61" s="26">
        <v>508089512</v>
      </c>
      <c r="I61" s="28" t="s">
        <v>713</v>
      </c>
      <c r="J61" s="27">
        <v>42802</v>
      </c>
      <c r="K61" s="39" t="s">
        <v>1002</v>
      </c>
      <c r="L61" s="40" t="s">
        <v>711</v>
      </c>
      <c r="M61" s="27">
        <f t="shared" si="1"/>
        <v>42803</v>
      </c>
      <c r="N61" s="39" t="s">
        <v>900</v>
      </c>
    </row>
    <row r="62" spans="1:14" x14ac:dyDescent="0.25">
      <c r="A62" s="26">
        <v>140814</v>
      </c>
      <c r="B62" s="26">
        <v>400</v>
      </c>
      <c r="C62" s="26">
        <v>254</v>
      </c>
      <c r="D62" s="26" t="s">
        <v>240</v>
      </c>
      <c r="E62">
        <v>250</v>
      </c>
      <c r="F62" s="51">
        <v>20</v>
      </c>
      <c r="G62">
        <f t="shared" si="0"/>
        <v>5000</v>
      </c>
      <c r="H62" s="26">
        <v>266304285</v>
      </c>
      <c r="I62" s="28" t="s">
        <v>713</v>
      </c>
      <c r="J62" s="27">
        <v>42808</v>
      </c>
      <c r="K62" s="39" t="s">
        <v>1003</v>
      </c>
      <c r="L62" s="40" t="s">
        <v>711</v>
      </c>
      <c r="M62" s="27">
        <f t="shared" si="1"/>
        <v>42809</v>
      </c>
      <c r="N62" s="39" t="s">
        <v>1069</v>
      </c>
    </row>
    <row r="63" spans="1:14" x14ac:dyDescent="0.25">
      <c r="A63" s="26">
        <v>551885</v>
      </c>
      <c r="B63" s="26">
        <v>400</v>
      </c>
      <c r="C63" s="26">
        <v>255</v>
      </c>
      <c r="D63" s="26" t="s">
        <v>241</v>
      </c>
      <c r="E63">
        <v>250</v>
      </c>
      <c r="F63" s="51">
        <v>20</v>
      </c>
      <c r="G63">
        <f t="shared" si="0"/>
        <v>5000</v>
      </c>
      <c r="H63" s="26">
        <v>453904299</v>
      </c>
      <c r="I63" s="28" t="s">
        <v>713</v>
      </c>
      <c r="J63" s="27">
        <v>42808</v>
      </c>
      <c r="K63" s="39" t="s">
        <v>1004</v>
      </c>
      <c r="L63" s="40" t="s">
        <v>711</v>
      </c>
      <c r="M63" s="27">
        <f t="shared" si="1"/>
        <v>42809</v>
      </c>
      <c r="N63" s="39" t="s">
        <v>1070</v>
      </c>
    </row>
    <row r="64" spans="1:14" x14ac:dyDescent="0.25">
      <c r="A64" s="26">
        <v>427158</v>
      </c>
      <c r="B64" s="26">
        <v>400</v>
      </c>
      <c r="C64" s="26">
        <v>256</v>
      </c>
      <c r="D64" s="26" t="s">
        <v>242</v>
      </c>
      <c r="E64">
        <v>250</v>
      </c>
      <c r="F64" s="51">
        <v>20</v>
      </c>
      <c r="G64">
        <f t="shared" si="0"/>
        <v>5000</v>
      </c>
      <c r="H64" s="26">
        <v>189185611</v>
      </c>
      <c r="I64" s="28" t="s">
        <v>713</v>
      </c>
      <c r="J64" s="27">
        <v>42802</v>
      </c>
      <c r="K64" s="39" t="s">
        <v>1005</v>
      </c>
      <c r="L64" s="40" t="s">
        <v>711</v>
      </c>
      <c r="M64" s="27">
        <f t="shared" si="1"/>
        <v>42803</v>
      </c>
      <c r="N64" s="39" t="s">
        <v>1071</v>
      </c>
    </row>
    <row r="65" spans="1:14" x14ac:dyDescent="0.25">
      <c r="A65" s="26">
        <v>676707</v>
      </c>
      <c r="B65" s="26">
        <v>400</v>
      </c>
      <c r="C65" s="26">
        <v>257</v>
      </c>
      <c r="D65" s="26" t="s">
        <v>758</v>
      </c>
      <c r="E65">
        <v>45</v>
      </c>
      <c r="F65" s="51">
        <v>20</v>
      </c>
      <c r="G65">
        <f t="shared" si="0"/>
        <v>900</v>
      </c>
      <c r="H65" s="26">
        <v>311488387</v>
      </c>
      <c r="I65" s="28" t="s">
        <v>713</v>
      </c>
      <c r="J65" s="27">
        <v>42804</v>
      </c>
      <c r="K65" s="39" t="s">
        <v>1006</v>
      </c>
      <c r="L65" s="40" t="s">
        <v>711</v>
      </c>
      <c r="M65" s="27">
        <f t="shared" si="1"/>
        <v>42805</v>
      </c>
      <c r="N65" s="39" t="s">
        <v>1072</v>
      </c>
    </row>
    <row r="66" spans="1:14" x14ac:dyDescent="0.25">
      <c r="A66" s="26">
        <v>682857</v>
      </c>
      <c r="B66" s="26">
        <v>400</v>
      </c>
      <c r="C66" s="26">
        <v>320</v>
      </c>
      <c r="D66" s="26" t="s">
        <v>243</v>
      </c>
      <c r="E66">
        <v>90</v>
      </c>
      <c r="F66" s="51">
        <v>30</v>
      </c>
      <c r="G66">
        <f t="shared" si="0"/>
        <v>2700</v>
      </c>
      <c r="H66" s="26">
        <v>453904299</v>
      </c>
      <c r="I66" s="28" t="s">
        <v>713</v>
      </c>
      <c r="J66" s="27">
        <v>42808</v>
      </c>
      <c r="K66" s="39" t="s">
        <v>1007</v>
      </c>
      <c r="L66" s="40" t="s">
        <v>711</v>
      </c>
      <c r="M66" s="27">
        <f t="shared" si="1"/>
        <v>42809</v>
      </c>
      <c r="N66" s="39" t="s">
        <v>1073</v>
      </c>
    </row>
    <row r="67" spans="1:14" x14ac:dyDescent="0.25">
      <c r="A67" s="26">
        <v>289016</v>
      </c>
      <c r="B67" s="26">
        <v>400</v>
      </c>
      <c r="C67" s="26">
        <v>321</v>
      </c>
      <c r="D67" s="26" t="s">
        <v>244</v>
      </c>
      <c r="E67">
        <v>100</v>
      </c>
      <c r="F67" s="51">
        <v>30</v>
      </c>
      <c r="G67">
        <f t="shared" si="0"/>
        <v>3000</v>
      </c>
      <c r="H67" s="26">
        <v>453904299</v>
      </c>
      <c r="I67" s="28" t="s">
        <v>713</v>
      </c>
      <c r="J67" s="27">
        <v>42809</v>
      </c>
      <c r="K67" s="39" t="s">
        <v>1008</v>
      </c>
      <c r="L67" s="40" t="s">
        <v>712</v>
      </c>
      <c r="M67" s="27">
        <f t="shared" ref="M67:M105" si="2">J67+1</f>
        <v>42810</v>
      </c>
      <c r="N67" s="39" t="s">
        <v>1074</v>
      </c>
    </row>
    <row r="68" spans="1:14" x14ac:dyDescent="0.25">
      <c r="A68" s="26">
        <v>129602</v>
      </c>
      <c r="B68" s="26">
        <v>400</v>
      </c>
      <c r="C68" s="26">
        <v>322</v>
      </c>
      <c r="D68" s="26" t="s">
        <v>245</v>
      </c>
      <c r="E68">
        <v>100</v>
      </c>
      <c r="F68" s="51">
        <v>30</v>
      </c>
      <c r="G68">
        <f t="shared" si="0"/>
        <v>3000</v>
      </c>
      <c r="H68" s="26">
        <v>949644180</v>
      </c>
      <c r="I68" s="28" t="s">
        <v>714</v>
      </c>
      <c r="J68" s="27">
        <v>42801</v>
      </c>
      <c r="K68" s="39" t="s">
        <v>1009</v>
      </c>
      <c r="L68" s="40" t="s">
        <v>712</v>
      </c>
      <c r="M68" s="27">
        <f t="shared" si="2"/>
        <v>42802</v>
      </c>
      <c r="N68" s="39" t="s">
        <v>1075</v>
      </c>
    </row>
    <row r="69" spans="1:14" x14ac:dyDescent="0.25">
      <c r="A69" s="26">
        <v>697511</v>
      </c>
      <c r="B69" s="26">
        <v>400</v>
      </c>
      <c r="C69" s="26">
        <v>440</v>
      </c>
      <c r="D69" s="26" t="s">
        <v>759</v>
      </c>
      <c r="E69">
        <v>75</v>
      </c>
      <c r="F69" s="51">
        <v>25</v>
      </c>
      <c r="G69">
        <f t="shared" si="0"/>
        <v>1875</v>
      </c>
      <c r="H69" s="26">
        <v>266304285</v>
      </c>
      <c r="I69" s="28" t="s">
        <v>714</v>
      </c>
      <c r="J69" s="27">
        <v>42804</v>
      </c>
      <c r="K69" s="39" t="s">
        <v>1010</v>
      </c>
      <c r="L69" s="40" t="s">
        <v>712</v>
      </c>
      <c r="M69" s="27">
        <f t="shared" si="2"/>
        <v>42805</v>
      </c>
      <c r="N69" s="39" t="s">
        <v>927</v>
      </c>
    </row>
    <row r="70" spans="1:14" x14ac:dyDescent="0.25">
      <c r="A70" s="26">
        <v>858617</v>
      </c>
      <c r="B70" s="26">
        <v>400</v>
      </c>
      <c r="C70" s="26">
        <v>441</v>
      </c>
      <c r="D70" s="26" t="s">
        <v>760</v>
      </c>
      <c r="E70">
        <v>75</v>
      </c>
      <c r="F70" s="51">
        <v>25</v>
      </c>
      <c r="G70">
        <f t="shared" si="0"/>
        <v>1875</v>
      </c>
      <c r="H70" s="26">
        <v>453904299</v>
      </c>
      <c r="I70" s="28" t="s">
        <v>714</v>
      </c>
      <c r="J70" s="27">
        <v>42804</v>
      </c>
      <c r="K70" s="39" t="s">
        <v>1011</v>
      </c>
      <c r="L70" s="40" t="s">
        <v>712</v>
      </c>
      <c r="M70" s="27">
        <f t="shared" si="2"/>
        <v>42805</v>
      </c>
      <c r="N70" s="39" t="s">
        <v>1076</v>
      </c>
    </row>
    <row r="71" spans="1:14" x14ac:dyDescent="0.25">
      <c r="A71" s="26">
        <v>380587</v>
      </c>
      <c r="B71" s="26">
        <v>400</v>
      </c>
      <c r="C71" s="26">
        <v>442</v>
      </c>
      <c r="D71" s="26" t="s">
        <v>761</v>
      </c>
      <c r="E71">
        <v>75</v>
      </c>
      <c r="F71" s="51">
        <v>25</v>
      </c>
      <c r="G71">
        <f t="shared" si="0"/>
        <v>1875</v>
      </c>
      <c r="H71" s="26">
        <v>453904299</v>
      </c>
      <c r="I71" s="28" t="s">
        <v>714</v>
      </c>
      <c r="J71" s="27">
        <v>42804</v>
      </c>
      <c r="K71" s="39" t="s">
        <v>1012</v>
      </c>
      <c r="L71" s="40" t="s">
        <v>712</v>
      </c>
      <c r="M71" s="27">
        <f t="shared" si="2"/>
        <v>42805</v>
      </c>
      <c r="N71" s="39" t="s">
        <v>1077</v>
      </c>
    </row>
    <row r="72" spans="1:14" x14ac:dyDescent="0.25">
      <c r="A72" s="26">
        <v>872939</v>
      </c>
      <c r="B72" s="26">
        <v>400</v>
      </c>
      <c r="C72" s="26">
        <v>570</v>
      </c>
      <c r="D72" s="26" t="s">
        <v>762</v>
      </c>
      <c r="E72">
        <v>100</v>
      </c>
      <c r="F72" s="51">
        <v>10</v>
      </c>
      <c r="G72">
        <f t="shared" si="0"/>
        <v>1000</v>
      </c>
      <c r="H72" s="26">
        <v>189185611</v>
      </c>
      <c r="I72" s="28" t="s">
        <v>714</v>
      </c>
      <c r="J72" s="27">
        <v>42809</v>
      </c>
      <c r="K72" s="39" t="s">
        <v>1013</v>
      </c>
      <c r="L72" s="40" t="s">
        <v>712</v>
      </c>
      <c r="M72" s="27">
        <f t="shared" si="2"/>
        <v>42810</v>
      </c>
      <c r="N72" s="39" t="s">
        <v>1078</v>
      </c>
    </row>
    <row r="73" spans="1:14" x14ac:dyDescent="0.25">
      <c r="A73" s="26">
        <v>734204</v>
      </c>
      <c r="B73" s="26">
        <v>400</v>
      </c>
      <c r="C73" s="26">
        <v>571</v>
      </c>
      <c r="D73" s="26" t="s">
        <v>763</v>
      </c>
      <c r="E73">
        <v>100</v>
      </c>
      <c r="F73" s="51">
        <v>10</v>
      </c>
      <c r="G73" s="26">
        <f t="shared" si="0"/>
        <v>1000</v>
      </c>
      <c r="H73" s="26">
        <v>189185611</v>
      </c>
      <c r="I73" s="28" t="s">
        <v>714</v>
      </c>
      <c r="J73" s="27">
        <v>42809</v>
      </c>
      <c r="K73" s="39" t="s">
        <v>1014</v>
      </c>
      <c r="L73" s="40" t="s">
        <v>712</v>
      </c>
      <c r="M73" s="27">
        <f t="shared" si="2"/>
        <v>42810</v>
      </c>
      <c r="N73" s="39" t="s">
        <v>1079</v>
      </c>
    </row>
    <row r="74" spans="1:14" x14ac:dyDescent="0.25">
      <c r="A74" s="26">
        <v>693994</v>
      </c>
      <c r="B74" s="26">
        <v>400</v>
      </c>
      <c r="C74" s="26">
        <v>572</v>
      </c>
      <c r="D74" s="26" t="s">
        <v>764</v>
      </c>
      <c r="E74">
        <v>100</v>
      </c>
      <c r="F74" s="51">
        <v>10</v>
      </c>
      <c r="G74" s="26">
        <f t="shared" si="0"/>
        <v>1000</v>
      </c>
      <c r="H74" s="26">
        <v>949644180</v>
      </c>
      <c r="I74" s="28" t="s">
        <v>714</v>
      </c>
      <c r="J74" s="27">
        <v>42809</v>
      </c>
      <c r="K74" s="39" t="s">
        <v>1015</v>
      </c>
      <c r="L74" s="40" t="s">
        <v>712</v>
      </c>
      <c r="M74" s="27">
        <f t="shared" si="2"/>
        <v>42810</v>
      </c>
      <c r="N74" s="39" t="s">
        <v>1080</v>
      </c>
    </row>
    <row r="75" spans="1:14" x14ac:dyDescent="0.25">
      <c r="A75" s="26">
        <v>409852</v>
      </c>
      <c r="B75" s="26">
        <v>400</v>
      </c>
      <c r="C75" s="26">
        <v>573</v>
      </c>
      <c r="D75" s="26" t="s">
        <v>765</v>
      </c>
      <c r="E75">
        <v>900</v>
      </c>
      <c r="F75" s="51">
        <v>10</v>
      </c>
      <c r="G75" s="26">
        <f t="shared" si="0"/>
        <v>9000</v>
      </c>
      <c r="H75" s="26">
        <v>761344326</v>
      </c>
      <c r="I75" s="28" t="s">
        <v>714</v>
      </c>
      <c r="J75" s="27">
        <v>42801</v>
      </c>
      <c r="K75" s="39" t="s">
        <v>1016</v>
      </c>
      <c r="L75" s="40" t="s">
        <v>712</v>
      </c>
      <c r="M75" s="27">
        <f t="shared" si="2"/>
        <v>42802</v>
      </c>
      <c r="N75" s="39" t="s">
        <v>1081</v>
      </c>
    </row>
    <row r="76" spans="1:14" x14ac:dyDescent="0.25">
      <c r="A76" s="26">
        <v>703289</v>
      </c>
      <c r="B76" s="26">
        <v>400</v>
      </c>
      <c r="C76" s="26">
        <v>574</v>
      </c>
      <c r="D76" s="26" t="s">
        <v>766</v>
      </c>
      <c r="E76">
        <v>900</v>
      </c>
      <c r="F76" s="51">
        <v>10</v>
      </c>
      <c r="G76" s="26">
        <f t="shared" si="0"/>
        <v>9000</v>
      </c>
      <c r="H76" s="26">
        <v>266304285</v>
      </c>
      <c r="I76" s="28" t="s">
        <v>714</v>
      </c>
      <c r="J76" s="27">
        <v>42801</v>
      </c>
      <c r="K76" s="39" t="s">
        <v>1017</v>
      </c>
      <c r="L76" s="40" t="s">
        <v>712</v>
      </c>
      <c r="M76" s="27">
        <f t="shared" si="2"/>
        <v>42802</v>
      </c>
      <c r="N76" s="39" t="s">
        <v>1082</v>
      </c>
    </row>
    <row r="77" spans="1:14" x14ac:dyDescent="0.25">
      <c r="A77" s="26">
        <v>224586</v>
      </c>
      <c r="B77" s="26">
        <v>400</v>
      </c>
      <c r="C77" s="26">
        <v>575</v>
      </c>
      <c r="D77" s="26" t="s">
        <v>767</v>
      </c>
      <c r="E77">
        <v>500</v>
      </c>
      <c r="F77" s="51">
        <v>10</v>
      </c>
      <c r="G77" s="26">
        <f t="shared" si="0"/>
        <v>5000</v>
      </c>
      <c r="H77" s="26">
        <v>453904299</v>
      </c>
      <c r="I77" s="28" t="s">
        <v>714</v>
      </c>
      <c r="J77" s="27">
        <v>42804</v>
      </c>
      <c r="K77" s="39" t="s">
        <v>1018</v>
      </c>
      <c r="L77" s="31" t="s">
        <v>455</v>
      </c>
      <c r="M77" s="27">
        <f t="shared" si="2"/>
        <v>42805</v>
      </c>
      <c r="N77" s="39" t="s">
        <v>1000</v>
      </c>
    </row>
    <row r="78" spans="1:14" x14ac:dyDescent="0.25">
      <c r="A78" s="26">
        <v>888955</v>
      </c>
      <c r="B78" s="26">
        <v>400</v>
      </c>
      <c r="C78" s="26">
        <v>576</v>
      </c>
      <c r="D78" s="26" t="s">
        <v>768</v>
      </c>
      <c r="E78">
        <v>400</v>
      </c>
      <c r="F78" s="51">
        <v>10</v>
      </c>
      <c r="G78" s="26">
        <f t="shared" si="0"/>
        <v>4000</v>
      </c>
      <c r="H78" s="26">
        <v>189185611</v>
      </c>
      <c r="I78" s="28" t="s">
        <v>714</v>
      </c>
      <c r="J78" s="27">
        <v>42808</v>
      </c>
      <c r="K78" s="39" t="s">
        <v>1019</v>
      </c>
      <c r="L78" s="31" t="s">
        <v>455</v>
      </c>
      <c r="M78" s="27">
        <f t="shared" si="2"/>
        <v>42809</v>
      </c>
      <c r="N78" s="39" t="s">
        <v>1083</v>
      </c>
    </row>
    <row r="79" spans="1:14" x14ac:dyDescent="0.25">
      <c r="A79" s="26">
        <v>168182</v>
      </c>
      <c r="B79" s="26">
        <v>400</v>
      </c>
      <c r="C79" s="26">
        <v>577</v>
      </c>
      <c r="D79" s="26" t="s">
        <v>769</v>
      </c>
      <c r="E79">
        <v>250</v>
      </c>
      <c r="F79" s="51">
        <v>10</v>
      </c>
      <c r="G79" s="26">
        <f t="shared" si="0"/>
        <v>2500</v>
      </c>
      <c r="H79" s="26">
        <v>761344326</v>
      </c>
      <c r="I79" s="28" t="s">
        <v>714</v>
      </c>
      <c r="J79" s="27">
        <v>42801</v>
      </c>
      <c r="K79" s="39" t="s">
        <v>1020</v>
      </c>
      <c r="L79" s="31" t="s">
        <v>455</v>
      </c>
      <c r="M79" s="27">
        <f t="shared" si="2"/>
        <v>42802</v>
      </c>
      <c r="N79" s="39" t="s">
        <v>1084</v>
      </c>
    </row>
    <row r="80" spans="1:14" x14ac:dyDescent="0.25">
      <c r="A80" s="26">
        <v>898293</v>
      </c>
      <c r="B80" s="26">
        <v>500</v>
      </c>
      <c r="C80" s="26">
        <v>131</v>
      </c>
      <c r="D80" s="26" t="s">
        <v>232</v>
      </c>
      <c r="E80">
        <v>500</v>
      </c>
      <c r="F80" s="51">
        <v>15</v>
      </c>
      <c r="G80" s="26">
        <f t="shared" si="0"/>
        <v>7500</v>
      </c>
      <c r="H80" s="26">
        <v>761344326</v>
      </c>
      <c r="I80" s="28" t="s">
        <v>743</v>
      </c>
      <c r="J80" s="27">
        <v>42801</v>
      </c>
      <c r="K80" s="39" t="s">
        <v>1021</v>
      </c>
      <c r="L80" s="31" t="s">
        <v>455</v>
      </c>
      <c r="M80" s="27">
        <f t="shared" si="2"/>
        <v>42802</v>
      </c>
      <c r="N80" s="39" t="s">
        <v>999</v>
      </c>
    </row>
    <row r="81" spans="1:14" x14ac:dyDescent="0.25">
      <c r="A81" s="26">
        <v>537285</v>
      </c>
      <c r="B81" s="26">
        <v>500</v>
      </c>
      <c r="C81" s="26">
        <v>132</v>
      </c>
      <c r="D81" s="26" t="s">
        <v>233</v>
      </c>
      <c r="E81">
        <v>500</v>
      </c>
      <c r="F81" s="51">
        <v>15</v>
      </c>
      <c r="G81" s="26">
        <f t="shared" si="0"/>
        <v>7500</v>
      </c>
      <c r="H81" s="26">
        <v>266304285</v>
      </c>
      <c r="I81" s="28" t="s">
        <v>743</v>
      </c>
      <c r="J81" s="27">
        <v>42801</v>
      </c>
      <c r="K81" s="39" t="s">
        <v>1022</v>
      </c>
      <c r="L81" s="31" t="s">
        <v>455</v>
      </c>
      <c r="M81" s="27">
        <f t="shared" si="2"/>
        <v>42802</v>
      </c>
      <c r="N81" s="39" t="s">
        <v>953</v>
      </c>
    </row>
    <row r="82" spans="1:14" x14ac:dyDescent="0.25">
      <c r="A82" s="26">
        <v>388032</v>
      </c>
      <c r="B82" s="26">
        <v>500</v>
      </c>
      <c r="C82" s="26">
        <v>133</v>
      </c>
      <c r="D82" s="26" t="s">
        <v>234</v>
      </c>
      <c r="E82">
        <v>750</v>
      </c>
      <c r="F82" s="51">
        <v>15</v>
      </c>
      <c r="G82" s="26">
        <f t="shared" si="0"/>
        <v>11250</v>
      </c>
      <c r="H82" s="26">
        <v>658314729</v>
      </c>
      <c r="I82" s="28" t="s">
        <v>743</v>
      </c>
      <c r="J82" s="27">
        <v>42801</v>
      </c>
      <c r="K82" s="39" t="s">
        <v>1023</v>
      </c>
      <c r="L82" s="31" t="s">
        <v>455</v>
      </c>
      <c r="M82" s="27">
        <f t="shared" si="2"/>
        <v>42802</v>
      </c>
      <c r="N82" s="39" t="s">
        <v>1085</v>
      </c>
    </row>
    <row r="83" spans="1:14" x14ac:dyDescent="0.25">
      <c r="A83" s="26">
        <v>112154</v>
      </c>
      <c r="B83" s="26">
        <v>500</v>
      </c>
      <c r="C83" s="26">
        <v>134</v>
      </c>
      <c r="D83" s="26" t="s">
        <v>235</v>
      </c>
      <c r="E83">
        <v>1000</v>
      </c>
      <c r="F83" s="51">
        <v>15</v>
      </c>
      <c r="G83" s="26">
        <f t="shared" si="0"/>
        <v>15000</v>
      </c>
      <c r="H83" s="26">
        <v>504796147</v>
      </c>
      <c r="I83" s="28" t="s">
        <v>743</v>
      </c>
      <c r="J83" s="27">
        <v>42801</v>
      </c>
      <c r="K83" s="39" t="s">
        <v>1024</v>
      </c>
      <c r="L83" s="31" t="s">
        <v>455</v>
      </c>
      <c r="M83" s="27">
        <f t="shared" si="2"/>
        <v>42802</v>
      </c>
      <c r="N83" s="39" t="s">
        <v>998</v>
      </c>
    </row>
    <row r="84" spans="1:14" x14ac:dyDescent="0.25">
      <c r="A84" s="26">
        <v>441859</v>
      </c>
      <c r="B84" s="26">
        <v>500</v>
      </c>
      <c r="C84" s="26">
        <v>250</v>
      </c>
      <c r="D84" s="26" t="s">
        <v>236</v>
      </c>
      <c r="E84">
        <v>650</v>
      </c>
      <c r="F84" s="51">
        <v>20</v>
      </c>
      <c r="G84" s="26">
        <f t="shared" si="0"/>
        <v>13000</v>
      </c>
      <c r="H84" s="26">
        <v>640498345</v>
      </c>
      <c r="I84" s="28" t="s">
        <v>743</v>
      </c>
      <c r="J84" s="27">
        <v>42802</v>
      </c>
      <c r="K84" s="39" t="s">
        <v>1025</v>
      </c>
      <c r="L84" s="31" t="s">
        <v>455</v>
      </c>
      <c r="M84" s="27">
        <f t="shared" si="2"/>
        <v>42803</v>
      </c>
      <c r="N84" s="39" t="s">
        <v>1086</v>
      </c>
    </row>
    <row r="85" spans="1:14" x14ac:dyDescent="0.25">
      <c r="A85" s="26">
        <v>951471</v>
      </c>
      <c r="B85" s="26">
        <v>500</v>
      </c>
      <c r="C85" s="26">
        <v>251</v>
      </c>
      <c r="D85" s="26" t="s">
        <v>237</v>
      </c>
      <c r="E85">
        <v>650</v>
      </c>
      <c r="F85" s="51">
        <v>20</v>
      </c>
      <c r="G85" s="26">
        <f t="shared" si="0"/>
        <v>13000</v>
      </c>
      <c r="H85" s="26">
        <v>114058620</v>
      </c>
      <c r="I85" s="28" t="s">
        <v>743</v>
      </c>
      <c r="J85" s="27">
        <v>42804</v>
      </c>
      <c r="K85" s="39" t="s">
        <v>1026</v>
      </c>
      <c r="L85" s="40" t="s">
        <v>735</v>
      </c>
      <c r="M85" s="27">
        <f t="shared" si="2"/>
        <v>42805</v>
      </c>
      <c r="N85" s="39" t="s">
        <v>1087</v>
      </c>
    </row>
    <row r="86" spans="1:14" x14ac:dyDescent="0.25">
      <c r="A86" s="26">
        <v>931171</v>
      </c>
      <c r="B86" s="26">
        <v>500</v>
      </c>
      <c r="C86" s="26">
        <v>252</v>
      </c>
      <c r="D86" s="26" t="s">
        <v>238</v>
      </c>
      <c r="E86">
        <v>500</v>
      </c>
      <c r="F86" s="51">
        <v>20</v>
      </c>
      <c r="G86" s="26">
        <f t="shared" si="0"/>
        <v>10000</v>
      </c>
      <c r="H86" s="26">
        <v>842895157</v>
      </c>
      <c r="I86" s="28" t="s">
        <v>743</v>
      </c>
      <c r="J86" s="27">
        <v>42808</v>
      </c>
      <c r="K86" s="39" t="s">
        <v>1027</v>
      </c>
      <c r="L86" s="40" t="s">
        <v>735</v>
      </c>
      <c r="M86" s="27">
        <f t="shared" si="2"/>
        <v>42809</v>
      </c>
      <c r="N86" s="39" t="s">
        <v>1088</v>
      </c>
    </row>
    <row r="87" spans="1:14" x14ac:dyDescent="0.25">
      <c r="A87" s="26">
        <v>712492</v>
      </c>
      <c r="B87" s="26">
        <v>500</v>
      </c>
      <c r="C87" s="26">
        <v>253</v>
      </c>
      <c r="D87" s="26" t="s">
        <v>239</v>
      </c>
      <c r="E87">
        <v>700</v>
      </c>
      <c r="F87" s="51">
        <v>20</v>
      </c>
      <c r="G87" s="26">
        <f t="shared" si="0"/>
        <v>14000</v>
      </c>
      <c r="H87" s="26">
        <v>912086047</v>
      </c>
      <c r="I87" s="28" t="s">
        <v>743</v>
      </c>
      <c r="J87" s="27">
        <v>42809</v>
      </c>
      <c r="K87" s="39" t="s">
        <v>1028</v>
      </c>
      <c r="L87" s="40" t="s">
        <v>735</v>
      </c>
      <c r="M87" s="27">
        <f t="shared" si="2"/>
        <v>42810</v>
      </c>
      <c r="N87" s="39" t="s">
        <v>904</v>
      </c>
    </row>
    <row r="88" spans="1:14" x14ac:dyDescent="0.25">
      <c r="A88" s="26">
        <v>785661</v>
      </c>
      <c r="B88" s="26">
        <v>500</v>
      </c>
      <c r="C88" s="26">
        <v>254</v>
      </c>
      <c r="D88" s="26" t="s">
        <v>240</v>
      </c>
      <c r="E88">
        <v>2000</v>
      </c>
      <c r="F88" s="51">
        <v>20</v>
      </c>
      <c r="G88" s="26">
        <f t="shared" si="0"/>
        <v>40000</v>
      </c>
      <c r="H88" s="26">
        <v>504796147</v>
      </c>
      <c r="I88" s="28" t="s">
        <v>743</v>
      </c>
      <c r="J88" s="27">
        <v>42809</v>
      </c>
      <c r="K88" s="39" t="s">
        <v>1029</v>
      </c>
      <c r="L88" s="40" t="s">
        <v>735</v>
      </c>
      <c r="M88" s="27">
        <f t="shared" si="2"/>
        <v>42810</v>
      </c>
      <c r="N88" s="39" t="s">
        <v>1089</v>
      </c>
    </row>
    <row r="89" spans="1:14" x14ac:dyDescent="0.25">
      <c r="A89" s="26">
        <v>146199</v>
      </c>
      <c r="B89" s="26">
        <v>500</v>
      </c>
      <c r="C89" s="26">
        <v>255</v>
      </c>
      <c r="D89" s="26" t="s">
        <v>241</v>
      </c>
      <c r="E89">
        <v>2000</v>
      </c>
      <c r="F89" s="51">
        <v>20</v>
      </c>
      <c r="G89" s="26">
        <f t="shared" si="0"/>
        <v>40000</v>
      </c>
      <c r="H89" s="26">
        <v>640498345</v>
      </c>
      <c r="I89" s="28" t="s">
        <v>743</v>
      </c>
      <c r="J89" s="27">
        <v>42802</v>
      </c>
      <c r="K89" s="39" t="s">
        <v>1030</v>
      </c>
      <c r="L89" s="40" t="s">
        <v>735</v>
      </c>
      <c r="M89" s="27">
        <f t="shared" si="2"/>
        <v>42803</v>
      </c>
      <c r="N89" s="39" t="s">
        <v>1090</v>
      </c>
    </row>
    <row r="90" spans="1:14" x14ac:dyDescent="0.25">
      <c r="A90" s="26">
        <v>722371</v>
      </c>
      <c r="B90" s="26">
        <v>500</v>
      </c>
      <c r="C90" s="26">
        <v>256</v>
      </c>
      <c r="D90" s="26" t="s">
        <v>242</v>
      </c>
      <c r="E90">
        <v>2000</v>
      </c>
      <c r="F90" s="51">
        <v>20</v>
      </c>
      <c r="G90" s="26">
        <f t="shared" si="0"/>
        <v>40000</v>
      </c>
      <c r="H90" s="26">
        <v>114058620</v>
      </c>
      <c r="I90" s="28" t="s">
        <v>743</v>
      </c>
      <c r="J90" s="27">
        <v>42802</v>
      </c>
      <c r="K90" s="39" t="s">
        <v>1031</v>
      </c>
      <c r="L90" s="40" t="s">
        <v>735</v>
      </c>
      <c r="M90" s="27">
        <f t="shared" si="2"/>
        <v>42803</v>
      </c>
      <c r="N90" s="39" t="s">
        <v>1091</v>
      </c>
    </row>
    <row r="91" spans="1:14" x14ac:dyDescent="0.25">
      <c r="A91" s="26">
        <v>827090</v>
      </c>
      <c r="B91" s="26">
        <v>500</v>
      </c>
      <c r="C91" s="26">
        <v>257</v>
      </c>
      <c r="D91" s="26" t="s">
        <v>758</v>
      </c>
      <c r="E91">
        <v>1000</v>
      </c>
      <c r="F91" s="51">
        <v>20</v>
      </c>
      <c r="G91" s="26">
        <f t="shared" si="0"/>
        <v>20000</v>
      </c>
      <c r="H91" s="26">
        <v>114058620</v>
      </c>
      <c r="I91" s="28" t="s">
        <v>743</v>
      </c>
      <c r="J91" s="27">
        <v>42808</v>
      </c>
      <c r="K91" s="39" t="s">
        <v>1032</v>
      </c>
      <c r="L91" s="40" t="s">
        <v>735</v>
      </c>
      <c r="M91" s="27">
        <f t="shared" si="2"/>
        <v>42809</v>
      </c>
      <c r="N91" s="39" t="s">
        <v>1092</v>
      </c>
    </row>
    <row r="92" spans="1:14" x14ac:dyDescent="0.25">
      <c r="A92" s="26">
        <v>265858</v>
      </c>
      <c r="B92" s="26">
        <v>500</v>
      </c>
      <c r="C92" s="26">
        <v>320</v>
      </c>
      <c r="D92" s="26" t="s">
        <v>243</v>
      </c>
      <c r="E92">
        <v>80</v>
      </c>
      <c r="F92" s="51">
        <v>30</v>
      </c>
      <c r="G92" s="26">
        <f t="shared" si="0"/>
        <v>2400</v>
      </c>
      <c r="H92" s="26">
        <v>842895157</v>
      </c>
      <c r="I92" s="28" t="s">
        <v>743</v>
      </c>
      <c r="J92" s="27">
        <v>42808</v>
      </c>
      <c r="K92" s="39" t="s">
        <v>1033</v>
      </c>
      <c r="L92" s="40" t="s">
        <v>735</v>
      </c>
      <c r="M92" s="27">
        <f t="shared" si="2"/>
        <v>42809</v>
      </c>
      <c r="N92" s="39" t="s">
        <v>1093</v>
      </c>
    </row>
    <row r="93" spans="1:14" x14ac:dyDescent="0.25">
      <c r="A93" s="26">
        <v>810693</v>
      </c>
      <c r="B93" s="26">
        <v>500</v>
      </c>
      <c r="C93" s="26">
        <v>321</v>
      </c>
      <c r="D93" s="26" t="s">
        <v>244</v>
      </c>
      <c r="E93">
        <v>80</v>
      </c>
      <c r="F93" s="51">
        <v>30</v>
      </c>
      <c r="G93" s="26">
        <f t="shared" si="0"/>
        <v>2400</v>
      </c>
      <c r="H93" s="26">
        <v>912086047</v>
      </c>
      <c r="I93" s="28" t="s">
        <v>743</v>
      </c>
      <c r="J93" s="27">
        <v>42802</v>
      </c>
      <c r="K93" s="39" t="s">
        <v>1034</v>
      </c>
      <c r="L93" s="40" t="s">
        <v>735</v>
      </c>
      <c r="M93" s="27">
        <f t="shared" si="2"/>
        <v>42803</v>
      </c>
      <c r="N93" s="39" t="s">
        <v>1094</v>
      </c>
    </row>
    <row r="94" spans="1:14" x14ac:dyDescent="0.25">
      <c r="A94" s="26">
        <v>810028</v>
      </c>
      <c r="B94" s="26">
        <v>500</v>
      </c>
      <c r="C94" s="26">
        <v>322</v>
      </c>
      <c r="D94" s="26" t="s">
        <v>245</v>
      </c>
      <c r="E94">
        <v>120</v>
      </c>
      <c r="F94" s="51">
        <v>30</v>
      </c>
      <c r="G94" s="26">
        <f t="shared" si="0"/>
        <v>3600</v>
      </c>
      <c r="H94" s="26">
        <v>842895157</v>
      </c>
      <c r="I94" s="28" t="s">
        <v>744</v>
      </c>
      <c r="J94" s="27">
        <v>42804</v>
      </c>
      <c r="K94" s="39" t="s">
        <v>1035</v>
      </c>
      <c r="L94" s="40" t="s">
        <v>736</v>
      </c>
      <c r="M94" s="27">
        <f t="shared" si="2"/>
        <v>42805</v>
      </c>
      <c r="N94" s="39" t="s">
        <v>1095</v>
      </c>
    </row>
    <row r="95" spans="1:14" x14ac:dyDescent="0.25">
      <c r="A95" s="26">
        <v>737807</v>
      </c>
      <c r="B95" s="26">
        <v>500</v>
      </c>
      <c r="C95" s="26">
        <v>440</v>
      </c>
      <c r="D95" s="26" t="s">
        <v>759</v>
      </c>
      <c r="E95">
        <v>450</v>
      </c>
      <c r="F95" s="51">
        <v>25</v>
      </c>
      <c r="G95" s="26">
        <f t="shared" si="0"/>
        <v>11250</v>
      </c>
      <c r="H95" s="26">
        <v>508089512</v>
      </c>
      <c r="I95" s="28" t="s">
        <v>744</v>
      </c>
      <c r="J95" s="27">
        <v>42808</v>
      </c>
      <c r="K95" s="39" t="s">
        <v>990</v>
      </c>
      <c r="L95" s="40" t="s">
        <v>736</v>
      </c>
      <c r="M95" s="27">
        <f t="shared" si="2"/>
        <v>42809</v>
      </c>
      <c r="N95" s="39" t="s">
        <v>1096</v>
      </c>
    </row>
    <row r="96" spans="1:14" x14ac:dyDescent="0.25">
      <c r="A96" s="26">
        <v>294920</v>
      </c>
      <c r="B96" s="26">
        <v>500</v>
      </c>
      <c r="C96" s="26">
        <v>441</v>
      </c>
      <c r="D96" s="26" t="s">
        <v>760</v>
      </c>
      <c r="E96">
        <v>900</v>
      </c>
      <c r="F96" s="51">
        <v>25</v>
      </c>
      <c r="G96" s="26">
        <f t="shared" si="0"/>
        <v>22500</v>
      </c>
      <c r="H96" s="26">
        <v>658314729</v>
      </c>
      <c r="I96" s="28" t="s">
        <v>744</v>
      </c>
      <c r="J96" s="27">
        <v>42809</v>
      </c>
      <c r="K96" s="39" t="s">
        <v>1036</v>
      </c>
      <c r="L96" s="40" t="s">
        <v>736</v>
      </c>
      <c r="M96" s="27">
        <f t="shared" si="2"/>
        <v>42810</v>
      </c>
      <c r="N96" s="39" t="s">
        <v>1097</v>
      </c>
    </row>
    <row r="97" spans="1:14" x14ac:dyDescent="0.25">
      <c r="A97" s="26">
        <v>960397</v>
      </c>
      <c r="B97" s="26">
        <v>500</v>
      </c>
      <c r="C97" s="26">
        <v>442</v>
      </c>
      <c r="D97" s="26" t="s">
        <v>761</v>
      </c>
      <c r="E97">
        <v>450</v>
      </c>
      <c r="F97" s="51">
        <v>25</v>
      </c>
      <c r="G97" s="26">
        <f t="shared" si="0"/>
        <v>11250</v>
      </c>
      <c r="H97" s="26">
        <v>658314729</v>
      </c>
      <c r="I97" s="28" t="s">
        <v>744</v>
      </c>
      <c r="J97" s="27">
        <v>42801</v>
      </c>
      <c r="K97" s="39" t="s">
        <v>1037</v>
      </c>
      <c r="L97" s="40" t="s">
        <v>736</v>
      </c>
      <c r="M97" s="27">
        <f t="shared" si="2"/>
        <v>42802</v>
      </c>
      <c r="N97" s="39" t="s">
        <v>1098</v>
      </c>
    </row>
    <row r="98" spans="1:14" x14ac:dyDescent="0.25">
      <c r="A98" s="26">
        <v>959408</v>
      </c>
      <c r="B98" s="26">
        <v>500</v>
      </c>
      <c r="C98" s="26">
        <v>570</v>
      </c>
      <c r="D98" s="26" t="s">
        <v>762</v>
      </c>
      <c r="E98">
        <v>650</v>
      </c>
      <c r="F98" s="51">
        <v>10</v>
      </c>
      <c r="G98" s="26">
        <f t="shared" si="0"/>
        <v>6500</v>
      </c>
      <c r="H98" s="26">
        <v>842895157</v>
      </c>
      <c r="I98" s="28" t="s">
        <v>744</v>
      </c>
      <c r="J98" s="27">
        <v>42804</v>
      </c>
      <c r="K98" s="39" t="s">
        <v>1038</v>
      </c>
      <c r="L98" s="40" t="s">
        <v>736</v>
      </c>
      <c r="M98" s="27">
        <f t="shared" si="2"/>
        <v>42805</v>
      </c>
      <c r="N98" s="39" t="s">
        <v>1099</v>
      </c>
    </row>
    <row r="99" spans="1:14" x14ac:dyDescent="0.25">
      <c r="A99" s="26">
        <v>232472</v>
      </c>
      <c r="B99" s="26">
        <v>500</v>
      </c>
      <c r="C99" s="26">
        <v>571</v>
      </c>
      <c r="D99" s="26" t="s">
        <v>763</v>
      </c>
      <c r="E99">
        <v>500</v>
      </c>
      <c r="F99" s="51">
        <v>10</v>
      </c>
      <c r="G99" s="26">
        <f t="shared" si="0"/>
        <v>5000</v>
      </c>
      <c r="H99" s="26">
        <v>508089512</v>
      </c>
      <c r="I99" s="28" t="s">
        <v>744</v>
      </c>
      <c r="J99" s="27">
        <v>42804</v>
      </c>
      <c r="K99" s="39" t="s">
        <v>1039</v>
      </c>
      <c r="L99" s="40" t="s">
        <v>736</v>
      </c>
      <c r="M99" s="27">
        <f t="shared" si="2"/>
        <v>42805</v>
      </c>
      <c r="N99" s="39" t="s">
        <v>952</v>
      </c>
    </row>
    <row r="100" spans="1:14" x14ac:dyDescent="0.25">
      <c r="A100" s="26">
        <v>466650</v>
      </c>
      <c r="B100" s="26">
        <v>500</v>
      </c>
      <c r="C100" s="26">
        <v>572</v>
      </c>
      <c r="D100" s="26" t="s">
        <v>764</v>
      </c>
      <c r="E100">
        <v>500</v>
      </c>
      <c r="F100" s="51">
        <v>10</v>
      </c>
      <c r="G100" s="26">
        <f t="shared" si="0"/>
        <v>5000</v>
      </c>
      <c r="H100" s="26">
        <v>658314729</v>
      </c>
      <c r="I100" s="28" t="s">
        <v>744</v>
      </c>
      <c r="J100" s="27">
        <v>42804</v>
      </c>
      <c r="K100" s="39" t="s">
        <v>1040</v>
      </c>
      <c r="L100" s="40" t="s">
        <v>736</v>
      </c>
      <c r="M100" s="27">
        <f t="shared" si="2"/>
        <v>42805</v>
      </c>
      <c r="N100" s="39" t="s">
        <v>919</v>
      </c>
    </row>
    <row r="101" spans="1:14" x14ac:dyDescent="0.25">
      <c r="A101">
        <v>906530</v>
      </c>
      <c r="B101" s="26">
        <v>500</v>
      </c>
      <c r="C101" s="26">
        <v>573</v>
      </c>
      <c r="D101" s="26" t="s">
        <v>765</v>
      </c>
      <c r="E101">
        <v>500</v>
      </c>
      <c r="F101" s="51">
        <v>10</v>
      </c>
      <c r="G101" s="26">
        <f t="shared" si="0"/>
        <v>5000</v>
      </c>
      <c r="H101" s="26">
        <v>508089512</v>
      </c>
      <c r="I101" s="28" t="s">
        <v>744</v>
      </c>
      <c r="J101" s="27">
        <v>42809</v>
      </c>
      <c r="K101" s="41">
        <v>0.20486111111111113</v>
      </c>
      <c r="L101" s="40" t="s">
        <v>736</v>
      </c>
      <c r="M101" s="27">
        <f t="shared" si="2"/>
        <v>42810</v>
      </c>
      <c r="N101" s="24">
        <v>0.37222222222222223</v>
      </c>
    </row>
    <row r="102" spans="1:14" x14ac:dyDescent="0.25">
      <c r="A102">
        <v>856065</v>
      </c>
      <c r="B102">
        <v>500</v>
      </c>
      <c r="C102" s="26">
        <v>574</v>
      </c>
      <c r="D102" s="26" t="s">
        <v>766</v>
      </c>
      <c r="E102">
        <v>500</v>
      </c>
      <c r="F102" s="51">
        <v>10</v>
      </c>
      <c r="G102" s="26">
        <f t="shared" si="0"/>
        <v>5000</v>
      </c>
      <c r="H102" s="26">
        <v>842895157</v>
      </c>
      <c r="I102" s="28" t="s">
        <v>744</v>
      </c>
      <c r="J102" s="27">
        <v>42809</v>
      </c>
      <c r="K102" s="24">
        <v>0.24444444444444446</v>
      </c>
      <c r="L102" s="40" t="s">
        <v>736</v>
      </c>
      <c r="M102" s="27">
        <f t="shared" si="2"/>
        <v>42810</v>
      </c>
      <c r="N102" s="24">
        <v>0.20555555555555557</v>
      </c>
    </row>
    <row r="103" spans="1:14" x14ac:dyDescent="0.25">
      <c r="A103">
        <v>650472</v>
      </c>
      <c r="B103">
        <v>500</v>
      </c>
      <c r="C103" s="26">
        <v>575</v>
      </c>
      <c r="D103" s="26" t="s">
        <v>767</v>
      </c>
      <c r="E103">
        <v>750</v>
      </c>
      <c r="F103" s="51">
        <v>10</v>
      </c>
      <c r="G103" s="26">
        <f t="shared" si="0"/>
        <v>7500</v>
      </c>
      <c r="H103" s="26">
        <v>508089512</v>
      </c>
      <c r="I103" s="28" t="s">
        <v>744</v>
      </c>
      <c r="J103" s="27">
        <v>42809</v>
      </c>
      <c r="K103" s="24">
        <v>9.7222222222222224E-2</v>
      </c>
      <c r="L103" s="40" t="s">
        <v>736</v>
      </c>
      <c r="M103" s="27">
        <f t="shared" si="2"/>
        <v>42810</v>
      </c>
      <c r="N103" s="24">
        <v>5.6944444444444443E-2</v>
      </c>
    </row>
    <row r="104" spans="1:14" x14ac:dyDescent="0.25">
      <c r="A104">
        <v>305652</v>
      </c>
      <c r="B104">
        <v>500</v>
      </c>
      <c r="C104" s="26">
        <v>576</v>
      </c>
      <c r="D104" s="26" t="s">
        <v>768</v>
      </c>
      <c r="E104">
        <v>700</v>
      </c>
      <c r="F104" s="51">
        <v>10</v>
      </c>
      <c r="G104" s="26">
        <f t="shared" si="0"/>
        <v>7000</v>
      </c>
      <c r="H104" s="26">
        <v>658314729</v>
      </c>
      <c r="I104" s="28" t="s">
        <v>744</v>
      </c>
      <c r="J104" s="27">
        <v>42801</v>
      </c>
      <c r="K104" s="24">
        <v>6.458333333333334E-2</v>
      </c>
      <c r="L104" s="40" t="s">
        <v>736</v>
      </c>
      <c r="M104" s="27">
        <f t="shared" si="2"/>
        <v>42802</v>
      </c>
      <c r="N104" s="24">
        <v>0.17152777777777775</v>
      </c>
    </row>
    <row r="105" spans="1:14" x14ac:dyDescent="0.25">
      <c r="A105">
        <v>552210</v>
      </c>
      <c r="B105">
        <v>500</v>
      </c>
      <c r="C105" s="26">
        <v>577</v>
      </c>
      <c r="D105" s="26" t="s">
        <v>769</v>
      </c>
      <c r="E105">
        <v>500</v>
      </c>
      <c r="F105" s="51">
        <v>10</v>
      </c>
      <c r="G105" s="26">
        <f t="shared" si="0"/>
        <v>5000</v>
      </c>
      <c r="H105" s="26">
        <v>508089512</v>
      </c>
      <c r="I105" s="28" t="s">
        <v>744</v>
      </c>
      <c r="J105" s="27">
        <v>42801</v>
      </c>
      <c r="K105" s="24">
        <v>0.34513888888888888</v>
      </c>
      <c r="L105" s="40" t="s">
        <v>736</v>
      </c>
      <c r="M105" s="27">
        <f t="shared" si="2"/>
        <v>42802</v>
      </c>
      <c r="N105" s="24">
        <v>0.21180555555555555</v>
      </c>
    </row>
    <row r="106" spans="1:14" x14ac:dyDescent="0.25">
      <c r="G106" s="26"/>
      <c r="H106"/>
      <c r="J106" s="39"/>
      <c r="K106"/>
    </row>
    <row r="107" spans="1:14" x14ac:dyDescent="0.25">
      <c r="G107" s="26"/>
      <c r="H107"/>
      <c r="J107" s="39"/>
      <c r="K107"/>
    </row>
    <row r="108" spans="1:14" x14ac:dyDescent="0.25">
      <c r="G108" s="26"/>
      <c r="H108"/>
      <c r="J108" s="39"/>
      <c r="K108"/>
    </row>
    <row r="109" spans="1:14" x14ac:dyDescent="0.25">
      <c r="G109" s="26"/>
      <c r="H109"/>
      <c r="J109" s="39"/>
      <c r="K109"/>
    </row>
    <row r="110" spans="1:14" x14ac:dyDescent="0.25">
      <c r="G110" s="26"/>
      <c r="H110"/>
      <c r="J110" s="39"/>
      <c r="K110"/>
    </row>
    <row r="111" spans="1:14" x14ac:dyDescent="0.25">
      <c r="G111" s="26"/>
      <c r="H111"/>
      <c r="J111" s="39"/>
      <c r="K111"/>
    </row>
    <row r="112" spans="1:14" x14ac:dyDescent="0.25">
      <c r="G112" s="26"/>
      <c r="H112"/>
      <c r="J112" s="39"/>
      <c r="K112"/>
    </row>
    <row r="113" spans="7:11" x14ac:dyDescent="0.25">
      <c r="G113" s="26"/>
      <c r="H113"/>
      <c r="J113" s="39"/>
      <c r="K113"/>
    </row>
    <row r="114" spans="7:11" x14ac:dyDescent="0.25">
      <c r="G114" s="26"/>
      <c r="H114"/>
      <c r="J114" s="39"/>
      <c r="K114"/>
    </row>
    <row r="115" spans="7:11" x14ac:dyDescent="0.25">
      <c r="G115" s="26"/>
      <c r="H115"/>
      <c r="J115" s="39"/>
      <c r="K115"/>
    </row>
    <row r="116" spans="7:11" x14ac:dyDescent="0.25">
      <c r="G116" s="26"/>
      <c r="H116"/>
      <c r="J116" s="39"/>
      <c r="K116"/>
    </row>
    <row r="117" spans="7:11" x14ac:dyDescent="0.25">
      <c r="G117" s="26"/>
      <c r="H117"/>
      <c r="J117" s="39"/>
      <c r="K117"/>
    </row>
    <row r="118" spans="7:11" x14ac:dyDescent="0.25">
      <c r="G118" s="26"/>
      <c r="H118"/>
      <c r="J118" s="39"/>
      <c r="K118"/>
    </row>
    <row r="119" spans="7:11" x14ac:dyDescent="0.25">
      <c r="G119" s="26"/>
      <c r="H119"/>
      <c r="J119" s="39"/>
      <c r="K119"/>
    </row>
    <row r="120" spans="7:11" x14ac:dyDescent="0.25">
      <c r="G120" s="26"/>
      <c r="H120"/>
      <c r="J120" s="39"/>
      <c r="K120"/>
    </row>
    <row r="121" spans="7:11" x14ac:dyDescent="0.25">
      <c r="G121" s="26"/>
      <c r="H121"/>
      <c r="J121" s="39"/>
      <c r="K121"/>
    </row>
    <row r="122" spans="7:11" x14ac:dyDescent="0.25">
      <c r="G122" s="26"/>
      <c r="H122"/>
      <c r="J122" s="39"/>
      <c r="K122"/>
    </row>
    <row r="123" spans="7:11" x14ac:dyDescent="0.25">
      <c r="G123" s="26"/>
      <c r="H123"/>
      <c r="J123" s="39"/>
      <c r="K123"/>
    </row>
    <row r="124" spans="7:11" x14ac:dyDescent="0.25">
      <c r="G124" s="26"/>
      <c r="H124"/>
      <c r="J124" s="39"/>
      <c r="K124"/>
    </row>
    <row r="125" spans="7:11" x14ac:dyDescent="0.25">
      <c r="G125" s="26"/>
      <c r="H125"/>
      <c r="J125" s="39"/>
      <c r="K125"/>
    </row>
    <row r="126" spans="7:11" x14ac:dyDescent="0.25">
      <c r="G126" s="26"/>
      <c r="H126"/>
      <c r="J126" s="39"/>
      <c r="K126"/>
    </row>
    <row r="127" spans="7:11" x14ac:dyDescent="0.25">
      <c r="G127" s="26"/>
      <c r="H127"/>
      <c r="J127" s="39"/>
      <c r="K127"/>
    </row>
    <row r="128" spans="7:11" x14ac:dyDescent="0.25">
      <c r="G128" s="26"/>
      <c r="H128"/>
      <c r="J128" s="39"/>
      <c r="K128"/>
    </row>
    <row r="129" spans="7:11" x14ac:dyDescent="0.25">
      <c r="G129" s="26"/>
      <c r="H129"/>
      <c r="J129" s="39"/>
      <c r="K129"/>
    </row>
    <row r="130" spans="7:11" x14ac:dyDescent="0.25">
      <c r="G130" s="26"/>
      <c r="H130"/>
      <c r="J130" s="39"/>
      <c r="K130"/>
    </row>
    <row r="131" spans="7:11" x14ac:dyDescent="0.25">
      <c r="G131" s="26"/>
      <c r="H131"/>
      <c r="J131" s="39"/>
      <c r="K131"/>
    </row>
    <row r="132" spans="7:11" x14ac:dyDescent="0.25">
      <c r="G132" s="26"/>
      <c r="H132"/>
      <c r="J132" s="39"/>
      <c r="K132"/>
    </row>
    <row r="133" spans="7:11" x14ac:dyDescent="0.25">
      <c r="G133" s="26"/>
      <c r="H133"/>
      <c r="J133" s="39"/>
      <c r="K133"/>
    </row>
    <row r="134" spans="7:11" x14ac:dyDescent="0.25">
      <c r="G134" s="26"/>
      <c r="H134"/>
      <c r="J134" s="39"/>
      <c r="K134"/>
    </row>
    <row r="135" spans="7:11" x14ac:dyDescent="0.25">
      <c r="G135" s="26"/>
      <c r="H135"/>
      <c r="J135" s="39"/>
      <c r="K135"/>
    </row>
    <row r="136" spans="7:11" x14ac:dyDescent="0.25">
      <c r="G136" s="26"/>
      <c r="H136"/>
      <c r="J136" s="39"/>
      <c r="K136"/>
    </row>
    <row r="137" spans="7:11" x14ac:dyDescent="0.25">
      <c r="G137" s="26"/>
      <c r="H137"/>
      <c r="J137" s="39"/>
      <c r="K137"/>
    </row>
    <row r="138" spans="7:11" x14ac:dyDescent="0.25">
      <c r="G138" s="26"/>
      <c r="H138"/>
      <c r="J138" s="39"/>
      <c r="K138"/>
    </row>
    <row r="139" spans="7:11" x14ac:dyDescent="0.25">
      <c r="G139" s="26"/>
      <c r="H139"/>
      <c r="J139" s="39"/>
      <c r="K139"/>
    </row>
    <row r="140" spans="7:11" x14ac:dyDescent="0.25">
      <c r="G140" s="26"/>
      <c r="H140"/>
      <c r="J140" s="39"/>
      <c r="K140"/>
    </row>
    <row r="141" spans="7:11" x14ac:dyDescent="0.25">
      <c r="G141" s="26"/>
      <c r="H141"/>
      <c r="J141" s="39"/>
      <c r="K141"/>
    </row>
    <row r="142" spans="7:11" x14ac:dyDescent="0.25">
      <c r="G142" s="26"/>
      <c r="H142"/>
      <c r="J142" s="39"/>
      <c r="K142"/>
    </row>
    <row r="143" spans="7:11" x14ac:dyDescent="0.25">
      <c r="G143" s="26"/>
      <c r="H143"/>
      <c r="J143" s="39"/>
      <c r="K143"/>
    </row>
    <row r="144" spans="7:11" x14ac:dyDescent="0.25">
      <c r="G144" s="26"/>
      <c r="H144"/>
      <c r="J144" s="39"/>
      <c r="K144"/>
    </row>
    <row r="145" spans="7:11" x14ac:dyDescent="0.25">
      <c r="G145" s="26"/>
      <c r="H145"/>
      <c r="J145" s="39"/>
      <c r="K145"/>
    </row>
    <row r="146" spans="7:11" x14ac:dyDescent="0.25">
      <c r="G146" s="26"/>
      <c r="H146"/>
      <c r="J146" s="39"/>
      <c r="K146"/>
    </row>
    <row r="147" spans="7:11" x14ac:dyDescent="0.25">
      <c r="G147" s="26"/>
      <c r="H147"/>
      <c r="J147" s="39"/>
      <c r="K147"/>
    </row>
    <row r="148" spans="7:11" x14ac:dyDescent="0.25">
      <c r="G148" s="26"/>
      <c r="H148"/>
      <c r="J148" s="39"/>
      <c r="K148"/>
    </row>
    <row r="149" spans="7:11" x14ac:dyDescent="0.25">
      <c r="G149" s="26"/>
      <c r="H149"/>
      <c r="J149" s="39"/>
      <c r="K149"/>
    </row>
    <row r="150" spans="7:11" x14ac:dyDescent="0.25">
      <c r="G150" s="26"/>
      <c r="H150"/>
      <c r="J150" s="39"/>
      <c r="K150"/>
    </row>
    <row r="151" spans="7:11" x14ac:dyDescent="0.25">
      <c r="G151" s="26"/>
      <c r="H151"/>
      <c r="J151" s="39"/>
      <c r="K151"/>
    </row>
    <row r="152" spans="7:11" x14ac:dyDescent="0.25">
      <c r="G152" s="26"/>
      <c r="H152"/>
      <c r="J152" s="39"/>
      <c r="K152"/>
    </row>
    <row r="153" spans="7:11" x14ac:dyDescent="0.25">
      <c r="G153" s="26"/>
      <c r="H153"/>
      <c r="J153" s="39"/>
      <c r="K153"/>
    </row>
    <row r="154" spans="7:11" x14ac:dyDescent="0.25">
      <c r="G154" s="26"/>
      <c r="H154"/>
      <c r="J154" s="39"/>
      <c r="K154"/>
    </row>
    <row r="155" spans="7:11" x14ac:dyDescent="0.25">
      <c r="G155" s="26"/>
      <c r="H155"/>
      <c r="J155" s="39"/>
      <c r="K155"/>
    </row>
    <row r="156" spans="7:11" x14ac:dyDescent="0.25">
      <c r="G156" s="26"/>
      <c r="H156"/>
      <c r="J156" s="39"/>
      <c r="K156"/>
    </row>
    <row r="157" spans="7:11" x14ac:dyDescent="0.25">
      <c r="H157"/>
      <c r="J157" s="39"/>
      <c r="K157"/>
    </row>
    <row r="158" spans="7:11" x14ac:dyDescent="0.25">
      <c r="H158"/>
      <c r="J158" s="39"/>
      <c r="K158"/>
    </row>
    <row r="159" spans="7:11" x14ac:dyDescent="0.25">
      <c r="H159"/>
      <c r="J159" s="39"/>
      <c r="K159"/>
    </row>
    <row r="160" spans="7:11" x14ac:dyDescent="0.25">
      <c r="H160"/>
      <c r="J160" s="39"/>
      <c r="K160"/>
    </row>
    <row r="161" spans="8:11" x14ac:dyDescent="0.25">
      <c r="H161"/>
      <c r="J161" s="39"/>
      <c r="K161"/>
    </row>
    <row r="162" spans="8:11" x14ac:dyDescent="0.25">
      <c r="H162"/>
      <c r="J162" s="39"/>
      <c r="K162"/>
    </row>
    <row r="163" spans="8:11" x14ac:dyDescent="0.25">
      <c r="H163"/>
      <c r="J163" s="39"/>
      <c r="K163"/>
    </row>
    <row r="164" spans="8:11" x14ac:dyDescent="0.25">
      <c r="H164"/>
      <c r="J164" s="39"/>
      <c r="K164"/>
    </row>
    <row r="165" spans="8:11" x14ac:dyDescent="0.25">
      <c r="H165"/>
      <c r="J165" s="39"/>
      <c r="K165"/>
    </row>
    <row r="166" spans="8:11" x14ac:dyDescent="0.25">
      <c r="H166"/>
      <c r="J166" s="39"/>
      <c r="K166"/>
    </row>
    <row r="167" spans="8:11" x14ac:dyDescent="0.25">
      <c r="H167"/>
      <c r="J167" s="39"/>
      <c r="K167"/>
    </row>
    <row r="168" spans="8:11" x14ac:dyDescent="0.25">
      <c r="H168"/>
      <c r="J168" s="39"/>
      <c r="K168"/>
    </row>
    <row r="169" spans="8:11" x14ac:dyDescent="0.25">
      <c r="H169"/>
      <c r="J169" s="39"/>
      <c r="K169"/>
    </row>
    <row r="170" spans="8:11" x14ac:dyDescent="0.25">
      <c r="H170"/>
      <c r="J170" s="39"/>
      <c r="K170"/>
    </row>
    <row r="171" spans="8:11" x14ac:dyDescent="0.25">
      <c r="H171"/>
      <c r="J171" s="39"/>
      <c r="K171"/>
    </row>
    <row r="172" spans="8:11" x14ac:dyDescent="0.25">
      <c r="H172"/>
      <c r="J172" s="39"/>
      <c r="K172"/>
    </row>
    <row r="173" spans="8:11" x14ac:dyDescent="0.25">
      <c r="H173"/>
      <c r="J173" s="39"/>
      <c r="K173"/>
    </row>
    <row r="174" spans="8:11" x14ac:dyDescent="0.25">
      <c r="H174"/>
      <c r="K174"/>
    </row>
    <row r="175" spans="8:11" x14ac:dyDescent="0.25">
      <c r="H175"/>
      <c r="K175"/>
    </row>
    <row r="176" spans="8:11" x14ac:dyDescent="0.25">
      <c r="H176"/>
      <c r="K176"/>
    </row>
    <row r="177" spans="8:11" x14ac:dyDescent="0.25">
      <c r="H177"/>
      <c r="K177"/>
    </row>
    <row r="178" spans="8:11" x14ac:dyDescent="0.25">
      <c r="H178"/>
      <c r="K178"/>
    </row>
    <row r="179" spans="8:11" x14ac:dyDescent="0.25">
      <c r="H179"/>
      <c r="K179"/>
    </row>
    <row r="180" spans="8:11" x14ac:dyDescent="0.25">
      <c r="H180"/>
      <c r="K180"/>
    </row>
    <row r="181" spans="8:11" x14ac:dyDescent="0.25">
      <c r="H181"/>
      <c r="K181"/>
    </row>
    <row r="182" spans="8:11" x14ac:dyDescent="0.25">
      <c r="H182"/>
      <c r="K182"/>
    </row>
    <row r="183" spans="8:11" x14ac:dyDescent="0.25">
      <c r="H183"/>
      <c r="K183"/>
    </row>
    <row r="184" spans="8:11" x14ac:dyDescent="0.25">
      <c r="H184"/>
      <c r="K184"/>
    </row>
    <row r="185" spans="8:11" x14ac:dyDescent="0.25">
      <c r="H185"/>
      <c r="K185"/>
    </row>
    <row r="1048563" spans="10:10" x14ac:dyDescent="0.25">
      <c r="J1048563" s="27"/>
    </row>
  </sheetData>
  <sortState ref="A2:M1048443">
    <sortCondition ref="B1"/>
  </sortState>
  <conditionalFormatting sqref="A1:A1048576">
    <cfRule type="duplicateValues" dxfId="41" priority="22"/>
  </conditionalFormatting>
  <conditionalFormatting sqref="H32:H52">
    <cfRule type="duplicateValues" dxfId="40" priority="21"/>
  </conditionalFormatting>
  <conditionalFormatting sqref="H53">
    <cfRule type="duplicateValues" dxfId="39" priority="20"/>
  </conditionalFormatting>
  <conditionalFormatting sqref="H57">
    <cfRule type="duplicateValues" dxfId="38" priority="19"/>
  </conditionalFormatting>
  <conditionalFormatting sqref="H54">
    <cfRule type="duplicateValues" dxfId="37" priority="18"/>
  </conditionalFormatting>
  <conditionalFormatting sqref="H68">
    <cfRule type="duplicateValues" dxfId="36" priority="17"/>
  </conditionalFormatting>
  <conditionalFormatting sqref="H74">
    <cfRule type="duplicateValues" dxfId="35" priority="16"/>
  </conditionalFormatting>
  <conditionalFormatting sqref="H62:H65">
    <cfRule type="duplicateValues" dxfId="34" priority="15"/>
  </conditionalFormatting>
  <conditionalFormatting sqref="H66">
    <cfRule type="duplicateValues" dxfId="33" priority="14"/>
  </conditionalFormatting>
  <conditionalFormatting sqref="H67">
    <cfRule type="duplicateValues" dxfId="32" priority="13"/>
  </conditionalFormatting>
  <conditionalFormatting sqref="H71">
    <cfRule type="duplicateValues" dxfId="31" priority="12"/>
  </conditionalFormatting>
  <conditionalFormatting sqref="H75:H78">
    <cfRule type="duplicateValues" dxfId="30" priority="11"/>
  </conditionalFormatting>
  <conditionalFormatting sqref="H69:H70">
    <cfRule type="duplicateValues" dxfId="29" priority="10"/>
  </conditionalFormatting>
  <conditionalFormatting sqref="H72">
    <cfRule type="duplicateValues" dxfId="28" priority="9"/>
  </conditionalFormatting>
  <conditionalFormatting sqref="H73">
    <cfRule type="duplicateValues" dxfId="27" priority="8"/>
  </conditionalFormatting>
  <conditionalFormatting sqref="H79">
    <cfRule type="duplicateValues" dxfId="26" priority="7"/>
  </conditionalFormatting>
  <conditionalFormatting sqref="H80">
    <cfRule type="duplicateValues" dxfId="25" priority="6"/>
  </conditionalFormatting>
  <conditionalFormatting sqref="H81">
    <cfRule type="duplicateValues" dxfId="24" priority="5"/>
  </conditionalFormatting>
  <conditionalFormatting sqref="H55:H56">
    <cfRule type="duplicateValues" dxfId="23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/>
  </sheetViews>
  <sheetFormatPr defaultColWidth="8.85546875" defaultRowHeight="15" x14ac:dyDescent="0.25"/>
  <cols>
    <col min="1" max="1" width="14.85546875" customWidth="1"/>
    <col min="2" max="2" width="19" bestFit="1" customWidth="1"/>
    <col min="3" max="3" width="15.42578125" customWidth="1"/>
    <col min="4" max="4" width="28.28515625" customWidth="1"/>
    <col min="5" max="5" width="20.42578125" customWidth="1"/>
    <col min="6" max="6" width="24" customWidth="1"/>
  </cols>
  <sheetData>
    <row r="1" spans="1:8" x14ac:dyDescent="0.25">
      <c r="A1" s="6" t="s">
        <v>6</v>
      </c>
      <c r="B1" s="6" t="s">
        <v>114</v>
      </c>
      <c r="C1" s="6" t="s">
        <v>115</v>
      </c>
      <c r="D1" s="6" t="s">
        <v>65</v>
      </c>
      <c r="E1" s="6" t="s">
        <v>116</v>
      </c>
      <c r="F1" s="6" t="s">
        <v>117</v>
      </c>
    </row>
    <row r="2" spans="1:8" x14ac:dyDescent="0.25">
      <c r="A2">
        <v>200</v>
      </c>
      <c r="B2" t="s">
        <v>246</v>
      </c>
      <c r="C2">
        <v>131</v>
      </c>
      <c r="D2" t="s">
        <v>232</v>
      </c>
      <c r="E2">
        <v>4000</v>
      </c>
      <c r="F2" s="2">
        <v>42795</v>
      </c>
    </row>
    <row r="3" spans="1:8" x14ac:dyDescent="0.25">
      <c r="A3">
        <v>200</v>
      </c>
      <c r="B3" t="s">
        <v>246</v>
      </c>
      <c r="C3">
        <v>132</v>
      </c>
      <c r="D3" t="s">
        <v>233</v>
      </c>
      <c r="E3">
        <v>2000</v>
      </c>
      <c r="F3" s="2">
        <v>42795</v>
      </c>
    </row>
    <row r="4" spans="1:8" x14ac:dyDescent="0.25">
      <c r="A4">
        <v>200</v>
      </c>
      <c r="B4" t="s">
        <v>246</v>
      </c>
      <c r="C4">
        <v>133</v>
      </c>
      <c r="D4" t="s">
        <v>234</v>
      </c>
      <c r="E4" s="21">
        <v>4000</v>
      </c>
      <c r="F4" s="2">
        <v>42795</v>
      </c>
      <c r="G4" s="21"/>
      <c r="H4" s="22"/>
    </row>
    <row r="5" spans="1:8" x14ac:dyDescent="0.25">
      <c r="A5">
        <v>200</v>
      </c>
      <c r="B5" t="s">
        <v>246</v>
      </c>
      <c r="C5">
        <v>134</v>
      </c>
      <c r="D5" t="s">
        <v>235</v>
      </c>
      <c r="E5" s="21">
        <v>2000</v>
      </c>
      <c r="F5" s="2">
        <v>42795</v>
      </c>
      <c r="G5" s="21"/>
      <c r="H5" s="22"/>
    </row>
    <row r="6" spans="1:8" x14ac:dyDescent="0.25">
      <c r="A6">
        <v>200</v>
      </c>
      <c r="B6" t="s">
        <v>246</v>
      </c>
      <c r="C6">
        <v>250</v>
      </c>
      <c r="D6" t="s">
        <v>236</v>
      </c>
      <c r="E6" s="21">
        <v>300</v>
      </c>
      <c r="F6" s="2">
        <v>42795</v>
      </c>
      <c r="G6" s="21"/>
      <c r="H6" s="22"/>
    </row>
    <row r="7" spans="1:8" x14ac:dyDescent="0.25">
      <c r="A7">
        <v>200</v>
      </c>
      <c r="B7" t="s">
        <v>246</v>
      </c>
      <c r="C7">
        <v>251</v>
      </c>
      <c r="D7" t="s">
        <v>237</v>
      </c>
      <c r="E7" s="21">
        <v>500</v>
      </c>
      <c r="F7" s="2">
        <v>42795</v>
      </c>
      <c r="G7" s="21"/>
      <c r="H7" s="22"/>
    </row>
    <row r="8" spans="1:8" x14ac:dyDescent="0.25">
      <c r="A8">
        <v>200</v>
      </c>
      <c r="B8" t="s">
        <v>246</v>
      </c>
      <c r="C8">
        <v>252</v>
      </c>
      <c r="D8" t="s">
        <v>238</v>
      </c>
      <c r="E8" s="21">
        <v>500</v>
      </c>
      <c r="F8" s="2">
        <v>42795</v>
      </c>
      <c r="G8" s="21"/>
      <c r="H8" s="22"/>
    </row>
    <row r="9" spans="1:8" x14ac:dyDescent="0.25">
      <c r="A9">
        <v>200</v>
      </c>
      <c r="B9" t="s">
        <v>246</v>
      </c>
      <c r="C9">
        <v>253</v>
      </c>
      <c r="D9" t="s">
        <v>239</v>
      </c>
      <c r="E9" s="21">
        <v>1500</v>
      </c>
      <c r="F9" s="2">
        <v>42795</v>
      </c>
      <c r="G9" s="21"/>
      <c r="H9" s="22"/>
    </row>
    <row r="10" spans="1:8" x14ac:dyDescent="0.25">
      <c r="A10">
        <v>200</v>
      </c>
      <c r="B10" t="s">
        <v>246</v>
      </c>
      <c r="C10">
        <v>254</v>
      </c>
      <c r="D10" t="s">
        <v>240</v>
      </c>
      <c r="E10" s="23">
        <v>3000</v>
      </c>
      <c r="F10" s="2">
        <v>42795</v>
      </c>
    </row>
    <row r="11" spans="1:8" x14ac:dyDescent="0.25">
      <c r="A11">
        <v>200</v>
      </c>
      <c r="B11" t="s">
        <v>246</v>
      </c>
      <c r="C11">
        <v>255</v>
      </c>
      <c r="D11" t="s">
        <v>241</v>
      </c>
      <c r="E11" s="23">
        <v>3000</v>
      </c>
      <c r="F11" s="2">
        <v>42795</v>
      </c>
    </row>
    <row r="12" spans="1:8" x14ac:dyDescent="0.25">
      <c r="A12">
        <v>200</v>
      </c>
      <c r="B12" t="s">
        <v>246</v>
      </c>
      <c r="C12">
        <v>256</v>
      </c>
      <c r="D12" t="s">
        <v>242</v>
      </c>
      <c r="E12" s="23">
        <v>3000</v>
      </c>
      <c r="F12" s="2">
        <v>42795</v>
      </c>
    </row>
    <row r="13" spans="1:8" s="26" customFormat="1" x14ac:dyDescent="0.25">
      <c r="A13" s="26">
        <v>200</v>
      </c>
      <c r="B13" s="26" t="s">
        <v>246</v>
      </c>
      <c r="C13" s="26">
        <v>257</v>
      </c>
      <c r="D13" s="26" t="s">
        <v>758</v>
      </c>
      <c r="E13" s="23">
        <v>2000</v>
      </c>
      <c r="F13" s="27">
        <v>42795</v>
      </c>
    </row>
    <row r="14" spans="1:8" x14ac:dyDescent="0.25">
      <c r="A14">
        <v>200</v>
      </c>
      <c r="B14" t="s">
        <v>246</v>
      </c>
      <c r="C14">
        <v>320</v>
      </c>
      <c r="D14" t="s">
        <v>243</v>
      </c>
      <c r="E14" s="23">
        <v>2000</v>
      </c>
      <c r="F14" s="2">
        <v>42795</v>
      </c>
    </row>
    <row r="15" spans="1:8" x14ac:dyDescent="0.25">
      <c r="A15">
        <v>200</v>
      </c>
      <c r="B15" t="s">
        <v>246</v>
      </c>
      <c r="C15">
        <v>321</v>
      </c>
      <c r="D15" t="s">
        <v>244</v>
      </c>
      <c r="E15" s="23">
        <v>2000</v>
      </c>
      <c r="F15" s="2">
        <v>42795</v>
      </c>
    </row>
    <row r="16" spans="1:8" x14ac:dyDescent="0.25">
      <c r="A16">
        <v>200</v>
      </c>
      <c r="B16" t="s">
        <v>246</v>
      </c>
      <c r="C16">
        <v>322</v>
      </c>
      <c r="D16" t="s">
        <v>245</v>
      </c>
      <c r="E16" s="23">
        <v>2000</v>
      </c>
      <c r="F16" s="2">
        <v>42795</v>
      </c>
    </row>
    <row r="17" spans="1:6" s="26" customFormat="1" x14ac:dyDescent="0.25">
      <c r="A17" s="26">
        <v>200</v>
      </c>
      <c r="B17" s="26" t="s">
        <v>246</v>
      </c>
      <c r="C17" s="26">
        <v>440</v>
      </c>
      <c r="D17" s="26" t="s">
        <v>759</v>
      </c>
      <c r="E17" s="23">
        <v>2000</v>
      </c>
      <c r="F17" s="27">
        <v>42795</v>
      </c>
    </row>
    <row r="18" spans="1:6" s="26" customFormat="1" x14ac:dyDescent="0.25">
      <c r="A18" s="26">
        <v>200</v>
      </c>
      <c r="B18" s="26" t="s">
        <v>246</v>
      </c>
      <c r="C18" s="26">
        <v>441</v>
      </c>
      <c r="D18" s="26" t="s">
        <v>760</v>
      </c>
      <c r="E18" s="23">
        <v>4000</v>
      </c>
      <c r="F18" s="27">
        <v>42795</v>
      </c>
    </row>
    <row r="19" spans="1:6" s="26" customFormat="1" x14ac:dyDescent="0.25">
      <c r="A19" s="26">
        <v>200</v>
      </c>
      <c r="B19" s="26" t="s">
        <v>246</v>
      </c>
      <c r="C19" s="26">
        <v>442</v>
      </c>
      <c r="D19" s="26" t="s">
        <v>761</v>
      </c>
      <c r="E19" s="23">
        <v>2000</v>
      </c>
      <c r="F19" s="27">
        <v>42795</v>
      </c>
    </row>
    <row r="20" spans="1:6" s="26" customFormat="1" x14ac:dyDescent="0.25">
      <c r="A20" s="26">
        <v>200</v>
      </c>
      <c r="B20" s="26" t="s">
        <v>246</v>
      </c>
      <c r="C20" s="26">
        <v>570</v>
      </c>
      <c r="D20" s="26" t="s">
        <v>762</v>
      </c>
      <c r="E20" s="23">
        <v>1000</v>
      </c>
      <c r="F20" s="27">
        <v>42795</v>
      </c>
    </row>
    <row r="21" spans="1:6" s="26" customFormat="1" x14ac:dyDescent="0.25">
      <c r="A21" s="26">
        <v>200</v>
      </c>
      <c r="B21" s="26" t="s">
        <v>246</v>
      </c>
      <c r="C21" s="26">
        <v>571</v>
      </c>
      <c r="D21" s="26" t="s">
        <v>763</v>
      </c>
      <c r="E21" s="23">
        <v>1500</v>
      </c>
      <c r="F21" s="27">
        <v>42795</v>
      </c>
    </row>
    <row r="22" spans="1:6" s="26" customFormat="1" x14ac:dyDescent="0.25">
      <c r="A22" s="26">
        <v>200</v>
      </c>
      <c r="B22" s="26" t="s">
        <v>246</v>
      </c>
      <c r="C22" s="26">
        <v>572</v>
      </c>
      <c r="D22" s="26" t="s">
        <v>764</v>
      </c>
      <c r="E22" s="23">
        <v>1500</v>
      </c>
      <c r="F22" s="27">
        <v>42795</v>
      </c>
    </row>
    <row r="23" spans="1:6" s="26" customFormat="1" x14ac:dyDescent="0.25">
      <c r="A23" s="26">
        <v>200</v>
      </c>
      <c r="B23" s="26" t="s">
        <v>246</v>
      </c>
      <c r="C23" s="26">
        <v>573</v>
      </c>
      <c r="D23" s="26" t="s">
        <v>765</v>
      </c>
      <c r="E23" s="23">
        <v>800</v>
      </c>
      <c r="F23" s="27">
        <v>42795</v>
      </c>
    </row>
    <row r="24" spans="1:6" s="26" customFormat="1" x14ac:dyDescent="0.25">
      <c r="A24" s="26">
        <v>200</v>
      </c>
      <c r="B24" s="26" t="s">
        <v>246</v>
      </c>
      <c r="C24" s="26">
        <v>574</v>
      </c>
      <c r="D24" s="26" t="s">
        <v>766</v>
      </c>
      <c r="E24" s="23">
        <v>900</v>
      </c>
      <c r="F24" s="27">
        <v>42795</v>
      </c>
    </row>
    <row r="25" spans="1:6" s="26" customFormat="1" x14ac:dyDescent="0.25">
      <c r="A25" s="26">
        <v>200</v>
      </c>
      <c r="B25" s="26" t="s">
        <v>246</v>
      </c>
      <c r="C25" s="26">
        <v>575</v>
      </c>
      <c r="D25" s="26" t="s">
        <v>767</v>
      </c>
      <c r="E25" s="23">
        <v>700</v>
      </c>
      <c r="F25" s="27">
        <v>42795</v>
      </c>
    </row>
    <row r="26" spans="1:6" s="26" customFormat="1" x14ac:dyDescent="0.25">
      <c r="A26" s="26">
        <v>200</v>
      </c>
      <c r="B26" s="26" t="s">
        <v>246</v>
      </c>
      <c r="C26" s="26">
        <v>576</v>
      </c>
      <c r="D26" s="26" t="s">
        <v>768</v>
      </c>
      <c r="E26" s="23">
        <v>750</v>
      </c>
      <c r="F26" s="27">
        <v>42795</v>
      </c>
    </row>
    <row r="27" spans="1:6" s="26" customFormat="1" x14ac:dyDescent="0.25">
      <c r="A27" s="26">
        <v>200</v>
      </c>
      <c r="B27" s="26" t="s">
        <v>246</v>
      </c>
      <c r="C27" s="26">
        <v>577</v>
      </c>
      <c r="D27" s="26" t="s">
        <v>769</v>
      </c>
      <c r="E27" s="23">
        <v>500</v>
      </c>
      <c r="F27" s="27">
        <v>42795</v>
      </c>
    </row>
    <row r="28" spans="1:6" x14ac:dyDescent="0.25">
      <c r="A28">
        <v>300</v>
      </c>
      <c r="B28" t="s">
        <v>247</v>
      </c>
      <c r="C28">
        <v>131</v>
      </c>
      <c r="D28" t="s">
        <v>232</v>
      </c>
      <c r="E28">
        <v>2000</v>
      </c>
      <c r="F28" s="2">
        <v>42795</v>
      </c>
    </row>
    <row r="29" spans="1:6" x14ac:dyDescent="0.25">
      <c r="A29">
        <v>300</v>
      </c>
      <c r="B29" t="s">
        <v>247</v>
      </c>
      <c r="C29">
        <v>132</v>
      </c>
      <c r="D29" t="s">
        <v>233</v>
      </c>
      <c r="E29">
        <v>1000</v>
      </c>
      <c r="F29" s="2">
        <v>42795</v>
      </c>
    </row>
    <row r="30" spans="1:6" x14ac:dyDescent="0.25">
      <c r="A30">
        <v>300</v>
      </c>
      <c r="B30" t="s">
        <v>247</v>
      </c>
      <c r="C30">
        <v>133</v>
      </c>
      <c r="D30" t="s">
        <v>234</v>
      </c>
      <c r="E30" s="21">
        <v>2000</v>
      </c>
      <c r="F30" s="2">
        <v>42795</v>
      </c>
    </row>
    <row r="31" spans="1:6" x14ac:dyDescent="0.25">
      <c r="A31">
        <v>300</v>
      </c>
      <c r="B31" t="s">
        <v>247</v>
      </c>
      <c r="C31">
        <v>134</v>
      </c>
      <c r="D31" t="s">
        <v>235</v>
      </c>
      <c r="E31" s="21">
        <v>1000</v>
      </c>
      <c r="F31" s="2">
        <v>42795</v>
      </c>
    </row>
    <row r="32" spans="1:6" x14ac:dyDescent="0.25">
      <c r="A32">
        <v>300</v>
      </c>
      <c r="B32" t="s">
        <v>247</v>
      </c>
      <c r="C32">
        <v>250</v>
      </c>
      <c r="D32" t="s">
        <v>236</v>
      </c>
      <c r="E32" s="21">
        <v>500</v>
      </c>
      <c r="F32" s="2">
        <v>42795</v>
      </c>
    </row>
    <row r="33" spans="1:6" x14ac:dyDescent="0.25">
      <c r="A33">
        <v>300</v>
      </c>
      <c r="B33" t="s">
        <v>247</v>
      </c>
      <c r="C33">
        <v>251</v>
      </c>
      <c r="D33" t="s">
        <v>237</v>
      </c>
      <c r="E33" s="21">
        <v>1000</v>
      </c>
      <c r="F33" s="2">
        <v>42795</v>
      </c>
    </row>
    <row r="34" spans="1:6" x14ac:dyDescent="0.25">
      <c r="A34">
        <v>300</v>
      </c>
      <c r="B34" t="s">
        <v>247</v>
      </c>
      <c r="C34">
        <v>252</v>
      </c>
      <c r="D34" t="s">
        <v>238</v>
      </c>
      <c r="E34" s="21">
        <v>1000</v>
      </c>
      <c r="F34" s="2">
        <v>42795</v>
      </c>
    </row>
    <row r="35" spans="1:6" x14ac:dyDescent="0.25">
      <c r="A35">
        <v>300</v>
      </c>
      <c r="B35" t="s">
        <v>247</v>
      </c>
      <c r="C35">
        <v>253</v>
      </c>
      <c r="D35" t="s">
        <v>239</v>
      </c>
      <c r="E35" s="21">
        <v>3000</v>
      </c>
      <c r="F35" s="2">
        <v>42795</v>
      </c>
    </row>
    <row r="36" spans="1:6" x14ac:dyDescent="0.25">
      <c r="A36">
        <v>300</v>
      </c>
      <c r="B36" t="s">
        <v>247</v>
      </c>
      <c r="C36">
        <v>254</v>
      </c>
      <c r="D36" t="s">
        <v>240</v>
      </c>
      <c r="E36" s="23">
        <v>6000</v>
      </c>
      <c r="F36" s="2">
        <v>42795</v>
      </c>
    </row>
    <row r="37" spans="1:6" x14ac:dyDescent="0.25">
      <c r="A37">
        <v>300</v>
      </c>
      <c r="B37" t="s">
        <v>247</v>
      </c>
      <c r="C37">
        <v>255</v>
      </c>
      <c r="D37" t="s">
        <v>241</v>
      </c>
      <c r="E37" s="23">
        <v>6000</v>
      </c>
      <c r="F37" s="2">
        <v>42795</v>
      </c>
    </row>
    <row r="38" spans="1:6" x14ac:dyDescent="0.25">
      <c r="A38">
        <v>300</v>
      </c>
      <c r="B38" t="s">
        <v>247</v>
      </c>
      <c r="C38">
        <v>256</v>
      </c>
      <c r="D38" t="s">
        <v>242</v>
      </c>
      <c r="E38" s="23">
        <v>6000</v>
      </c>
      <c r="F38" s="2">
        <v>42795</v>
      </c>
    </row>
    <row r="39" spans="1:6" s="26" customFormat="1" x14ac:dyDescent="0.25">
      <c r="A39" s="26">
        <v>300</v>
      </c>
      <c r="B39" s="26" t="s">
        <v>247</v>
      </c>
      <c r="C39" s="26">
        <v>257</v>
      </c>
      <c r="D39" s="26" t="s">
        <v>758</v>
      </c>
      <c r="E39" s="23">
        <v>5000</v>
      </c>
      <c r="F39" s="27">
        <v>42795</v>
      </c>
    </row>
    <row r="40" spans="1:6" x14ac:dyDescent="0.25">
      <c r="A40">
        <v>300</v>
      </c>
      <c r="B40" t="s">
        <v>247</v>
      </c>
      <c r="C40">
        <v>320</v>
      </c>
      <c r="D40" t="s">
        <v>243</v>
      </c>
      <c r="E40" s="23">
        <v>3000</v>
      </c>
      <c r="F40" s="2">
        <v>42795</v>
      </c>
    </row>
    <row r="41" spans="1:6" x14ac:dyDescent="0.25">
      <c r="A41">
        <v>300</v>
      </c>
      <c r="B41" t="s">
        <v>247</v>
      </c>
      <c r="C41">
        <v>321</v>
      </c>
      <c r="D41" t="s">
        <v>244</v>
      </c>
      <c r="E41" s="23">
        <v>3000</v>
      </c>
      <c r="F41" s="2">
        <v>42795</v>
      </c>
    </row>
    <row r="42" spans="1:6" x14ac:dyDescent="0.25">
      <c r="A42">
        <v>300</v>
      </c>
      <c r="B42" t="s">
        <v>247</v>
      </c>
      <c r="C42">
        <v>322</v>
      </c>
      <c r="D42" t="s">
        <v>245</v>
      </c>
      <c r="E42" s="23">
        <v>3000</v>
      </c>
      <c r="F42" s="2">
        <v>42795</v>
      </c>
    </row>
    <row r="43" spans="1:6" s="26" customFormat="1" x14ac:dyDescent="0.25">
      <c r="A43" s="26">
        <v>300</v>
      </c>
      <c r="B43" s="26" t="s">
        <v>247</v>
      </c>
      <c r="C43" s="26">
        <v>440</v>
      </c>
      <c r="D43" s="26" t="s">
        <v>759</v>
      </c>
      <c r="E43" s="23">
        <v>3000</v>
      </c>
      <c r="F43" s="27">
        <v>42795</v>
      </c>
    </row>
    <row r="44" spans="1:6" s="26" customFormat="1" x14ac:dyDescent="0.25">
      <c r="A44" s="26">
        <v>300</v>
      </c>
      <c r="B44" s="26" t="s">
        <v>247</v>
      </c>
      <c r="C44" s="26">
        <v>441</v>
      </c>
      <c r="D44" s="26" t="s">
        <v>760</v>
      </c>
      <c r="E44" s="23">
        <v>6000</v>
      </c>
      <c r="F44" s="27">
        <v>42795</v>
      </c>
    </row>
    <row r="45" spans="1:6" s="26" customFormat="1" x14ac:dyDescent="0.25">
      <c r="A45" s="26">
        <v>300</v>
      </c>
      <c r="B45" s="26" t="s">
        <v>247</v>
      </c>
      <c r="C45" s="26">
        <v>442</v>
      </c>
      <c r="D45" s="26" t="s">
        <v>761</v>
      </c>
      <c r="E45" s="23">
        <v>3000</v>
      </c>
      <c r="F45" s="27">
        <v>42795</v>
      </c>
    </row>
    <row r="46" spans="1:6" s="26" customFormat="1" x14ac:dyDescent="0.25">
      <c r="A46" s="26">
        <v>300</v>
      </c>
      <c r="B46" s="26" t="s">
        <v>247</v>
      </c>
      <c r="C46" s="26">
        <v>570</v>
      </c>
      <c r="D46" s="26" t="s">
        <v>762</v>
      </c>
      <c r="E46" s="23">
        <v>500</v>
      </c>
      <c r="F46" s="27">
        <v>42795</v>
      </c>
    </row>
    <row r="47" spans="1:6" s="26" customFormat="1" x14ac:dyDescent="0.25">
      <c r="A47" s="26">
        <v>300</v>
      </c>
      <c r="B47" s="26" t="s">
        <v>247</v>
      </c>
      <c r="C47" s="26">
        <v>571</v>
      </c>
      <c r="D47" s="26" t="s">
        <v>763</v>
      </c>
      <c r="E47" s="23">
        <v>1000</v>
      </c>
      <c r="F47" s="27">
        <v>42795</v>
      </c>
    </row>
    <row r="48" spans="1:6" s="26" customFormat="1" x14ac:dyDescent="0.25">
      <c r="A48" s="26">
        <v>300</v>
      </c>
      <c r="B48" s="26" t="s">
        <v>247</v>
      </c>
      <c r="C48" s="26">
        <v>572</v>
      </c>
      <c r="D48" s="26" t="s">
        <v>764</v>
      </c>
      <c r="E48" s="23">
        <v>1000</v>
      </c>
      <c r="F48" s="27">
        <v>42795</v>
      </c>
    </row>
    <row r="49" spans="1:6" s="26" customFormat="1" x14ac:dyDescent="0.25">
      <c r="A49" s="26">
        <v>300</v>
      </c>
      <c r="B49" s="26" t="s">
        <v>247</v>
      </c>
      <c r="C49" s="26">
        <v>573</v>
      </c>
      <c r="D49" s="26" t="s">
        <v>765</v>
      </c>
      <c r="E49" s="23">
        <v>750</v>
      </c>
      <c r="F49" s="27">
        <v>42795</v>
      </c>
    </row>
    <row r="50" spans="1:6" s="26" customFormat="1" x14ac:dyDescent="0.25">
      <c r="A50" s="26">
        <v>300</v>
      </c>
      <c r="B50" s="26" t="s">
        <v>247</v>
      </c>
      <c r="C50" s="26">
        <v>574</v>
      </c>
      <c r="D50" s="26" t="s">
        <v>766</v>
      </c>
      <c r="E50" s="23">
        <v>800</v>
      </c>
      <c r="F50" s="27">
        <v>42795</v>
      </c>
    </row>
    <row r="51" spans="1:6" s="26" customFormat="1" x14ac:dyDescent="0.25">
      <c r="A51" s="26">
        <v>300</v>
      </c>
      <c r="B51" s="26" t="s">
        <v>247</v>
      </c>
      <c r="C51" s="26">
        <v>575</v>
      </c>
      <c r="D51" s="26" t="s">
        <v>767</v>
      </c>
      <c r="E51" s="23">
        <v>700</v>
      </c>
      <c r="F51" s="27">
        <v>42795</v>
      </c>
    </row>
    <row r="52" spans="1:6" s="26" customFormat="1" x14ac:dyDescent="0.25">
      <c r="A52" s="26">
        <v>300</v>
      </c>
      <c r="B52" s="26" t="s">
        <v>247</v>
      </c>
      <c r="C52" s="26">
        <v>576</v>
      </c>
      <c r="D52" s="26" t="s">
        <v>768</v>
      </c>
      <c r="E52" s="23">
        <v>900</v>
      </c>
      <c r="F52" s="27">
        <v>42795</v>
      </c>
    </row>
    <row r="53" spans="1:6" s="26" customFormat="1" x14ac:dyDescent="0.25">
      <c r="A53" s="26">
        <v>300</v>
      </c>
      <c r="B53" s="26" t="s">
        <v>247</v>
      </c>
      <c r="C53" s="26">
        <v>577</v>
      </c>
      <c r="D53" s="26" t="s">
        <v>769</v>
      </c>
      <c r="E53" s="23">
        <v>800</v>
      </c>
      <c r="F53" s="27">
        <v>42795</v>
      </c>
    </row>
    <row r="54" spans="1:6" x14ac:dyDescent="0.25">
      <c r="A54">
        <v>400</v>
      </c>
      <c r="B54" t="s">
        <v>248</v>
      </c>
      <c r="C54">
        <v>131</v>
      </c>
      <c r="D54" t="s">
        <v>232</v>
      </c>
      <c r="E54">
        <v>4000</v>
      </c>
      <c r="F54" s="2">
        <v>42795</v>
      </c>
    </row>
    <row r="55" spans="1:6" x14ac:dyDescent="0.25">
      <c r="A55">
        <v>400</v>
      </c>
      <c r="B55" t="s">
        <v>248</v>
      </c>
      <c r="C55">
        <v>132</v>
      </c>
      <c r="D55" t="s">
        <v>233</v>
      </c>
      <c r="E55">
        <v>2000</v>
      </c>
      <c r="F55" s="2">
        <v>42795</v>
      </c>
    </row>
    <row r="56" spans="1:6" x14ac:dyDescent="0.25">
      <c r="A56">
        <v>400</v>
      </c>
      <c r="B56" t="s">
        <v>248</v>
      </c>
      <c r="C56">
        <v>133</v>
      </c>
      <c r="D56" t="s">
        <v>234</v>
      </c>
      <c r="E56" s="21">
        <v>3000</v>
      </c>
      <c r="F56" s="2">
        <v>42795</v>
      </c>
    </row>
    <row r="57" spans="1:6" x14ac:dyDescent="0.25">
      <c r="A57">
        <v>400</v>
      </c>
      <c r="B57" t="s">
        <v>248</v>
      </c>
      <c r="C57">
        <v>134</v>
      </c>
      <c r="D57" t="s">
        <v>235</v>
      </c>
      <c r="E57" s="21">
        <v>2000</v>
      </c>
      <c r="F57" s="2">
        <v>42795</v>
      </c>
    </row>
    <row r="58" spans="1:6" x14ac:dyDescent="0.25">
      <c r="A58">
        <v>400</v>
      </c>
      <c r="B58" t="s">
        <v>248</v>
      </c>
      <c r="C58">
        <v>250</v>
      </c>
      <c r="D58" t="s">
        <v>236</v>
      </c>
      <c r="E58" s="21">
        <v>100</v>
      </c>
      <c r="F58" s="2">
        <v>42795</v>
      </c>
    </row>
    <row r="59" spans="1:6" x14ac:dyDescent="0.25">
      <c r="A59">
        <v>400</v>
      </c>
      <c r="B59" t="s">
        <v>248</v>
      </c>
      <c r="C59">
        <v>251</v>
      </c>
      <c r="D59" t="s">
        <v>237</v>
      </c>
      <c r="E59" s="21">
        <v>500</v>
      </c>
      <c r="F59" s="2">
        <v>42795</v>
      </c>
    </row>
    <row r="60" spans="1:6" x14ac:dyDescent="0.25">
      <c r="A60">
        <v>400</v>
      </c>
      <c r="B60" t="s">
        <v>248</v>
      </c>
      <c r="C60">
        <v>252</v>
      </c>
      <c r="D60" t="s">
        <v>238</v>
      </c>
      <c r="E60" s="21">
        <v>500</v>
      </c>
      <c r="F60" s="2">
        <v>42795</v>
      </c>
    </row>
    <row r="61" spans="1:6" x14ac:dyDescent="0.25">
      <c r="A61">
        <v>400</v>
      </c>
      <c r="B61" t="s">
        <v>248</v>
      </c>
      <c r="C61">
        <v>253</v>
      </c>
      <c r="D61" t="s">
        <v>239</v>
      </c>
      <c r="E61" s="21">
        <v>1500</v>
      </c>
      <c r="F61" s="2">
        <v>42795</v>
      </c>
    </row>
    <row r="62" spans="1:6" x14ac:dyDescent="0.25">
      <c r="A62">
        <v>400</v>
      </c>
      <c r="B62" t="s">
        <v>248</v>
      </c>
      <c r="C62">
        <v>254</v>
      </c>
      <c r="D62" t="s">
        <v>240</v>
      </c>
      <c r="E62" s="23">
        <v>3000</v>
      </c>
      <c r="F62" s="2">
        <v>42795</v>
      </c>
    </row>
    <row r="63" spans="1:6" x14ac:dyDescent="0.25">
      <c r="A63">
        <v>400</v>
      </c>
      <c r="B63" t="s">
        <v>248</v>
      </c>
      <c r="C63">
        <v>255</v>
      </c>
      <c r="D63" t="s">
        <v>241</v>
      </c>
      <c r="E63" s="23">
        <v>3000</v>
      </c>
      <c r="F63" s="2">
        <v>42795</v>
      </c>
    </row>
    <row r="64" spans="1:6" x14ac:dyDescent="0.25">
      <c r="A64">
        <v>400</v>
      </c>
      <c r="B64" t="s">
        <v>248</v>
      </c>
      <c r="C64">
        <v>256</v>
      </c>
      <c r="D64" t="s">
        <v>242</v>
      </c>
      <c r="E64" s="23">
        <v>3000</v>
      </c>
      <c r="F64" s="2">
        <v>42795</v>
      </c>
    </row>
    <row r="65" spans="1:6" s="26" customFormat="1" x14ac:dyDescent="0.25">
      <c r="A65" s="26">
        <v>400</v>
      </c>
      <c r="B65" s="26" t="s">
        <v>248</v>
      </c>
      <c r="C65" s="26">
        <v>257</v>
      </c>
      <c r="D65" s="26" t="s">
        <v>758</v>
      </c>
      <c r="E65" s="23">
        <v>3000</v>
      </c>
      <c r="F65" s="27">
        <v>42795</v>
      </c>
    </row>
    <row r="66" spans="1:6" x14ac:dyDescent="0.25">
      <c r="A66">
        <v>400</v>
      </c>
      <c r="B66" t="s">
        <v>248</v>
      </c>
      <c r="C66">
        <v>320</v>
      </c>
      <c r="D66" t="s">
        <v>243</v>
      </c>
      <c r="E66" s="23">
        <v>1500</v>
      </c>
      <c r="F66" s="2">
        <v>42795</v>
      </c>
    </row>
    <row r="67" spans="1:6" x14ac:dyDescent="0.25">
      <c r="A67">
        <v>400</v>
      </c>
      <c r="B67" t="s">
        <v>248</v>
      </c>
      <c r="C67">
        <v>321</v>
      </c>
      <c r="D67" t="s">
        <v>244</v>
      </c>
      <c r="E67" s="23">
        <v>1500</v>
      </c>
      <c r="F67" s="2">
        <v>42795</v>
      </c>
    </row>
    <row r="68" spans="1:6" x14ac:dyDescent="0.25">
      <c r="A68">
        <v>400</v>
      </c>
      <c r="B68" t="s">
        <v>248</v>
      </c>
      <c r="C68">
        <v>322</v>
      </c>
      <c r="D68" t="s">
        <v>245</v>
      </c>
      <c r="E68" s="23">
        <v>1500</v>
      </c>
      <c r="F68" s="2">
        <v>42795</v>
      </c>
    </row>
    <row r="69" spans="1:6" s="26" customFormat="1" x14ac:dyDescent="0.25">
      <c r="A69" s="26">
        <v>400</v>
      </c>
      <c r="B69" s="26" t="s">
        <v>248</v>
      </c>
      <c r="C69" s="26">
        <v>440</v>
      </c>
      <c r="D69" s="26" t="s">
        <v>759</v>
      </c>
      <c r="E69" s="23">
        <v>1000</v>
      </c>
      <c r="F69" s="27">
        <v>42795</v>
      </c>
    </row>
    <row r="70" spans="1:6" s="26" customFormat="1" x14ac:dyDescent="0.25">
      <c r="A70" s="26">
        <v>400</v>
      </c>
      <c r="B70" s="26" t="s">
        <v>248</v>
      </c>
      <c r="C70" s="26">
        <v>441</v>
      </c>
      <c r="D70" s="26" t="s">
        <v>760</v>
      </c>
      <c r="E70" s="23">
        <v>2000</v>
      </c>
      <c r="F70" s="27">
        <v>42795</v>
      </c>
    </row>
    <row r="71" spans="1:6" s="26" customFormat="1" x14ac:dyDescent="0.25">
      <c r="A71" s="26">
        <v>400</v>
      </c>
      <c r="B71" s="26" t="s">
        <v>248</v>
      </c>
      <c r="C71" s="26">
        <v>442</v>
      </c>
      <c r="D71" s="26" t="s">
        <v>761</v>
      </c>
      <c r="E71" s="23">
        <v>1000</v>
      </c>
      <c r="F71" s="27">
        <v>42795</v>
      </c>
    </row>
    <row r="72" spans="1:6" x14ac:dyDescent="0.25">
      <c r="A72" s="26">
        <v>400</v>
      </c>
      <c r="B72" s="26" t="s">
        <v>248</v>
      </c>
      <c r="C72" s="26">
        <v>570</v>
      </c>
      <c r="D72" s="26" t="s">
        <v>762</v>
      </c>
      <c r="E72" s="23">
        <v>300</v>
      </c>
      <c r="F72" s="27">
        <v>42802</v>
      </c>
    </row>
    <row r="73" spans="1:6" x14ac:dyDescent="0.25">
      <c r="A73" s="26">
        <v>400</v>
      </c>
      <c r="B73" s="26" t="s">
        <v>248</v>
      </c>
      <c r="C73" s="26">
        <v>571</v>
      </c>
      <c r="D73" s="26" t="s">
        <v>763</v>
      </c>
      <c r="E73" s="23">
        <v>600</v>
      </c>
      <c r="F73" s="27">
        <v>42802</v>
      </c>
    </row>
    <row r="74" spans="1:6" x14ac:dyDescent="0.25">
      <c r="A74" s="26">
        <v>400</v>
      </c>
      <c r="B74" s="26" t="s">
        <v>248</v>
      </c>
      <c r="C74" s="26">
        <v>572</v>
      </c>
      <c r="D74" s="26" t="s">
        <v>764</v>
      </c>
      <c r="E74" s="23">
        <v>400</v>
      </c>
      <c r="F74" s="27">
        <v>42802</v>
      </c>
    </row>
    <row r="75" spans="1:6" x14ac:dyDescent="0.25">
      <c r="A75" s="26">
        <v>400</v>
      </c>
      <c r="B75" s="26" t="s">
        <v>248</v>
      </c>
      <c r="C75" s="26">
        <v>573</v>
      </c>
      <c r="D75" s="26" t="s">
        <v>765</v>
      </c>
      <c r="E75" s="23">
        <v>450</v>
      </c>
      <c r="F75" s="27">
        <v>42802</v>
      </c>
    </row>
    <row r="76" spans="1:6" x14ac:dyDescent="0.25">
      <c r="A76" s="26">
        <v>400</v>
      </c>
      <c r="B76" s="26" t="s">
        <v>248</v>
      </c>
      <c r="C76" s="26">
        <v>574</v>
      </c>
      <c r="D76" s="26" t="s">
        <v>766</v>
      </c>
      <c r="E76" s="23">
        <v>600</v>
      </c>
      <c r="F76" s="27">
        <v>42802</v>
      </c>
    </row>
    <row r="77" spans="1:6" x14ac:dyDescent="0.25">
      <c r="A77" s="26">
        <v>400</v>
      </c>
      <c r="B77" s="26" t="s">
        <v>248</v>
      </c>
      <c r="C77" s="26">
        <v>575</v>
      </c>
      <c r="D77" s="26" t="s">
        <v>767</v>
      </c>
      <c r="E77" s="23">
        <v>150</v>
      </c>
      <c r="F77" s="27">
        <v>42802</v>
      </c>
    </row>
    <row r="78" spans="1:6" x14ac:dyDescent="0.25">
      <c r="A78" s="26">
        <v>400</v>
      </c>
      <c r="B78" s="26" t="s">
        <v>248</v>
      </c>
      <c r="C78" s="26">
        <v>576</v>
      </c>
      <c r="D78" s="26" t="s">
        <v>768</v>
      </c>
      <c r="E78" s="23">
        <v>120</v>
      </c>
      <c r="F78" s="27">
        <v>42802</v>
      </c>
    </row>
    <row r="79" spans="1:6" x14ac:dyDescent="0.25">
      <c r="A79" s="26">
        <v>400</v>
      </c>
      <c r="B79" s="26" t="s">
        <v>248</v>
      </c>
      <c r="C79" s="26">
        <v>577</v>
      </c>
      <c r="D79" s="26" t="s">
        <v>769</v>
      </c>
      <c r="E79" s="23">
        <v>150</v>
      </c>
      <c r="F79" s="27">
        <v>42802</v>
      </c>
    </row>
    <row r="80" spans="1:6" x14ac:dyDescent="0.25">
      <c r="A80">
        <v>500</v>
      </c>
      <c r="B80" t="s">
        <v>249</v>
      </c>
      <c r="C80">
        <v>131</v>
      </c>
      <c r="D80" t="s">
        <v>232</v>
      </c>
      <c r="E80">
        <v>1000</v>
      </c>
      <c r="F80" s="2">
        <v>42795</v>
      </c>
    </row>
    <row r="81" spans="1:6" x14ac:dyDescent="0.25">
      <c r="A81">
        <v>500</v>
      </c>
      <c r="B81" t="s">
        <v>249</v>
      </c>
      <c r="C81">
        <v>132</v>
      </c>
      <c r="D81" t="s">
        <v>233</v>
      </c>
      <c r="E81">
        <v>500</v>
      </c>
      <c r="F81" s="2">
        <v>42795</v>
      </c>
    </row>
    <row r="82" spans="1:6" x14ac:dyDescent="0.25">
      <c r="A82">
        <v>500</v>
      </c>
      <c r="B82" t="s">
        <v>249</v>
      </c>
      <c r="C82">
        <v>133</v>
      </c>
      <c r="D82" t="s">
        <v>234</v>
      </c>
      <c r="E82" s="21">
        <v>500</v>
      </c>
      <c r="F82" s="2">
        <v>42795</v>
      </c>
    </row>
    <row r="83" spans="1:6" s="26" customFormat="1" x14ac:dyDescent="0.25">
      <c r="A83">
        <v>500</v>
      </c>
      <c r="B83" t="s">
        <v>249</v>
      </c>
      <c r="C83">
        <v>134</v>
      </c>
      <c r="D83" t="s">
        <v>235</v>
      </c>
      <c r="E83" s="21">
        <v>500</v>
      </c>
      <c r="F83" s="2">
        <v>42795</v>
      </c>
    </row>
    <row r="84" spans="1:6" x14ac:dyDescent="0.25">
      <c r="A84">
        <v>500</v>
      </c>
      <c r="B84" t="s">
        <v>249</v>
      </c>
      <c r="C84">
        <v>250</v>
      </c>
      <c r="D84" t="s">
        <v>236</v>
      </c>
      <c r="E84" s="21">
        <v>200</v>
      </c>
      <c r="F84" s="2">
        <v>42795</v>
      </c>
    </row>
    <row r="85" spans="1:6" x14ac:dyDescent="0.25">
      <c r="A85">
        <v>500</v>
      </c>
      <c r="B85" t="s">
        <v>249</v>
      </c>
      <c r="C85">
        <v>251</v>
      </c>
      <c r="D85" t="s">
        <v>237</v>
      </c>
      <c r="E85" s="21">
        <v>200</v>
      </c>
      <c r="F85" s="2">
        <v>42795</v>
      </c>
    </row>
    <row r="86" spans="1:6" x14ac:dyDescent="0.25">
      <c r="A86">
        <v>500</v>
      </c>
      <c r="B86" t="s">
        <v>249</v>
      </c>
      <c r="C86">
        <v>252</v>
      </c>
      <c r="D86" t="s">
        <v>238</v>
      </c>
      <c r="E86" s="21">
        <v>200</v>
      </c>
      <c r="F86" s="2">
        <v>42795</v>
      </c>
    </row>
    <row r="87" spans="1:6" s="26" customFormat="1" x14ac:dyDescent="0.25">
      <c r="A87">
        <v>500</v>
      </c>
      <c r="B87" t="s">
        <v>249</v>
      </c>
      <c r="C87">
        <v>253</v>
      </c>
      <c r="D87" t="s">
        <v>239</v>
      </c>
      <c r="E87" s="21">
        <v>1000</v>
      </c>
      <c r="F87" s="2">
        <v>42795</v>
      </c>
    </row>
    <row r="88" spans="1:6" s="26" customFormat="1" x14ac:dyDescent="0.25">
      <c r="A88">
        <v>500</v>
      </c>
      <c r="B88" t="s">
        <v>249</v>
      </c>
      <c r="C88">
        <v>254</v>
      </c>
      <c r="D88" t="s">
        <v>240</v>
      </c>
      <c r="E88" s="23">
        <v>2000</v>
      </c>
      <c r="F88" s="2">
        <v>42795</v>
      </c>
    </row>
    <row r="89" spans="1:6" s="26" customFormat="1" x14ac:dyDescent="0.25">
      <c r="A89">
        <v>500</v>
      </c>
      <c r="B89" t="s">
        <v>249</v>
      </c>
      <c r="C89">
        <v>255</v>
      </c>
      <c r="D89" t="s">
        <v>241</v>
      </c>
      <c r="E89" s="23">
        <v>2000</v>
      </c>
      <c r="F89" s="2">
        <v>42795</v>
      </c>
    </row>
    <row r="90" spans="1:6" x14ac:dyDescent="0.25">
      <c r="A90">
        <v>500</v>
      </c>
      <c r="B90" t="s">
        <v>249</v>
      </c>
      <c r="C90">
        <v>256</v>
      </c>
      <c r="D90" t="s">
        <v>242</v>
      </c>
      <c r="E90" s="23">
        <v>2000</v>
      </c>
      <c r="F90" s="2">
        <v>42795</v>
      </c>
    </row>
    <row r="91" spans="1:6" x14ac:dyDescent="0.25">
      <c r="A91" s="26">
        <v>500</v>
      </c>
      <c r="B91" s="26" t="s">
        <v>249</v>
      </c>
      <c r="C91" s="26">
        <v>257</v>
      </c>
      <c r="D91" s="26" t="s">
        <v>758</v>
      </c>
      <c r="E91" s="23">
        <v>2000</v>
      </c>
      <c r="F91" s="27">
        <v>42795</v>
      </c>
    </row>
    <row r="92" spans="1:6" x14ac:dyDescent="0.25">
      <c r="A92">
        <v>500</v>
      </c>
      <c r="B92" t="s">
        <v>249</v>
      </c>
      <c r="C92">
        <v>320</v>
      </c>
      <c r="D92" t="s">
        <v>243</v>
      </c>
      <c r="E92" s="23">
        <v>700</v>
      </c>
      <c r="F92" s="2">
        <v>42795</v>
      </c>
    </row>
    <row r="93" spans="1:6" x14ac:dyDescent="0.25">
      <c r="A93">
        <v>500</v>
      </c>
      <c r="B93" t="s">
        <v>249</v>
      </c>
      <c r="C93">
        <v>321</v>
      </c>
      <c r="D93" t="s">
        <v>244</v>
      </c>
      <c r="E93" s="23">
        <v>700</v>
      </c>
      <c r="F93" s="2">
        <v>42795</v>
      </c>
    </row>
    <row r="94" spans="1:6" x14ac:dyDescent="0.25">
      <c r="A94">
        <v>500</v>
      </c>
      <c r="B94" t="s">
        <v>249</v>
      </c>
      <c r="C94">
        <v>322</v>
      </c>
      <c r="D94" t="s">
        <v>245</v>
      </c>
      <c r="E94" s="23">
        <v>700</v>
      </c>
      <c r="F94" s="2">
        <v>42795</v>
      </c>
    </row>
    <row r="95" spans="1:6" x14ac:dyDescent="0.25">
      <c r="A95" s="26">
        <v>500</v>
      </c>
      <c r="B95" s="26" t="s">
        <v>249</v>
      </c>
      <c r="C95" s="26">
        <v>440</v>
      </c>
      <c r="D95" s="26" t="s">
        <v>759</v>
      </c>
      <c r="E95" s="23">
        <v>500</v>
      </c>
      <c r="F95" s="27">
        <v>42795</v>
      </c>
    </row>
    <row r="96" spans="1:6" x14ac:dyDescent="0.25">
      <c r="A96" s="26">
        <v>500</v>
      </c>
      <c r="B96" s="26" t="s">
        <v>249</v>
      </c>
      <c r="C96" s="26">
        <v>441</v>
      </c>
      <c r="D96" s="26" t="s">
        <v>760</v>
      </c>
      <c r="E96" s="23">
        <v>1000</v>
      </c>
      <c r="F96" s="27">
        <v>42795</v>
      </c>
    </row>
    <row r="97" spans="1:6" x14ac:dyDescent="0.25">
      <c r="A97" s="26">
        <v>500</v>
      </c>
      <c r="B97" s="26" t="s">
        <v>249</v>
      </c>
      <c r="C97" s="26">
        <v>442</v>
      </c>
      <c r="D97" s="26" t="s">
        <v>761</v>
      </c>
      <c r="E97" s="23">
        <v>500</v>
      </c>
      <c r="F97" s="27">
        <v>42795</v>
      </c>
    </row>
    <row r="98" spans="1:6" x14ac:dyDescent="0.25">
      <c r="A98">
        <v>500</v>
      </c>
      <c r="B98" t="s">
        <v>249</v>
      </c>
      <c r="C98">
        <v>570</v>
      </c>
      <c r="D98" t="s">
        <v>762</v>
      </c>
      <c r="E98" s="23">
        <v>400</v>
      </c>
      <c r="F98" s="27">
        <v>42802</v>
      </c>
    </row>
    <row r="99" spans="1:6" x14ac:dyDescent="0.25">
      <c r="A99" s="26">
        <v>500</v>
      </c>
      <c r="B99" s="26" t="s">
        <v>249</v>
      </c>
      <c r="C99">
        <v>571</v>
      </c>
      <c r="D99" t="s">
        <v>763</v>
      </c>
      <c r="E99" s="23">
        <v>700</v>
      </c>
      <c r="F99" s="27">
        <v>42802</v>
      </c>
    </row>
    <row r="100" spans="1:6" x14ac:dyDescent="0.25">
      <c r="A100" s="26">
        <v>500</v>
      </c>
      <c r="B100" s="26" t="s">
        <v>249</v>
      </c>
      <c r="C100">
        <v>572</v>
      </c>
      <c r="D100" t="s">
        <v>764</v>
      </c>
      <c r="E100" s="23">
        <v>800</v>
      </c>
      <c r="F100" s="27">
        <v>42802</v>
      </c>
    </row>
    <row r="101" spans="1:6" x14ac:dyDescent="0.25">
      <c r="A101" s="26">
        <v>500</v>
      </c>
      <c r="B101" s="26" t="s">
        <v>249</v>
      </c>
      <c r="C101">
        <v>573</v>
      </c>
      <c r="D101" t="s">
        <v>765</v>
      </c>
      <c r="E101" s="23">
        <v>500</v>
      </c>
      <c r="F101" s="27">
        <v>42802</v>
      </c>
    </row>
    <row r="102" spans="1:6" x14ac:dyDescent="0.25">
      <c r="A102" s="26">
        <v>500</v>
      </c>
      <c r="B102" s="26" t="s">
        <v>249</v>
      </c>
      <c r="C102">
        <v>574</v>
      </c>
      <c r="D102" t="s">
        <v>766</v>
      </c>
      <c r="E102" s="23">
        <v>300</v>
      </c>
      <c r="F102" s="27">
        <v>42802</v>
      </c>
    </row>
    <row r="103" spans="1:6" x14ac:dyDescent="0.25">
      <c r="A103" s="26">
        <v>500</v>
      </c>
      <c r="B103" s="26" t="s">
        <v>249</v>
      </c>
      <c r="C103">
        <v>575</v>
      </c>
      <c r="D103" t="s">
        <v>767</v>
      </c>
      <c r="E103" s="23">
        <v>400</v>
      </c>
      <c r="F103" s="27">
        <v>42802</v>
      </c>
    </row>
    <row r="104" spans="1:6" x14ac:dyDescent="0.25">
      <c r="A104" s="26">
        <v>500</v>
      </c>
      <c r="B104" s="26" t="s">
        <v>249</v>
      </c>
      <c r="C104">
        <v>576</v>
      </c>
      <c r="D104" t="s">
        <v>768</v>
      </c>
      <c r="E104" s="23">
        <v>450</v>
      </c>
      <c r="F104" s="27">
        <v>42802</v>
      </c>
    </row>
    <row r="105" spans="1:6" x14ac:dyDescent="0.25">
      <c r="A105" s="26">
        <v>500</v>
      </c>
      <c r="B105" s="26" t="s">
        <v>249</v>
      </c>
      <c r="C105">
        <v>577</v>
      </c>
      <c r="D105" t="s">
        <v>769</v>
      </c>
      <c r="E105" s="23">
        <v>475</v>
      </c>
      <c r="F105" s="27">
        <v>42802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zoomScaleNormal="100" workbookViewId="0"/>
  </sheetViews>
  <sheetFormatPr defaultColWidth="8.85546875" defaultRowHeight="15" x14ac:dyDescent="0.25"/>
  <cols>
    <col min="1" max="1" width="13" customWidth="1"/>
    <col min="2" max="2" width="8.85546875" style="26"/>
    <col min="3" max="3" width="13.42578125" customWidth="1"/>
    <col min="4" max="4" width="15.42578125" style="39" customWidth="1"/>
    <col min="5" max="5" width="6.5703125" bestFit="1" customWidth="1"/>
    <col min="6" max="6" width="13.42578125" bestFit="1" customWidth="1"/>
    <col min="7" max="7" width="10.7109375" customWidth="1"/>
    <col min="8" max="8" width="18.42578125" style="31" customWidth="1"/>
    <col min="9" max="9" width="15.7109375" style="26" customWidth="1"/>
    <col min="10" max="10" width="18.140625" customWidth="1"/>
  </cols>
  <sheetData>
    <row r="1" spans="1:10" x14ac:dyDescent="0.25">
      <c r="A1" s="7" t="s">
        <v>76</v>
      </c>
      <c r="B1" s="7" t="s">
        <v>63</v>
      </c>
      <c r="C1" s="7" t="s">
        <v>77</v>
      </c>
      <c r="D1" s="7" t="s">
        <v>78</v>
      </c>
      <c r="E1" s="7" t="s">
        <v>79</v>
      </c>
      <c r="F1" s="7" t="s">
        <v>66</v>
      </c>
      <c r="G1" s="7" t="s">
        <v>80</v>
      </c>
      <c r="H1" s="7" t="s">
        <v>81</v>
      </c>
      <c r="I1" s="7" t="s">
        <v>69</v>
      </c>
      <c r="J1" s="7" t="s">
        <v>82</v>
      </c>
    </row>
    <row r="2" spans="1:10" x14ac:dyDescent="0.25">
      <c r="A2">
        <v>774805</v>
      </c>
      <c r="B2" s="26">
        <v>200</v>
      </c>
      <c r="C2" s="27">
        <v>42809</v>
      </c>
      <c r="D2" s="39" t="s">
        <v>881</v>
      </c>
      <c r="E2" s="26">
        <v>131</v>
      </c>
      <c r="F2" s="26">
        <v>100</v>
      </c>
      <c r="G2">
        <v>1030</v>
      </c>
      <c r="H2" s="40" t="s">
        <v>664</v>
      </c>
      <c r="I2" s="26">
        <v>321782506</v>
      </c>
      <c r="J2" s="26">
        <v>323205</v>
      </c>
    </row>
    <row r="3" spans="1:10" x14ac:dyDescent="0.25">
      <c r="A3">
        <v>665014</v>
      </c>
      <c r="B3" s="26">
        <v>200</v>
      </c>
      <c r="C3" s="27">
        <v>42809</v>
      </c>
      <c r="D3" s="39" t="s">
        <v>882</v>
      </c>
      <c r="E3" s="26">
        <v>132</v>
      </c>
      <c r="F3" s="26">
        <v>50</v>
      </c>
      <c r="G3">
        <v>1186</v>
      </c>
      <c r="H3" s="40" t="s">
        <v>664</v>
      </c>
      <c r="I3" s="26">
        <v>658314729</v>
      </c>
      <c r="J3" s="26">
        <v>405605</v>
      </c>
    </row>
    <row r="4" spans="1:10" x14ac:dyDescent="0.25">
      <c r="A4">
        <v>205068</v>
      </c>
      <c r="B4" s="26">
        <v>200</v>
      </c>
      <c r="C4" s="27">
        <v>42802</v>
      </c>
      <c r="D4" s="39" t="s">
        <v>883</v>
      </c>
      <c r="E4" s="26">
        <v>133</v>
      </c>
      <c r="F4" s="26">
        <v>50</v>
      </c>
      <c r="G4">
        <v>5650</v>
      </c>
      <c r="H4" s="40" t="s">
        <v>664</v>
      </c>
      <c r="I4" s="26">
        <v>658314729</v>
      </c>
      <c r="J4" s="26">
        <v>650351</v>
      </c>
    </row>
    <row r="5" spans="1:10" x14ac:dyDescent="0.25">
      <c r="A5">
        <v>700656</v>
      </c>
      <c r="B5" s="26">
        <v>200</v>
      </c>
      <c r="C5" s="27">
        <v>42804</v>
      </c>
      <c r="D5" s="39" t="s">
        <v>884</v>
      </c>
      <c r="E5" s="26">
        <v>134</v>
      </c>
      <c r="F5" s="26">
        <v>50</v>
      </c>
      <c r="G5">
        <v>6057</v>
      </c>
      <c r="H5" s="40" t="s">
        <v>664</v>
      </c>
      <c r="I5" s="26">
        <v>504796147</v>
      </c>
      <c r="J5" s="26">
        <v>795652</v>
      </c>
    </row>
    <row r="6" spans="1:10" x14ac:dyDescent="0.25">
      <c r="A6">
        <v>985084</v>
      </c>
      <c r="B6" s="26">
        <v>200</v>
      </c>
      <c r="C6" s="27">
        <v>42804</v>
      </c>
      <c r="D6" s="39" t="s">
        <v>885</v>
      </c>
      <c r="E6" s="26">
        <v>250</v>
      </c>
      <c r="F6" s="26">
        <v>200</v>
      </c>
      <c r="G6">
        <v>6504</v>
      </c>
      <c r="H6" s="40" t="s">
        <v>664</v>
      </c>
      <c r="I6" s="26">
        <v>640498345</v>
      </c>
      <c r="J6" s="26">
        <v>749207</v>
      </c>
    </row>
    <row r="7" spans="1:10" x14ac:dyDescent="0.25">
      <c r="A7">
        <v>146505</v>
      </c>
      <c r="B7" s="26">
        <v>200</v>
      </c>
      <c r="C7" s="27">
        <v>42808</v>
      </c>
      <c r="D7" s="39" t="s">
        <v>886</v>
      </c>
      <c r="E7" s="26">
        <v>251</v>
      </c>
      <c r="F7" s="26">
        <v>300</v>
      </c>
      <c r="G7">
        <v>6455</v>
      </c>
      <c r="H7" s="40" t="s">
        <v>664</v>
      </c>
      <c r="I7" s="26">
        <v>114058620</v>
      </c>
      <c r="J7" s="26">
        <v>998053</v>
      </c>
    </row>
    <row r="8" spans="1:10" x14ac:dyDescent="0.25">
      <c r="A8">
        <v>606807</v>
      </c>
      <c r="B8" s="26">
        <v>200</v>
      </c>
      <c r="C8" s="27">
        <v>42809</v>
      </c>
      <c r="D8" s="39" t="s">
        <v>887</v>
      </c>
      <c r="E8" s="26">
        <v>252</v>
      </c>
      <c r="F8" s="26">
        <v>200</v>
      </c>
      <c r="G8">
        <v>6505</v>
      </c>
      <c r="H8" s="40" t="s">
        <v>664</v>
      </c>
      <c r="I8" s="26">
        <v>842895157</v>
      </c>
      <c r="J8" s="26">
        <v>798350</v>
      </c>
    </row>
    <row r="9" spans="1:10" x14ac:dyDescent="0.25">
      <c r="A9">
        <v>420447</v>
      </c>
      <c r="B9" s="26">
        <v>200</v>
      </c>
      <c r="C9" s="27">
        <v>42814</v>
      </c>
      <c r="D9" s="39" t="s">
        <v>888</v>
      </c>
      <c r="E9" s="26">
        <v>253</v>
      </c>
      <c r="F9" s="26">
        <v>600</v>
      </c>
      <c r="G9">
        <v>1024</v>
      </c>
      <c r="H9" s="40" t="s">
        <v>664</v>
      </c>
      <c r="I9" s="26">
        <v>912086047</v>
      </c>
      <c r="J9" s="26">
        <v>504377</v>
      </c>
    </row>
    <row r="10" spans="1:10" x14ac:dyDescent="0.25">
      <c r="A10">
        <v>980752</v>
      </c>
      <c r="B10" s="26">
        <v>200</v>
      </c>
      <c r="C10" s="27">
        <v>42808</v>
      </c>
      <c r="D10" s="39" t="s">
        <v>889</v>
      </c>
      <c r="E10" s="26">
        <v>254</v>
      </c>
      <c r="F10" s="26">
        <v>500</v>
      </c>
      <c r="G10">
        <v>7708</v>
      </c>
      <c r="H10" s="40" t="s">
        <v>664</v>
      </c>
      <c r="I10" s="26">
        <v>667057064</v>
      </c>
      <c r="J10" s="26">
        <v>410560</v>
      </c>
    </row>
    <row r="11" spans="1:10" x14ac:dyDescent="0.25">
      <c r="A11">
        <v>950400</v>
      </c>
      <c r="B11" s="26">
        <v>200</v>
      </c>
      <c r="C11" s="27">
        <v>42811</v>
      </c>
      <c r="D11" s="39" t="s">
        <v>890</v>
      </c>
      <c r="E11" s="26">
        <v>255</v>
      </c>
      <c r="F11" s="26">
        <v>500</v>
      </c>
      <c r="G11">
        <v>5470</v>
      </c>
      <c r="H11" s="40" t="s">
        <v>664</v>
      </c>
      <c r="I11" s="26">
        <v>508089512</v>
      </c>
      <c r="J11" s="26">
        <v>540576</v>
      </c>
    </row>
    <row r="12" spans="1:10" x14ac:dyDescent="0.25">
      <c r="A12">
        <v>110501</v>
      </c>
      <c r="B12" s="26">
        <v>200</v>
      </c>
      <c r="C12" s="27">
        <v>42809</v>
      </c>
      <c r="D12" s="39" t="s">
        <v>891</v>
      </c>
      <c r="E12" s="26">
        <v>256</v>
      </c>
      <c r="F12" s="26">
        <v>2000</v>
      </c>
      <c r="G12">
        <v>3204</v>
      </c>
      <c r="H12" s="40" t="s">
        <v>664</v>
      </c>
      <c r="I12" s="26">
        <v>504796147</v>
      </c>
      <c r="J12" s="26">
        <v>132086</v>
      </c>
    </row>
    <row r="13" spans="1:10" x14ac:dyDescent="0.25">
      <c r="A13">
        <v>607802</v>
      </c>
      <c r="B13" s="26">
        <v>200</v>
      </c>
      <c r="C13" s="27">
        <v>42808</v>
      </c>
      <c r="D13" s="39" t="s">
        <v>892</v>
      </c>
      <c r="E13" s="26">
        <v>257</v>
      </c>
      <c r="F13" s="26">
        <v>1500</v>
      </c>
      <c r="G13">
        <v>5520</v>
      </c>
      <c r="H13" s="40" t="s">
        <v>664</v>
      </c>
      <c r="I13" s="26">
        <v>912086047</v>
      </c>
      <c r="J13" s="26">
        <v>321460</v>
      </c>
    </row>
    <row r="14" spans="1:10" x14ac:dyDescent="0.25">
      <c r="A14">
        <v>654650</v>
      </c>
      <c r="B14" s="26">
        <v>200</v>
      </c>
      <c r="C14" s="27">
        <v>42802</v>
      </c>
      <c r="D14" s="39" t="s">
        <v>893</v>
      </c>
      <c r="E14" s="26">
        <v>320</v>
      </c>
      <c r="F14" s="26">
        <v>400</v>
      </c>
      <c r="G14">
        <v>3506</v>
      </c>
      <c r="H14" s="40" t="s">
        <v>665</v>
      </c>
      <c r="I14" s="26">
        <v>321782506</v>
      </c>
      <c r="J14" s="26">
        <v>305403</v>
      </c>
    </row>
    <row r="15" spans="1:10" x14ac:dyDescent="0.25">
      <c r="A15">
        <v>906503</v>
      </c>
      <c r="B15" s="26">
        <v>200</v>
      </c>
      <c r="C15" s="27">
        <v>42809</v>
      </c>
      <c r="D15" s="39" t="s">
        <v>894</v>
      </c>
      <c r="E15" s="26">
        <v>321</v>
      </c>
      <c r="F15" s="26">
        <v>450</v>
      </c>
      <c r="G15">
        <v>5042</v>
      </c>
      <c r="H15" s="40" t="s">
        <v>665</v>
      </c>
      <c r="I15" s="26">
        <v>108906507</v>
      </c>
      <c r="J15" s="26">
        <v>609327</v>
      </c>
    </row>
    <row r="16" spans="1:10" x14ac:dyDescent="0.25">
      <c r="A16">
        <v>980605</v>
      </c>
      <c r="B16" s="26">
        <v>200</v>
      </c>
      <c r="C16" s="27">
        <v>42814</v>
      </c>
      <c r="D16" s="39" t="s">
        <v>895</v>
      </c>
      <c r="E16" s="26">
        <v>322</v>
      </c>
      <c r="F16" s="26">
        <v>450</v>
      </c>
      <c r="G16">
        <v>7855</v>
      </c>
      <c r="H16" s="40" t="s">
        <v>665</v>
      </c>
      <c r="I16" s="26">
        <v>504796147</v>
      </c>
      <c r="J16" s="26">
        <v>650899</v>
      </c>
    </row>
    <row r="17" spans="1:10" x14ac:dyDescent="0.25">
      <c r="A17">
        <v>885240</v>
      </c>
      <c r="B17" s="26">
        <v>200</v>
      </c>
      <c r="C17" s="27">
        <v>42814</v>
      </c>
      <c r="D17" s="39" t="s">
        <v>896</v>
      </c>
      <c r="E17" s="26">
        <v>440</v>
      </c>
      <c r="F17" s="26">
        <v>100</v>
      </c>
      <c r="G17">
        <v>8840</v>
      </c>
      <c r="H17" s="40" t="s">
        <v>665</v>
      </c>
      <c r="I17" s="26">
        <v>658314729</v>
      </c>
      <c r="J17" s="26">
        <v>989301</v>
      </c>
    </row>
    <row r="18" spans="1:10" x14ac:dyDescent="0.25">
      <c r="A18">
        <v>220350</v>
      </c>
      <c r="B18" s="26">
        <v>200</v>
      </c>
      <c r="C18" s="27">
        <v>42808</v>
      </c>
      <c r="D18" s="39" t="s">
        <v>897</v>
      </c>
      <c r="E18" s="26">
        <v>441</v>
      </c>
      <c r="F18" s="26">
        <v>400</v>
      </c>
      <c r="G18">
        <v>3302</v>
      </c>
      <c r="H18" s="40" t="s">
        <v>665</v>
      </c>
      <c r="I18" s="26">
        <v>842895157</v>
      </c>
      <c r="J18" s="26">
        <v>321086</v>
      </c>
    </row>
    <row r="19" spans="1:10" x14ac:dyDescent="0.25">
      <c r="A19">
        <v>995065</v>
      </c>
      <c r="B19" s="26">
        <v>200</v>
      </c>
      <c r="C19" s="27">
        <v>42809</v>
      </c>
      <c r="D19" s="39" t="s">
        <v>898</v>
      </c>
      <c r="E19" s="26">
        <v>442</v>
      </c>
      <c r="F19" s="26">
        <v>400</v>
      </c>
      <c r="G19">
        <v>7980</v>
      </c>
      <c r="H19" s="40" t="s">
        <v>665</v>
      </c>
      <c r="I19" s="26">
        <v>640498345</v>
      </c>
      <c r="J19" s="26">
        <v>608706</v>
      </c>
    </row>
    <row r="20" spans="1:10" x14ac:dyDescent="0.25">
      <c r="A20">
        <v>306560</v>
      </c>
      <c r="B20" s="26">
        <v>200</v>
      </c>
      <c r="C20" s="27">
        <v>42804</v>
      </c>
      <c r="D20" s="39" t="s">
        <v>899</v>
      </c>
      <c r="E20" s="26">
        <v>570</v>
      </c>
      <c r="F20" s="26">
        <v>75</v>
      </c>
      <c r="G20">
        <v>1011</v>
      </c>
      <c r="H20" s="40" t="s">
        <v>665</v>
      </c>
      <c r="I20" s="26">
        <v>321782506</v>
      </c>
      <c r="J20" s="26">
        <v>980052</v>
      </c>
    </row>
    <row r="21" spans="1:10" x14ac:dyDescent="0.25">
      <c r="A21">
        <v>306504</v>
      </c>
      <c r="B21" s="26">
        <v>200</v>
      </c>
      <c r="C21" s="27">
        <v>42811</v>
      </c>
      <c r="D21" s="39" t="s">
        <v>900</v>
      </c>
      <c r="E21" s="26">
        <v>571</v>
      </c>
      <c r="F21" s="26">
        <v>150</v>
      </c>
      <c r="G21">
        <v>5708</v>
      </c>
      <c r="H21" s="40" t="s">
        <v>665</v>
      </c>
      <c r="I21" s="26">
        <v>508089512</v>
      </c>
      <c r="J21" s="26">
        <v>654255</v>
      </c>
    </row>
    <row r="22" spans="1:10" x14ac:dyDescent="0.25">
      <c r="A22">
        <v>201050</v>
      </c>
      <c r="B22" s="26">
        <v>200</v>
      </c>
      <c r="C22" s="27">
        <v>42811</v>
      </c>
      <c r="D22" s="39" t="s">
        <v>901</v>
      </c>
      <c r="E22" s="26">
        <v>572</v>
      </c>
      <c r="F22" s="26">
        <v>150</v>
      </c>
      <c r="G22">
        <v>9806</v>
      </c>
      <c r="H22" s="40" t="s">
        <v>665</v>
      </c>
      <c r="I22" s="26">
        <v>508089512</v>
      </c>
      <c r="J22" s="26">
        <v>669521</v>
      </c>
    </row>
    <row r="23" spans="1:10" x14ac:dyDescent="0.25">
      <c r="A23">
        <v>302090</v>
      </c>
      <c r="B23" s="26">
        <v>200</v>
      </c>
      <c r="C23" s="27">
        <v>42811</v>
      </c>
      <c r="D23" s="39" t="s">
        <v>902</v>
      </c>
      <c r="E23" s="26">
        <v>573</v>
      </c>
      <c r="F23" s="26">
        <v>75</v>
      </c>
      <c r="G23">
        <v>3020</v>
      </c>
      <c r="H23" s="40" t="s">
        <v>665</v>
      </c>
      <c r="I23" s="26">
        <v>842895157</v>
      </c>
      <c r="J23" s="26">
        <v>891247</v>
      </c>
    </row>
    <row r="24" spans="1:10" x14ac:dyDescent="0.25">
      <c r="A24">
        <v>305408</v>
      </c>
      <c r="B24" s="26">
        <v>200</v>
      </c>
      <c r="C24" s="27">
        <v>42802</v>
      </c>
      <c r="D24" s="39" t="s">
        <v>903</v>
      </c>
      <c r="E24" s="26">
        <v>574</v>
      </c>
      <c r="F24" s="26">
        <v>75</v>
      </c>
      <c r="G24">
        <v>5068</v>
      </c>
      <c r="H24" s="40" t="s">
        <v>665</v>
      </c>
      <c r="I24" s="26">
        <v>508089512</v>
      </c>
      <c r="J24" s="26">
        <v>880320</v>
      </c>
    </row>
    <row r="25" spans="1:10" x14ac:dyDescent="0.25">
      <c r="A25">
        <v>668071</v>
      </c>
      <c r="B25" s="26">
        <v>200</v>
      </c>
      <c r="C25" s="27">
        <v>42804</v>
      </c>
      <c r="D25" s="39" t="s">
        <v>904</v>
      </c>
      <c r="E25" s="26">
        <v>575</v>
      </c>
      <c r="F25" s="26">
        <v>75</v>
      </c>
      <c r="G25">
        <v>1040</v>
      </c>
      <c r="H25" s="40" t="s">
        <v>665</v>
      </c>
      <c r="I25" s="26">
        <v>658314729</v>
      </c>
      <c r="J25" s="26">
        <v>808604</v>
      </c>
    </row>
    <row r="26" spans="1:10" x14ac:dyDescent="0.25">
      <c r="A26">
        <v>305038</v>
      </c>
      <c r="B26" s="26">
        <v>200</v>
      </c>
      <c r="C26" s="27">
        <v>42804</v>
      </c>
      <c r="D26" s="39" t="s">
        <v>905</v>
      </c>
      <c r="E26" s="26">
        <v>576</v>
      </c>
      <c r="F26" s="26">
        <v>75</v>
      </c>
      <c r="G26">
        <v>9065</v>
      </c>
      <c r="H26" s="40" t="s">
        <v>665</v>
      </c>
      <c r="I26" s="26">
        <v>508089512</v>
      </c>
      <c r="J26" s="26">
        <v>332556</v>
      </c>
    </row>
    <row r="27" spans="1:10" x14ac:dyDescent="0.25">
      <c r="A27">
        <v>605068</v>
      </c>
      <c r="B27" s="26">
        <v>200</v>
      </c>
      <c r="C27" s="27">
        <v>42809</v>
      </c>
      <c r="D27" s="39" t="s">
        <v>906</v>
      </c>
      <c r="E27" s="26">
        <v>577</v>
      </c>
      <c r="F27" s="26">
        <v>75</v>
      </c>
      <c r="G27">
        <v>9807</v>
      </c>
      <c r="H27" s="40" t="s">
        <v>665</v>
      </c>
      <c r="I27" s="26">
        <v>912086047</v>
      </c>
      <c r="J27" s="26">
        <v>980350</v>
      </c>
    </row>
    <row r="28" spans="1:10" x14ac:dyDescent="0.25">
      <c r="A28">
        <v>996055</v>
      </c>
      <c r="B28" s="26">
        <v>300</v>
      </c>
      <c r="C28" s="27">
        <v>42809</v>
      </c>
      <c r="D28" s="39" t="s">
        <v>907</v>
      </c>
      <c r="E28" s="26">
        <v>131</v>
      </c>
      <c r="F28" s="26">
        <v>60</v>
      </c>
      <c r="G28">
        <v>3140</v>
      </c>
      <c r="H28" s="31" t="s">
        <v>296</v>
      </c>
      <c r="I28" s="26">
        <v>912086047</v>
      </c>
      <c r="J28" s="26">
        <v>506795</v>
      </c>
    </row>
    <row r="29" spans="1:10" x14ac:dyDescent="0.25">
      <c r="A29">
        <v>160530</v>
      </c>
      <c r="B29" s="26">
        <v>300</v>
      </c>
      <c r="C29" s="27">
        <v>42802</v>
      </c>
      <c r="D29" s="39" t="s">
        <v>908</v>
      </c>
      <c r="E29" s="26">
        <v>132</v>
      </c>
      <c r="F29" s="26">
        <v>120</v>
      </c>
      <c r="G29">
        <v>1444</v>
      </c>
      <c r="H29" s="31" t="s">
        <v>296</v>
      </c>
      <c r="I29" s="26">
        <v>912086047</v>
      </c>
      <c r="J29" s="26">
        <v>894632</v>
      </c>
    </row>
    <row r="30" spans="1:10" x14ac:dyDescent="0.25">
      <c r="A30">
        <v>775041</v>
      </c>
      <c r="B30" s="26">
        <v>300</v>
      </c>
      <c r="C30" s="27">
        <v>42804</v>
      </c>
      <c r="D30" s="39" t="s">
        <v>909</v>
      </c>
      <c r="E30" s="26">
        <v>133</v>
      </c>
      <c r="F30" s="26">
        <v>160</v>
      </c>
      <c r="G30">
        <v>9995</v>
      </c>
      <c r="H30" s="31" t="s">
        <v>296</v>
      </c>
      <c r="I30" s="26">
        <v>504796147</v>
      </c>
      <c r="J30" s="26">
        <v>641589</v>
      </c>
    </row>
    <row r="31" spans="1:10" x14ac:dyDescent="0.25">
      <c r="A31">
        <v>335047</v>
      </c>
      <c r="B31" s="26">
        <v>300</v>
      </c>
      <c r="C31" s="27">
        <v>42804</v>
      </c>
      <c r="D31" s="39" t="s">
        <v>910</v>
      </c>
      <c r="E31" s="26">
        <v>134</v>
      </c>
      <c r="F31" s="26">
        <v>160</v>
      </c>
      <c r="G31">
        <v>8906</v>
      </c>
      <c r="H31" s="31" t="s">
        <v>296</v>
      </c>
      <c r="I31" s="26">
        <v>667057064</v>
      </c>
      <c r="J31" s="26">
        <v>223149</v>
      </c>
    </row>
    <row r="32" spans="1:10" x14ac:dyDescent="0.25">
      <c r="A32" s="26">
        <v>421963</v>
      </c>
      <c r="B32" s="26">
        <v>300</v>
      </c>
      <c r="C32" s="27">
        <v>42808</v>
      </c>
      <c r="D32" s="39" t="s">
        <v>911</v>
      </c>
      <c r="E32" s="26">
        <v>250</v>
      </c>
      <c r="F32" s="26">
        <v>400</v>
      </c>
      <c r="G32" s="26">
        <v>4287</v>
      </c>
      <c r="H32" s="31" t="s">
        <v>296</v>
      </c>
      <c r="I32" s="26">
        <v>114058620</v>
      </c>
      <c r="J32" s="26">
        <v>283649</v>
      </c>
    </row>
    <row r="33" spans="1:10" x14ac:dyDescent="0.25">
      <c r="A33" s="26">
        <v>903553</v>
      </c>
      <c r="B33" s="26">
        <v>300</v>
      </c>
      <c r="C33" s="27">
        <v>42809</v>
      </c>
      <c r="D33" s="39" t="s">
        <v>912</v>
      </c>
      <c r="E33" s="26">
        <v>251</v>
      </c>
      <c r="F33" s="26">
        <v>500</v>
      </c>
      <c r="G33" s="26">
        <v>9695</v>
      </c>
      <c r="H33" s="31" t="s">
        <v>296</v>
      </c>
      <c r="I33" s="26">
        <v>560191569</v>
      </c>
      <c r="J33" s="26">
        <v>577616</v>
      </c>
    </row>
    <row r="34" spans="1:10" x14ac:dyDescent="0.25">
      <c r="A34" s="26">
        <v>490474</v>
      </c>
      <c r="B34" s="26">
        <v>300</v>
      </c>
      <c r="C34" s="27">
        <v>42814</v>
      </c>
      <c r="D34" s="39" t="s">
        <v>913</v>
      </c>
      <c r="E34" s="26">
        <v>252</v>
      </c>
      <c r="F34" s="26">
        <v>500</v>
      </c>
      <c r="G34" s="26">
        <v>7284</v>
      </c>
      <c r="H34" s="31" t="s">
        <v>296</v>
      </c>
      <c r="I34" s="26">
        <v>484071188</v>
      </c>
      <c r="J34" s="26">
        <v>517699</v>
      </c>
    </row>
    <row r="35" spans="1:10" x14ac:dyDescent="0.25">
      <c r="A35" s="26">
        <v>550513</v>
      </c>
      <c r="B35" s="26">
        <v>300</v>
      </c>
      <c r="C35" s="27">
        <v>42808</v>
      </c>
      <c r="D35" s="39" t="s">
        <v>914</v>
      </c>
      <c r="E35" s="26">
        <v>253</v>
      </c>
      <c r="F35" s="26">
        <v>2000</v>
      </c>
      <c r="G35" s="26">
        <v>1602</v>
      </c>
      <c r="H35" s="31" t="s">
        <v>296</v>
      </c>
      <c r="I35" s="26">
        <v>246761437</v>
      </c>
      <c r="J35" s="26">
        <v>947560</v>
      </c>
    </row>
    <row r="36" spans="1:10" x14ac:dyDescent="0.25">
      <c r="A36" s="26">
        <v>326574</v>
      </c>
      <c r="B36" s="26">
        <v>300</v>
      </c>
      <c r="C36" s="27">
        <v>42811</v>
      </c>
      <c r="D36" s="39" t="s">
        <v>915</v>
      </c>
      <c r="E36" s="26">
        <v>254</v>
      </c>
      <c r="F36" s="26">
        <v>4000</v>
      </c>
      <c r="G36" s="26">
        <v>3403</v>
      </c>
      <c r="H36" s="31" t="s">
        <v>689</v>
      </c>
      <c r="I36" s="26">
        <v>838679702</v>
      </c>
      <c r="J36" s="26">
        <v>450055</v>
      </c>
    </row>
    <row r="37" spans="1:10" x14ac:dyDescent="0.25">
      <c r="A37" s="26">
        <v>888176</v>
      </c>
      <c r="B37" s="26">
        <v>300</v>
      </c>
      <c r="C37" s="27">
        <v>42809</v>
      </c>
      <c r="D37" s="39" t="s">
        <v>916</v>
      </c>
      <c r="E37" s="26">
        <v>255</v>
      </c>
      <c r="F37" s="26">
        <v>3000</v>
      </c>
      <c r="G37" s="26">
        <v>3202</v>
      </c>
      <c r="H37" s="31" t="s">
        <v>689</v>
      </c>
      <c r="I37" s="26">
        <v>145751240</v>
      </c>
      <c r="J37" s="26">
        <v>241754</v>
      </c>
    </row>
    <row r="38" spans="1:10" x14ac:dyDescent="0.25">
      <c r="A38" s="26">
        <v>400848</v>
      </c>
      <c r="B38" s="26">
        <v>300</v>
      </c>
      <c r="C38" s="27">
        <v>42808</v>
      </c>
      <c r="D38" s="39" t="s">
        <v>917</v>
      </c>
      <c r="E38" s="26">
        <v>256</v>
      </c>
      <c r="F38" s="26">
        <v>4000</v>
      </c>
      <c r="G38" s="26">
        <v>8870</v>
      </c>
      <c r="H38" s="31" t="s">
        <v>689</v>
      </c>
      <c r="I38" s="26">
        <v>398064250</v>
      </c>
      <c r="J38" s="26">
        <v>839886</v>
      </c>
    </row>
    <row r="39" spans="1:10" x14ac:dyDescent="0.25">
      <c r="A39" s="26">
        <v>233648</v>
      </c>
      <c r="B39" s="26">
        <v>300</v>
      </c>
      <c r="C39" s="27">
        <v>42802</v>
      </c>
      <c r="D39" s="39" t="s">
        <v>918</v>
      </c>
      <c r="E39" s="26">
        <v>257</v>
      </c>
      <c r="F39" s="26">
        <v>1000</v>
      </c>
      <c r="G39" s="26">
        <v>4918</v>
      </c>
      <c r="H39" s="31" t="s">
        <v>689</v>
      </c>
      <c r="I39" s="26">
        <v>835731031</v>
      </c>
      <c r="J39" s="26">
        <v>777700</v>
      </c>
    </row>
    <row r="40" spans="1:10" x14ac:dyDescent="0.25">
      <c r="A40" s="26">
        <v>657405</v>
      </c>
      <c r="B40" s="26">
        <v>300</v>
      </c>
      <c r="C40" s="27">
        <v>42809</v>
      </c>
      <c r="D40" s="39" t="s">
        <v>919</v>
      </c>
      <c r="E40" s="26">
        <v>320</v>
      </c>
      <c r="F40" s="26">
        <v>60</v>
      </c>
      <c r="G40" s="26">
        <v>7065</v>
      </c>
      <c r="H40" s="31" t="s">
        <v>689</v>
      </c>
      <c r="I40" s="26">
        <v>949644180</v>
      </c>
      <c r="J40" s="26">
        <v>455839</v>
      </c>
    </row>
    <row r="41" spans="1:10" x14ac:dyDescent="0.25">
      <c r="A41" s="26">
        <v>631528</v>
      </c>
      <c r="B41" s="26">
        <v>300</v>
      </c>
      <c r="C41" s="27">
        <v>42814</v>
      </c>
      <c r="D41" s="39" t="s">
        <v>902</v>
      </c>
      <c r="E41" s="26">
        <v>321</v>
      </c>
      <c r="F41" s="26">
        <v>60</v>
      </c>
      <c r="G41" s="26">
        <v>5838</v>
      </c>
      <c r="H41" s="31" t="s">
        <v>689</v>
      </c>
      <c r="I41" s="26">
        <v>525911359</v>
      </c>
      <c r="J41" s="26">
        <v>383349</v>
      </c>
    </row>
    <row r="42" spans="1:10" x14ac:dyDescent="0.25">
      <c r="A42" s="26">
        <v>508724</v>
      </c>
      <c r="B42" s="26">
        <v>300</v>
      </c>
      <c r="C42" s="27">
        <v>42814</v>
      </c>
      <c r="D42" s="39" t="s">
        <v>920</v>
      </c>
      <c r="E42" s="26">
        <v>322</v>
      </c>
      <c r="F42" s="26">
        <v>60</v>
      </c>
      <c r="G42" s="26">
        <v>7092</v>
      </c>
      <c r="H42" s="31" t="s">
        <v>689</v>
      </c>
      <c r="I42" s="26">
        <v>573426003</v>
      </c>
      <c r="J42" s="26">
        <v>355971</v>
      </c>
    </row>
    <row r="43" spans="1:10" x14ac:dyDescent="0.25">
      <c r="A43" s="26">
        <v>608445</v>
      </c>
      <c r="B43" s="26">
        <v>300</v>
      </c>
      <c r="C43" s="27">
        <v>42808</v>
      </c>
      <c r="D43" s="39" t="s">
        <v>907</v>
      </c>
      <c r="E43" s="26">
        <v>440</v>
      </c>
      <c r="F43" s="26">
        <v>45</v>
      </c>
      <c r="G43" s="26">
        <v>7088</v>
      </c>
      <c r="H43" s="31" t="s">
        <v>689</v>
      </c>
      <c r="I43" s="26">
        <v>761344326</v>
      </c>
      <c r="J43" s="26">
        <v>511568</v>
      </c>
    </row>
    <row r="44" spans="1:10" x14ac:dyDescent="0.25">
      <c r="A44" s="26">
        <v>378076</v>
      </c>
      <c r="B44" s="26">
        <v>300</v>
      </c>
      <c r="C44" s="27">
        <v>42809</v>
      </c>
      <c r="D44" s="39" t="s">
        <v>921</v>
      </c>
      <c r="E44" s="26">
        <v>441</v>
      </c>
      <c r="F44" s="26">
        <v>50</v>
      </c>
      <c r="G44" s="26">
        <v>1902</v>
      </c>
      <c r="H44" s="31" t="s">
        <v>689</v>
      </c>
      <c r="I44" s="26">
        <v>266304285</v>
      </c>
      <c r="J44" s="26">
        <v>711945</v>
      </c>
    </row>
    <row r="45" spans="1:10" x14ac:dyDescent="0.25">
      <c r="A45" s="26">
        <v>733501</v>
      </c>
      <c r="B45" s="26">
        <v>300</v>
      </c>
      <c r="C45" s="27">
        <v>42804</v>
      </c>
      <c r="D45" s="39" t="s">
        <v>922</v>
      </c>
      <c r="E45" s="26">
        <v>442</v>
      </c>
      <c r="F45" s="26">
        <v>75</v>
      </c>
      <c r="G45" s="26">
        <v>8186</v>
      </c>
      <c r="H45" s="31" t="s">
        <v>690</v>
      </c>
      <c r="I45" s="26">
        <v>453904299</v>
      </c>
      <c r="J45" s="26">
        <v>642027</v>
      </c>
    </row>
    <row r="46" spans="1:10" x14ac:dyDescent="0.25">
      <c r="A46" s="26">
        <v>911798</v>
      </c>
      <c r="B46" s="26">
        <v>300</v>
      </c>
      <c r="C46" s="27">
        <v>42811</v>
      </c>
      <c r="D46" s="39" t="s">
        <v>923</v>
      </c>
      <c r="E46" s="26">
        <v>570</v>
      </c>
      <c r="F46" s="26">
        <v>150</v>
      </c>
      <c r="G46" s="26">
        <v>3823</v>
      </c>
      <c r="H46" s="31" t="s">
        <v>690</v>
      </c>
      <c r="I46" s="26">
        <v>189185611</v>
      </c>
      <c r="J46" s="26">
        <v>626749</v>
      </c>
    </row>
    <row r="47" spans="1:10" x14ac:dyDescent="0.25">
      <c r="A47" s="26">
        <v>849906</v>
      </c>
      <c r="B47" s="26">
        <v>300</v>
      </c>
      <c r="C47" s="27">
        <v>42811</v>
      </c>
      <c r="D47" s="39" t="s">
        <v>924</v>
      </c>
      <c r="E47" s="26">
        <v>571</v>
      </c>
      <c r="F47" s="26">
        <v>200</v>
      </c>
      <c r="G47" s="26">
        <v>2709</v>
      </c>
      <c r="H47" s="31" t="s">
        <v>690</v>
      </c>
      <c r="I47" s="26">
        <v>311488387</v>
      </c>
      <c r="J47" s="26">
        <v>234101</v>
      </c>
    </row>
    <row r="48" spans="1:10" x14ac:dyDescent="0.25">
      <c r="A48" s="26">
        <v>484867</v>
      </c>
      <c r="B48" s="26">
        <v>300</v>
      </c>
      <c r="C48" s="27">
        <v>42811</v>
      </c>
      <c r="D48" s="39" t="s">
        <v>925</v>
      </c>
      <c r="E48" s="26">
        <v>572</v>
      </c>
      <c r="F48" s="26">
        <v>200</v>
      </c>
      <c r="G48" s="26">
        <v>5176</v>
      </c>
      <c r="H48" s="31" t="s">
        <v>690</v>
      </c>
      <c r="I48" s="26">
        <v>743296602</v>
      </c>
      <c r="J48" s="26">
        <v>343572</v>
      </c>
    </row>
    <row r="49" spans="1:10" x14ac:dyDescent="0.25">
      <c r="A49" s="26">
        <v>171088</v>
      </c>
      <c r="B49" s="26">
        <v>300</v>
      </c>
      <c r="C49" s="27">
        <v>42802</v>
      </c>
      <c r="D49" s="39" t="s">
        <v>926</v>
      </c>
      <c r="E49" s="26">
        <v>573</v>
      </c>
      <c r="F49" s="26">
        <v>100</v>
      </c>
      <c r="G49" s="26">
        <v>2562</v>
      </c>
      <c r="H49" s="31" t="s">
        <v>690</v>
      </c>
      <c r="I49" s="26">
        <v>886855566</v>
      </c>
      <c r="J49" s="26">
        <v>136556</v>
      </c>
    </row>
    <row r="50" spans="1:10" x14ac:dyDescent="0.25">
      <c r="A50" s="26">
        <v>627590</v>
      </c>
      <c r="B50" s="26">
        <v>300</v>
      </c>
      <c r="C50" s="27">
        <v>42804</v>
      </c>
      <c r="D50" s="39" t="s">
        <v>927</v>
      </c>
      <c r="E50" s="26">
        <v>574</v>
      </c>
      <c r="F50" s="26">
        <v>75</v>
      </c>
      <c r="G50" s="26">
        <v>5174</v>
      </c>
      <c r="H50" s="31" t="s">
        <v>690</v>
      </c>
      <c r="I50" s="26">
        <v>180683546</v>
      </c>
      <c r="J50" s="26">
        <v>592472</v>
      </c>
    </row>
    <row r="51" spans="1:10" x14ac:dyDescent="0.25">
      <c r="A51" s="26">
        <v>466692</v>
      </c>
      <c r="B51" s="26">
        <v>300</v>
      </c>
      <c r="C51" s="27">
        <v>42804</v>
      </c>
      <c r="D51" s="39" t="s">
        <v>928</v>
      </c>
      <c r="E51" s="26">
        <v>575</v>
      </c>
      <c r="F51" s="26">
        <v>100</v>
      </c>
      <c r="G51" s="26">
        <v>8278</v>
      </c>
      <c r="H51" s="31" t="s">
        <v>690</v>
      </c>
      <c r="I51" s="26">
        <v>625430903</v>
      </c>
      <c r="J51" s="26">
        <v>454150</v>
      </c>
    </row>
    <row r="52" spans="1:10" x14ac:dyDescent="0.25">
      <c r="A52" s="26">
        <v>220595</v>
      </c>
      <c r="B52" s="26">
        <v>300</v>
      </c>
      <c r="C52" s="27">
        <v>42809</v>
      </c>
      <c r="D52" s="39" t="s">
        <v>929</v>
      </c>
      <c r="E52" s="26">
        <v>576</v>
      </c>
      <c r="F52" s="26">
        <v>75</v>
      </c>
      <c r="G52" s="26">
        <v>7245</v>
      </c>
      <c r="H52" s="31" t="s">
        <v>690</v>
      </c>
      <c r="I52" s="26">
        <v>636531627</v>
      </c>
      <c r="J52" s="26">
        <v>646490</v>
      </c>
    </row>
    <row r="53" spans="1:10" x14ac:dyDescent="0.25">
      <c r="A53" s="26">
        <v>630399</v>
      </c>
      <c r="B53" s="26">
        <v>300</v>
      </c>
      <c r="C53" s="27">
        <v>42809</v>
      </c>
      <c r="D53" s="39" t="s">
        <v>930</v>
      </c>
      <c r="E53" s="26">
        <v>577</v>
      </c>
      <c r="F53" s="26">
        <v>75</v>
      </c>
      <c r="G53" s="26">
        <v>3102</v>
      </c>
      <c r="H53" s="31" t="s">
        <v>690</v>
      </c>
      <c r="I53" s="26">
        <v>145751240</v>
      </c>
      <c r="J53" s="26">
        <v>540782</v>
      </c>
    </row>
    <row r="54" spans="1:10" x14ac:dyDescent="0.25">
      <c r="A54" s="26">
        <v>419203</v>
      </c>
      <c r="B54" s="26">
        <v>400</v>
      </c>
      <c r="C54" s="27">
        <v>42802</v>
      </c>
      <c r="D54" s="39" t="s">
        <v>931</v>
      </c>
      <c r="E54" s="26">
        <v>131</v>
      </c>
      <c r="F54" s="26">
        <v>450</v>
      </c>
      <c r="G54" s="26">
        <v>5463</v>
      </c>
      <c r="H54" s="40" t="s">
        <v>446</v>
      </c>
      <c r="I54" s="26">
        <v>949644180</v>
      </c>
      <c r="J54" s="26">
        <v>672029</v>
      </c>
    </row>
    <row r="55" spans="1:10" x14ac:dyDescent="0.25">
      <c r="A55" s="26">
        <v>948037</v>
      </c>
      <c r="B55" s="26">
        <v>400</v>
      </c>
      <c r="C55" s="27">
        <v>42804</v>
      </c>
      <c r="D55" s="39" t="s">
        <v>932</v>
      </c>
      <c r="E55" s="26">
        <v>132</v>
      </c>
      <c r="F55" s="26">
        <v>500</v>
      </c>
      <c r="G55" s="26">
        <v>5277</v>
      </c>
      <c r="H55" s="40" t="s">
        <v>446</v>
      </c>
      <c r="I55" s="26">
        <v>180683546</v>
      </c>
      <c r="J55" s="26">
        <v>938749</v>
      </c>
    </row>
    <row r="56" spans="1:10" x14ac:dyDescent="0.25">
      <c r="A56" s="26">
        <v>350157</v>
      </c>
      <c r="B56" s="26">
        <v>400</v>
      </c>
      <c r="C56" s="27">
        <v>42804</v>
      </c>
      <c r="D56" s="39" t="s">
        <v>933</v>
      </c>
      <c r="E56" s="26">
        <v>133</v>
      </c>
      <c r="F56" s="26">
        <v>500</v>
      </c>
      <c r="G56" s="26">
        <v>2143</v>
      </c>
      <c r="H56" s="40" t="s">
        <v>446</v>
      </c>
      <c r="I56" s="26">
        <v>625430903</v>
      </c>
      <c r="J56" s="26">
        <v>212257</v>
      </c>
    </row>
    <row r="57" spans="1:10" x14ac:dyDescent="0.25">
      <c r="A57" s="26">
        <v>730615</v>
      </c>
      <c r="B57" s="26">
        <v>400</v>
      </c>
      <c r="C57" s="27">
        <v>42808</v>
      </c>
      <c r="D57" s="39" t="s">
        <v>934</v>
      </c>
      <c r="E57" s="26">
        <v>134</v>
      </c>
      <c r="F57" s="26">
        <v>500</v>
      </c>
      <c r="G57" s="26">
        <v>7108</v>
      </c>
      <c r="H57" s="40" t="s">
        <v>446</v>
      </c>
      <c r="I57" s="26">
        <v>145751240</v>
      </c>
      <c r="J57" s="26">
        <v>662797</v>
      </c>
    </row>
    <row r="58" spans="1:10" x14ac:dyDescent="0.25">
      <c r="A58" s="26">
        <v>877919</v>
      </c>
      <c r="B58" s="26">
        <v>400</v>
      </c>
      <c r="C58" s="27">
        <v>42809</v>
      </c>
      <c r="D58" s="39" t="s">
        <v>935</v>
      </c>
      <c r="E58" s="26">
        <v>250</v>
      </c>
      <c r="F58" s="26">
        <v>25</v>
      </c>
      <c r="G58" s="26">
        <v>7410</v>
      </c>
      <c r="H58" s="40" t="s">
        <v>446</v>
      </c>
      <c r="I58" s="26">
        <v>842895157</v>
      </c>
      <c r="J58" s="26">
        <v>831855</v>
      </c>
    </row>
    <row r="59" spans="1:10" x14ac:dyDescent="0.25">
      <c r="A59" s="26">
        <v>852032</v>
      </c>
      <c r="B59" s="26">
        <v>400</v>
      </c>
      <c r="C59" s="27">
        <v>42814</v>
      </c>
      <c r="D59" s="39" t="s">
        <v>936</v>
      </c>
      <c r="E59" s="26">
        <v>251</v>
      </c>
      <c r="F59" s="26">
        <v>25</v>
      </c>
      <c r="G59" s="26">
        <v>6562</v>
      </c>
      <c r="H59" s="40" t="s">
        <v>446</v>
      </c>
      <c r="I59" s="26">
        <v>508089512</v>
      </c>
      <c r="J59" s="26">
        <v>540429</v>
      </c>
    </row>
    <row r="60" spans="1:10" x14ac:dyDescent="0.25">
      <c r="A60" s="26">
        <v>159338</v>
      </c>
      <c r="B60" s="26">
        <v>400</v>
      </c>
      <c r="C60" s="27">
        <v>42808</v>
      </c>
      <c r="D60" s="39" t="s">
        <v>937</v>
      </c>
      <c r="E60" s="26">
        <v>252</v>
      </c>
      <c r="F60" s="26">
        <v>25</v>
      </c>
      <c r="G60" s="26">
        <v>4536</v>
      </c>
      <c r="H60" s="40" t="s">
        <v>711</v>
      </c>
      <c r="I60" s="26">
        <v>658314729</v>
      </c>
      <c r="J60" s="26">
        <v>621406</v>
      </c>
    </row>
    <row r="61" spans="1:10" x14ac:dyDescent="0.25">
      <c r="A61" s="26">
        <v>629485</v>
      </c>
      <c r="B61" s="26">
        <v>400</v>
      </c>
      <c r="C61" s="27">
        <v>42811</v>
      </c>
      <c r="D61" s="39" t="s">
        <v>938</v>
      </c>
      <c r="E61" s="26">
        <v>253</v>
      </c>
      <c r="F61" s="26">
        <v>100</v>
      </c>
      <c r="G61" s="26">
        <v>9644</v>
      </c>
      <c r="H61" s="40" t="s">
        <v>711</v>
      </c>
      <c r="I61" s="26">
        <v>508089512</v>
      </c>
      <c r="J61" s="26">
        <v>872673</v>
      </c>
    </row>
    <row r="62" spans="1:10" x14ac:dyDescent="0.25">
      <c r="A62" s="26">
        <v>384074</v>
      </c>
      <c r="B62" s="26">
        <v>400</v>
      </c>
      <c r="C62" s="27">
        <v>42809</v>
      </c>
      <c r="D62" s="39" t="s">
        <v>939</v>
      </c>
      <c r="E62" s="26">
        <v>254</v>
      </c>
      <c r="F62" s="26">
        <v>250</v>
      </c>
      <c r="G62" s="26">
        <v>7759</v>
      </c>
      <c r="H62" s="40" t="s">
        <v>711</v>
      </c>
      <c r="I62" s="26">
        <v>266304285</v>
      </c>
      <c r="J62" s="26">
        <v>140814</v>
      </c>
    </row>
    <row r="63" spans="1:10" x14ac:dyDescent="0.25">
      <c r="A63" s="26">
        <v>648746</v>
      </c>
      <c r="B63" s="26">
        <v>400</v>
      </c>
      <c r="C63" s="27">
        <v>42808</v>
      </c>
      <c r="D63" s="39" t="s">
        <v>940</v>
      </c>
      <c r="E63" s="26">
        <v>255</v>
      </c>
      <c r="F63" s="26">
        <v>250</v>
      </c>
      <c r="G63" s="26">
        <v>4389</v>
      </c>
      <c r="H63" s="40" t="s">
        <v>711</v>
      </c>
      <c r="I63" s="26">
        <v>453904299</v>
      </c>
      <c r="J63" s="26">
        <v>551885</v>
      </c>
    </row>
    <row r="64" spans="1:10" x14ac:dyDescent="0.25">
      <c r="A64" s="26">
        <v>530028</v>
      </c>
      <c r="B64" s="26">
        <v>400</v>
      </c>
      <c r="C64" s="27">
        <v>42802</v>
      </c>
      <c r="D64" s="39" t="s">
        <v>941</v>
      </c>
      <c r="E64" s="26">
        <v>256</v>
      </c>
      <c r="F64" s="26">
        <v>250</v>
      </c>
      <c r="G64" s="26">
        <v>6459</v>
      </c>
      <c r="H64" s="40" t="s">
        <v>711</v>
      </c>
      <c r="I64" s="26">
        <v>189185611</v>
      </c>
      <c r="J64" s="26">
        <v>427158</v>
      </c>
    </row>
    <row r="65" spans="1:10" x14ac:dyDescent="0.25">
      <c r="A65" s="26">
        <v>128595</v>
      </c>
      <c r="B65" s="26">
        <v>400</v>
      </c>
      <c r="C65" s="27">
        <v>42809</v>
      </c>
      <c r="D65" s="39" t="s">
        <v>942</v>
      </c>
      <c r="E65" s="26">
        <v>257</v>
      </c>
      <c r="F65" s="26">
        <v>45</v>
      </c>
      <c r="G65" s="26">
        <v>5339</v>
      </c>
      <c r="H65" s="40" t="s">
        <v>711</v>
      </c>
      <c r="I65" s="26">
        <v>311488387</v>
      </c>
      <c r="J65" s="26">
        <v>676707</v>
      </c>
    </row>
    <row r="66" spans="1:10" x14ac:dyDescent="0.25">
      <c r="A66" s="26">
        <v>777694</v>
      </c>
      <c r="B66" s="26">
        <v>400</v>
      </c>
      <c r="C66" s="27">
        <v>42814</v>
      </c>
      <c r="D66" s="39" t="s">
        <v>943</v>
      </c>
      <c r="E66" s="26">
        <v>320</v>
      </c>
      <c r="F66" s="26">
        <v>90</v>
      </c>
      <c r="G66" s="26">
        <v>4013</v>
      </c>
      <c r="H66" s="40" t="s">
        <v>711</v>
      </c>
      <c r="I66" s="26">
        <v>453904299</v>
      </c>
      <c r="J66" s="26">
        <v>682857</v>
      </c>
    </row>
    <row r="67" spans="1:10" x14ac:dyDescent="0.25">
      <c r="A67" s="26">
        <v>758803</v>
      </c>
      <c r="B67" s="26">
        <v>400</v>
      </c>
      <c r="C67" s="27">
        <v>42814</v>
      </c>
      <c r="D67" s="39" t="s">
        <v>944</v>
      </c>
      <c r="E67" s="26">
        <v>321</v>
      </c>
      <c r="F67" s="26">
        <v>100</v>
      </c>
      <c r="G67" s="26">
        <v>6958</v>
      </c>
      <c r="H67" s="40" t="s">
        <v>712</v>
      </c>
      <c r="I67" s="26">
        <v>453904299</v>
      </c>
      <c r="J67" s="26">
        <v>289016</v>
      </c>
    </row>
    <row r="68" spans="1:10" x14ac:dyDescent="0.25">
      <c r="A68" s="26">
        <v>190129</v>
      </c>
      <c r="B68" s="26">
        <v>400</v>
      </c>
      <c r="C68" s="27">
        <v>42808</v>
      </c>
      <c r="D68" s="39" t="s">
        <v>945</v>
      </c>
      <c r="E68" s="26">
        <v>322</v>
      </c>
      <c r="F68" s="26">
        <v>100</v>
      </c>
      <c r="G68" s="26">
        <v>8835</v>
      </c>
      <c r="H68" s="40" t="s">
        <v>712</v>
      </c>
      <c r="I68" s="26">
        <v>949644180</v>
      </c>
      <c r="J68" s="26">
        <v>129602</v>
      </c>
    </row>
    <row r="69" spans="1:10" x14ac:dyDescent="0.25">
      <c r="A69" s="26">
        <v>815548</v>
      </c>
      <c r="B69" s="26">
        <v>400</v>
      </c>
      <c r="C69" s="27">
        <v>42809</v>
      </c>
      <c r="D69" s="39" t="s">
        <v>946</v>
      </c>
      <c r="E69" s="26">
        <v>440</v>
      </c>
      <c r="F69" s="26">
        <v>75</v>
      </c>
      <c r="G69" s="26">
        <v>9589</v>
      </c>
      <c r="H69" s="40" t="s">
        <v>712</v>
      </c>
      <c r="I69" s="26">
        <v>266304285</v>
      </c>
      <c r="J69" s="26">
        <v>697511</v>
      </c>
    </row>
    <row r="70" spans="1:10" x14ac:dyDescent="0.25">
      <c r="A70" s="26">
        <v>661535</v>
      </c>
      <c r="B70" s="26">
        <v>400</v>
      </c>
      <c r="C70" s="27">
        <v>42804</v>
      </c>
      <c r="D70" s="39" t="s">
        <v>884</v>
      </c>
      <c r="E70" s="26">
        <v>441</v>
      </c>
      <c r="F70" s="26">
        <v>75</v>
      </c>
      <c r="G70" s="26">
        <v>7731</v>
      </c>
      <c r="H70" s="40" t="s">
        <v>712</v>
      </c>
      <c r="I70" s="26">
        <v>453904299</v>
      </c>
      <c r="J70" s="26">
        <v>858617</v>
      </c>
    </row>
    <row r="71" spans="1:10" x14ac:dyDescent="0.25">
      <c r="A71" s="26">
        <v>964485</v>
      </c>
      <c r="B71" s="26">
        <v>400</v>
      </c>
      <c r="C71" s="27">
        <v>42811</v>
      </c>
      <c r="D71" s="39" t="s">
        <v>947</v>
      </c>
      <c r="E71" s="26">
        <v>442</v>
      </c>
      <c r="F71" s="26">
        <v>75</v>
      </c>
      <c r="G71" s="26">
        <v>6529</v>
      </c>
      <c r="H71" s="40" t="s">
        <v>712</v>
      </c>
      <c r="I71" s="26">
        <v>453904299</v>
      </c>
      <c r="J71" s="26">
        <v>380587</v>
      </c>
    </row>
    <row r="72" spans="1:10" x14ac:dyDescent="0.25">
      <c r="A72" s="26">
        <v>671613</v>
      </c>
      <c r="B72" s="26">
        <v>400</v>
      </c>
      <c r="C72" s="27">
        <v>42811</v>
      </c>
      <c r="D72" s="39" t="s">
        <v>948</v>
      </c>
      <c r="E72" s="26">
        <v>570</v>
      </c>
      <c r="F72" s="26">
        <v>100</v>
      </c>
      <c r="G72" s="26">
        <v>6400</v>
      </c>
      <c r="H72" s="40" t="s">
        <v>712</v>
      </c>
      <c r="I72" s="26">
        <v>189185611</v>
      </c>
      <c r="J72" s="26">
        <v>872939</v>
      </c>
    </row>
    <row r="73" spans="1:10" x14ac:dyDescent="0.25">
      <c r="A73" s="26">
        <v>724601</v>
      </c>
      <c r="B73" s="26">
        <v>400</v>
      </c>
      <c r="C73" s="27">
        <v>42811</v>
      </c>
      <c r="D73" s="39" t="s">
        <v>949</v>
      </c>
      <c r="E73" s="26">
        <v>571</v>
      </c>
      <c r="F73" s="26">
        <v>100</v>
      </c>
      <c r="G73" s="26">
        <v>1326</v>
      </c>
      <c r="H73" s="40" t="s">
        <v>712</v>
      </c>
      <c r="I73" s="26">
        <v>189185611</v>
      </c>
      <c r="J73" s="26">
        <v>734204</v>
      </c>
    </row>
    <row r="74" spans="1:10" x14ac:dyDescent="0.25">
      <c r="A74" s="26">
        <v>502438</v>
      </c>
      <c r="B74" s="26">
        <v>400</v>
      </c>
      <c r="C74" s="27">
        <v>42802</v>
      </c>
      <c r="D74" s="39" t="s">
        <v>950</v>
      </c>
      <c r="E74" s="26">
        <v>572</v>
      </c>
      <c r="F74" s="26">
        <v>100</v>
      </c>
      <c r="G74" s="26">
        <v>1909</v>
      </c>
      <c r="H74" s="40" t="s">
        <v>712</v>
      </c>
      <c r="I74" s="26">
        <v>949644180</v>
      </c>
      <c r="J74" s="26">
        <v>693994</v>
      </c>
    </row>
    <row r="75" spans="1:10" x14ac:dyDescent="0.25">
      <c r="A75" s="26">
        <v>172474</v>
      </c>
      <c r="B75" s="26">
        <v>400</v>
      </c>
      <c r="C75" s="27">
        <v>42804</v>
      </c>
      <c r="D75" s="39" t="s">
        <v>951</v>
      </c>
      <c r="E75" s="26">
        <v>573</v>
      </c>
      <c r="F75" s="26">
        <v>900</v>
      </c>
      <c r="G75" s="26">
        <v>5304</v>
      </c>
      <c r="H75" s="40" t="s">
        <v>712</v>
      </c>
      <c r="I75" s="26">
        <v>761344326</v>
      </c>
      <c r="J75" s="26">
        <v>409852</v>
      </c>
    </row>
    <row r="76" spans="1:10" x14ac:dyDescent="0.25">
      <c r="A76" s="26">
        <v>131887</v>
      </c>
      <c r="B76" s="26">
        <v>400</v>
      </c>
      <c r="C76" s="27">
        <v>42804</v>
      </c>
      <c r="D76" s="39" t="s">
        <v>952</v>
      </c>
      <c r="E76" s="26">
        <v>574</v>
      </c>
      <c r="F76" s="26">
        <v>900</v>
      </c>
      <c r="G76" s="26">
        <v>5362</v>
      </c>
      <c r="H76" s="40" t="s">
        <v>712</v>
      </c>
      <c r="I76" s="26">
        <v>266304285</v>
      </c>
      <c r="J76" s="26">
        <v>703289</v>
      </c>
    </row>
    <row r="77" spans="1:10" x14ac:dyDescent="0.25">
      <c r="A77" s="26">
        <v>474872</v>
      </c>
      <c r="B77" s="26">
        <v>400</v>
      </c>
      <c r="C77" s="27">
        <v>42809</v>
      </c>
      <c r="D77" s="39" t="s">
        <v>953</v>
      </c>
      <c r="E77" s="26">
        <v>575</v>
      </c>
      <c r="F77" s="26">
        <v>500</v>
      </c>
      <c r="G77" s="26">
        <v>3421</v>
      </c>
      <c r="H77" s="40" t="s">
        <v>712</v>
      </c>
      <c r="I77" s="26">
        <v>453904299</v>
      </c>
      <c r="J77" s="26">
        <v>224586</v>
      </c>
    </row>
    <row r="78" spans="1:10" x14ac:dyDescent="0.25">
      <c r="A78" s="26">
        <v>421502</v>
      </c>
      <c r="B78" s="26">
        <v>400</v>
      </c>
      <c r="C78" s="27">
        <v>42809</v>
      </c>
      <c r="D78" s="39" t="s">
        <v>954</v>
      </c>
      <c r="E78" s="26">
        <v>576</v>
      </c>
      <c r="F78" s="26">
        <v>400</v>
      </c>
      <c r="G78" s="26">
        <v>1072</v>
      </c>
      <c r="H78" s="40" t="s">
        <v>712</v>
      </c>
      <c r="I78" s="26">
        <v>189185611</v>
      </c>
      <c r="J78" s="26">
        <v>888955</v>
      </c>
    </row>
    <row r="79" spans="1:10" x14ac:dyDescent="0.25">
      <c r="A79" s="26">
        <v>284898</v>
      </c>
      <c r="B79" s="26">
        <v>400</v>
      </c>
      <c r="C79" s="27">
        <v>42802</v>
      </c>
      <c r="D79" s="39" t="s">
        <v>955</v>
      </c>
      <c r="E79" s="26">
        <v>577</v>
      </c>
      <c r="F79" s="26">
        <v>250</v>
      </c>
      <c r="G79" s="26">
        <v>3243</v>
      </c>
      <c r="H79" s="40" t="s">
        <v>712</v>
      </c>
      <c r="I79" s="26">
        <v>761344326</v>
      </c>
      <c r="J79" s="26">
        <v>168182</v>
      </c>
    </row>
    <row r="80" spans="1:10" x14ac:dyDescent="0.25">
      <c r="A80" s="26">
        <v>406525</v>
      </c>
      <c r="B80" s="26">
        <v>500</v>
      </c>
      <c r="C80" s="27">
        <v>42804</v>
      </c>
      <c r="D80" s="39" t="s">
        <v>956</v>
      </c>
      <c r="E80" s="26">
        <v>131</v>
      </c>
      <c r="F80" s="26">
        <v>500</v>
      </c>
      <c r="G80" s="26">
        <v>6053</v>
      </c>
      <c r="H80" s="31" t="s">
        <v>455</v>
      </c>
      <c r="I80" s="26">
        <v>761344326</v>
      </c>
      <c r="J80" s="26">
        <v>898293</v>
      </c>
    </row>
    <row r="81" spans="1:10" x14ac:dyDescent="0.25">
      <c r="A81" s="26">
        <v>745522</v>
      </c>
      <c r="B81" s="26">
        <v>500</v>
      </c>
      <c r="C81" s="27">
        <v>42804</v>
      </c>
      <c r="D81" s="39" t="s">
        <v>957</v>
      </c>
      <c r="E81" s="26">
        <v>132</v>
      </c>
      <c r="F81" s="26">
        <v>500</v>
      </c>
      <c r="G81" s="26">
        <v>7551</v>
      </c>
      <c r="H81" s="31" t="s">
        <v>455</v>
      </c>
      <c r="I81" s="26">
        <v>266304285</v>
      </c>
      <c r="J81" s="26">
        <v>537285</v>
      </c>
    </row>
    <row r="82" spans="1:10" x14ac:dyDescent="0.25">
      <c r="A82" s="26">
        <v>790081</v>
      </c>
      <c r="B82" s="26">
        <v>500</v>
      </c>
      <c r="C82" s="27">
        <v>42808</v>
      </c>
      <c r="D82" s="39" t="s">
        <v>958</v>
      </c>
      <c r="E82" s="26">
        <v>133</v>
      </c>
      <c r="F82" s="26">
        <v>750</v>
      </c>
      <c r="G82" s="26">
        <v>2122</v>
      </c>
      <c r="H82" s="31" t="s">
        <v>455</v>
      </c>
      <c r="I82" s="26">
        <v>658314729</v>
      </c>
      <c r="J82" s="26">
        <v>388032</v>
      </c>
    </row>
    <row r="83" spans="1:10" x14ac:dyDescent="0.25">
      <c r="A83" s="26">
        <v>156360</v>
      </c>
      <c r="B83" s="26">
        <v>500</v>
      </c>
      <c r="C83" s="27">
        <v>42809</v>
      </c>
      <c r="D83" s="39" t="s">
        <v>959</v>
      </c>
      <c r="E83" s="26">
        <v>134</v>
      </c>
      <c r="F83" s="26">
        <v>1000</v>
      </c>
      <c r="G83" s="26">
        <v>3372</v>
      </c>
      <c r="H83" s="31" t="s">
        <v>455</v>
      </c>
      <c r="I83" s="26">
        <v>504796147</v>
      </c>
      <c r="J83" s="26">
        <v>112154</v>
      </c>
    </row>
    <row r="84" spans="1:10" x14ac:dyDescent="0.25">
      <c r="A84" s="26">
        <v>596874</v>
      </c>
      <c r="B84" s="26">
        <v>500</v>
      </c>
      <c r="C84" s="27">
        <v>42814</v>
      </c>
      <c r="D84" s="39" t="s">
        <v>960</v>
      </c>
      <c r="E84" s="26">
        <v>250</v>
      </c>
      <c r="F84" s="26">
        <v>650</v>
      </c>
      <c r="G84" s="26">
        <v>2795</v>
      </c>
      <c r="H84" s="31" t="s">
        <v>455</v>
      </c>
      <c r="I84" s="26">
        <v>640498345</v>
      </c>
      <c r="J84" s="26">
        <v>441859</v>
      </c>
    </row>
    <row r="85" spans="1:10" x14ac:dyDescent="0.25">
      <c r="A85" s="26">
        <v>821652</v>
      </c>
      <c r="B85" s="26">
        <v>500</v>
      </c>
      <c r="C85" s="27">
        <v>42808</v>
      </c>
      <c r="D85" s="39" t="s">
        <v>961</v>
      </c>
      <c r="E85" s="26">
        <v>251</v>
      </c>
      <c r="F85" s="26">
        <v>650</v>
      </c>
      <c r="G85" s="26">
        <v>1378</v>
      </c>
      <c r="H85" s="40" t="s">
        <v>735</v>
      </c>
      <c r="I85" s="26">
        <v>114058620</v>
      </c>
      <c r="J85" s="26">
        <v>951471</v>
      </c>
    </row>
    <row r="86" spans="1:10" x14ac:dyDescent="0.25">
      <c r="A86" s="26">
        <v>285517</v>
      </c>
      <c r="B86" s="26">
        <v>500</v>
      </c>
      <c r="C86" s="27">
        <v>42811</v>
      </c>
      <c r="D86" s="39" t="s">
        <v>962</v>
      </c>
      <c r="E86" s="26">
        <v>252</v>
      </c>
      <c r="F86" s="26">
        <v>500</v>
      </c>
      <c r="G86" s="26">
        <v>2368</v>
      </c>
      <c r="H86" s="40" t="s">
        <v>735</v>
      </c>
      <c r="I86" s="26">
        <v>842895157</v>
      </c>
      <c r="J86" s="26">
        <v>931171</v>
      </c>
    </row>
    <row r="87" spans="1:10" x14ac:dyDescent="0.25">
      <c r="A87" s="26">
        <v>752287</v>
      </c>
      <c r="B87" s="26">
        <v>500</v>
      </c>
      <c r="C87" s="27">
        <v>42809</v>
      </c>
      <c r="D87" s="39" t="s">
        <v>961</v>
      </c>
      <c r="E87" s="26">
        <v>253</v>
      </c>
      <c r="F87" s="26">
        <v>700</v>
      </c>
      <c r="G87" s="26">
        <v>4758</v>
      </c>
      <c r="H87" s="40" t="s">
        <v>735</v>
      </c>
      <c r="I87" s="26">
        <v>912086047</v>
      </c>
      <c r="J87" s="26">
        <v>712492</v>
      </c>
    </row>
    <row r="88" spans="1:10" x14ac:dyDescent="0.25">
      <c r="A88" s="26">
        <v>780515</v>
      </c>
      <c r="B88" s="26">
        <v>500</v>
      </c>
      <c r="C88" s="27">
        <v>42808</v>
      </c>
      <c r="D88" s="39" t="s">
        <v>963</v>
      </c>
      <c r="E88" s="26">
        <v>254</v>
      </c>
      <c r="F88" s="26">
        <v>2000</v>
      </c>
      <c r="G88" s="26">
        <v>8220</v>
      </c>
      <c r="H88" s="40" t="s">
        <v>735</v>
      </c>
      <c r="I88" s="26">
        <v>504796147</v>
      </c>
      <c r="J88" s="26">
        <v>785661</v>
      </c>
    </row>
    <row r="89" spans="1:10" x14ac:dyDescent="0.25">
      <c r="A89" s="26">
        <v>650796</v>
      </c>
      <c r="B89" s="26">
        <v>500</v>
      </c>
      <c r="C89" s="27">
        <v>42802</v>
      </c>
      <c r="D89" s="39" t="s">
        <v>964</v>
      </c>
      <c r="E89" s="26">
        <v>255</v>
      </c>
      <c r="F89" s="26">
        <v>2000</v>
      </c>
      <c r="G89" s="26">
        <v>6609</v>
      </c>
      <c r="H89" s="40" t="s">
        <v>735</v>
      </c>
      <c r="I89" s="26">
        <v>640498345</v>
      </c>
      <c r="J89" s="26">
        <v>146199</v>
      </c>
    </row>
    <row r="90" spans="1:10" x14ac:dyDescent="0.25">
      <c r="A90" s="26">
        <v>763429</v>
      </c>
      <c r="B90" s="26">
        <v>500</v>
      </c>
      <c r="C90" s="27">
        <v>42809</v>
      </c>
      <c r="D90" s="39" t="s">
        <v>965</v>
      </c>
      <c r="E90" s="26">
        <v>256</v>
      </c>
      <c r="F90" s="26">
        <v>2000</v>
      </c>
      <c r="G90" s="26">
        <v>8608</v>
      </c>
      <c r="H90" s="40" t="s">
        <v>735</v>
      </c>
      <c r="I90" s="26">
        <v>114058620</v>
      </c>
      <c r="J90" s="26">
        <v>722371</v>
      </c>
    </row>
    <row r="91" spans="1:10" x14ac:dyDescent="0.25">
      <c r="A91" s="26">
        <v>710193</v>
      </c>
      <c r="B91" s="26">
        <v>500</v>
      </c>
      <c r="C91" s="27">
        <v>42814</v>
      </c>
      <c r="D91" s="39" t="s">
        <v>966</v>
      </c>
      <c r="E91" s="26">
        <v>257</v>
      </c>
      <c r="F91" s="26">
        <v>1000</v>
      </c>
      <c r="G91" s="26">
        <v>4675</v>
      </c>
      <c r="H91" s="40" t="s">
        <v>735</v>
      </c>
      <c r="I91" s="26">
        <v>114058620</v>
      </c>
      <c r="J91" s="26">
        <v>827090</v>
      </c>
    </row>
    <row r="92" spans="1:10" x14ac:dyDescent="0.25">
      <c r="A92" s="26">
        <v>284290</v>
      </c>
      <c r="B92" s="26">
        <v>500</v>
      </c>
      <c r="C92" s="27">
        <v>42814</v>
      </c>
      <c r="D92" s="39" t="s">
        <v>967</v>
      </c>
      <c r="E92" s="26">
        <v>320</v>
      </c>
      <c r="F92" s="26">
        <v>80</v>
      </c>
      <c r="G92" s="26">
        <v>4789</v>
      </c>
      <c r="H92" s="40" t="s">
        <v>735</v>
      </c>
      <c r="I92" s="26">
        <v>842895157</v>
      </c>
      <c r="J92" s="26">
        <v>265858</v>
      </c>
    </row>
    <row r="93" spans="1:10" x14ac:dyDescent="0.25">
      <c r="A93" s="26">
        <v>250908</v>
      </c>
      <c r="B93" s="26">
        <v>500</v>
      </c>
      <c r="C93" s="27">
        <v>42808</v>
      </c>
      <c r="D93" s="39" t="s">
        <v>968</v>
      </c>
      <c r="E93" s="26">
        <v>321</v>
      </c>
      <c r="F93" s="26">
        <v>80</v>
      </c>
      <c r="G93" s="26">
        <v>2575</v>
      </c>
      <c r="H93" s="40" t="s">
        <v>735</v>
      </c>
      <c r="I93" s="26">
        <v>912086047</v>
      </c>
      <c r="J93" s="26">
        <v>810693</v>
      </c>
    </row>
    <row r="94" spans="1:10" x14ac:dyDescent="0.25">
      <c r="A94" s="26">
        <v>812876</v>
      </c>
      <c r="B94" s="26">
        <v>500</v>
      </c>
      <c r="C94" s="27">
        <v>42809</v>
      </c>
      <c r="D94" s="39" t="s">
        <v>969</v>
      </c>
      <c r="E94" s="26">
        <v>322</v>
      </c>
      <c r="F94" s="26">
        <v>120</v>
      </c>
      <c r="G94" s="26">
        <v>2740</v>
      </c>
      <c r="H94" s="40" t="s">
        <v>736</v>
      </c>
      <c r="I94" s="26">
        <v>842895157</v>
      </c>
      <c r="J94" s="26">
        <v>810028</v>
      </c>
    </row>
    <row r="95" spans="1:10" x14ac:dyDescent="0.25">
      <c r="A95" s="26">
        <v>481466</v>
      </c>
      <c r="B95" s="26">
        <v>500</v>
      </c>
      <c r="C95" s="27">
        <v>42804</v>
      </c>
      <c r="D95" s="39" t="s">
        <v>970</v>
      </c>
      <c r="E95" s="26">
        <v>440</v>
      </c>
      <c r="F95" s="26">
        <v>450</v>
      </c>
      <c r="G95" s="26">
        <v>6756</v>
      </c>
      <c r="H95" s="40" t="s">
        <v>736</v>
      </c>
      <c r="I95" s="26">
        <v>508089512</v>
      </c>
      <c r="J95" s="26">
        <v>737807</v>
      </c>
    </row>
    <row r="96" spans="1:10" x14ac:dyDescent="0.25">
      <c r="A96" s="26">
        <v>540858</v>
      </c>
      <c r="B96" s="26">
        <v>500</v>
      </c>
      <c r="C96" s="27">
        <v>42811</v>
      </c>
      <c r="D96" s="39" t="s">
        <v>971</v>
      </c>
      <c r="E96" s="26">
        <v>441</v>
      </c>
      <c r="F96" s="26">
        <v>900</v>
      </c>
      <c r="G96" s="26">
        <v>3621</v>
      </c>
      <c r="H96" s="40" t="s">
        <v>736</v>
      </c>
      <c r="I96" s="26">
        <v>658314729</v>
      </c>
      <c r="J96" s="26">
        <v>294920</v>
      </c>
    </row>
    <row r="97" spans="1:10" x14ac:dyDescent="0.25">
      <c r="A97" s="26">
        <v>789820</v>
      </c>
      <c r="B97" s="26">
        <v>500</v>
      </c>
      <c r="C97" s="27">
        <v>42811</v>
      </c>
      <c r="D97" s="39" t="s">
        <v>962</v>
      </c>
      <c r="E97" s="26">
        <v>442</v>
      </c>
      <c r="F97" s="26">
        <v>450</v>
      </c>
      <c r="G97" s="26">
        <v>6852</v>
      </c>
      <c r="H97" s="40" t="s">
        <v>736</v>
      </c>
      <c r="I97" s="26">
        <v>658314729</v>
      </c>
      <c r="J97" s="26">
        <v>960397</v>
      </c>
    </row>
    <row r="98" spans="1:10" x14ac:dyDescent="0.25">
      <c r="A98" s="26">
        <v>741224</v>
      </c>
      <c r="B98" s="26">
        <v>500</v>
      </c>
      <c r="C98" s="27">
        <v>42811</v>
      </c>
      <c r="D98" s="39" t="s">
        <v>972</v>
      </c>
      <c r="E98" s="26">
        <v>570</v>
      </c>
      <c r="F98" s="26">
        <v>650</v>
      </c>
      <c r="G98" s="26">
        <v>3965</v>
      </c>
      <c r="H98" s="40" t="s">
        <v>736</v>
      </c>
      <c r="I98" s="26">
        <v>842895157</v>
      </c>
      <c r="J98" s="26">
        <v>959408</v>
      </c>
    </row>
    <row r="99" spans="1:10" x14ac:dyDescent="0.25">
      <c r="A99" s="26">
        <v>592068</v>
      </c>
      <c r="B99" s="26">
        <v>500</v>
      </c>
      <c r="C99" s="27">
        <v>42802</v>
      </c>
      <c r="D99" s="39" t="s">
        <v>973</v>
      </c>
      <c r="E99" s="26">
        <v>571</v>
      </c>
      <c r="F99" s="26">
        <v>500</v>
      </c>
      <c r="G99" s="26">
        <v>4050</v>
      </c>
      <c r="H99" s="40" t="s">
        <v>736</v>
      </c>
      <c r="I99" s="26">
        <v>508089512</v>
      </c>
      <c r="J99" s="26">
        <v>232472</v>
      </c>
    </row>
    <row r="100" spans="1:10" x14ac:dyDescent="0.25">
      <c r="A100" s="26">
        <v>838584</v>
      </c>
      <c r="B100" s="26">
        <v>500</v>
      </c>
      <c r="C100" s="27">
        <v>42804</v>
      </c>
      <c r="D100" s="39" t="s">
        <v>974</v>
      </c>
      <c r="E100" s="26">
        <v>572</v>
      </c>
      <c r="F100" s="26">
        <v>500</v>
      </c>
      <c r="G100" s="26">
        <v>9334</v>
      </c>
      <c r="H100" s="40" t="s">
        <v>736</v>
      </c>
      <c r="I100" s="26">
        <v>658314729</v>
      </c>
      <c r="J100" s="26">
        <v>466650</v>
      </c>
    </row>
    <row r="101" spans="1:10" x14ac:dyDescent="0.25">
      <c r="A101" s="26">
        <v>335823</v>
      </c>
      <c r="B101" s="26">
        <v>500</v>
      </c>
      <c r="C101" s="27">
        <v>42804</v>
      </c>
      <c r="D101" s="39" t="s">
        <v>975</v>
      </c>
      <c r="E101" s="26">
        <v>573</v>
      </c>
      <c r="F101" s="26">
        <v>500</v>
      </c>
      <c r="G101" s="26">
        <v>5540</v>
      </c>
      <c r="H101" s="40" t="s">
        <v>736</v>
      </c>
      <c r="I101" s="26">
        <v>508089512</v>
      </c>
      <c r="J101" s="26">
        <v>906530</v>
      </c>
    </row>
    <row r="102" spans="1:10" x14ac:dyDescent="0.25">
      <c r="A102">
        <v>650456</v>
      </c>
      <c r="B102" s="26">
        <v>500</v>
      </c>
      <c r="C102" s="27">
        <v>42804</v>
      </c>
      <c r="D102" s="41">
        <v>0.20486111111111113</v>
      </c>
      <c r="E102" s="26">
        <v>574</v>
      </c>
      <c r="F102" s="26">
        <v>500</v>
      </c>
      <c r="G102">
        <v>1114</v>
      </c>
      <c r="H102" s="40" t="s">
        <v>736</v>
      </c>
      <c r="I102" s="26">
        <v>842895157</v>
      </c>
      <c r="J102" s="26">
        <v>856065</v>
      </c>
    </row>
    <row r="103" spans="1:10" x14ac:dyDescent="0.25">
      <c r="A103">
        <v>608545</v>
      </c>
      <c r="B103" s="26">
        <v>500</v>
      </c>
      <c r="C103" s="27">
        <v>42804</v>
      </c>
      <c r="D103" s="41">
        <v>0.37222222222222223</v>
      </c>
      <c r="E103" s="26">
        <v>575</v>
      </c>
      <c r="F103" s="26">
        <v>750</v>
      </c>
      <c r="G103">
        <v>5745</v>
      </c>
      <c r="H103" s="40" t="s">
        <v>736</v>
      </c>
      <c r="I103" s="26">
        <v>508089512</v>
      </c>
      <c r="J103" s="26">
        <v>650472</v>
      </c>
    </row>
    <row r="104" spans="1:10" x14ac:dyDescent="0.25">
      <c r="A104">
        <v>708504</v>
      </c>
      <c r="B104" s="26">
        <v>500</v>
      </c>
      <c r="C104" s="27">
        <v>42804</v>
      </c>
      <c r="D104" s="41">
        <v>0.30763888888888891</v>
      </c>
      <c r="E104" s="26">
        <v>576</v>
      </c>
      <c r="F104" s="26">
        <v>700</v>
      </c>
      <c r="G104">
        <v>1245</v>
      </c>
      <c r="H104" s="40" t="s">
        <v>736</v>
      </c>
      <c r="I104" s="26">
        <v>658314729</v>
      </c>
      <c r="J104" s="26">
        <v>305652</v>
      </c>
    </row>
    <row r="105" spans="1:10" x14ac:dyDescent="0.25">
      <c r="A105">
        <v>650807</v>
      </c>
      <c r="B105" s="26">
        <v>500</v>
      </c>
      <c r="C105" s="27">
        <v>42804</v>
      </c>
      <c r="D105" s="41">
        <v>7.9166666666666663E-2</v>
      </c>
      <c r="E105" s="26">
        <v>577</v>
      </c>
      <c r="F105" s="26">
        <v>500</v>
      </c>
      <c r="G105">
        <v>3582</v>
      </c>
      <c r="H105" s="40" t="s">
        <v>736</v>
      </c>
      <c r="I105" s="26">
        <v>508089512</v>
      </c>
      <c r="J105" s="26">
        <v>552210</v>
      </c>
    </row>
    <row r="106" spans="1:10" x14ac:dyDescent="0.25">
      <c r="J106" s="26"/>
    </row>
  </sheetData>
  <conditionalFormatting sqref="A1:A1048576">
    <cfRule type="duplicateValues" dxfId="22" priority="45"/>
  </conditionalFormatting>
  <conditionalFormatting sqref="G1:G1048576">
    <cfRule type="duplicateValues" dxfId="21" priority="44"/>
  </conditionalFormatting>
  <conditionalFormatting sqref="J2:J106">
    <cfRule type="duplicateValues" dxfId="20" priority="19"/>
  </conditionalFormatting>
  <conditionalFormatting sqref="I32:I52">
    <cfRule type="duplicateValues" dxfId="19" priority="18"/>
  </conditionalFormatting>
  <conditionalFormatting sqref="I53">
    <cfRule type="duplicateValues" dxfId="18" priority="17"/>
  </conditionalFormatting>
  <conditionalFormatting sqref="I57">
    <cfRule type="duplicateValues" dxfId="17" priority="16"/>
  </conditionalFormatting>
  <conditionalFormatting sqref="I54">
    <cfRule type="duplicateValues" dxfId="16" priority="15"/>
  </conditionalFormatting>
  <conditionalFormatting sqref="I68">
    <cfRule type="duplicateValues" dxfId="15" priority="14"/>
  </conditionalFormatting>
  <conditionalFormatting sqref="I74">
    <cfRule type="duplicateValues" dxfId="14" priority="13"/>
  </conditionalFormatting>
  <conditionalFormatting sqref="I62:I65">
    <cfRule type="duplicateValues" dxfId="13" priority="12"/>
  </conditionalFormatting>
  <conditionalFormatting sqref="I66">
    <cfRule type="duplicateValues" dxfId="12" priority="11"/>
  </conditionalFormatting>
  <conditionalFormatting sqref="I67">
    <cfRule type="duplicateValues" dxfId="11" priority="10"/>
  </conditionalFormatting>
  <conditionalFormatting sqref="I71">
    <cfRule type="duplicateValues" dxfId="10" priority="9"/>
  </conditionalFormatting>
  <conditionalFormatting sqref="I75:I78">
    <cfRule type="duplicateValues" dxfId="9" priority="8"/>
  </conditionalFormatting>
  <conditionalFormatting sqref="I69:I70">
    <cfRule type="duplicateValues" dxfId="8" priority="7"/>
  </conditionalFormatting>
  <conditionalFormatting sqref="I72">
    <cfRule type="duplicateValues" dxfId="7" priority="6"/>
  </conditionalFormatting>
  <conditionalFormatting sqref="I73">
    <cfRule type="duplicateValues" dxfId="6" priority="5"/>
  </conditionalFormatting>
  <conditionalFormatting sqref="I79">
    <cfRule type="duplicateValues" dxfId="5" priority="4"/>
  </conditionalFormatting>
  <conditionalFormatting sqref="I80">
    <cfRule type="duplicateValues" dxfId="4" priority="3"/>
  </conditionalFormatting>
  <conditionalFormatting sqref="I81">
    <cfRule type="duplicateValues" dxfId="3" priority="2"/>
  </conditionalFormatting>
  <conditionalFormatting sqref="I55:I56">
    <cfRule type="duplicateValues" dxfId="2" priority="1"/>
  </conditionalFormatting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Normal="100" workbookViewId="0"/>
  </sheetViews>
  <sheetFormatPr defaultColWidth="8.85546875" defaultRowHeight="15" x14ac:dyDescent="0.25"/>
  <cols>
    <col min="1" max="1" width="8.85546875" style="26"/>
    <col min="2" max="2" width="16.42578125" customWidth="1"/>
    <col min="3" max="3" width="17.7109375" style="26" customWidth="1"/>
    <col min="4" max="4" width="14.28515625" customWidth="1"/>
    <col min="5" max="5" width="13.85546875" customWidth="1"/>
    <col min="6" max="6" width="14.42578125" style="51" customWidth="1"/>
    <col min="7" max="7" width="15.7109375" customWidth="1"/>
    <col min="8" max="8" width="13.85546875" style="51" customWidth="1"/>
    <col min="9" max="9" width="16" style="51" customWidth="1"/>
    <col min="10" max="10" width="17.42578125" customWidth="1"/>
    <col min="11" max="11" width="16.85546875" customWidth="1"/>
    <col min="12" max="13" width="14.28515625" customWidth="1"/>
    <col min="14" max="14" width="15.85546875" customWidth="1"/>
  </cols>
  <sheetData>
    <row r="1" spans="1:14" x14ac:dyDescent="0.25">
      <c r="A1" s="6" t="s">
        <v>148</v>
      </c>
      <c r="B1" s="6" t="s">
        <v>149</v>
      </c>
      <c r="C1" s="6" t="s">
        <v>142</v>
      </c>
      <c r="D1" s="6" t="s">
        <v>79</v>
      </c>
      <c r="E1" s="6" t="s">
        <v>116</v>
      </c>
      <c r="F1" s="50" t="s">
        <v>154</v>
      </c>
      <c r="G1" s="6" t="s">
        <v>155</v>
      </c>
      <c r="H1" s="50" t="s">
        <v>156</v>
      </c>
      <c r="I1" s="50" t="s">
        <v>157</v>
      </c>
      <c r="J1" s="6" t="s">
        <v>151</v>
      </c>
      <c r="K1" s="6" t="s">
        <v>150</v>
      </c>
      <c r="L1" s="6" t="s">
        <v>73</v>
      </c>
      <c r="M1" s="6" t="s">
        <v>159</v>
      </c>
      <c r="N1" s="6" t="s">
        <v>158</v>
      </c>
    </row>
    <row r="2" spans="1:14" x14ac:dyDescent="0.25">
      <c r="A2" s="26">
        <v>297449</v>
      </c>
      <c r="B2" s="27">
        <v>42801</v>
      </c>
      <c r="C2" s="26">
        <v>686236</v>
      </c>
      <c r="D2" s="26">
        <v>101</v>
      </c>
      <c r="E2" s="26">
        <v>20</v>
      </c>
      <c r="F2" s="51">
        <v>18</v>
      </c>
      <c r="G2" s="26" t="s">
        <v>382</v>
      </c>
      <c r="H2" s="51">
        <v>40</v>
      </c>
      <c r="I2" s="51">
        <f t="shared" ref="I2:I11" si="0">(E2*F2)+H2</f>
        <v>400</v>
      </c>
      <c r="J2" s="27">
        <f t="shared" ref="J2:J33" si="1">B2+31</f>
        <v>42832</v>
      </c>
      <c r="K2" t="s">
        <v>252</v>
      </c>
      <c r="L2" s="22" t="s">
        <v>261</v>
      </c>
      <c r="M2" s="27">
        <f>B2+3</f>
        <v>42804</v>
      </c>
      <c r="N2" s="27">
        <f>M2+2</f>
        <v>42806</v>
      </c>
    </row>
    <row r="3" spans="1:14" x14ac:dyDescent="0.25">
      <c r="A3" s="28">
        <v>891809</v>
      </c>
      <c r="B3" s="27">
        <v>42801</v>
      </c>
      <c r="C3" s="26">
        <v>469752</v>
      </c>
      <c r="D3" s="26">
        <v>101</v>
      </c>
      <c r="E3" s="26">
        <v>100</v>
      </c>
      <c r="F3" s="51">
        <v>18</v>
      </c>
      <c r="G3" s="26" t="s">
        <v>382</v>
      </c>
      <c r="H3" s="51">
        <v>200</v>
      </c>
      <c r="I3" s="51">
        <f t="shared" si="0"/>
        <v>2000</v>
      </c>
      <c r="J3" s="27">
        <f t="shared" si="1"/>
        <v>42832</v>
      </c>
      <c r="K3" t="s">
        <v>251</v>
      </c>
      <c r="L3" s="28" t="s">
        <v>744</v>
      </c>
      <c r="M3" s="27">
        <f>B3+6</f>
        <v>42807</v>
      </c>
      <c r="N3" s="27">
        <f>M3+2</f>
        <v>42809</v>
      </c>
    </row>
    <row r="4" spans="1:14" x14ac:dyDescent="0.25">
      <c r="A4" s="28">
        <v>845636</v>
      </c>
      <c r="B4" s="27">
        <v>42801</v>
      </c>
      <c r="C4" s="26">
        <v>456987</v>
      </c>
      <c r="D4" s="26">
        <v>101</v>
      </c>
      <c r="E4" s="26">
        <v>60</v>
      </c>
      <c r="F4" s="51">
        <v>18</v>
      </c>
      <c r="G4" s="26" t="s">
        <v>382</v>
      </c>
      <c r="H4" s="51">
        <v>120</v>
      </c>
      <c r="I4" s="51">
        <f t="shared" si="0"/>
        <v>1200</v>
      </c>
      <c r="J4" s="27">
        <f t="shared" si="1"/>
        <v>42832</v>
      </c>
      <c r="K4" t="s">
        <v>251</v>
      </c>
      <c r="L4" s="28" t="s">
        <v>435</v>
      </c>
      <c r="M4" s="27">
        <f>B4+6</f>
        <v>42807</v>
      </c>
      <c r="N4" s="27">
        <f>M4+5</f>
        <v>42812</v>
      </c>
    </row>
    <row r="5" spans="1:14" x14ac:dyDescent="0.25">
      <c r="A5" s="26">
        <v>562751</v>
      </c>
      <c r="B5" s="27">
        <v>42806</v>
      </c>
      <c r="C5" s="22">
        <v>262625</v>
      </c>
      <c r="D5" s="26">
        <v>101</v>
      </c>
      <c r="E5" s="26">
        <v>50</v>
      </c>
      <c r="F5" s="51">
        <v>18</v>
      </c>
      <c r="G5" s="26" t="s">
        <v>382</v>
      </c>
      <c r="H5" s="51">
        <v>100</v>
      </c>
      <c r="I5" s="51">
        <f t="shared" si="0"/>
        <v>1000</v>
      </c>
      <c r="J5" s="27">
        <f t="shared" si="1"/>
        <v>42837</v>
      </c>
      <c r="K5" t="s">
        <v>251</v>
      </c>
      <c r="L5" s="28" t="s">
        <v>435</v>
      </c>
      <c r="M5" s="27">
        <f>B5+5</f>
        <v>42811</v>
      </c>
      <c r="N5" s="27">
        <f>M5+2</f>
        <v>42813</v>
      </c>
    </row>
    <row r="6" spans="1:14" x14ac:dyDescent="0.25">
      <c r="A6" s="26">
        <v>495177</v>
      </c>
      <c r="B6" s="27">
        <v>42809</v>
      </c>
      <c r="C6" s="22">
        <v>150613</v>
      </c>
      <c r="D6" s="26">
        <v>101</v>
      </c>
      <c r="E6" s="26">
        <v>175</v>
      </c>
      <c r="F6" s="51">
        <v>18</v>
      </c>
      <c r="G6" s="26" t="s">
        <v>382</v>
      </c>
      <c r="H6" s="51">
        <v>350</v>
      </c>
      <c r="I6" s="51">
        <f t="shared" si="0"/>
        <v>3500</v>
      </c>
      <c r="J6" s="27">
        <f t="shared" si="1"/>
        <v>42840</v>
      </c>
      <c r="K6" t="s">
        <v>251</v>
      </c>
      <c r="L6" s="28" t="s">
        <v>261</v>
      </c>
      <c r="M6" s="27">
        <f>B6+6</f>
        <v>42815</v>
      </c>
      <c r="N6" s="27">
        <f>M6+1</f>
        <v>42816</v>
      </c>
    </row>
    <row r="7" spans="1:14" x14ac:dyDescent="0.25">
      <c r="A7" s="26">
        <v>435805</v>
      </c>
      <c r="B7" s="27">
        <v>42809</v>
      </c>
      <c r="C7" s="22">
        <v>171210</v>
      </c>
      <c r="D7" s="26">
        <v>101</v>
      </c>
      <c r="E7" s="26">
        <v>200</v>
      </c>
      <c r="F7" s="51">
        <v>18</v>
      </c>
      <c r="G7" s="26" t="s">
        <v>382</v>
      </c>
      <c r="H7" s="51">
        <v>400</v>
      </c>
      <c r="I7" s="51">
        <f t="shared" si="0"/>
        <v>4000</v>
      </c>
      <c r="J7" s="27">
        <f t="shared" si="1"/>
        <v>42840</v>
      </c>
      <c r="K7" t="s">
        <v>251</v>
      </c>
      <c r="L7" s="28" t="s">
        <v>743</v>
      </c>
      <c r="M7" s="27">
        <f>B7+1</f>
        <v>42810</v>
      </c>
      <c r="N7" s="27">
        <f>M7+2</f>
        <v>42812</v>
      </c>
    </row>
    <row r="8" spans="1:14" x14ac:dyDescent="0.25">
      <c r="A8" s="26">
        <v>650884</v>
      </c>
      <c r="B8" s="27">
        <v>42809</v>
      </c>
      <c r="C8" s="22">
        <v>381482</v>
      </c>
      <c r="D8" s="26">
        <v>101</v>
      </c>
      <c r="E8" s="26">
        <v>400</v>
      </c>
      <c r="F8" s="51">
        <v>18</v>
      </c>
      <c r="G8" s="26" t="s">
        <v>382</v>
      </c>
      <c r="H8" s="51">
        <v>800</v>
      </c>
      <c r="I8" s="51">
        <f t="shared" si="0"/>
        <v>8000</v>
      </c>
      <c r="J8" s="27">
        <f t="shared" si="1"/>
        <v>42840</v>
      </c>
      <c r="K8" t="s">
        <v>251</v>
      </c>
      <c r="L8" s="28" t="s">
        <v>743</v>
      </c>
      <c r="M8" s="27">
        <f>B8+5</f>
        <v>42814</v>
      </c>
      <c r="N8" s="27">
        <f>M8+2</f>
        <v>42816</v>
      </c>
    </row>
    <row r="9" spans="1:14" x14ac:dyDescent="0.25">
      <c r="A9" s="26">
        <v>166543</v>
      </c>
      <c r="B9" s="27">
        <v>42812</v>
      </c>
      <c r="C9" s="22">
        <v>803403</v>
      </c>
      <c r="D9" s="26">
        <v>101</v>
      </c>
      <c r="E9" s="26">
        <v>80</v>
      </c>
      <c r="F9" s="51">
        <v>18</v>
      </c>
      <c r="G9" s="26" t="s">
        <v>382</v>
      </c>
      <c r="H9" s="51">
        <v>160</v>
      </c>
      <c r="I9" s="51">
        <f t="shared" si="0"/>
        <v>1600</v>
      </c>
      <c r="J9" s="27">
        <f t="shared" si="1"/>
        <v>42843</v>
      </c>
      <c r="K9" t="s">
        <v>252</v>
      </c>
      <c r="L9" s="28" t="s">
        <v>743</v>
      </c>
      <c r="M9" s="27">
        <f>B9+5</f>
        <v>42817</v>
      </c>
      <c r="N9" s="27">
        <f>M9+10</f>
        <v>42827</v>
      </c>
    </row>
    <row r="10" spans="1:14" x14ac:dyDescent="0.25">
      <c r="A10" s="28">
        <v>603006</v>
      </c>
      <c r="B10" s="27">
        <v>42802</v>
      </c>
      <c r="C10" s="26">
        <v>789573</v>
      </c>
      <c r="D10" s="26">
        <v>102</v>
      </c>
      <c r="E10" s="26">
        <v>60</v>
      </c>
      <c r="F10" s="51">
        <v>18</v>
      </c>
      <c r="G10" s="26" t="s">
        <v>382</v>
      </c>
      <c r="H10" s="51">
        <v>120</v>
      </c>
      <c r="I10" s="51">
        <f t="shared" si="0"/>
        <v>1200</v>
      </c>
      <c r="J10" s="27">
        <f t="shared" si="1"/>
        <v>42833</v>
      </c>
      <c r="K10" t="s">
        <v>251</v>
      </c>
      <c r="L10" s="28" t="s">
        <v>743</v>
      </c>
      <c r="M10" s="27">
        <f>B10+4</f>
        <v>42806</v>
      </c>
      <c r="N10" s="27">
        <f t="shared" ref="N10:N17" si="2">M10+2</f>
        <v>42808</v>
      </c>
    </row>
    <row r="11" spans="1:14" x14ac:dyDescent="0.25">
      <c r="A11" s="28">
        <v>424500</v>
      </c>
      <c r="B11" s="27">
        <v>42802</v>
      </c>
      <c r="C11" s="26">
        <v>467985</v>
      </c>
      <c r="D11" s="26">
        <v>102</v>
      </c>
      <c r="E11" s="26">
        <v>50</v>
      </c>
      <c r="F11" s="51">
        <v>18</v>
      </c>
      <c r="G11" s="26" t="s">
        <v>382</v>
      </c>
      <c r="H11" s="51">
        <v>100</v>
      </c>
      <c r="I11" s="51">
        <f t="shared" si="0"/>
        <v>1000</v>
      </c>
      <c r="J11" s="27">
        <f t="shared" si="1"/>
        <v>42833</v>
      </c>
      <c r="K11" t="s">
        <v>251</v>
      </c>
      <c r="L11" s="28" t="s">
        <v>744</v>
      </c>
      <c r="M11" s="27">
        <f>B11+4</f>
        <v>42806</v>
      </c>
      <c r="N11" s="27">
        <f t="shared" si="2"/>
        <v>42808</v>
      </c>
    </row>
    <row r="12" spans="1:14" x14ac:dyDescent="0.25">
      <c r="A12" s="26">
        <v>361980</v>
      </c>
      <c r="B12" s="27">
        <v>42812</v>
      </c>
      <c r="C12" s="22">
        <v>794696</v>
      </c>
      <c r="D12" s="26">
        <v>102</v>
      </c>
      <c r="E12" s="26">
        <v>150</v>
      </c>
      <c r="F12" s="51">
        <v>18</v>
      </c>
      <c r="G12" s="30">
        <v>0.05</v>
      </c>
      <c r="H12" s="51">
        <v>300</v>
      </c>
      <c r="I12" s="51">
        <v>2850</v>
      </c>
      <c r="J12" s="27">
        <f t="shared" si="1"/>
        <v>42843</v>
      </c>
      <c r="K12" t="s">
        <v>251</v>
      </c>
      <c r="L12" s="28" t="s">
        <v>744</v>
      </c>
      <c r="M12" s="27">
        <f>B12+4</f>
        <v>42816</v>
      </c>
      <c r="N12" s="27">
        <f t="shared" si="2"/>
        <v>42818</v>
      </c>
    </row>
    <row r="13" spans="1:14" x14ac:dyDescent="0.25">
      <c r="A13" s="28">
        <v>451790</v>
      </c>
      <c r="B13" s="27">
        <v>42801</v>
      </c>
      <c r="C13" s="26">
        <v>123765</v>
      </c>
      <c r="D13" s="26">
        <v>103</v>
      </c>
      <c r="E13" s="26">
        <v>80</v>
      </c>
      <c r="F13" s="51">
        <v>18</v>
      </c>
      <c r="G13" s="26" t="s">
        <v>382</v>
      </c>
      <c r="H13" s="51">
        <v>160</v>
      </c>
      <c r="I13" s="51">
        <f>(E13*F13)+H13</f>
        <v>1600</v>
      </c>
      <c r="J13" s="27">
        <f t="shared" si="1"/>
        <v>42832</v>
      </c>
      <c r="K13" t="s">
        <v>251</v>
      </c>
      <c r="L13" s="28" t="s">
        <v>435</v>
      </c>
      <c r="M13" s="27">
        <f>B13+4</f>
        <v>42805</v>
      </c>
      <c r="N13" s="27">
        <f t="shared" si="2"/>
        <v>42807</v>
      </c>
    </row>
    <row r="14" spans="1:14" x14ac:dyDescent="0.25">
      <c r="A14" s="28">
        <v>879393</v>
      </c>
      <c r="B14" s="27">
        <v>42804</v>
      </c>
      <c r="C14" s="26">
        <v>540805</v>
      </c>
      <c r="D14" s="26">
        <v>103</v>
      </c>
      <c r="E14" s="26">
        <v>60</v>
      </c>
      <c r="F14" s="51">
        <v>18</v>
      </c>
      <c r="G14" s="26" t="s">
        <v>382</v>
      </c>
      <c r="H14" s="51">
        <v>120</v>
      </c>
      <c r="I14" s="51">
        <f>(E14*F14)+H14</f>
        <v>1200</v>
      </c>
      <c r="J14" s="27">
        <f t="shared" si="1"/>
        <v>42835</v>
      </c>
      <c r="K14" t="s">
        <v>252</v>
      </c>
      <c r="L14" s="28" t="s">
        <v>744</v>
      </c>
      <c r="M14" s="27">
        <f>B14+7</f>
        <v>42811</v>
      </c>
      <c r="N14" s="27">
        <f t="shared" si="2"/>
        <v>42813</v>
      </c>
    </row>
    <row r="15" spans="1:14" x14ac:dyDescent="0.25">
      <c r="A15" s="26">
        <v>875611</v>
      </c>
      <c r="B15" s="27">
        <v>42812</v>
      </c>
      <c r="C15" s="22">
        <v>742393</v>
      </c>
      <c r="D15" s="26">
        <v>103</v>
      </c>
      <c r="E15" s="26">
        <v>125</v>
      </c>
      <c r="F15" s="51">
        <v>18</v>
      </c>
      <c r="G15" s="26" t="s">
        <v>382</v>
      </c>
      <c r="H15" s="51">
        <v>250</v>
      </c>
      <c r="I15" s="51">
        <f>(E15*F15)+H15</f>
        <v>2500</v>
      </c>
      <c r="J15" s="27">
        <f t="shared" si="1"/>
        <v>42843</v>
      </c>
      <c r="K15" t="s">
        <v>251</v>
      </c>
      <c r="L15" s="28" t="s">
        <v>743</v>
      </c>
      <c r="M15" s="27">
        <f>B15+5</f>
        <v>42817</v>
      </c>
      <c r="N15" s="27">
        <f t="shared" si="2"/>
        <v>42819</v>
      </c>
    </row>
    <row r="16" spans="1:14" x14ac:dyDescent="0.25">
      <c r="A16" s="26">
        <v>188672</v>
      </c>
      <c r="B16" s="27">
        <v>42805</v>
      </c>
      <c r="C16" s="22">
        <v>650054</v>
      </c>
      <c r="D16" s="26">
        <v>104</v>
      </c>
      <c r="E16" s="26">
        <v>75</v>
      </c>
      <c r="F16" s="51">
        <v>18</v>
      </c>
      <c r="G16" s="30">
        <v>0.05</v>
      </c>
      <c r="H16" s="51">
        <v>150</v>
      </c>
      <c r="I16" s="51">
        <v>1425</v>
      </c>
      <c r="J16" s="27">
        <f t="shared" si="1"/>
        <v>42836</v>
      </c>
      <c r="K16" t="s">
        <v>251</v>
      </c>
      <c r="L16" s="28" t="s">
        <v>435</v>
      </c>
      <c r="M16" s="27">
        <f>B16+3</f>
        <v>42808</v>
      </c>
      <c r="N16" s="27">
        <f t="shared" si="2"/>
        <v>42810</v>
      </c>
    </row>
    <row r="17" spans="1:14" x14ac:dyDescent="0.25">
      <c r="A17" s="26">
        <v>439867</v>
      </c>
      <c r="B17" s="27">
        <v>42805</v>
      </c>
      <c r="C17" s="22">
        <v>711928</v>
      </c>
      <c r="D17" s="26">
        <v>104</v>
      </c>
      <c r="E17" s="26">
        <v>140</v>
      </c>
      <c r="F17" s="51">
        <v>18</v>
      </c>
      <c r="G17" s="26" t="s">
        <v>382</v>
      </c>
      <c r="H17" s="51">
        <v>280</v>
      </c>
      <c r="I17" s="51">
        <f t="shared" ref="I17:I36" si="3">(E17*F17)+H17</f>
        <v>2800</v>
      </c>
      <c r="J17" s="27">
        <f t="shared" si="1"/>
        <v>42836</v>
      </c>
      <c r="K17" t="s">
        <v>251</v>
      </c>
      <c r="L17" s="28" t="s">
        <v>435</v>
      </c>
      <c r="M17" s="27">
        <f>B17+6</f>
        <v>42811</v>
      </c>
      <c r="N17" s="27">
        <f t="shared" si="2"/>
        <v>42813</v>
      </c>
    </row>
    <row r="18" spans="1:14" x14ac:dyDescent="0.25">
      <c r="A18" s="26">
        <v>533992</v>
      </c>
      <c r="B18" s="27">
        <v>42812</v>
      </c>
      <c r="C18" s="22">
        <v>196586</v>
      </c>
      <c r="D18" s="26">
        <v>104</v>
      </c>
      <c r="E18" s="26">
        <v>90</v>
      </c>
      <c r="F18" s="51">
        <v>18</v>
      </c>
      <c r="G18" s="26" t="s">
        <v>382</v>
      </c>
      <c r="H18" s="51">
        <v>180</v>
      </c>
      <c r="I18" s="51">
        <f t="shared" si="3"/>
        <v>1800</v>
      </c>
      <c r="J18" s="27">
        <f t="shared" si="1"/>
        <v>42843</v>
      </c>
      <c r="K18" t="s">
        <v>251</v>
      </c>
      <c r="L18" s="28" t="s">
        <v>435</v>
      </c>
      <c r="M18" s="27">
        <f>B18+30</f>
        <v>42842</v>
      </c>
      <c r="N18" s="27">
        <f>M18+8</f>
        <v>42850</v>
      </c>
    </row>
    <row r="19" spans="1:14" x14ac:dyDescent="0.25">
      <c r="A19" s="26">
        <v>685011</v>
      </c>
      <c r="B19" s="27">
        <v>42805</v>
      </c>
      <c r="C19" s="26">
        <v>155332</v>
      </c>
      <c r="D19" s="26">
        <v>105</v>
      </c>
      <c r="E19" s="26">
        <v>50</v>
      </c>
      <c r="F19" s="51">
        <v>18</v>
      </c>
      <c r="G19" s="26" t="s">
        <v>382</v>
      </c>
      <c r="H19" s="51">
        <v>100</v>
      </c>
      <c r="I19" s="51">
        <f t="shared" si="3"/>
        <v>1000</v>
      </c>
      <c r="J19" s="27">
        <f t="shared" si="1"/>
        <v>42836</v>
      </c>
      <c r="K19" t="s">
        <v>251</v>
      </c>
      <c r="L19" s="28" t="s">
        <v>744</v>
      </c>
      <c r="M19" s="27">
        <f>B19+5</f>
        <v>42810</v>
      </c>
      <c r="N19" s="27">
        <f>M19+6</f>
        <v>42816</v>
      </c>
    </row>
    <row r="20" spans="1:14" x14ac:dyDescent="0.25">
      <c r="A20" s="26">
        <v>903166</v>
      </c>
      <c r="B20" s="27">
        <v>42805</v>
      </c>
      <c r="C20" s="22">
        <v>900751</v>
      </c>
      <c r="D20" s="26">
        <v>105</v>
      </c>
      <c r="E20" s="26">
        <v>65</v>
      </c>
      <c r="F20" s="51">
        <v>18</v>
      </c>
      <c r="G20" s="26" t="s">
        <v>382</v>
      </c>
      <c r="H20" s="51">
        <v>130</v>
      </c>
      <c r="I20" s="51">
        <f t="shared" si="3"/>
        <v>1300</v>
      </c>
      <c r="J20" s="27">
        <f t="shared" si="1"/>
        <v>42836</v>
      </c>
      <c r="K20" t="s">
        <v>251</v>
      </c>
      <c r="L20" s="28" t="s">
        <v>435</v>
      </c>
      <c r="M20" s="27">
        <f>B20+5</f>
        <v>42810</v>
      </c>
      <c r="N20" s="27">
        <f>M20+2</f>
        <v>42812</v>
      </c>
    </row>
    <row r="21" spans="1:14" x14ac:dyDescent="0.25">
      <c r="A21" s="26">
        <v>906826</v>
      </c>
      <c r="B21" s="27">
        <v>42806</v>
      </c>
      <c r="C21" s="22">
        <v>734057</v>
      </c>
      <c r="D21" s="26">
        <v>105</v>
      </c>
      <c r="E21" s="26">
        <v>45</v>
      </c>
      <c r="F21" s="51">
        <v>18</v>
      </c>
      <c r="G21" s="26" t="s">
        <v>382</v>
      </c>
      <c r="H21" s="51">
        <v>90</v>
      </c>
      <c r="I21" s="51">
        <f t="shared" si="3"/>
        <v>900</v>
      </c>
      <c r="J21" s="27">
        <f t="shared" si="1"/>
        <v>42837</v>
      </c>
      <c r="K21" t="s">
        <v>252</v>
      </c>
      <c r="L21" s="28" t="s">
        <v>435</v>
      </c>
      <c r="M21" s="27">
        <f>B21+4</f>
        <v>42810</v>
      </c>
      <c r="N21" s="27">
        <f>M21+2</f>
        <v>42812</v>
      </c>
    </row>
    <row r="22" spans="1:14" x14ac:dyDescent="0.25">
      <c r="A22" s="26">
        <v>470269</v>
      </c>
      <c r="B22" s="27">
        <v>42812</v>
      </c>
      <c r="C22" s="22">
        <v>222550</v>
      </c>
      <c r="D22" s="26">
        <v>105</v>
      </c>
      <c r="E22" s="26">
        <v>60</v>
      </c>
      <c r="F22" s="51">
        <v>18</v>
      </c>
      <c r="G22" s="26" t="s">
        <v>382</v>
      </c>
      <c r="H22" s="51">
        <v>120</v>
      </c>
      <c r="I22" s="51">
        <f t="shared" si="3"/>
        <v>1200</v>
      </c>
      <c r="J22" s="27">
        <f t="shared" si="1"/>
        <v>42843</v>
      </c>
      <c r="K22" t="s">
        <v>252</v>
      </c>
      <c r="L22" s="28" t="s">
        <v>435</v>
      </c>
      <c r="M22" s="27">
        <f>B22+5</f>
        <v>42817</v>
      </c>
      <c r="N22" s="27">
        <f>M22+11</f>
        <v>42828</v>
      </c>
    </row>
    <row r="23" spans="1:14" x14ac:dyDescent="0.25">
      <c r="A23" s="26">
        <v>347507</v>
      </c>
      <c r="B23" s="27">
        <v>42812</v>
      </c>
      <c r="C23" s="22">
        <v>958925</v>
      </c>
      <c r="D23" s="26">
        <v>204</v>
      </c>
      <c r="E23" s="26">
        <v>60</v>
      </c>
      <c r="F23" s="51">
        <v>20</v>
      </c>
      <c r="G23" s="26" t="s">
        <v>382</v>
      </c>
      <c r="H23" s="51">
        <v>180</v>
      </c>
      <c r="I23" s="51">
        <f t="shared" si="3"/>
        <v>1380</v>
      </c>
      <c r="J23" s="27">
        <f t="shared" si="1"/>
        <v>42843</v>
      </c>
      <c r="K23" t="s">
        <v>251</v>
      </c>
      <c r="L23" s="28" t="s">
        <v>435</v>
      </c>
      <c r="M23" s="27">
        <f>B23+4</f>
        <v>42816</v>
      </c>
      <c r="N23" s="27">
        <f>M23+3</f>
        <v>42819</v>
      </c>
    </row>
    <row r="24" spans="1:14" x14ac:dyDescent="0.25">
      <c r="A24" s="26">
        <v>748962</v>
      </c>
      <c r="B24" s="27">
        <v>42801</v>
      </c>
      <c r="C24" s="26">
        <v>386423</v>
      </c>
      <c r="D24" s="26">
        <v>211</v>
      </c>
      <c r="E24" s="26">
        <v>300</v>
      </c>
      <c r="F24" s="51">
        <v>20</v>
      </c>
      <c r="G24" s="26" t="s">
        <v>382</v>
      </c>
      <c r="H24" s="51">
        <v>900</v>
      </c>
      <c r="I24" s="51">
        <f t="shared" si="3"/>
        <v>6900</v>
      </c>
      <c r="J24" s="27">
        <f t="shared" si="1"/>
        <v>42832</v>
      </c>
      <c r="K24" t="s">
        <v>251</v>
      </c>
      <c r="L24" s="28" t="s">
        <v>435</v>
      </c>
      <c r="M24" s="27">
        <f>B24+4</f>
        <v>42805</v>
      </c>
      <c r="N24" s="27">
        <f>M24+2</f>
        <v>42807</v>
      </c>
    </row>
    <row r="25" spans="1:14" x14ac:dyDescent="0.25">
      <c r="A25" s="28">
        <v>789536</v>
      </c>
      <c r="B25" s="27">
        <v>42802</v>
      </c>
      <c r="C25" s="26">
        <v>670632</v>
      </c>
      <c r="D25" s="26">
        <v>211</v>
      </c>
      <c r="E25" s="26">
        <v>30</v>
      </c>
      <c r="F25" s="51">
        <v>20</v>
      </c>
      <c r="G25" s="26" t="s">
        <v>382</v>
      </c>
      <c r="H25" s="51">
        <v>90</v>
      </c>
      <c r="I25" s="51">
        <f t="shared" si="3"/>
        <v>690</v>
      </c>
      <c r="J25" s="27">
        <f t="shared" si="1"/>
        <v>42833</v>
      </c>
      <c r="K25" t="s">
        <v>252</v>
      </c>
      <c r="L25" s="28" t="s">
        <v>743</v>
      </c>
      <c r="M25" s="27">
        <f>B25+20</f>
        <v>42822</v>
      </c>
      <c r="N25" s="27">
        <f>M25+7</f>
        <v>42829</v>
      </c>
    </row>
    <row r="26" spans="1:14" x14ac:dyDescent="0.25">
      <c r="A26" s="28">
        <v>851691</v>
      </c>
      <c r="B26" s="27">
        <v>42802</v>
      </c>
      <c r="C26" s="26">
        <v>346967</v>
      </c>
      <c r="D26" s="26">
        <v>211</v>
      </c>
      <c r="E26" s="26">
        <v>200</v>
      </c>
      <c r="F26" s="51">
        <v>20</v>
      </c>
      <c r="G26" s="26" t="s">
        <v>382</v>
      </c>
      <c r="H26" s="51">
        <v>600</v>
      </c>
      <c r="I26" s="51">
        <f t="shared" si="3"/>
        <v>4600</v>
      </c>
      <c r="J26" s="27">
        <f t="shared" si="1"/>
        <v>42833</v>
      </c>
      <c r="K26" t="s">
        <v>251</v>
      </c>
      <c r="L26" s="28" t="s">
        <v>744</v>
      </c>
      <c r="M26" s="27">
        <f>B26+4</f>
        <v>42806</v>
      </c>
      <c r="N26" s="27">
        <f>M26+2</f>
        <v>42808</v>
      </c>
    </row>
    <row r="27" spans="1:14" x14ac:dyDescent="0.25">
      <c r="A27" s="28">
        <v>538363</v>
      </c>
      <c r="B27" s="27">
        <v>42804</v>
      </c>
      <c r="C27" s="26">
        <v>598734</v>
      </c>
      <c r="D27" s="26">
        <v>211</v>
      </c>
      <c r="E27" s="26">
        <v>80</v>
      </c>
      <c r="F27" s="51">
        <v>20</v>
      </c>
      <c r="G27" s="26" t="s">
        <v>382</v>
      </c>
      <c r="H27" s="51">
        <v>240</v>
      </c>
      <c r="I27" s="51">
        <f t="shared" si="3"/>
        <v>1840</v>
      </c>
      <c r="J27" s="27">
        <f t="shared" si="1"/>
        <v>42835</v>
      </c>
      <c r="K27" t="s">
        <v>251</v>
      </c>
      <c r="L27" s="28" t="s">
        <v>261</v>
      </c>
      <c r="M27" s="27">
        <f>B27+3</f>
        <v>42807</v>
      </c>
      <c r="N27" s="27">
        <f>M27+12</f>
        <v>42819</v>
      </c>
    </row>
    <row r="28" spans="1:14" x14ac:dyDescent="0.25">
      <c r="A28" s="26">
        <v>834887</v>
      </c>
      <c r="B28" s="27">
        <v>42806</v>
      </c>
      <c r="C28" s="22">
        <v>761623</v>
      </c>
      <c r="D28" s="26">
        <v>211</v>
      </c>
      <c r="E28" s="26">
        <v>70</v>
      </c>
      <c r="F28" s="51">
        <v>20</v>
      </c>
      <c r="G28" s="26" t="s">
        <v>382</v>
      </c>
      <c r="H28" s="51">
        <v>210</v>
      </c>
      <c r="I28" s="51">
        <f t="shared" si="3"/>
        <v>1610</v>
      </c>
      <c r="J28" s="27">
        <f t="shared" si="1"/>
        <v>42837</v>
      </c>
      <c r="K28" t="s">
        <v>251</v>
      </c>
      <c r="L28" s="28" t="s">
        <v>744</v>
      </c>
      <c r="M28" s="27">
        <f>B28+5</f>
        <v>42811</v>
      </c>
      <c r="N28" s="27">
        <f t="shared" ref="N28:N34" si="4">M28+2</f>
        <v>42813</v>
      </c>
    </row>
    <row r="29" spans="1:14" x14ac:dyDescent="0.25">
      <c r="A29" s="26">
        <v>375669</v>
      </c>
      <c r="B29" s="27">
        <v>42809</v>
      </c>
      <c r="C29" s="22">
        <v>460542</v>
      </c>
      <c r="D29" s="26">
        <v>211</v>
      </c>
      <c r="E29" s="26">
        <v>30</v>
      </c>
      <c r="F29" s="51">
        <v>20</v>
      </c>
      <c r="G29" s="26" t="s">
        <v>382</v>
      </c>
      <c r="H29" s="51">
        <v>90</v>
      </c>
      <c r="I29" s="51">
        <f t="shared" si="3"/>
        <v>690</v>
      </c>
      <c r="J29" s="27">
        <f t="shared" si="1"/>
        <v>42840</v>
      </c>
      <c r="K29" t="s">
        <v>251</v>
      </c>
      <c r="L29" s="28" t="s">
        <v>744</v>
      </c>
      <c r="M29" s="27">
        <f>B29+3</f>
        <v>42812</v>
      </c>
      <c r="N29" s="27">
        <f t="shared" si="4"/>
        <v>42814</v>
      </c>
    </row>
    <row r="30" spans="1:14" x14ac:dyDescent="0.25">
      <c r="A30" s="26">
        <v>811308</v>
      </c>
      <c r="B30" s="27">
        <v>42811</v>
      </c>
      <c r="C30" s="22">
        <v>299769</v>
      </c>
      <c r="D30" s="26">
        <v>211</v>
      </c>
      <c r="E30" s="26">
        <v>60</v>
      </c>
      <c r="F30" s="51">
        <v>20</v>
      </c>
      <c r="G30" s="26" t="s">
        <v>382</v>
      </c>
      <c r="H30" s="51">
        <v>180</v>
      </c>
      <c r="I30" s="51">
        <f t="shared" si="3"/>
        <v>1380</v>
      </c>
      <c r="J30" s="27">
        <f t="shared" si="1"/>
        <v>42842</v>
      </c>
      <c r="K30" t="s">
        <v>251</v>
      </c>
      <c r="L30" s="28" t="s">
        <v>261</v>
      </c>
      <c r="M30" s="27">
        <f>B30+6</f>
        <v>42817</v>
      </c>
      <c r="N30" s="27">
        <f t="shared" si="4"/>
        <v>42819</v>
      </c>
    </row>
    <row r="31" spans="1:14" x14ac:dyDescent="0.25">
      <c r="A31" s="26">
        <v>192195</v>
      </c>
      <c r="B31" s="27">
        <v>42805</v>
      </c>
      <c r="C31" s="26">
        <v>907806</v>
      </c>
      <c r="D31" s="26">
        <v>212</v>
      </c>
      <c r="E31" s="26">
        <v>120</v>
      </c>
      <c r="F31" s="51">
        <v>20</v>
      </c>
      <c r="G31" s="26" t="s">
        <v>382</v>
      </c>
      <c r="H31" s="51">
        <v>360</v>
      </c>
      <c r="I31" s="51">
        <f t="shared" si="3"/>
        <v>2760</v>
      </c>
      <c r="J31" s="27">
        <f t="shared" si="1"/>
        <v>42836</v>
      </c>
      <c r="K31" t="s">
        <v>252</v>
      </c>
      <c r="L31" s="28" t="s">
        <v>261</v>
      </c>
      <c r="M31" s="27">
        <f>B31+4</f>
        <v>42809</v>
      </c>
      <c r="N31" s="27">
        <f t="shared" si="4"/>
        <v>42811</v>
      </c>
    </row>
    <row r="32" spans="1:14" x14ac:dyDescent="0.25">
      <c r="A32" s="26">
        <v>787447</v>
      </c>
      <c r="B32" s="27">
        <v>42806</v>
      </c>
      <c r="C32" s="22">
        <v>531968</v>
      </c>
      <c r="D32">
        <v>212</v>
      </c>
      <c r="E32">
        <v>100</v>
      </c>
      <c r="F32" s="51">
        <v>20</v>
      </c>
      <c r="G32" s="26" t="s">
        <v>382</v>
      </c>
      <c r="H32" s="51">
        <v>300</v>
      </c>
      <c r="I32" s="51">
        <f t="shared" si="3"/>
        <v>2300</v>
      </c>
      <c r="J32" s="27">
        <f t="shared" si="1"/>
        <v>42837</v>
      </c>
      <c r="K32" t="s">
        <v>251</v>
      </c>
      <c r="L32" s="28" t="s">
        <v>743</v>
      </c>
      <c r="M32" s="27">
        <f>B32+4</f>
        <v>42810</v>
      </c>
      <c r="N32" s="27">
        <f t="shared" si="4"/>
        <v>42812</v>
      </c>
    </row>
    <row r="33" spans="1:14" x14ac:dyDescent="0.25">
      <c r="A33" s="26">
        <v>878464</v>
      </c>
      <c r="B33" s="27">
        <v>42806</v>
      </c>
      <c r="C33" s="22">
        <v>162033</v>
      </c>
      <c r="D33">
        <v>212</v>
      </c>
      <c r="E33">
        <v>150</v>
      </c>
      <c r="F33" s="51">
        <v>20</v>
      </c>
      <c r="G33" s="26" t="s">
        <v>382</v>
      </c>
      <c r="H33" s="51">
        <v>450</v>
      </c>
      <c r="I33" s="51">
        <f t="shared" si="3"/>
        <v>3450</v>
      </c>
      <c r="J33" s="27">
        <f t="shared" si="1"/>
        <v>42837</v>
      </c>
      <c r="K33" t="s">
        <v>252</v>
      </c>
      <c r="L33" s="28" t="s">
        <v>261</v>
      </c>
      <c r="M33" s="27">
        <f>B33+3</f>
        <v>42809</v>
      </c>
      <c r="N33" s="27">
        <f t="shared" si="4"/>
        <v>42811</v>
      </c>
    </row>
    <row r="34" spans="1:14" x14ac:dyDescent="0.25">
      <c r="A34" s="26">
        <v>374508</v>
      </c>
      <c r="B34" s="27">
        <v>42806</v>
      </c>
      <c r="C34" s="22">
        <v>369148</v>
      </c>
      <c r="D34">
        <v>212</v>
      </c>
      <c r="E34">
        <v>60</v>
      </c>
      <c r="F34" s="51">
        <v>20</v>
      </c>
      <c r="G34" s="26" t="s">
        <v>382</v>
      </c>
      <c r="H34" s="51">
        <v>180</v>
      </c>
      <c r="I34" s="51">
        <f t="shared" si="3"/>
        <v>1380</v>
      </c>
      <c r="J34" s="27">
        <f t="shared" ref="J34:J65" si="5">B34+31</f>
        <v>42837</v>
      </c>
      <c r="K34" t="s">
        <v>251</v>
      </c>
      <c r="L34" s="28" t="s">
        <v>743</v>
      </c>
      <c r="M34" s="27">
        <f>B34+5</f>
        <v>42811</v>
      </c>
      <c r="N34" s="27">
        <f t="shared" si="4"/>
        <v>42813</v>
      </c>
    </row>
    <row r="35" spans="1:14" x14ac:dyDescent="0.25">
      <c r="A35" s="26">
        <v>918398</v>
      </c>
      <c r="B35" s="27">
        <v>42811</v>
      </c>
      <c r="C35" s="22">
        <v>936655</v>
      </c>
      <c r="D35">
        <v>212</v>
      </c>
      <c r="E35">
        <v>70</v>
      </c>
      <c r="F35" s="51">
        <v>20</v>
      </c>
      <c r="G35" s="26" t="s">
        <v>382</v>
      </c>
      <c r="H35" s="51">
        <v>210</v>
      </c>
      <c r="I35" s="51">
        <f t="shared" si="3"/>
        <v>1610</v>
      </c>
      <c r="J35" s="27">
        <f t="shared" si="5"/>
        <v>42842</v>
      </c>
      <c r="K35" t="s">
        <v>251</v>
      </c>
      <c r="L35" s="28" t="s">
        <v>261</v>
      </c>
      <c r="M35" s="27">
        <f>B35+7</f>
        <v>42818</v>
      </c>
      <c r="N35" s="27">
        <f>M35+10</f>
        <v>42828</v>
      </c>
    </row>
    <row r="36" spans="1:14" x14ac:dyDescent="0.25">
      <c r="A36" s="26">
        <v>796183</v>
      </c>
      <c r="B36" s="27">
        <v>42812</v>
      </c>
      <c r="C36" s="22">
        <v>294782</v>
      </c>
      <c r="D36">
        <v>212</v>
      </c>
      <c r="E36">
        <v>80</v>
      </c>
      <c r="F36" s="51">
        <v>20</v>
      </c>
      <c r="G36" s="26" t="s">
        <v>382</v>
      </c>
      <c r="H36" s="51">
        <v>240</v>
      </c>
      <c r="I36" s="51">
        <f t="shared" si="3"/>
        <v>1840</v>
      </c>
      <c r="J36" s="27">
        <f t="shared" si="5"/>
        <v>42843</v>
      </c>
      <c r="K36" t="s">
        <v>251</v>
      </c>
      <c r="L36" s="28" t="s">
        <v>261</v>
      </c>
      <c r="M36" s="27">
        <f>B36+4</f>
        <v>42816</v>
      </c>
      <c r="N36" s="27">
        <f>M36+12</f>
        <v>42828</v>
      </c>
    </row>
    <row r="37" spans="1:14" x14ac:dyDescent="0.25">
      <c r="A37" s="28">
        <v>858373</v>
      </c>
      <c r="B37" s="27">
        <v>42801</v>
      </c>
      <c r="C37" s="26">
        <v>783674</v>
      </c>
      <c r="D37">
        <v>213</v>
      </c>
      <c r="E37">
        <v>150</v>
      </c>
      <c r="F37" s="51">
        <v>20</v>
      </c>
      <c r="G37" s="30">
        <v>0.05</v>
      </c>
      <c r="H37" s="51">
        <v>450</v>
      </c>
      <c r="I37" s="51">
        <v>3277.5</v>
      </c>
      <c r="J37" s="27">
        <f t="shared" si="5"/>
        <v>42832</v>
      </c>
      <c r="K37" t="s">
        <v>251</v>
      </c>
      <c r="L37" s="28" t="s">
        <v>435</v>
      </c>
      <c r="M37" s="27">
        <f>B37+3</f>
        <v>42804</v>
      </c>
      <c r="N37" s="27">
        <f t="shared" ref="N37:N44" si="6">M37+2</f>
        <v>42806</v>
      </c>
    </row>
    <row r="38" spans="1:14" x14ac:dyDescent="0.25">
      <c r="A38" s="28">
        <v>151650</v>
      </c>
      <c r="B38" s="27">
        <v>42802</v>
      </c>
      <c r="C38" s="26">
        <v>127057</v>
      </c>
      <c r="D38">
        <v>213</v>
      </c>
      <c r="E38">
        <v>180</v>
      </c>
      <c r="F38" s="51">
        <v>20</v>
      </c>
      <c r="G38" s="26" t="s">
        <v>382</v>
      </c>
      <c r="H38" s="51">
        <v>540</v>
      </c>
      <c r="I38" s="51">
        <f t="shared" ref="I38:I50" si="7">(E38*F38)+H38</f>
        <v>4140</v>
      </c>
      <c r="J38" s="27">
        <f t="shared" si="5"/>
        <v>42833</v>
      </c>
      <c r="K38" t="s">
        <v>252</v>
      </c>
      <c r="L38" s="28" t="s">
        <v>743</v>
      </c>
      <c r="M38" s="27">
        <f>B38+5</f>
        <v>42807</v>
      </c>
      <c r="N38" s="27">
        <f t="shared" si="6"/>
        <v>42809</v>
      </c>
    </row>
    <row r="39" spans="1:14" x14ac:dyDescent="0.25">
      <c r="A39" s="28">
        <v>136173</v>
      </c>
      <c r="B39" s="27">
        <v>42802</v>
      </c>
      <c r="C39" s="26">
        <v>368752</v>
      </c>
      <c r="D39">
        <v>213</v>
      </c>
      <c r="E39">
        <v>80</v>
      </c>
      <c r="F39" s="51">
        <v>20</v>
      </c>
      <c r="G39" s="26" t="s">
        <v>382</v>
      </c>
      <c r="H39" s="51">
        <v>240</v>
      </c>
      <c r="I39" s="51">
        <f t="shared" si="7"/>
        <v>1840</v>
      </c>
      <c r="J39" s="27">
        <f t="shared" si="5"/>
        <v>42833</v>
      </c>
      <c r="K39" t="s">
        <v>251</v>
      </c>
      <c r="L39" s="28" t="s">
        <v>435</v>
      </c>
      <c r="M39" s="27">
        <f>B39+3</f>
        <v>42805</v>
      </c>
      <c r="N39" s="27">
        <f t="shared" si="6"/>
        <v>42807</v>
      </c>
    </row>
    <row r="40" spans="1:14" x14ac:dyDescent="0.25">
      <c r="A40" s="26">
        <v>703002</v>
      </c>
      <c r="B40" s="27">
        <v>42806</v>
      </c>
      <c r="C40" s="22">
        <v>299808</v>
      </c>
      <c r="D40">
        <v>213</v>
      </c>
      <c r="E40">
        <v>90</v>
      </c>
      <c r="F40" s="51">
        <v>20</v>
      </c>
      <c r="G40" s="26" t="s">
        <v>382</v>
      </c>
      <c r="H40" s="51">
        <v>270</v>
      </c>
      <c r="I40" s="51">
        <f t="shared" si="7"/>
        <v>2070</v>
      </c>
      <c r="J40" s="27">
        <f t="shared" si="5"/>
        <v>42837</v>
      </c>
      <c r="K40" t="s">
        <v>251</v>
      </c>
      <c r="L40" s="28" t="s">
        <v>743</v>
      </c>
      <c r="M40" s="27">
        <f>B40+3</f>
        <v>42809</v>
      </c>
      <c r="N40" s="27">
        <f t="shared" si="6"/>
        <v>42811</v>
      </c>
    </row>
    <row r="41" spans="1:14" x14ac:dyDescent="0.25">
      <c r="A41" s="26">
        <v>144248</v>
      </c>
      <c r="B41" s="27">
        <v>42806</v>
      </c>
      <c r="C41" s="22">
        <v>464026</v>
      </c>
      <c r="D41">
        <v>213</v>
      </c>
      <c r="E41">
        <v>75</v>
      </c>
      <c r="F41" s="51">
        <v>20</v>
      </c>
      <c r="G41" s="26" t="s">
        <v>382</v>
      </c>
      <c r="H41" s="51">
        <v>225</v>
      </c>
      <c r="I41" s="51">
        <f t="shared" si="7"/>
        <v>1725</v>
      </c>
      <c r="J41" s="27">
        <f t="shared" si="5"/>
        <v>42837</v>
      </c>
      <c r="K41" t="s">
        <v>251</v>
      </c>
      <c r="L41" s="28" t="s">
        <v>743</v>
      </c>
      <c r="M41" s="27">
        <f>B41+5</f>
        <v>42811</v>
      </c>
      <c r="N41" s="27">
        <f t="shared" si="6"/>
        <v>42813</v>
      </c>
    </row>
    <row r="42" spans="1:14" x14ac:dyDescent="0.25">
      <c r="A42" s="26">
        <v>425821</v>
      </c>
      <c r="B42" s="27">
        <v>42809</v>
      </c>
      <c r="C42" s="22">
        <v>644503</v>
      </c>
      <c r="D42">
        <v>213</v>
      </c>
      <c r="E42">
        <v>40</v>
      </c>
      <c r="F42" s="51">
        <v>20</v>
      </c>
      <c r="G42" s="26" t="s">
        <v>382</v>
      </c>
      <c r="H42" s="51">
        <v>120</v>
      </c>
      <c r="I42" s="51">
        <f t="shared" si="7"/>
        <v>920</v>
      </c>
      <c r="J42" s="27">
        <f t="shared" si="5"/>
        <v>42840</v>
      </c>
      <c r="K42" t="s">
        <v>251</v>
      </c>
      <c r="L42" s="28" t="s">
        <v>261</v>
      </c>
      <c r="M42" s="27">
        <f>B42+6</f>
        <v>42815</v>
      </c>
      <c r="N42" s="27">
        <f t="shared" si="6"/>
        <v>42817</v>
      </c>
    </row>
    <row r="43" spans="1:14" x14ac:dyDescent="0.25">
      <c r="A43" s="26">
        <v>639808</v>
      </c>
      <c r="B43" s="27">
        <v>42805</v>
      </c>
      <c r="C43" s="26">
        <v>413404</v>
      </c>
      <c r="D43">
        <v>214</v>
      </c>
      <c r="E43">
        <v>150</v>
      </c>
      <c r="F43" s="51">
        <v>20</v>
      </c>
      <c r="G43" s="26" t="s">
        <v>382</v>
      </c>
      <c r="H43" s="51">
        <v>450</v>
      </c>
      <c r="I43" s="51">
        <f t="shared" si="7"/>
        <v>3450</v>
      </c>
      <c r="J43" s="27">
        <f t="shared" si="5"/>
        <v>42836</v>
      </c>
      <c r="K43" t="s">
        <v>252</v>
      </c>
      <c r="L43" s="28" t="s">
        <v>743</v>
      </c>
      <c r="M43" s="27">
        <f>B43+4</f>
        <v>42809</v>
      </c>
      <c r="N43" s="27">
        <f t="shared" si="6"/>
        <v>42811</v>
      </c>
    </row>
    <row r="44" spans="1:14" x14ac:dyDescent="0.25">
      <c r="A44" s="26">
        <v>331480</v>
      </c>
      <c r="B44" s="27">
        <v>42806</v>
      </c>
      <c r="C44" s="22">
        <v>844070</v>
      </c>
      <c r="D44">
        <v>214</v>
      </c>
      <c r="E44">
        <v>80</v>
      </c>
      <c r="F44" s="51">
        <v>20</v>
      </c>
      <c r="G44" s="26" t="s">
        <v>382</v>
      </c>
      <c r="H44" s="51">
        <v>240</v>
      </c>
      <c r="I44" s="51">
        <f t="shared" si="7"/>
        <v>1840</v>
      </c>
      <c r="J44" s="27">
        <f t="shared" si="5"/>
        <v>42837</v>
      </c>
      <c r="K44" t="s">
        <v>251</v>
      </c>
      <c r="L44" s="28" t="s">
        <v>744</v>
      </c>
      <c r="M44" s="27">
        <f>B44+3</f>
        <v>42809</v>
      </c>
      <c r="N44" s="27">
        <f t="shared" si="6"/>
        <v>42811</v>
      </c>
    </row>
    <row r="45" spans="1:14" x14ac:dyDescent="0.25">
      <c r="A45" s="26">
        <v>654316</v>
      </c>
      <c r="B45" s="27">
        <v>42809</v>
      </c>
      <c r="C45" s="22">
        <v>348953</v>
      </c>
      <c r="D45">
        <v>214</v>
      </c>
      <c r="E45">
        <v>100</v>
      </c>
      <c r="F45" s="51">
        <v>20</v>
      </c>
      <c r="G45" s="26" t="s">
        <v>382</v>
      </c>
      <c r="H45" s="51">
        <v>300</v>
      </c>
      <c r="I45" s="51">
        <f t="shared" si="7"/>
        <v>2300</v>
      </c>
      <c r="J45" s="27">
        <f t="shared" si="5"/>
        <v>42840</v>
      </c>
      <c r="K45" t="s">
        <v>251</v>
      </c>
      <c r="L45" s="28" t="s">
        <v>744</v>
      </c>
      <c r="M45" s="27">
        <f>B45+3</f>
        <v>42812</v>
      </c>
      <c r="N45" s="27">
        <f>M45+10</f>
        <v>42822</v>
      </c>
    </row>
    <row r="46" spans="1:14" x14ac:dyDescent="0.25">
      <c r="A46" s="28">
        <v>320654</v>
      </c>
      <c r="B46" s="27">
        <v>42801</v>
      </c>
      <c r="C46" s="26">
        <v>456785</v>
      </c>
      <c r="D46">
        <v>215</v>
      </c>
      <c r="E46">
        <v>500</v>
      </c>
      <c r="F46" s="51">
        <v>20</v>
      </c>
      <c r="G46" s="26" t="s">
        <v>382</v>
      </c>
      <c r="H46" s="51">
        <v>1500</v>
      </c>
      <c r="I46" s="51">
        <f t="shared" si="7"/>
        <v>11500</v>
      </c>
      <c r="J46" s="27">
        <f t="shared" si="5"/>
        <v>42832</v>
      </c>
      <c r="K46" t="s">
        <v>251</v>
      </c>
      <c r="L46" s="28" t="s">
        <v>261</v>
      </c>
      <c r="M46" s="27">
        <f>B46+4</f>
        <v>42805</v>
      </c>
      <c r="N46" s="27">
        <f>M46+2</f>
        <v>42807</v>
      </c>
    </row>
    <row r="47" spans="1:14" x14ac:dyDescent="0.25">
      <c r="A47" s="26">
        <v>781206</v>
      </c>
      <c r="B47" s="27">
        <v>42809</v>
      </c>
      <c r="C47" s="22">
        <v>588468</v>
      </c>
      <c r="D47">
        <v>215</v>
      </c>
      <c r="E47">
        <v>500</v>
      </c>
      <c r="F47" s="51">
        <v>20</v>
      </c>
      <c r="G47" s="26" t="s">
        <v>382</v>
      </c>
      <c r="H47" s="51">
        <v>1500</v>
      </c>
      <c r="I47" s="51">
        <f t="shared" si="7"/>
        <v>11500</v>
      </c>
      <c r="J47" s="27">
        <f t="shared" si="5"/>
        <v>42840</v>
      </c>
      <c r="K47" t="s">
        <v>251</v>
      </c>
      <c r="L47" s="28" t="s">
        <v>744</v>
      </c>
      <c r="M47" s="27">
        <f>B47+5</f>
        <v>42814</v>
      </c>
      <c r="N47" s="27">
        <f>M47+1</f>
        <v>42815</v>
      </c>
    </row>
    <row r="48" spans="1:14" x14ac:dyDescent="0.25">
      <c r="A48" s="26">
        <v>886346</v>
      </c>
      <c r="B48" s="27">
        <v>42811</v>
      </c>
      <c r="C48" s="22">
        <v>810513</v>
      </c>
      <c r="D48">
        <v>215</v>
      </c>
      <c r="E48">
        <v>80</v>
      </c>
      <c r="F48" s="51">
        <v>20</v>
      </c>
      <c r="G48" s="26" t="s">
        <v>382</v>
      </c>
      <c r="H48" s="51">
        <v>240</v>
      </c>
      <c r="I48" s="51">
        <f t="shared" si="7"/>
        <v>1840</v>
      </c>
      <c r="J48" s="27">
        <f t="shared" si="5"/>
        <v>42842</v>
      </c>
      <c r="K48" t="s">
        <v>252</v>
      </c>
      <c r="L48" s="28" t="s">
        <v>261</v>
      </c>
      <c r="M48" s="27">
        <f>B48+7</f>
        <v>42818</v>
      </c>
      <c r="N48" s="27">
        <f>M48+2</f>
        <v>42820</v>
      </c>
    </row>
    <row r="49" spans="1:14" x14ac:dyDescent="0.25">
      <c r="A49" s="28">
        <v>951264</v>
      </c>
      <c r="B49" s="27">
        <v>42801</v>
      </c>
      <c r="C49" s="26">
        <v>835679</v>
      </c>
      <c r="D49">
        <v>301</v>
      </c>
      <c r="E49">
        <v>90</v>
      </c>
      <c r="F49" s="51">
        <v>25</v>
      </c>
      <c r="G49" s="26" t="s">
        <v>382</v>
      </c>
      <c r="H49" s="51">
        <v>90</v>
      </c>
      <c r="I49" s="51">
        <f t="shared" si="7"/>
        <v>2340</v>
      </c>
      <c r="J49" s="27">
        <f t="shared" si="5"/>
        <v>42832</v>
      </c>
      <c r="K49" t="s">
        <v>252</v>
      </c>
      <c r="L49" s="28" t="s">
        <v>435</v>
      </c>
      <c r="M49" s="27">
        <f>B49+3</f>
        <v>42804</v>
      </c>
      <c r="N49" s="27">
        <f>M49+2</f>
        <v>42806</v>
      </c>
    </row>
    <row r="50" spans="1:14" x14ac:dyDescent="0.25">
      <c r="A50" s="28">
        <v>226057</v>
      </c>
      <c r="B50" s="27">
        <v>42801</v>
      </c>
      <c r="C50" s="26">
        <v>237542</v>
      </c>
      <c r="D50">
        <v>301</v>
      </c>
      <c r="E50">
        <v>300</v>
      </c>
      <c r="F50" s="51">
        <v>25</v>
      </c>
      <c r="G50" s="26" t="s">
        <v>382</v>
      </c>
      <c r="H50" s="51">
        <v>300</v>
      </c>
      <c r="I50" s="51">
        <f t="shared" si="7"/>
        <v>7800</v>
      </c>
      <c r="J50" s="27">
        <f t="shared" si="5"/>
        <v>42832</v>
      </c>
      <c r="K50" t="s">
        <v>251</v>
      </c>
      <c r="L50" s="28" t="s">
        <v>261</v>
      </c>
      <c r="M50" s="27">
        <f>B50+4</f>
        <v>42805</v>
      </c>
      <c r="N50" s="27">
        <f>M50+2</f>
        <v>42807</v>
      </c>
    </row>
    <row r="51" spans="1:14" x14ac:dyDescent="0.25">
      <c r="A51" s="28">
        <v>469530</v>
      </c>
      <c r="B51" s="27">
        <v>42804</v>
      </c>
      <c r="C51" s="26">
        <v>650780</v>
      </c>
      <c r="D51">
        <v>301</v>
      </c>
      <c r="E51">
        <v>150</v>
      </c>
      <c r="F51" s="51">
        <v>25</v>
      </c>
      <c r="G51" s="30">
        <v>0.05</v>
      </c>
      <c r="H51" s="51">
        <v>150</v>
      </c>
      <c r="I51" s="51">
        <v>3705</v>
      </c>
      <c r="J51" s="27">
        <f t="shared" si="5"/>
        <v>42835</v>
      </c>
      <c r="K51" t="s">
        <v>251</v>
      </c>
      <c r="L51" s="28" t="s">
        <v>743</v>
      </c>
      <c r="M51" s="27">
        <f>B51+5</f>
        <v>42809</v>
      </c>
      <c r="N51" s="27">
        <f>M51+2</f>
        <v>42811</v>
      </c>
    </row>
    <row r="52" spans="1:14" x14ac:dyDescent="0.25">
      <c r="A52" s="28">
        <v>270550</v>
      </c>
      <c r="B52" s="27">
        <v>42804</v>
      </c>
      <c r="C52" s="26">
        <v>522148</v>
      </c>
      <c r="D52">
        <v>301</v>
      </c>
      <c r="E52">
        <v>160</v>
      </c>
      <c r="F52" s="51">
        <v>25</v>
      </c>
      <c r="G52" s="26" t="s">
        <v>382</v>
      </c>
      <c r="H52" s="51">
        <v>160</v>
      </c>
      <c r="I52" s="51">
        <f t="shared" ref="I52:I76" si="8">(E52*F52)+H52</f>
        <v>4160</v>
      </c>
      <c r="J52" s="27">
        <f t="shared" si="5"/>
        <v>42835</v>
      </c>
      <c r="K52" t="s">
        <v>251</v>
      </c>
      <c r="L52" s="28" t="s">
        <v>743</v>
      </c>
      <c r="M52" s="27">
        <f>B52+7</f>
        <v>42811</v>
      </c>
      <c r="N52" s="27">
        <f>M52+2</f>
        <v>42813</v>
      </c>
    </row>
    <row r="53" spans="1:14" x14ac:dyDescent="0.25">
      <c r="A53" s="28">
        <v>703747</v>
      </c>
      <c r="B53" s="27">
        <v>42804</v>
      </c>
      <c r="C53" s="26">
        <v>650470</v>
      </c>
      <c r="D53">
        <v>301</v>
      </c>
      <c r="E53">
        <v>60</v>
      </c>
      <c r="F53" s="51">
        <v>25</v>
      </c>
      <c r="G53" s="26" t="s">
        <v>382</v>
      </c>
      <c r="H53" s="51">
        <v>60</v>
      </c>
      <c r="I53" s="51">
        <f t="shared" si="8"/>
        <v>1560</v>
      </c>
      <c r="J53" s="27">
        <f t="shared" si="5"/>
        <v>42835</v>
      </c>
      <c r="K53" t="s">
        <v>251</v>
      </c>
      <c r="L53" s="28" t="s">
        <v>744</v>
      </c>
      <c r="M53" s="27">
        <f>B53+5</f>
        <v>42809</v>
      </c>
      <c r="N53" s="27">
        <f>M53+4</f>
        <v>42813</v>
      </c>
    </row>
    <row r="54" spans="1:14" x14ac:dyDescent="0.25">
      <c r="A54" s="26">
        <v>919359</v>
      </c>
      <c r="B54" s="27">
        <v>42805</v>
      </c>
      <c r="C54" s="26">
        <v>780754</v>
      </c>
      <c r="D54">
        <v>301</v>
      </c>
      <c r="E54">
        <v>40</v>
      </c>
      <c r="F54" s="51">
        <v>25</v>
      </c>
      <c r="G54" s="26" t="s">
        <v>382</v>
      </c>
      <c r="H54" s="51">
        <v>40</v>
      </c>
      <c r="I54" s="51">
        <f t="shared" si="8"/>
        <v>1040</v>
      </c>
      <c r="J54" s="27">
        <f t="shared" si="5"/>
        <v>42836</v>
      </c>
      <c r="K54" t="s">
        <v>252</v>
      </c>
      <c r="L54" s="28" t="s">
        <v>743</v>
      </c>
      <c r="M54" s="27">
        <f>B54+3</f>
        <v>42808</v>
      </c>
      <c r="N54" s="27">
        <f>M54+2</f>
        <v>42810</v>
      </c>
    </row>
    <row r="55" spans="1:14" x14ac:dyDescent="0.25">
      <c r="A55" s="26">
        <v>142455</v>
      </c>
      <c r="B55" s="27">
        <v>42805</v>
      </c>
      <c r="C55" s="22">
        <v>756247</v>
      </c>
      <c r="D55">
        <v>301</v>
      </c>
      <c r="E55">
        <v>100</v>
      </c>
      <c r="F55" s="51">
        <v>25</v>
      </c>
      <c r="G55" s="26" t="s">
        <v>382</v>
      </c>
      <c r="H55" s="51">
        <v>100</v>
      </c>
      <c r="I55" s="51">
        <f t="shared" si="8"/>
        <v>2600</v>
      </c>
      <c r="J55" s="27">
        <f t="shared" si="5"/>
        <v>42836</v>
      </c>
      <c r="K55" t="s">
        <v>251</v>
      </c>
      <c r="L55" s="28" t="s">
        <v>743</v>
      </c>
      <c r="M55" s="27">
        <f>B55+6</f>
        <v>42811</v>
      </c>
      <c r="N55" s="27">
        <f>M55+2</f>
        <v>42813</v>
      </c>
    </row>
    <row r="56" spans="1:14" x14ac:dyDescent="0.25">
      <c r="A56" s="26">
        <v>253625</v>
      </c>
      <c r="B56" s="27">
        <v>42809</v>
      </c>
      <c r="C56" s="22">
        <v>322237</v>
      </c>
      <c r="D56">
        <v>301</v>
      </c>
      <c r="E56">
        <v>60</v>
      </c>
      <c r="F56" s="51">
        <v>25</v>
      </c>
      <c r="G56" s="26" t="s">
        <v>382</v>
      </c>
      <c r="H56" s="51">
        <v>60</v>
      </c>
      <c r="I56" s="51">
        <f t="shared" si="8"/>
        <v>1560</v>
      </c>
      <c r="J56" s="27">
        <f t="shared" si="5"/>
        <v>42840</v>
      </c>
      <c r="K56" t="s">
        <v>251</v>
      </c>
      <c r="L56" s="28" t="s">
        <v>435</v>
      </c>
      <c r="M56" s="27">
        <f>B56+3</f>
        <v>42812</v>
      </c>
      <c r="N56" s="27">
        <f>M56+4</f>
        <v>42816</v>
      </c>
    </row>
    <row r="57" spans="1:14" x14ac:dyDescent="0.25">
      <c r="A57" s="26">
        <v>422494</v>
      </c>
      <c r="B57" s="27">
        <v>42811</v>
      </c>
      <c r="C57" s="22">
        <v>713577</v>
      </c>
      <c r="D57">
        <v>301</v>
      </c>
      <c r="E57">
        <v>160</v>
      </c>
      <c r="F57" s="51">
        <v>25</v>
      </c>
      <c r="G57" s="26" t="s">
        <v>382</v>
      </c>
      <c r="H57" s="51">
        <v>160</v>
      </c>
      <c r="I57" s="51">
        <f t="shared" si="8"/>
        <v>4160</v>
      </c>
      <c r="J57" s="27">
        <f t="shared" si="5"/>
        <v>42842</v>
      </c>
      <c r="K57" t="s">
        <v>251</v>
      </c>
      <c r="L57" s="28" t="s">
        <v>744</v>
      </c>
      <c r="M57" s="27">
        <f>B57+5</f>
        <v>42816</v>
      </c>
      <c r="N57" s="27">
        <f>M57+2</f>
        <v>42818</v>
      </c>
    </row>
    <row r="58" spans="1:14" x14ac:dyDescent="0.25">
      <c r="A58" s="26">
        <v>160400</v>
      </c>
      <c r="B58" s="27">
        <v>42801</v>
      </c>
      <c r="C58" s="26">
        <v>874239</v>
      </c>
      <c r="D58">
        <v>302</v>
      </c>
      <c r="E58">
        <v>150</v>
      </c>
      <c r="F58" s="51">
        <v>25</v>
      </c>
      <c r="G58" s="26" t="s">
        <v>382</v>
      </c>
      <c r="H58" s="51">
        <v>150</v>
      </c>
      <c r="I58" s="51">
        <f t="shared" si="8"/>
        <v>3900</v>
      </c>
      <c r="J58" s="27">
        <f t="shared" si="5"/>
        <v>42832</v>
      </c>
      <c r="K58" t="s">
        <v>251</v>
      </c>
      <c r="L58" s="28" t="s">
        <v>743</v>
      </c>
      <c r="M58" s="27">
        <f>B58+5</f>
        <v>42806</v>
      </c>
      <c r="N58" s="27">
        <f>M58+2</f>
        <v>42808</v>
      </c>
    </row>
    <row r="59" spans="1:14" x14ac:dyDescent="0.25">
      <c r="A59" s="28">
        <v>945942</v>
      </c>
      <c r="B59" s="27">
        <v>42801</v>
      </c>
      <c r="C59" s="26">
        <v>679346</v>
      </c>
      <c r="D59">
        <v>302</v>
      </c>
      <c r="E59">
        <v>40</v>
      </c>
      <c r="F59" s="51">
        <v>25</v>
      </c>
      <c r="G59" s="26" t="s">
        <v>382</v>
      </c>
      <c r="H59" s="51">
        <v>40</v>
      </c>
      <c r="I59" s="51">
        <f t="shared" si="8"/>
        <v>1040</v>
      </c>
      <c r="J59" s="27">
        <f t="shared" si="5"/>
        <v>42832</v>
      </c>
      <c r="K59" t="s">
        <v>251</v>
      </c>
      <c r="L59" s="28" t="s">
        <v>743</v>
      </c>
      <c r="M59" s="27">
        <f>B59+3</f>
        <v>42804</v>
      </c>
      <c r="N59" s="27">
        <f>M59+2</f>
        <v>42806</v>
      </c>
    </row>
    <row r="60" spans="1:14" x14ac:dyDescent="0.25">
      <c r="A60" s="28">
        <v>313958</v>
      </c>
      <c r="B60" s="27">
        <v>42802</v>
      </c>
      <c r="C60" s="26">
        <v>969873</v>
      </c>
      <c r="D60">
        <v>302</v>
      </c>
      <c r="E60">
        <v>150</v>
      </c>
      <c r="F60" s="51">
        <v>25</v>
      </c>
      <c r="G60" s="26" t="s">
        <v>382</v>
      </c>
      <c r="H60" s="51">
        <v>150</v>
      </c>
      <c r="I60" s="51">
        <f t="shared" si="8"/>
        <v>3900</v>
      </c>
      <c r="J60" s="27">
        <f t="shared" si="5"/>
        <v>42833</v>
      </c>
      <c r="K60" t="s">
        <v>252</v>
      </c>
      <c r="L60" s="28" t="s">
        <v>743</v>
      </c>
      <c r="M60" s="27">
        <f>B60+4</f>
        <v>42806</v>
      </c>
      <c r="N60" s="27">
        <f>M60+2</f>
        <v>42808</v>
      </c>
    </row>
    <row r="61" spans="1:14" x14ac:dyDescent="0.25">
      <c r="A61" s="28">
        <v>411891</v>
      </c>
      <c r="B61" s="27">
        <v>42802</v>
      </c>
      <c r="C61" s="26">
        <v>236098</v>
      </c>
      <c r="D61">
        <v>302</v>
      </c>
      <c r="E61">
        <v>230</v>
      </c>
      <c r="F61" s="51">
        <v>25</v>
      </c>
      <c r="G61" s="26" t="s">
        <v>382</v>
      </c>
      <c r="H61" s="51">
        <v>230</v>
      </c>
      <c r="I61" s="51">
        <f t="shared" si="8"/>
        <v>5980</v>
      </c>
      <c r="J61" s="27">
        <f t="shared" si="5"/>
        <v>42833</v>
      </c>
      <c r="K61" t="s">
        <v>251</v>
      </c>
      <c r="L61" s="28" t="s">
        <v>435</v>
      </c>
      <c r="M61" s="27">
        <f>B61+3</f>
        <v>42805</v>
      </c>
      <c r="N61" s="27">
        <f>M61+1</f>
        <v>42806</v>
      </c>
    </row>
    <row r="62" spans="1:14" x14ac:dyDescent="0.25">
      <c r="A62" s="28">
        <v>470794</v>
      </c>
      <c r="B62" s="27">
        <v>42804</v>
      </c>
      <c r="C62" s="26">
        <v>698236</v>
      </c>
      <c r="D62">
        <v>302</v>
      </c>
      <c r="E62">
        <v>100</v>
      </c>
      <c r="F62" s="51">
        <v>25</v>
      </c>
      <c r="G62" s="26" t="s">
        <v>382</v>
      </c>
      <c r="H62" s="51">
        <v>100</v>
      </c>
      <c r="I62" s="51">
        <f t="shared" si="8"/>
        <v>2600</v>
      </c>
      <c r="J62" s="27">
        <f t="shared" si="5"/>
        <v>42835</v>
      </c>
      <c r="K62" t="s">
        <v>251</v>
      </c>
      <c r="L62" s="28" t="s">
        <v>261</v>
      </c>
      <c r="M62" s="27">
        <f>B62+4</f>
        <v>42808</v>
      </c>
      <c r="N62" s="27">
        <f>M62+2</f>
        <v>42810</v>
      </c>
    </row>
    <row r="63" spans="1:14" x14ac:dyDescent="0.25">
      <c r="A63" s="26">
        <v>725746</v>
      </c>
      <c r="B63" s="27">
        <v>42809</v>
      </c>
      <c r="C63" s="22">
        <v>212009</v>
      </c>
      <c r="D63">
        <v>302</v>
      </c>
      <c r="E63">
        <v>65</v>
      </c>
      <c r="F63" s="51">
        <v>25</v>
      </c>
      <c r="G63" s="26" t="s">
        <v>382</v>
      </c>
      <c r="H63" s="51">
        <v>65</v>
      </c>
      <c r="I63" s="51">
        <f t="shared" si="8"/>
        <v>1690</v>
      </c>
      <c r="J63" s="27">
        <f t="shared" si="5"/>
        <v>42840</v>
      </c>
      <c r="K63" t="s">
        <v>251</v>
      </c>
      <c r="L63" s="28" t="s">
        <v>744</v>
      </c>
      <c r="M63" s="27">
        <f>B63+4</f>
        <v>42813</v>
      </c>
      <c r="N63" s="27">
        <f>M63+5</f>
        <v>42818</v>
      </c>
    </row>
    <row r="64" spans="1:14" x14ac:dyDescent="0.25">
      <c r="A64" s="26">
        <v>194967</v>
      </c>
      <c r="B64" s="27">
        <v>42811</v>
      </c>
      <c r="C64" s="22">
        <v>412359</v>
      </c>
      <c r="D64">
        <v>302</v>
      </c>
      <c r="E64">
        <v>150</v>
      </c>
      <c r="F64" s="51">
        <v>25</v>
      </c>
      <c r="G64" s="26" t="s">
        <v>382</v>
      </c>
      <c r="H64" s="51">
        <v>150</v>
      </c>
      <c r="I64" s="51">
        <f t="shared" si="8"/>
        <v>3900</v>
      </c>
      <c r="J64" s="27">
        <f t="shared" si="5"/>
        <v>42842</v>
      </c>
      <c r="K64" t="s">
        <v>251</v>
      </c>
      <c r="L64" s="28" t="s">
        <v>743</v>
      </c>
      <c r="M64" s="27">
        <f>B64+6</f>
        <v>42817</v>
      </c>
      <c r="N64" s="27">
        <f>M64+2</f>
        <v>42819</v>
      </c>
    </row>
    <row r="65" spans="1:14" x14ac:dyDescent="0.25">
      <c r="A65" s="26">
        <v>374544</v>
      </c>
      <c r="B65" s="27">
        <v>42812</v>
      </c>
      <c r="C65" s="22">
        <v>643323</v>
      </c>
      <c r="D65">
        <v>302</v>
      </c>
      <c r="E65">
        <v>75</v>
      </c>
      <c r="F65" s="51">
        <v>25</v>
      </c>
      <c r="G65" s="26" t="s">
        <v>382</v>
      </c>
      <c r="H65" s="51">
        <v>75</v>
      </c>
      <c r="I65" s="51">
        <f t="shared" si="8"/>
        <v>1950</v>
      </c>
      <c r="J65" s="27">
        <f t="shared" si="5"/>
        <v>42843</v>
      </c>
      <c r="K65" t="s">
        <v>251</v>
      </c>
      <c r="L65" s="28" t="s">
        <v>744</v>
      </c>
      <c r="M65" s="27">
        <f>B65+6</f>
        <v>42818</v>
      </c>
      <c r="N65" s="27">
        <f>M65+2</f>
        <v>42820</v>
      </c>
    </row>
    <row r="66" spans="1:14" x14ac:dyDescent="0.25">
      <c r="A66" s="28">
        <v>621116</v>
      </c>
      <c r="B66" s="27">
        <v>42801</v>
      </c>
      <c r="C66" s="26">
        <v>666331</v>
      </c>
      <c r="D66">
        <v>303</v>
      </c>
      <c r="E66">
        <v>90</v>
      </c>
      <c r="F66" s="51">
        <v>25</v>
      </c>
      <c r="G66" s="26" t="s">
        <v>382</v>
      </c>
      <c r="H66" s="51">
        <v>90</v>
      </c>
      <c r="I66" s="51">
        <f t="shared" si="8"/>
        <v>2340</v>
      </c>
      <c r="J66" s="27">
        <f t="shared" ref="J66:J101" si="9">B66+31</f>
        <v>42832</v>
      </c>
      <c r="K66" t="s">
        <v>251</v>
      </c>
      <c r="L66" s="28" t="s">
        <v>744</v>
      </c>
      <c r="M66" s="27">
        <f>B66+3</f>
        <v>42804</v>
      </c>
      <c r="N66" s="27">
        <f>M66+10</f>
        <v>42814</v>
      </c>
    </row>
    <row r="67" spans="1:14" x14ac:dyDescent="0.25">
      <c r="A67" s="28">
        <v>333981</v>
      </c>
      <c r="B67" s="27">
        <v>42804</v>
      </c>
      <c r="C67" s="26">
        <v>508624</v>
      </c>
      <c r="D67">
        <v>303</v>
      </c>
      <c r="E67">
        <v>70</v>
      </c>
      <c r="F67" s="51">
        <v>25</v>
      </c>
      <c r="G67" s="26" t="s">
        <v>382</v>
      </c>
      <c r="H67" s="51">
        <v>70</v>
      </c>
      <c r="I67" s="51">
        <f t="shared" si="8"/>
        <v>1820</v>
      </c>
      <c r="J67" s="27">
        <f t="shared" si="9"/>
        <v>42835</v>
      </c>
      <c r="K67" t="s">
        <v>251</v>
      </c>
      <c r="L67" s="28" t="s">
        <v>261</v>
      </c>
      <c r="M67" s="27">
        <f>B67+3</f>
        <v>42807</v>
      </c>
      <c r="N67" s="27">
        <f>M67+2</f>
        <v>42809</v>
      </c>
    </row>
    <row r="68" spans="1:14" x14ac:dyDescent="0.25">
      <c r="A68" s="28">
        <v>359632</v>
      </c>
      <c r="B68" s="27">
        <v>42804</v>
      </c>
      <c r="C68" s="26">
        <v>689534</v>
      </c>
      <c r="D68">
        <v>303</v>
      </c>
      <c r="E68">
        <v>300</v>
      </c>
      <c r="F68" s="51">
        <v>25</v>
      </c>
      <c r="G68" s="26" t="s">
        <v>382</v>
      </c>
      <c r="H68" s="51">
        <v>300</v>
      </c>
      <c r="I68" s="51">
        <f t="shared" si="8"/>
        <v>7800</v>
      </c>
      <c r="J68" s="27">
        <f t="shared" si="9"/>
        <v>42835</v>
      </c>
      <c r="K68" t="s">
        <v>251</v>
      </c>
      <c r="L68" s="28" t="s">
        <v>435</v>
      </c>
      <c r="M68" s="27">
        <f>B68+3</f>
        <v>42807</v>
      </c>
      <c r="N68" s="27">
        <f>M68+2</f>
        <v>42809</v>
      </c>
    </row>
    <row r="69" spans="1:14" x14ac:dyDescent="0.25">
      <c r="A69" s="28">
        <v>598160</v>
      </c>
      <c r="B69" s="27">
        <v>42804</v>
      </c>
      <c r="C69" s="26">
        <v>110121</v>
      </c>
      <c r="D69">
        <v>303</v>
      </c>
      <c r="E69">
        <v>80</v>
      </c>
      <c r="F69" s="51">
        <v>25</v>
      </c>
      <c r="G69" s="26" t="s">
        <v>382</v>
      </c>
      <c r="H69" s="51">
        <v>80</v>
      </c>
      <c r="I69" s="51">
        <f t="shared" si="8"/>
        <v>2080</v>
      </c>
      <c r="J69" s="27">
        <f t="shared" si="9"/>
        <v>42835</v>
      </c>
      <c r="K69" t="s">
        <v>252</v>
      </c>
      <c r="L69" s="28" t="s">
        <v>743</v>
      </c>
      <c r="M69" s="27">
        <f>B69+7</f>
        <v>42811</v>
      </c>
      <c r="N69" s="27">
        <f>M69+8</f>
        <v>42819</v>
      </c>
    </row>
    <row r="70" spans="1:14" x14ac:dyDescent="0.25">
      <c r="A70" s="28">
        <v>948718</v>
      </c>
      <c r="B70" s="27">
        <v>42804</v>
      </c>
      <c r="C70" s="26">
        <v>662541</v>
      </c>
      <c r="D70">
        <v>303</v>
      </c>
      <c r="E70">
        <v>40</v>
      </c>
      <c r="F70" s="51">
        <v>25</v>
      </c>
      <c r="G70" s="26" t="s">
        <v>382</v>
      </c>
      <c r="H70" s="51">
        <v>40</v>
      </c>
      <c r="I70" s="51">
        <f t="shared" si="8"/>
        <v>1040</v>
      </c>
      <c r="J70" s="27">
        <f t="shared" si="9"/>
        <v>42835</v>
      </c>
      <c r="K70" t="s">
        <v>251</v>
      </c>
      <c r="L70" s="28" t="s">
        <v>744</v>
      </c>
      <c r="M70" s="27">
        <f>B70+6</f>
        <v>42810</v>
      </c>
      <c r="N70" s="27">
        <f>M70+2</f>
        <v>42812</v>
      </c>
    </row>
    <row r="71" spans="1:14" x14ac:dyDescent="0.25">
      <c r="A71" s="26">
        <v>837894</v>
      </c>
      <c r="B71" s="27">
        <v>42809</v>
      </c>
      <c r="C71" s="22">
        <v>670619</v>
      </c>
      <c r="D71">
        <v>303</v>
      </c>
      <c r="E71">
        <v>45</v>
      </c>
      <c r="F71" s="51">
        <v>25</v>
      </c>
      <c r="G71" s="26" t="s">
        <v>382</v>
      </c>
      <c r="H71" s="51">
        <v>45</v>
      </c>
      <c r="I71" s="51">
        <f t="shared" si="8"/>
        <v>1170</v>
      </c>
      <c r="J71" s="27">
        <f t="shared" si="9"/>
        <v>42840</v>
      </c>
      <c r="K71" t="s">
        <v>251</v>
      </c>
      <c r="L71" s="28" t="s">
        <v>744</v>
      </c>
      <c r="M71" s="27">
        <f>B71+6</f>
        <v>42815</v>
      </c>
      <c r="N71" s="27">
        <f>M71+2</f>
        <v>42817</v>
      </c>
    </row>
    <row r="72" spans="1:14" x14ac:dyDescent="0.25">
      <c r="A72" s="26">
        <v>268111</v>
      </c>
      <c r="B72" s="27">
        <v>42809</v>
      </c>
      <c r="C72" s="22">
        <v>363629</v>
      </c>
      <c r="D72">
        <v>303</v>
      </c>
      <c r="E72">
        <v>150</v>
      </c>
      <c r="F72" s="51">
        <v>25</v>
      </c>
      <c r="G72" s="26" t="s">
        <v>382</v>
      </c>
      <c r="H72" s="51">
        <v>150</v>
      </c>
      <c r="I72" s="51">
        <f t="shared" si="8"/>
        <v>3900</v>
      </c>
      <c r="J72" s="27">
        <f t="shared" si="9"/>
        <v>42840</v>
      </c>
      <c r="K72" t="s">
        <v>252</v>
      </c>
      <c r="L72" s="28" t="s">
        <v>261</v>
      </c>
      <c r="M72" s="27">
        <f>B72+3</f>
        <v>42812</v>
      </c>
      <c r="N72" s="27">
        <f>M72+2</f>
        <v>42814</v>
      </c>
    </row>
    <row r="73" spans="1:14" x14ac:dyDescent="0.25">
      <c r="A73" s="26">
        <v>970733</v>
      </c>
      <c r="B73" s="27">
        <v>42811</v>
      </c>
      <c r="C73" s="22">
        <v>423429</v>
      </c>
      <c r="D73">
        <v>303</v>
      </c>
      <c r="E73">
        <v>75</v>
      </c>
      <c r="F73" s="51">
        <v>25</v>
      </c>
      <c r="G73" s="26" t="s">
        <v>382</v>
      </c>
      <c r="H73" s="51">
        <v>75</v>
      </c>
      <c r="I73" s="51">
        <f t="shared" si="8"/>
        <v>1950</v>
      </c>
      <c r="J73" s="27">
        <f t="shared" si="9"/>
        <v>42842</v>
      </c>
      <c r="K73" t="s">
        <v>251</v>
      </c>
      <c r="L73" s="28" t="s">
        <v>744</v>
      </c>
      <c r="M73" s="27">
        <f>B73+6</f>
        <v>42817</v>
      </c>
      <c r="N73" s="27">
        <f>M73+1</f>
        <v>42818</v>
      </c>
    </row>
    <row r="74" spans="1:14" x14ac:dyDescent="0.25">
      <c r="A74" s="26">
        <v>916366</v>
      </c>
      <c r="B74" s="27">
        <v>42804</v>
      </c>
      <c r="C74" s="26">
        <v>980672</v>
      </c>
      <c r="D74">
        <v>304</v>
      </c>
      <c r="E74">
        <v>50</v>
      </c>
      <c r="F74" s="51">
        <v>25</v>
      </c>
      <c r="G74" s="26" t="s">
        <v>382</v>
      </c>
      <c r="H74" s="51">
        <v>50</v>
      </c>
      <c r="I74" s="51">
        <f t="shared" si="8"/>
        <v>1300</v>
      </c>
      <c r="J74" s="27">
        <f t="shared" si="9"/>
        <v>42835</v>
      </c>
      <c r="K74" t="s">
        <v>251</v>
      </c>
      <c r="L74" s="28" t="s">
        <v>435</v>
      </c>
      <c r="M74" s="27">
        <f>B74+5</f>
        <v>42809</v>
      </c>
      <c r="N74" s="27">
        <f>M74+2</f>
        <v>42811</v>
      </c>
    </row>
    <row r="75" spans="1:14" x14ac:dyDescent="0.25">
      <c r="A75" s="26">
        <v>567239</v>
      </c>
      <c r="B75" s="27">
        <v>42811</v>
      </c>
      <c r="C75" s="22">
        <v>664231</v>
      </c>
      <c r="D75">
        <v>304</v>
      </c>
      <c r="E75">
        <v>130</v>
      </c>
      <c r="F75" s="51">
        <v>25</v>
      </c>
      <c r="G75" s="26" t="s">
        <v>382</v>
      </c>
      <c r="H75" s="51">
        <v>130</v>
      </c>
      <c r="I75" s="51">
        <f t="shared" si="8"/>
        <v>3380</v>
      </c>
      <c r="J75" s="27">
        <f t="shared" si="9"/>
        <v>42842</v>
      </c>
      <c r="K75" t="s">
        <v>251</v>
      </c>
      <c r="L75" s="28" t="s">
        <v>743</v>
      </c>
      <c r="M75" s="27">
        <f>B75+4</f>
        <v>42815</v>
      </c>
      <c r="N75" s="27">
        <f>M75+2</f>
        <v>42817</v>
      </c>
    </row>
    <row r="76" spans="1:14" x14ac:dyDescent="0.25">
      <c r="A76" s="26">
        <v>993038</v>
      </c>
      <c r="B76" s="27">
        <v>42805</v>
      </c>
      <c r="C76" s="26">
        <v>882204</v>
      </c>
      <c r="D76">
        <v>305</v>
      </c>
      <c r="E76">
        <v>100</v>
      </c>
      <c r="F76" s="51">
        <v>25</v>
      </c>
      <c r="G76" s="26" t="s">
        <v>382</v>
      </c>
      <c r="H76" s="51">
        <v>100</v>
      </c>
      <c r="I76" s="51">
        <f t="shared" si="8"/>
        <v>2600</v>
      </c>
      <c r="J76" s="27">
        <f t="shared" si="9"/>
        <v>42836</v>
      </c>
      <c r="K76" t="s">
        <v>251</v>
      </c>
      <c r="L76" s="28" t="s">
        <v>435</v>
      </c>
      <c r="M76" s="27">
        <f>B76+5</f>
        <v>42810</v>
      </c>
      <c r="N76" s="27">
        <f>M76+2</f>
        <v>42812</v>
      </c>
    </row>
    <row r="77" spans="1:14" x14ac:dyDescent="0.25">
      <c r="A77" s="26">
        <v>846328</v>
      </c>
      <c r="B77" s="27">
        <v>42805</v>
      </c>
      <c r="C77" s="22">
        <v>207316</v>
      </c>
      <c r="D77">
        <v>305</v>
      </c>
      <c r="E77">
        <v>100</v>
      </c>
      <c r="F77" s="51">
        <v>25</v>
      </c>
      <c r="G77" s="30">
        <v>0.05</v>
      </c>
      <c r="H77" s="51">
        <v>100</v>
      </c>
      <c r="I77" s="51">
        <v>2470</v>
      </c>
      <c r="J77" s="27">
        <f t="shared" si="9"/>
        <v>42836</v>
      </c>
      <c r="K77" t="s">
        <v>252</v>
      </c>
      <c r="L77" s="28" t="s">
        <v>261</v>
      </c>
      <c r="M77" s="27">
        <f>B77+6</f>
        <v>42811</v>
      </c>
      <c r="N77" s="27">
        <f>M77+4</f>
        <v>42815</v>
      </c>
    </row>
    <row r="78" spans="1:14" x14ac:dyDescent="0.25">
      <c r="A78" s="26">
        <v>545259</v>
      </c>
      <c r="B78" s="27">
        <v>42805</v>
      </c>
      <c r="C78" s="22">
        <v>877766</v>
      </c>
      <c r="D78">
        <v>305</v>
      </c>
      <c r="E78">
        <v>200</v>
      </c>
      <c r="F78" s="51">
        <v>25</v>
      </c>
      <c r="G78" s="26" t="s">
        <v>382</v>
      </c>
      <c r="H78" s="51">
        <v>200</v>
      </c>
      <c r="I78" s="51">
        <f t="shared" ref="I78:I88" si="10">(E78*F78)+H78</f>
        <v>5200</v>
      </c>
      <c r="J78" s="27">
        <f t="shared" si="9"/>
        <v>42836</v>
      </c>
      <c r="K78" t="s">
        <v>252</v>
      </c>
      <c r="L78" s="28" t="s">
        <v>744</v>
      </c>
      <c r="M78" s="27">
        <f>B78+4</f>
        <v>42809</v>
      </c>
      <c r="N78" s="27">
        <f>M78+2</f>
        <v>42811</v>
      </c>
    </row>
    <row r="79" spans="1:14" x14ac:dyDescent="0.25">
      <c r="A79" s="26">
        <v>536388</v>
      </c>
      <c r="B79" s="27">
        <v>42806</v>
      </c>
      <c r="C79" s="22">
        <v>426276</v>
      </c>
      <c r="D79">
        <v>305</v>
      </c>
      <c r="E79">
        <v>40</v>
      </c>
      <c r="F79" s="51">
        <v>25</v>
      </c>
      <c r="G79" s="26" t="s">
        <v>382</v>
      </c>
      <c r="H79" s="51">
        <v>40</v>
      </c>
      <c r="I79" s="51">
        <f t="shared" si="10"/>
        <v>1040</v>
      </c>
      <c r="J79" s="27">
        <f t="shared" si="9"/>
        <v>42837</v>
      </c>
      <c r="K79" t="s">
        <v>251</v>
      </c>
      <c r="L79" s="28" t="s">
        <v>744</v>
      </c>
      <c r="M79" s="27">
        <f>B79+5</f>
        <v>42811</v>
      </c>
      <c r="N79" s="27">
        <f>M79+2</f>
        <v>42813</v>
      </c>
    </row>
    <row r="80" spans="1:14" x14ac:dyDescent="0.25">
      <c r="A80" s="26">
        <v>246941</v>
      </c>
      <c r="B80" s="27">
        <v>42809</v>
      </c>
      <c r="C80" s="22">
        <v>737362</v>
      </c>
      <c r="D80">
        <v>305</v>
      </c>
      <c r="E80">
        <v>20</v>
      </c>
      <c r="F80" s="51">
        <v>25</v>
      </c>
      <c r="G80" s="26" t="s">
        <v>382</v>
      </c>
      <c r="H80" s="51">
        <v>20</v>
      </c>
      <c r="I80" s="51">
        <f t="shared" si="10"/>
        <v>520</v>
      </c>
      <c r="J80" s="27">
        <f t="shared" si="9"/>
        <v>42840</v>
      </c>
      <c r="K80" t="s">
        <v>251</v>
      </c>
      <c r="L80" s="28" t="s">
        <v>261</v>
      </c>
      <c r="M80" s="27">
        <f>B80+5</f>
        <v>42814</v>
      </c>
      <c r="N80" s="27">
        <f>M80+2</f>
        <v>42816</v>
      </c>
    </row>
    <row r="81" spans="1:14" x14ac:dyDescent="0.25">
      <c r="A81" s="26">
        <v>791348</v>
      </c>
      <c r="B81" s="27">
        <v>42811</v>
      </c>
      <c r="C81" s="22">
        <v>853235</v>
      </c>
      <c r="D81">
        <v>305</v>
      </c>
      <c r="E81">
        <v>30</v>
      </c>
      <c r="F81" s="51">
        <v>25</v>
      </c>
      <c r="G81" s="26" t="s">
        <v>382</v>
      </c>
      <c r="H81" s="51">
        <v>30</v>
      </c>
      <c r="I81" s="51">
        <f t="shared" si="10"/>
        <v>780</v>
      </c>
      <c r="J81" s="27">
        <f t="shared" si="9"/>
        <v>42842</v>
      </c>
      <c r="K81" t="s">
        <v>252</v>
      </c>
      <c r="L81" s="28" t="s">
        <v>743</v>
      </c>
      <c r="M81" s="27">
        <f>B81+7</f>
        <v>42818</v>
      </c>
      <c r="N81" s="27">
        <f>M81+5</f>
        <v>42823</v>
      </c>
    </row>
    <row r="82" spans="1:14" x14ac:dyDescent="0.25">
      <c r="A82" s="26">
        <v>972030</v>
      </c>
      <c r="B82" s="27">
        <v>42805</v>
      </c>
      <c r="C82" s="26">
        <v>650480</v>
      </c>
      <c r="D82">
        <v>401</v>
      </c>
      <c r="E82">
        <v>30</v>
      </c>
      <c r="F82" s="51">
        <v>20</v>
      </c>
      <c r="G82" s="26" t="s">
        <v>382</v>
      </c>
      <c r="H82" s="51">
        <v>120</v>
      </c>
      <c r="I82" s="51">
        <f t="shared" si="10"/>
        <v>720</v>
      </c>
      <c r="J82" s="27">
        <f t="shared" si="9"/>
        <v>42836</v>
      </c>
      <c r="K82" t="s">
        <v>251</v>
      </c>
      <c r="L82" s="28" t="s">
        <v>435</v>
      </c>
      <c r="M82" s="27">
        <f>B82+5</f>
        <v>42810</v>
      </c>
      <c r="N82" s="27">
        <f>M82+2</f>
        <v>42812</v>
      </c>
    </row>
    <row r="83" spans="1:14" x14ac:dyDescent="0.25">
      <c r="A83" s="26">
        <v>959223</v>
      </c>
      <c r="B83" s="27">
        <v>42809</v>
      </c>
      <c r="C83" s="22">
        <v>558621</v>
      </c>
      <c r="D83">
        <v>401</v>
      </c>
      <c r="E83">
        <v>150</v>
      </c>
      <c r="F83" s="51">
        <v>20</v>
      </c>
      <c r="G83" s="26" t="s">
        <v>382</v>
      </c>
      <c r="H83" s="51">
        <v>600</v>
      </c>
      <c r="I83" s="51">
        <f t="shared" si="10"/>
        <v>3600</v>
      </c>
      <c r="J83" s="27">
        <f t="shared" si="9"/>
        <v>42840</v>
      </c>
      <c r="K83" t="s">
        <v>251</v>
      </c>
      <c r="L83" s="28" t="s">
        <v>744</v>
      </c>
      <c r="M83" s="27">
        <f>B83+5</f>
        <v>42814</v>
      </c>
      <c r="N83" s="27">
        <f>M83+2</f>
        <v>42816</v>
      </c>
    </row>
    <row r="84" spans="1:14" x14ac:dyDescent="0.25">
      <c r="A84" s="26">
        <v>323714</v>
      </c>
      <c r="B84" s="27">
        <v>42811</v>
      </c>
      <c r="C84" s="22">
        <v>215881</v>
      </c>
      <c r="D84">
        <v>401</v>
      </c>
      <c r="E84">
        <v>45</v>
      </c>
      <c r="F84" s="51">
        <v>20</v>
      </c>
      <c r="G84" s="26" t="s">
        <v>382</v>
      </c>
      <c r="H84" s="51">
        <v>180</v>
      </c>
      <c r="I84" s="51">
        <f t="shared" si="10"/>
        <v>1080</v>
      </c>
      <c r="J84" s="27">
        <f t="shared" si="9"/>
        <v>42842</v>
      </c>
      <c r="K84" t="s">
        <v>251</v>
      </c>
      <c r="L84" s="28" t="s">
        <v>744</v>
      </c>
      <c r="M84" s="27">
        <f>B84+5</f>
        <v>42816</v>
      </c>
      <c r="N84" s="27">
        <f>M84+1</f>
        <v>42817</v>
      </c>
    </row>
    <row r="85" spans="1:14" x14ac:dyDescent="0.25">
      <c r="A85" s="26">
        <v>319194</v>
      </c>
      <c r="B85" s="27">
        <v>42805</v>
      </c>
      <c r="C85" s="26">
        <v>998450</v>
      </c>
      <c r="D85">
        <v>402</v>
      </c>
      <c r="E85">
        <v>40</v>
      </c>
      <c r="F85" s="51">
        <v>20</v>
      </c>
      <c r="G85" s="26" t="s">
        <v>382</v>
      </c>
      <c r="H85" s="51">
        <v>160</v>
      </c>
      <c r="I85" s="51">
        <f t="shared" si="10"/>
        <v>960</v>
      </c>
      <c r="J85" s="27">
        <f t="shared" si="9"/>
        <v>42836</v>
      </c>
      <c r="K85" t="s">
        <v>251</v>
      </c>
      <c r="L85" s="28" t="s">
        <v>435</v>
      </c>
      <c r="M85" s="27">
        <f>B85+4</f>
        <v>42809</v>
      </c>
      <c r="N85" s="27">
        <f>M85+2</f>
        <v>42811</v>
      </c>
    </row>
    <row r="86" spans="1:14" x14ac:dyDescent="0.25">
      <c r="A86" s="26">
        <v>688832</v>
      </c>
      <c r="B86" s="27">
        <v>42805</v>
      </c>
      <c r="C86" s="22">
        <v>402608</v>
      </c>
      <c r="D86">
        <v>402</v>
      </c>
      <c r="E86">
        <v>400</v>
      </c>
      <c r="F86" s="51">
        <v>20</v>
      </c>
      <c r="G86" s="26" t="s">
        <v>382</v>
      </c>
      <c r="H86" s="51">
        <v>1600</v>
      </c>
      <c r="I86" s="51">
        <f t="shared" si="10"/>
        <v>9600</v>
      </c>
      <c r="J86" s="27">
        <f t="shared" si="9"/>
        <v>42836</v>
      </c>
      <c r="K86" t="s">
        <v>251</v>
      </c>
      <c r="L86" s="28" t="s">
        <v>743</v>
      </c>
      <c r="M86" s="27">
        <f>B86+15</f>
        <v>42820</v>
      </c>
      <c r="N86" s="27">
        <f>M86+2</f>
        <v>42822</v>
      </c>
    </row>
    <row r="87" spans="1:14" x14ac:dyDescent="0.25">
      <c r="A87" s="26">
        <v>855952</v>
      </c>
      <c r="B87" s="27">
        <v>42805</v>
      </c>
      <c r="C87" s="22">
        <v>342951</v>
      </c>
      <c r="D87">
        <v>402</v>
      </c>
      <c r="E87">
        <v>200</v>
      </c>
      <c r="F87" s="51">
        <v>20</v>
      </c>
      <c r="G87" s="26" t="s">
        <v>382</v>
      </c>
      <c r="H87" s="51">
        <v>800</v>
      </c>
      <c r="I87" s="51">
        <f t="shared" si="10"/>
        <v>4800</v>
      </c>
      <c r="J87" s="27">
        <f t="shared" si="9"/>
        <v>42836</v>
      </c>
      <c r="K87" t="s">
        <v>251</v>
      </c>
      <c r="L87" s="28" t="s">
        <v>744</v>
      </c>
      <c r="M87" s="27">
        <f>B87+5</f>
        <v>42810</v>
      </c>
      <c r="N87" s="27">
        <f>M87+2</f>
        <v>42812</v>
      </c>
    </row>
    <row r="88" spans="1:14" x14ac:dyDescent="0.25">
      <c r="A88" s="26">
        <v>418479</v>
      </c>
      <c r="B88" s="27">
        <v>42809</v>
      </c>
      <c r="C88" s="22">
        <v>166091</v>
      </c>
      <c r="D88">
        <v>402</v>
      </c>
      <c r="E88">
        <v>120</v>
      </c>
      <c r="F88" s="51">
        <v>20</v>
      </c>
      <c r="G88" s="26" t="s">
        <v>382</v>
      </c>
      <c r="H88" s="51">
        <v>480</v>
      </c>
      <c r="I88" s="51">
        <f t="shared" si="10"/>
        <v>2880</v>
      </c>
      <c r="J88" s="27">
        <f t="shared" si="9"/>
        <v>42840</v>
      </c>
      <c r="K88" t="s">
        <v>251</v>
      </c>
      <c r="L88" s="28" t="s">
        <v>743</v>
      </c>
      <c r="M88" s="27">
        <f>B88+4</f>
        <v>42813</v>
      </c>
      <c r="N88" s="27">
        <f>M88+2</f>
        <v>42815</v>
      </c>
    </row>
    <row r="89" spans="1:14" x14ac:dyDescent="0.25">
      <c r="A89" s="26">
        <v>215679</v>
      </c>
      <c r="B89" s="27">
        <v>42809</v>
      </c>
      <c r="C89" s="22">
        <v>496947</v>
      </c>
      <c r="D89">
        <v>402</v>
      </c>
      <c r="E89">
        <v>15</v>
      </c>
      <c r="F89" s="51">
        <v>20</v>
      </c>
      <c r="G89" s="30">
        <v>0.05</v>
      </c>
      <c r="H89" s="51">
        <v>60</v>
      </c>
      <c r="I89" s="51">
        <v>342</v>
      </c>
      <c r="J89" s="27">
        <f t="shared" si="9"/>
        <v>42840</v>
      </c>
      <c r="K89" t="s">
        <v>252</v>
      </c>
      <c r="L89" s="28" t="s">
        <v>743</v>
      </c>
      <c r="M89" s="27"/>
      <c r="N89" s="27">
        <v>42826</v>
      </c>
    </row>
    <row r="90" spans="1:14" x14ac:dyDescent="0.25">
      <c r="A90" s="26">
        <v>476342</v>
      </c>
      <c r="B90" s="27">
        <v>42812</v>
      </c>
      <c r="C90" s="22">
        <v>625513</v>
      </c>
      <c r="D90">
        <v>402</v>
      </c>
      <c r="E90">
        <v>40</v>
      </c>
      <c r="F90" s="51">
        <v>20</v>
      </c>
      <c r="G90" s="26" t="s">
        <v>382</v>
      </c>
      <c r="H90" s="51">
        <v>160</v>
      </c>
      <c r="I90" s="51">
        <f t="shared" ref="I90:I101" si="11">(E90*F90)+H90</f>
        <v>960</v>
      </c>
      <c r="J90" s="27">
        <f t="shared" si="9"/>
        <v>42843</v>
      </c>
      <c r="K90" t="s">
        <v>251</v>
      </c>
      <c r="L90" s="28" t="s">
        <v>435</v>
      </c>
      <c r="M90" s="27">
        <f>B90+4</f>
        <v>42816</v>
      </c>
      <c r="N90" s="27">
        <f>M90+2</f>
        <v>42818</v>
      </c>
    </row>
    <row r="91" spans="1:14" x14ac:dyDescent="0.25">
      <c r="A91" s="26">
        <v>569629</v>
      </c>
      <c r="B91" s="27">
        <v>42812</v>
      </c>
      <c r="C91" s="22">
        <v>699058</v>
      </c>
      <c r="D91">
        <v>402</v>
      </c>
      <c r="E91">
        <v>500</v>
      </c>
      <c r="F91" s="51">
        <v>20</v>
      </c>
      <c r="G91" s="26" t="s">
        <v>382</v>
      </c>
      <c r="H91" s="51">
        <v>2000</v>
      </c>
      <c r="I91" s="51">
        <f t="shared" si="11"/>
        <v>12000</v>
      </c>
      <c r="J91" s="27">
        <f t="shared" si="9"/>
        <v>42843</v>
      </c>
      <c r="K91" t="s">
        <v>251</v>
      </c>
      <c r="L91" s="28" t="s">
        <v>261</v>
      </c>
      <c r="M91" s="27">
        <f>B91+3</f>
        <v>42815</v>
      </c>
      <c r="N91" s="27">
        <f>M91+10</f>
        <v>42825</v>
      </c>
    </row>
    <row r="92" spans="1:14" x14ac:dyDescent="0.25">
      <c r="A92" s="26">
        <v>558982</v>
      </c>
      <c r="B92" s="27">
        <v>42805</v>
      </c>
      <c r="C92" s="26">
        <v>320508</v>
      </c>
      <c r="D92">
        <v>403</v>
      </c>
      <c r="E92">
        <v>45</v>
      </c>
      <c r="F92" s="51">
        <v>20</v>
      </c>
      <c r="G92" s="26" t="s">
        <v>382</v>
      </c>
      <c r="H92" s="51">
        <v>180</v>
      </c>
      <c r="I92" s="51">
        <f t="shared" si="11"/>
        <v>1080</v>
      </c>
      <c r="J92" s="27">
        <f t="shared" si="9"/>
        <v>42836</v>
      </c>
      <c r="K92" t="s">
        <v>251</v>
      </c>
      <c r="L92" s="28" t="s">
        <v>261</v>
      </c>
      <c r="M92" s="27">
        <f>B92+3</f>
        <v>42808</v>
      </c>
      <c r="N92" s="27">
        <f>M92+2</f>
        <v>42810</v>
      </c>
    </row>
    <row r="93" spans="1:14" x14ac:dyDescent="0.25">
      <c r="A93" s="26">
        <v>692472</v>
      </c>
      <c r="B93" s="27">
        <v>42805</v>
      </c>
      <c r="C93" s="22">
        <v>697377</v>
      </c>
      <c r="D93">
        <v>403</v>
      </c>
      <c r="E93">
        <v>300</v>
      </c>
      <c r="F93" s="51">
        <v>20</v>
      </c>
      <c r="G93" s="26" t="s">
        <v>382</v>
      </c>
      <c r="H93" s="51">
        <v>2400</v>
      </c>
      <c r="I93" s="51">
        <f t="shared" si="11"/>
        <v>8400</v>
      </c>
      <c r="J93" s="27">
        <f t="shared" si="9"/>
        <v>42836</v>
      </c>
      <c r="K93" t="s">
        <v>251</v>
      </c>
      <c r="L93" s="28" t="s">
        <v>744</v>
      </c>
      <c r="M93" s="27">
        <f>B93+4</f>
        <v>42809</v>
      </c>
      <c r="N93" s="27">
        <f>M93+2</f>
        <v>42811</v>
      </c>
    </row>
    <row r="94" spans="1:14" x14ac:dyDescent="0.25">
      <c r="A94" s="26">
        <v>520555</v>
      </c>
      <c r="B94" s="27">
        <v>42812</v>
      </c>
      <c r="C94" s="22">
        <v>733090</v>
      </c>
      <c r="D94">
        <v>403</v>
      </c>
      <c r="E94">
        <v>20</v>
      </c>
      <c r="F94" s="51">
        <v>20</v>
      </c>
      <c r="G94" s="26" t="s">
        <v>382</v>
      </c>
      <c r="H94" s="51">
        <v>80</v>
      </c>
      <c r="I94" s="51">
        <f t="shared" si="11"/>
        <v>480</v>
      </c>
      <c r="J94" s="27">
        <f t="shared" si="9"/>
        <v>42843</v>
      </c>
      <c r="K94" t="s">
        <v>251</v>
      </c>
      <c r="L94" s="28" t="s">
        <v>435</v>
      </c>
      <c r="M94" s="27">
        <f>B94+3</f>
        <v>42815</v>
      </c>
      <c r="N94" s="27">
        <f>M94+2</f>
        <v>42817</v>
      </c>
    </row>
    <row r="95" spans="1:14" x14ac:dyDescent="0.25">
      <c r="A95" s="26">
        <v>348038</v>
      </c>
      <c r="B95" s="27">
        <v>42805</v>
      </c>
      <c r="C95" s="26">
        <v>554045</v>
      </c>
      <c r="D95">
        <v>404</v>
      </c>
      <c r="E95">
        <v>50</v>
      </c>
      <c r="F95" s="51">
        <v>20</v>
      </c>
      <c r="G95" s="26" t="s">
        <v>382</v>
      </c>
      <c r="H95" s="51">
        <v>200</v>
      </c>
      <c r="I95" s="51">
        <f t="shared" si="11"/>
        <v>1200</v>
      </c>
      <c r="J95" s="27">
        <f t="shared" si="9"/>
        <v>42836</v>
      </c>
      <c r="K95" t="s">
        <v>251</v>
      </c>
      <c r="L95" s="28" t="s">
        <v>261</v>
      </c>
      <c r="M95" s="27">
        <f>B95+3</f>
        <v>42808</v>
      </c>
      <c r="N95" s="27">
        <f>M95+15</f>
        <v>42823</v>
      </c>
    </row>
    <row r="96" spans="1:14" x14ac:dyDescent="0.25">
      <c r="A96" s="26">
        <v>104687</v>
      </c>
      <c r="B96" s="27">
        <v>42812</v>
      </c>
      <c r="C96" s="22">
        <v>997332</v>
      </c>
      <c r="D96">
        <v>404</v>
      </c>
      <c r="E96">
        <v>85</v>
      </c>
      <c r="F96" s="51">
        <v>20</v>
      </c>
      <c r="G96" s="26" t="s">
        <v>382</v>
      </c>
      <c r="H96" s="51">
        <v>340</v>
      </c>
      <c r="I96" s="51">
        <f t="shared" si="11"/>
        <v>2040</v>
      </c>
      <c r="J96" s="27">
        <f t="shared" si="9"/>
        <v>42843</v>
      </c>
      <c r="K96" t="s">
        <v>251</v>
      </c>
      <c r="L96" s="28" t="s">
        <v>744</v>
      </c>
      <c r="M96" s="27">
        <f>B96+6</f>
        <v>42818</v>
      </c>
      <c r="N96" s="27">
        <f>M96+1</f>
        <v>42819</v>
      </c>
    </row>
    <row r="97" spans="1:14" x14ac:dyDescent="0.25">
      <c r="A97" s="26">
        <v>382993</v>
      </c>
      <c r="B97" s="27">
        <v>42805</v>
      </c>
      <c r="C97" s="26">
        <v>665048</v>
      </c>
      <c r="D97">
        <v>405</v>
      </c>
      <c r="E97">
        <v>120</v>
      </c>
      <c r="F97" s="51">
        <v>20</v>
      </c>
      <c r="G97" s="26" t="s">
        <v>382</v>
      </c>
      <c r="H97" s="51">
        <v>480</v>
      </c>
      <c r="I97" s="51">
        <f t="shared" si="11"/>
        <v>2880</v>
      </c>
      <c r="J97" s="27">
        <f t="shared" si="9"/>
        <v>42836</v>
      </c>
      <c r="K97" t="s">
        <v>251</v>
      </c>
      <c r="L97" s="28" t="s">
        <v>743</v>
      </c>
      <c r="M97" s="27">
        <f>B97+3</f>
        <v>42808</v>
      </c>
      <c r="N97" s="27">
        <f>M97+5</f>
        <v>42813</v>
      </c>
    </row>
    <row r="98" spans="1:14" x14ac:dyDescent="0.25">
      <c r="A98" s="26">
        <v>985955</v>
      </c>
      <c r="B98" s="27">
        <v>42805</v>
      </c>
      <c r="C98" s="22">
        <v>741981</v>
      </c>
      <c r="D98">
        <v>405</v>
      </c>
      <c r="E98">
        <v>200</v>
      </c>
      <c r="F98" s="51">
        <v>20</v>
      </c>
      <c r="G98" s="26" t="s">
        <v>382</v>
      </c>
      <c r="H98" s="51">
        <v>800</v>
      </c>
      <c r="I98" s="51">
        <f t="shared" si="11"/>
        <v>4800</v>
      </c>
      <c r="J98" s="27">
        <f t="shared" si="9"/>
        <v>42836</v>
      </c>
      <c r="K98" t="s">
        <v>251</v>
      </c>
      <c r="L98" s="28" t="s">
        <v>435</v>
      </c>
      <c r="M98" s="27">
        <f>B98+6</f>
        <v>42811</v>
      </c>
      <c r="N98" s="27">
        <f>M98+3</f>
        <v>42814</v>
      </c>
    </row>
    <row r="99" spans="1:14" x14ac:dyDescent="0.25">
      <c r="A99" s="26">
        <v>280936</v>
      </c>
      <c r="B99" s="27">
        <v>42809</v>
      </c>
      <c r="C99" s="22">
        <v>293068</v>
      </c>
      <c r="D99">
        <v>405</v>
      </c>
      <c r="E99">
        <v>80</v>
      </c>
      <c r="F99" s="51">
        <v>20</v>
      </c>
      <c r="G99" s="26" t="s">
        <v>382</v>
      </c>
      <c r="H99" s="51">
        <v>320</v>
      </c>
      <c r="I99" s="51">
        <f t="shared" si="11"/>
        <v>1920</v>
      </c>
      <c r="J99" s="27">
        <f t="shared" si="9"/>
        <v>42840</v>
      </c>
      <c r="K99" t="s">
        <v>251</v>
      </c>
      <c r="L99" s="28" t="s">
        <v>743</v>
      </c>
      <c r="M99" s="27">
        <f>B99+4</f>
        <v>42813</v>
      </c>
      <c r="N99" s="27">
        <f>M99+2</f>
        <v>42815</v>
      </c>
    </row>
    <row r="100" spans="1:14" x14ac:dyDescent="0.25">
      <c r="A100" s="26">
        <v>537443</v>
      </c>
      <c r="B100" s="27">
        <v>42809</v>
      </c>
      <c r="C100" s="22">
        <v>313274</v>
      </c>
      <c r="D100">
        <v>405</v>
      </c>
      <c r="E100">
        <v>125</v>
      </c>
      <c r="F100" s="51">
        <v>20</v>
      </c>
      <c r="G100" s="26" t="s">
        <v>382</v>
      </c>
      <c r="H100" s="51">
        <v>500</v>
      </c>
      <c r="I100" s="51">
        <f t="shared" si="11"/>
        <v>3000</v>
      </c>
      <c r="J100" s="27">
        <f t="shared" si="9"/>
        <v>42840</v>
      </c>
      <c r="K100" t="s">
        <v>252</v>
      </c>
      <c r="L100" s="28" t="s">
        <v>261</v>
      </c>
      <c r="M100" s="27">
        <f>B100+6</f>
        <v>42815</v>
      </c>
      <c r="N100" s="27">
        <f>M100+2</f>
        <v>42817</v>
      </c>
    </row>
    <row r="101" spans="1:14" x14ac:dyDescent="0.25">
      <c r="A101" s="26">
        <v>812411</v>
      </c>
      <c r="B101" s="27">
        <v>42812</v>
      </c>
      <c r="C101" s="22">
        <v>304862</v>
      </c>
      <c r="D101">
        <v>405</v>
      </c>
      <c r="E101">
        <v>150</v>
      </c>
      <c r="F101" s="51">
        <v>20</v>
      </c>
      <c r="G101" s="26" t="s">
        <v>382</v>
      </c>
      <c r="H101" s="51">
        <v>600</v>
      </c>
      <c r="I101" s="51">
        <f t="shared" si="11"/>
        <v>3600</v>
      </c>
      <c r="J101" s="27">
        <f t="shared" si="9"/>
        <v>42843</v>
      </c>
      <c r="K101" t="s">
        <v>251</v>
      </c>
      <c r="L101" s="28" t="s">
        <v>435</v>
      </c>
      <c r="M101" s="27">
        <f>B101+4</f>
        <v>42816</v>
      </c>
      <c r="N101" s="27">
        <f>M101+2</f>
        <v>42818</v>
      </c>
    </row>
    <row r="102" spans="1:14" x14ac:dyDescent="0.25">
      <c r="C102" s="22"/>
      <c r="E102" t="s">
        <v>1101</v>
      </c>
      <c r="L102" s="28"/>
    </row>
    <row r="103" spans="1:14" x14ac:dyDescent="0.25">
      <c r="C103" s="22"/>
      <c r="L103" s="28"/>
    </row>
    <row r="104" spans="1:14" x14ac:dyDescent="0.25">
      <c r="C104" s="22"/>
    </row>
    <row r="105" spans="1:14" x14ac:dyDescent="0.25">
      <c r="C105" s="22"/>
    </row>
    <row r="106" spans="1:14" x14ac:dyDescent="0.25">
      <c r="C106" s="22"/>
    </row>
    <row r="107" spans="1:14" x14ac:dyDescent="0.25">
      <c r="C107" s="22"/>
    </row>
    <row r="108" spans="1:14" x14ac:dyDescent="0.25">
      <c r="C108" s="22"/>
    </row>
    <row r="109" spans="1:14" x14ac:dyDescent="0.25">
      <c r="C109" s="22"/>
    </row>
    <row r="110" spans="1:14" x14ac:dyDescent="0.25">
      <c r="C110" s="22"/>
    </row>
    <row r="111" spans="1:14" x14ac:dyDescent="0.25">
      <c r="C111" s="22"/>
    </row>
    <row r="112" spans="1:14" x14ac:dyDescent="0.25">
      <c r="C112" s="22"/>
    </row>
  </sheetData>
  <sortState ref="A2:N112">
    <sortCondition ref="D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8.85546875" defaultRowHeight="15" x14ac:dyDescent="0.25"/>
  <cols>
    <col min="1" max="1" width="11.85546875" bestFit="1" customWidth="1"/>
    <col min="2" max="2" width="29.85546875" customWidth="1"/>
    <col min="3" max="3" width="11" bestFit="1" customWidth="1"/>
  </cols>
  <sheetData>
    <row r="1" spans="1:3" x14ac:dyDescent="0.25">
      <c r="A1" s="10" t="s">
        <v>22</v>
      </c>
      <c r="B1" s="10" t="s">
        <v>102</v>
      </c>
      <c r="C1" s="7" t="s">
        <v>26</v>
      </c>
    </row>
    <row r="2" spans="1:3" x14ac:dyDescent="0.25">
      <c r="A2" s="11" t="s">
        <v>31</v>
      </c>
      <c r="B2" s="11" t="s">
        <v>394</v>
      </c>
      <c r="C2" s="13">
        <v>5</v>
      </c>
    </row>
    <row r="3" spans="1:3" x14ac:dyDescent="0.25">
      <c r="A3" s="11" t="s">
        <v>32</v>
      </c>
      <c r="B3" s="11" t="s">
        <v>393</v>
      </c>
      <c r="C3" s="13">
        <v>4</v>
      </c>
    </row>
    <row r="4" spans="1:3" x14ac:dyDescent="0.25">
      <c r="A4" s="11" t="s">
        <v>33</v>
      </c>
      <c r="B4" s="11" t="s">
        <v>392</v>
      </c>
      <c r="C4" s="13">
        <v>3</v>
      </c>
    </row>
    <row r="5" spans="1:3" x14ac:dyDescent="0.25">
      <c r="A5" s="11" t="s">
        <v>34</v>
      </c>
      <c r="B5" s="11" t="s">
        <v>391</v>
      </c>
      <c r="C5" s="13">
        <v>1.5</v>
      </c>
    </row>
    <row r="6" spans="1:3" x14ac:dyDescent="0.25">
      <c r="A6" s="11" t="s">
        <v>36</v>
      </c>
      <c r="B6" s="11" t="s">
        <v>390</v>
      </c>
      <c r="C6" s="1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/>
  </sheetViews>
  <sheetFormatPr defaultColWidth="8.85546875" defaultRowHeight="15" x14ac:dyDescent="0.25"/>
  <cols>
    <col min="1" max="1" width="10" bestFit="1" customWidth="1"/>
    <col min="2" max="2" width="15.28515625" bestFit="1" customWidth="1"/>
    <col min="3" max="3" width="18" bestFit="1" customWidth="1"/>
    <col min="4" max="4" width="16" customWidth="1"/>
    <col min="7" max="7" width="28" customWidth="1"/>
    <col min="8" max="8" width="10.42578125" bestFit="1" customWidth="1"/>
    <col min="9" max="9" width="11.42578125" bestFit="1" customWidth="1"/>
    <col min="10" max="10" width="9.7109375" bestFit="1" customWidth="1"/>
    <col min="11" max="11" width="14.28515625" customWidth="1"/>
    <col min="12" max="12" width="23" customWidth="1"/>
    <col min="13" max="13" width="25" bestFit="1" customWidth="1"/>
    <col min="14" max="14" width="14.85546875" bestFit="1" customWidth="1"/>
    <col min="15" max="15" width="16.42578125" bestFit="1" customWidth="1"/>
    <col min="17" max="17" width="18.28515625" bestFit="1" customWidth="1"/>
    <col min="18" max="18" width="14" bestFit="1" customWidth="1"/>
    <col min="19" max="19" width="15.140625" style="31" bestFit="1" customWidth="1"/>
  </cols>
  <sheetData>
    <row r="1" spans="1:19" x14ac:dyDescent="0.25">
      <c r="A1" s="7" t="s">
        <v>43</v>
      </c>
      <c r="B1" s="7" t="s">
        <v>44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</row>
    <row r="2" spans="1:19" x14ac:dyDescent="0.25">
      <c r="A2">
        <v>658314729</v>
      </c>
      <c r="B2" t="s">
        <v>341</v>
      </c>
      <c r="C2" t="s">
        <v>321</v>
      </c>
      <c r="D2" t="s">
        <v>307</v>
      </c>
      <c r="E2" t="s">
        <v>199</v>
      </c>
      <c r="F2">
        <v>93544</v>
      </c>
      <c r="G2" s="26" t="s">
        <v>321</v>
      </c>
      <c r="H2" s="26" t="s">
        <v>307</v>
      </c>
      <c r="I2" s="26" t="s">
        <v>199</v>
      </c>
      <c r="J2" s="26">
        <v>93544</v>
      </c>
      <c r="K2" t="s">
        <v>331</v>
      </c>
      <c r="L2" t="s">
        <v>351</v>
      </c>
      <c r="M2" s="29" t="s">
        <v>361</v>
      </c>
      <c r="N2" t="s">
        <v>299</v>
      </c>
      <c r="O2" t="s">
        <v>304</v>
      </c>
      <c r="P2" t="s">
        <v>395</v>
      </c>
      <c r="Q2" s="27">
        <v>42736</v>
      </c>
      <c r="R2" s="30">
        <v>0.05</v>
      </c>
      <c r="S2" s="31">
        <v>2017</v>
      </c>
    </row>
    <row r="3" spans="1:19" x14ac:dyDescent="0.25">
      <c r="A3">
        <v>842895157</v>
      </c>
      <c r="B3" t="s">
        <v>342</v>
      </c>
      <c r="C3" t="s">
        <v>322</v>
      </c>
      <c r="D3" t="s">
        <v>308</v>
      </c>
      <c r="E3" t="s">
        <v>309</v>
      </c>
      <c r="F3">
        <v>78704</v>
      </c>
      <c r="G3" s="26" t="s">
        <v>322</v>
      </c>
      <c r="H3" s="26" t="s">
        <v>308</v>
      </c>
      <c r="I3" s="26" t="s">
        <v>309</v>
      </c>
      <c r="J3" s="26">
        <v>78704</v>
      </c>
      <c r="K3" t="s">
        <v>332</v>
      </c>
      <c r="L3" t="s">
        <v>352</v>
      </c>
      <c r="M3" s="29" t="s">
        <v>362</v>
      </c>
      <c r="N3" t="s">
        <v>300</v>
      </c>
      <c r="O3" t="s">
        <v>305</v>
      </c>
      <c r="P3" t="s">
        <v>395</v>
      </c>
      <c r="Q3" s="27">
        <v>42736</v>
      </c>
      <c r="R3" t="s">
        <v>382</v>
      </c>
      <c r="S3" s="31" t="s">
        <v>382</v>
      </c>
    </row>
    <row r="4" spans="1:19" x14ac:dyDescent="0.25">
      <c r="A4">
        <v>508089512</v>
      </c>
      <c r="B4" t="s">
        <v>343</v>
      </c>
      <c r="C4" t="s">
        <v>323</v>
      </c>
      <c r="D4" t="s">
        <v>16</v>
      </c>
      <c r="E4" t="s">
        <v>192</v>
      </c>
      <c r="F4">
        <v>44113</v>
      </c>
      <c r="G4" s="26" t="s">
        <v>323</v>
      </c>
      <c r="H4" s="26" t="s">
        <v>16</v>
      </c>
      <c r="I4" s="26" t="s">
        <v>192</v>
      </c>
      <c r="J4" s="26">
        <v>44113</v>
      </c>
      <c r="K4" t="s">
        <v>333</v>
      </c>
      <c r="L4" t="s">
        <v>353</v>
      </c>
      <c r="M4" s="29" t="s">
        <v>363</v>
      </c>
      <c r="N4" t="s">
        <v>301</v>
      </c>
      <c r="O4" t="s">
        <v>304</v>
      </c>
      <c r="P4" t="s">
        <v>395</v>
      </c>
      <c r="Q4" s="27">
        <v>42736</v>
      </c>
      <c r="R4" t="s">
        <v>382</v>
      </c>
      <c r="S4" s="31" t="s">
        <v>382</v>
      </c>
    </row>
    <row r="5" spans="1:19" x14ac:dyDescent="0.25">
      <c r="A5">
        <v>912086047</v>
      </c>
      <c r="B5" t="s">
        <v>344</v>
      </c>
      <c r="C5" t="s">
        <v>324</v>
      </c>
      <c r="D5" t="s">
        <v>310</v>
      </c>
      <c r="E5" t="s">
        <v>311</v>
      </c>
      <c r="F5">
        <v>18104</v>
      </c>
      <c r="G5" s="26" t="s">
        <v>324</v>
      </c>
      <c r="H5" s="26" t="s">
        <v>310</v>
      </c>
      <c r="I5" s="26" t="s">
        <v>311</v>
      </c>
      <c r="J5" s="26">
        <v>18104</v>
      </c>
      <c r="K5" t="s">
        <v>334</v>
      </c>
      <c r="L5" t="s">
        <v>354</v>
      </c>
      <c r="M5" s="29" t="s">
        <v>364</v>
      </c>
      <c r="N5" t="s">
        <v>302</v>
      </c>
      <c r="O5" t="s">
        <v>305</v>
      </c>
      <c r="P5" t="s">
        <v>395</v>
      </c>
      <c r="Q5" s="27">
        <v>42736</v>
      </c>
      <c r="R5" t="s">
        <v>382</v>
      </c>
      <c r="S5" s="31" t="s">
        <v>382</v>
      </c>
    </row>
    <row r="6" spans="1:19" x14ac:dyDescent="0.25">
      <c r="A6">
        <v>321782506</v>
      </c>
      <c r="B6" t="s">
        <v>345</v>
      </c>
      <c r="C6" t="s">
        <v>325</v>
      </c>
      <c r="D6" t="s">
        <v>312</v>
      </c>
      <c r="E6" t="s">
        <v>313</v>
      </c>
      <c r="F6">
        <v>29484</v>
      </c>
      <c r="G6" s="26" t="s">
        <v>325</v>
      </c>
      <c r="H6" s="26" t="s">
        <v>312</v>
      </c>
      <c r="I6" s="26" t="s">
        <v>313</v>
      </c>
      <c r="J6" s="26">
        <v>29484</v>
      </c>
      <c r="K6" t="s">
        <v>335</v>
      </c>
      <c r="L6" t="s">
        <v>355</v>
      </c>
      <c r="M6" s="29" t="s">
        <v>366</v>
      </c>
      <c r="N6" t="s">
        <v>302</v>
      </c>
      <c r="O6" t="s">
        <v>306</v>
      </c>
      <c r="P6" t="s">
        <v>395</v>
      </c>
      <c r="Q6" s="27">
        <v>42736</v>
      </c>
      <c r="R6" t="s">
        <v>382</v>
      </c>
      <c r="S6" s="31" t="s">
        <v>382</v>
      </c>
    </row>
    <row r="7" spans="1:19" x14ac:dyDescent="0.25">
      <c r="A7">
        <v>640498345</v>
      </c>
      <c r="B7" t="s">
        <v>346</v>
      </c>
      <c r="C7" t="s">
        <v>326</v>
      </c>
      <c r="D7" t="s">
        <v>314</v>
      </c>
      <c r="E7" t="s">
        <v>315</v>
      </c>
      <c r="F7">
        <v>32218</v>
      </c>
      <c r="G7" s="26" t="s">
        <v>326</v>
      </c>
      <c r="H7" s="26" t="s">
        <v>314</v>
      </c>
      <c r="I7" s="26" t="s">
        <v>315</v>
      </c>
      <c r="J7" s="26">
        <v>32218</v>
      </c>
      <c r="K7" t="s">
        <v>336</v>
      </c>
      <c r="L7" t="s">
        <v>356</v>
      </c>
      <c r="M7" s="29" t="s">
        <v>367</v>
      </c>
      <c r="N7" t="s">
        <v>302</v>
      </c>
      <c r="O7" t="s">
        <v>304</v>
      </c>
      <c r="P7" t="s">
        <v>395</v>
      </c>
      <c r="Q7" s="27">
        <v>42736</v>
      </c>
      <c r="R7" s="30">
        <v>0.05</v>
      </c>
      <c r="S7" s="35" t="s">
        <v>396</v>
      </c>
    </row>
    <row r="8" spans="1:19" x14ac:dyDescent="0.25">
      <c r="A8">
        <v>108906507</v>
      </c>
      <c r="B8" t="s">
        <v>347</v>
      </c>
      <c r="C8" t="s">
        <v>327</v>
      </c>
      <c r="D8" t="s">
        <v>316</v>
      </c>
      <c r="E8" t="s">
        <v>317</v>
      </c>
      <c r="F8">
        <v>98405</v>
      </c>
      <c r="G8" s="26" t="s">
        <v>327</v>
      </c>
      <c r="H8" s="26" t="s">
        <v>316</v>
      </c>
      <c r="I8" s="26" t="s">
        <v>317</v>
      </c>
      <c r="J8" s="26">
        <v>98405</v>
      </c>
      <c r="K8" t="s">
        <v>337</v>
      </c>
      <c r="L8" t="s">
        <v>357</v>
      </c>
      <c r="M8" s="29" t="s">
        <v>365</v>
      </c>
      <c r="N8" t="s">
        <v>301</v>
      </c>
      <c r="O8" t="s">
        <v>304</v>
      </c>
      <c r="P8" t="s">
        <v>395</v>
      </c>
      <c r="Q8" s="27">
        <v>42736</v>
      </c>
      <c r="R8" t="s">
        <v>382</v>
      </c>
      <c r="S8" s="31" t="s">
        <v>382</v>
      </c>
    </row>
    <row r="9" spans="1:19" x14ac:dyDescent="0.25">
      <c r="A9">
        <v>504796147</v>
      </c>
      <c r="B9" t="s">
        <v>348</v>
      </c>
      <c r="C9" t="s">
        <v>1102</v>
      </c>
      <c r="D9" t="s">
        <v>318</v>
      </c>
      <c r="E9" t="s">
        <v>319</v>
      </c>
      <c r="F9">
        <v>57701</v>
      </c>
      <c r="G9" s="26" t="s">
        <v>1102</v>
      </c>
      <c r="H9" s="26" t="s">
        <v>318</v>
      </c>
      <c r="I9" s="26" t="s">
        <v>319</v>
      </c>
      <c r="J9" s="26">
        <v>57701</v>
      </c>
      <c r="K9" t="s">
        <v>338</v>
      </c>
      <c r="L9" t="s">
        <v>358</v>
      </c>
      <c r="M9" s="29" t="s">
        <v>368</v>
      </c>
      <c r="N9" t="s">
        <v>301</v>
      </c>
      <c r="O9" t="s">
        <v>306</v>
      </c>
      <c r="P9" t="s">
        <v>395</v>
      </c>
      <c r="Q9" s="27">
        <v>42736</v>
      </c>
      <c r="R9" s="30">
        <v>0.05</v>
      </c>
      <c r="S9" s="31" t="s">
        <v>396</v>
      </c>
    </row>
    <row r="10" spans="1:19" x14ac:dyDescent="0.25">
      <c r="A10">
        <v>667057064</v>
      </c>
      <c r="B10" t="s">
        <v>349</v>
      </c>
      <c r="C10" t="s">
        <v>328</v>
      </c>
      <c r="D10" t="s">
        <v>320</v>
      </c>
      <c r="E10" t="s">
        <v>309</v>
      </c>
      <c r="F10">
        <v>77004</v>
      </c>
      <c r="G10" s="26" t="s">
        <v>328</v>
      </c>
      <c r="H10" s="26" t="s">
        <v>320</v>
      </c>
      <c r="I10" s="26" t="s">
        <v>309</v>
      </c>
      <c r="J10" s="26">
        <v>77004</v>
      </c>
      <c r="K10" t="s">
        <v>339</v>
      </c>
      <c r="L10" t="s">
        <v>359</v>
      </c>
      <c r="M10" s="29" t="s">
        <v>369</v>
      </c>
      <c r="N10" t="s">
        <v>299</v>
      </c>
      <c r="O10" t="s">
        <v>305</v>
      </c>
      <c r="P10" t="s">
        <v>395</v>
      </c>
      <c r="Q10" s="27">
        <v>42736</v>
      </c>
      <c r="R10" s="30">
        <v>0.05</v>
      </c>
      <c r="S10" s="31">
        <v>2017</v>
      </c>
    </row>
    <row r="11" spans="1:19" x14ac:dyDescent="0.25">
      <c r="A11">
        <v>114058620</v>
      </c>
      <c r="B11" t="s">
        <v>350</v>
      </c>
      <c r="C11" t="s">
        <v>329</v>
      </c>
      <c r="D11" t="s">
        <v>330</v>
      </c>
      <c r="E11" t="s">
        <v>187</v>
      </c>
      <c r="F11">
        <v>12084</v>
      </c>
      <c r="G11" s="26" t="s">
        <v>329</v>
      </c>
      <c r="H11" s="26" t="s">
        <v>330</v>
      </c>
      <c r="I11" s="26" t="s">
        <v>187</v>
      </c>
      <c r="J11" s="26">
        <v>12084</v>
      </c>
      <c r="K11" t="s">
        <v>340</v>
      </c>
      <c r="L11" t="s">
        <v>360</v>
      </c>
      <c r="M11" s="29" t="s">
        <v>370</v>
      </c>
      <c r="N11" t="s">
        <v>303</v>
      </c>
      <c r="O11" t="s">
        <v>306</v>
      </c>
      <c r="P11" t="s">
        <v>395</v>
      </c>
      <c r="Q11" s="27">
        <v>42736</v>
      </c>
      <c r="R11" t="s">
        <v>382</v>
      </c>
      <c r="S11" s="31" t="s">
        <v>382</v>
      </c>
    </row>
    <row r="12" spans="1:19" x14ac:dyDescent="0.25">
      <c r="A12" s="26">
        <v>560191569</v>
      </c>
      <c r="B12" t="s">
        <v>841</v>
      </c>
      <c r="C12" t="s">
        <v>781</v>
      </c>
      <c r="D12" t="s">
        <v>770</v>
      </c>
      <c r="E12" t="s">
        <v>771</v>
      </c>
      <c r="F12">
        <v>39530</v>
      </c>
      <c r="G12" s="26" t="s">
        <v>781</v>
      </c>
      <c r="H12" s="26" t="s">
        <v>770</v>
      </c>
      <c r="I12" s="26" t="s">
        <v>771</v>
      </c>
      <c r="J12" s="26">
        <v>39530</v>
      </c>
      <c r="K12" t="s">
        <v>801</v>
      </c>
      <c r="L12" t="s">
        <v>821</v>
      </c>
      <c r="M12" s="29" t="s">
        <v>861</v>
      </c>
      <c r="N12" s="26" t="s">
        <v>300</v>
      </c>
      <c r="O12" t="s">
        <v>304</v>
      </c>
      <c r="P12" s="26" t="s">
        <v>395</v>
      </c>
      <c r="Q12" s="27">
        <v>42736</v>
      </c>
      <c r="R12" t="s">
        <v>382</v>
      </c>
      <c r="S12" s="31" t="s">
        <v>382</v>
      </c>
    </row>
    <row r="13" spans="1:19" x14ac:dyDescent="0.25">
      <c r="A13" s="26">
        <v>484071188</v>
      </c>
      <c r="B13" t="s">
        <v>842</v>
      </c>
      <c r="C13" t="s">
        <v>782</v>
      </c>
      <c r="D13" t="s">
        <v>772</v>
      </c>
      <c r="E13" t="s">
        <v>537</v>
      </c>
      <c r="F13">
        <v>3217</v>
      </c>
      <c r="G13" s="26" t="s">
        <v>782</v>
      </c>
      <c r="H13" s="26" t="s">
        <v>772</v>
      </c>
      <c r="I13" s="26" t="s">
        <v>537</v>
      </c>
      <c r="J13" s="26">
        <v>3217</v>
      </c>
      <c r="K13" t="s">
        <v>802</v>
      </c>
      <c r="L13" t="s">
        <v>822</v>
      </c>
      <c r="M13" s="29" t="s">
        <v>862</v>
      </c>
      <c r="N13" s="26" t="s">
        <v>301</v>
      </c>
      <c r="O13" t="s">
        <v>305</v>
      </c>
      <c r="P13" s="26" t="s">
        <v>395</v>
      </c>
      <c r="Q13" s="27">
        <v>42736</v>
      </c>
      <c r="R13" t="s">
        <v>382</v>
      </c>
      <c r="S13" s="31" t="s">
        <v>382</v>
      </c>
    </row>
    <row r="14" spans="1:19" x14ac:dyDescent="0.25">
      <c r="A14" s="26">
        <v>246761437</v>
      </c>
      <c r="B14" t="s">
        <v>843</v>
      </c>
      <c r="C14" t="s">
        <v>783</v>
      </c>
      <c r="D14" t="s">
        <v>497</v>
      </c>
      <c r="E14" t="s">
        <v>498</v>
      </c>
      <c r="F14">
        <v>97201</v>
      </c>
      <c r="G14" s="26" t="s">
        <v>783</v>
      </c>
      <c r="H14" s="26" t="s">
        <v>497</v>
      </c>
      <c r="I14" s="26" t="s">
        <v>498</v>
      </c>
      <c r="J14" s="26">
        <v>97201</v>
      </c>
      <c r="K14" t="s">
        <v>803</v>
      </c>
      <c r="L14" t="s">
        <v>823</v>
      </c>
      <c r="M14" s="29" t="s">
        <v>863</v>
      </c>
      <c r="N14" s="26" t="s">
        <v>302</v>
      </c>
      <c r="O14" t="s">
        <v>306</v>
      </c>
      <c r="P14" s="26" t="s">
        <v>395</v>
      </c>
      <c r="Q14" s="27">
        <v>42736</v>
      </c>
      <c r="R14" t="s">
        <v>382</v>
      </c>
      <c r="S14" s="31" t="s">
        <v>382</v>
      </c>
    </row>
    <row r="15" spans="1:19" x14ac:dyDescent="0.25">
      <c r="A15" s="26">
        <v>838679702</v>
      </c>
      <c r="B15" t="s">
        <v>844</v>
      </c>
      <c r="C15" t="s">
        <v>784</v>
      </c>
      <c r="D15" t="s">
        <v>773</v>
      </c>
      <c r="E15" t="s">
        <v>313</v>
      </c>
      <c r="F15">
        <v>29020</v>
      </c>
      <c r="G15" s="26" t="s">
        <v>784</v>
      </c>
      <c r="H15" s="26" t="s">
        <v>773</v>
      </c>
      <c r="I15" s="26" t="s">
        <v>313</v>
      </c>
      <c r="J15" s="26">
        <v>29020</v>
      </c>
      <c r="K15" t="s">
        <v>804</v>
      </c>
      <c r="L15" t="s">
        <v>824</v>
      </c>
      <c r="M15" s="29" t="s">
        <v>864</v>
      </c>
      <c r="N15" s="26" t="s">
        <v>302</v>
      </c>
      <c r="O15" t="s">
        <v>304</v>
      </c>
      <c r="P15" s="26" t="s">
        <v>395</v>
      </c>
      <c r="Q15" s="27">
        <v>42736</v>
      </c>
      <c r="R15" t="s">
        <v>382</v>
      </c>
      <c r="S15" s="31" t="s">
        <v>382</v>
      </c>
    </row>
    <row r="16" spans="1:19" x14ac:dyDescent="0.25">
      <c r="A16" s="26">
        <v>145751240</v>
      </c>
      <c r="B16" t="s">
        <v>845</v>
      </c>
      <c r="C16" t="s">
        <v>785</v>
      </c>
      <c r="D16" t="s">
        <v>308</v>
      </c>
      <c r="E16" t="s">
        <v>309</v>
      </c>
      <c r="F16">
        <v>78701</v>
      </c>
      <c r="G16" s="26" t="s">
        <v>785</v>
      </c>
      <c r="H16" s="26" t="s">
        <v>308</v>
      </c>
      <c r="I16" s="26" t="s">
        <v>309</v>
      </c>
      <c r="J16" s="26">
        <v>78701</v>
      </c>
      <c r="K16" t="s">
        <v>805</v>
      </c>
      <c r="L16" t="s">
        <v>825</v>
      </c>
      <c r="M16" s="29" t="s">
        <v>865</v>
      </c>
      <c r="N16" s="26" t="s">
        <v>300</v>
      </c>
      <c r="O16" t="s">
        <v>304</v>
      </c>
      <c r="P16" s="26" t="s">
        <v>395</v>
      </c>
      <c r="Q16" s="27">
        <v>42736</v>
      </c>
      <c r="R16" s="30">
        <v>0.05</v>
      </c>
      <c r="S16" s="36" t="s">
        <v>396</v>
      </c>
    </row>
    <row r="17" spans="1:19" x14ac:dyDescent="0.25">
      <c r="A17" s="26">
        <v>398064250</v>
      </c>
      <c r="B17" t="s">
        <v>846</v>
      </c>
      <c r="C17" t="s">
        <v>786</v>
      </c>
      <c r="D17" t="s">
        <v>515</v>
      </c>
      <c r="E17" t="s">
        <v>516</v>
      </c>
      <c r="F17">
        <v>37201</v>
      </c>
      <c r="G17" s="26" t="s">
        <v>786</v>
      </c>
      <c r="H17" s="26" t="s">
        <v>515</v>
      </c>
      <c r="I17" s="26" t="s">
        <v>516</v>
      </c>
      <c r="J17" s="26">
        <v>37201</v>
      </c>
      <c r="K17" t="s">
        <v>806</v>
      </c>
      <c r="L17" t="s">
        <v>826</v>
      </c>
      <c r="M17" s="29" t="s">
        <v>866</v>
      </c>
      <c r="N17" s="26" t="s">
        <v>301</v>
      </c>
      <c r="O17" t="s">
        <v>304</v>
      </c>
      <c r="P17" s="26" t="s">
        <v>395</v>
      </c>
      <c r="Q17" s="27">
        <v>42736</v>
      </c>
      <c r="R17" s="30">
        <v>0.05</v>
      </c>
      <c r="S17" s="36" t="s">
        <v>396</v>
      </c>
    </row>
    <row r="18" spans="1:19" x14ac:dyDescent="0.25">
      <c r="A18" s="26">
        <v>835731031</v>
      </c>
      <c r="B18" t="s">
        <v>847</v>
      </c>
      <c r="C18" t="s">
        <v>787</v>
      </c>
      <c r="D18" t="s">
        <v>499</v>
      </c>
      <c r="E18" t="s">
        <v>500</v>
      </c>
      <c r="F18">
        <v>84321</v>
      </c>
      <c r="G18" s="26" t="s">
        <v>787</v>
      </c>
      <c r="H18" s="26" t="s">
        <v>499</v>
      </c>
      <c r="I18" s="26" t="s">
        <v>500</v>
      </c>
      <c r="J18" s="26">
        <v>84321</v>
      </c>
      <c r="K18" t="s">
        <v>807</v>
      </c>
      <c r="L18" t="s">
        <v>827</v>
      </c>
      <c r="M18" s="29" t="s">
        <v>867</v>
      </c>
      <c r="N18" s="26" t="s">
        <v>302</v>
      </c>
      <c r="O18" t="s">
        <v>305</v>
      </c>
      <c r="P18" s="26" t="s">
        <v>395</v>
      </c>
      <c r="Q18" s="27">
        <v>42736</v>
      </c>
      <c r="R18" t="s">
        <v>382</v>
      </c>
      <c r="S18" s="31" t="s">
        <v>382</v>
      </c>
    </row>
    <row r="19" spans="1:19" x14ac:dyDescent="0.25">
      <c r="A19" s="26">
        <v>949644180</v>
      </c>
      <c r="B19" t="s">
        <v>848</v>
      </c>
      <c r="C19" t="s">
        <v>788</v>
      </c>
      <c r="D19" t="s">
        <v>774</v>
      </c>
      <c r="E19" t="s">
        <v>775</v>
      </c>
      <c r="F19">
        <v>72201</v>
      </c>
      <c r="G19" s="26" t="s">
        <v>788</v>
      </c>
      <c r="H19" s="26" t="s">
        <v>774</v>
      </c>
      <c r="I19" s="26" t="s">
        <v>775</v>
      </c>
      <c r="J19" s="26">
        <v>72201</v>
      </c>
      <c r="K19" t="s">
        <v>808</v>
      </c>
      <c r="L19" t="s">
        <v>828</v>
      </c>
      <c r="M19" s="29" t="s">
        <v>868</v>
      </c>
      <c r="N19" s="26" t="s">
        <v>302</v>
      </c>
      <c r="O19" t="s">
        <v>305</v>
      </c>
      <c r="P19" s="26" t="s">
        <v>395</v>
      </c>
      <c r="Q19" s="27">
        <v>42736</v>
      </c>
      <c r="R19" t="s">
        <v>382</v>
      </c>
      <c r="S19" s="31" t="s">
        <v>382</v>
      </c>
    </row>
    <row r="20" spans="1:19" x14ac:dyDescent="0.25">
      <c r="A20" s="26">
        <v>525911359</v>
      </c>
      <c r="B20" t="s">
        <v>849</v>
      </c>
      <c r="C20" t="s">
        <v>789</v>
      </c>
      <c r="D20" t="s">
        <v>480</v>
      </c>
      <c r="E20" t="s">
        <v>199</v>
      </c>
      <c r="F20">
        <v>90209</v>
      </c>
      <c r="G20" s="26" t="s">
        <v>789</v>
      </c>
      <c r="H20" s="26" t="s">
        <v>480</v>
      </c>
      <c r="I20" s="26" t="s">
        <v>199</v>
      </c>
      <c r="J20" s="26">
        <v>90209</v>
      </c>
      <c r="K20" t="s">
        <v>809</v>
      </c>
      <c r="L20" t="s">
        <v>829</v>
      </c>
      <c r="M20" s="29" t="s">
        <v>869</v>
      </c>
      <c r="N20" s="26" t="s">
        <v>301</v>
      </c>
      <c r="O20" t="s">
        <v>306</v>
      </c>
      <c r="P20" s="26" t="s">
        <v>395</v>
      </c>
      <c r="Q20" s="27">
        <v>42736</v>
      </c>
      <c r="R20" t="s">
        <v>382</v>
      </c>
      <c r="S20" s="31" t="s">
        <v>382</v>
      </c>
    </row>
    <row r="21" spans="1:19" x14ac:dyDescent="0.25">
      <c r="A21" s="26">
        <v>573426003</v>
      </c>
      <c r="B21" t="s">
        <v>850</v>
      </c>
      <c r="C21" t="s">
        <v>790</v>
      </c>
      <c r="D21" t="s">
        <v>375</v>
      </c>
      <c r="E21" t="s">
        <v>376</v>
      </c>
      <c r="F21">
        <v>6101</v>
      </c>
      <c r="G21" s="26" t="s">
        <v>790</v>
      </c>
      <c r="H21" s="26" t="s">
        <v>375</v>
      </c>
      <c r="I21" s="26" t="s">
        <v>376</v>
      </c>
      <c r="J21" s="26">
        <v>6101</v>
      </c>
      <c r="K21" t="s">
        <v>810</v>
      </c>
      <c r="L21" t="s">
        <v>830</v>
      </c>
      <c r="M21" s="29" t="s">
        <v>870</v>
      </c>
      <c r="N21" s="26" t="s">
        <v>301</v>
      </c>
      <c r="O21" t="s">
        <v>306</v>
      </c>
      <c r="P21" s="26" t="s">
        <v>395</v>
      </c>
      <c r="Q21" s="27">
        <v>42736</v>
      </c>
      <c r="R21" t="s">
        <v>382</v>
      </c>
      <c r="S21" s="31" t="s">
        <v>382</v>
      </c>
    </row>
    <row r="22" spans="1:19" x14ac:dyDescent="0.25">
      <c r="A22" s="26">
        <v>761344326</v>
      </c>
      <c r="B22" t="s">
        <v>851</v>
      </c>
      <c r="C22" t="s">
        <v>791</v>
      </c>
      <c r="D22" t="s">
        <v>371</v>
      </c>
      <c r="E22" t="s">
        <v>202</v>
      </c>
      <c r="F22">
        <v>19901</v>
      </c>
      <c r="G22" s="26" t="s">
        <v>791</v>
      </c>
      <c r="H22" s="26" t="s">
        <v>371</v>
      </c>
      <c r="I22" s="26" t="s">
        <v>202</v>
      </c>
      <c r="J22" s="26">
        <v>19901</v>
      </c>
      <c r="K22" t="s">
        <v>811</v>
      </c>
      <c r="L22" t="s">
        <v>831</v>
      </c>
      <c r="M22" s="29" t="s">
        <v>871</v>
      </c>
      <c r="N22" s="26" t="s">
        <v>299</v>
      </c>
      <c r="O22" t="s">
        <v>306</v>
      </c>
      <c r="P22" s="26" t="s">
        <v>395</v>
      </c>
      <c r="Q22" s="27">
        <v>42736</v>
      </c>
      <c r="R22" t="s">
        <v>382</v>
      </c>
      <c r="S22" s="31" t="s">
        <v>382</v>
      </c>
    </row>
    <row r="23" spans="1:19" x14ac:dyDescent="0.25">
      <c r="A23" s="26">
        <v>266304285</v>
      </c>
      <c r="B23" t="s">
        <v>852</v>
      </c>
      <c r="C23" t="s">
        <v>792</v>
      </c>
      <c r="D23" t="s">
        <v>776</v>
      </c>
      <c r="E23" t="s">
        <v>315</v>
      </c>
      <c r="F23">
        <v>33124</v>
      </c>
      <c r="G23" s="26" t="s">
        <v>792</v>
      </c>
      <c r="H23" s="26" t="s">
        <v>776</v>
      </c>
      <c r="I23" s="26" t="s">
        <v>315</v>
      </c>
      <c r="J23" s="26">
        <v>33124</v>
      </c>
      <c r="K23" t="s">
        <v>812</v>
      </c>
      <c r="L23" t="s">
        <v>832</v>
      </c>
      <c r="M23" s="29" t="s">
        <v>872</v>
      </c>
      <c r="N23" s="26" t="s">
        <v>303</v>
      </c>
      <c r="O23" t="s">
        <v>306</v>
      </c>
      <c r="P23" s="26" t="s">
        <v>395</v>
      </c>
      <c r="Q23" s="27">
        <v>42736</v>
      </c>
      <c r="R23" s="30">
        <v>0.05</v>
      </c>
      <c r="S23" s="37">
        <v>2017</v>
      </c>
    </row>
    <row r="24" spans="1:19" x14ac:dyDescent="0.25">
      <c r="A24" s="26">
        <v>453904299</v>
      </c>
      <c r="B24" t="s">
        <v>853</v>
      </c>
      <c r="C24" t="s">
        <v>793</v>
      </c>
      <c r="D24" t="s">
        <v>777</v>
      </c>
      <c r="E24" t="s">
        <v>204</v>
      </c>
      <c r="F24">
        <v>62701</v>
      </c>
      <c r="G24" s="26" t="s">
        <v>793</v>
      </c>
      <c r="H24" s="26" t="s">
        <v>777</v>
      </c>
      <c r="I24" s="26" t="s">
        <v>204</v>
      </c>
      <c r="J24" s="26">
        <v>62701</v>
      </c>
      <c r="K24" t="s">
        <v>813</v>
      </c>
      <c r="L24" t="s">
        <v>833</v>
      </c>
      <c r="M24" s="29" t="s">
        <v>873</v>
      </c>
      <c r="N24" s="26" t="s">
        <v>301</v>
      </c>
      <c r="O24" t="s">
        <v>305</v>
      </c>
      <c r="P24" s="26" t="s">
        <v>395</v>
      </c>
      <c r="Q24" s="27">
        <v>42736</v>
      </c>
      <c r="R24" t="s">
        <v>382</v>
      </c>
      <c r="S24" s="31" t="s">
        <v>382</v>
      </c>
    </row>
    <row r="25" spans="1:19" x14ac:dyDescent="0.25">
      <c r="A25" s="26">
        <v>189185611</v>
      </c>
      <c r="B25" t="s">
        <v>854</v>
      </c>
      <c r="C25" t="s">
        <v>794</v>
      </c>
      <c r="D25" t="s">
        <v>525</v>
      </c>
      <c r="E25" t="s">
        <v>486</v>
      </c>
      <c r="F25">
        <v>50301</v>
      </c>
      <c r="G25" s="26" t="s">
        <v>794</v>
      </c>
      <c r="H25" s="26" t="s">
        <v>525</v>
      </c>
      <c r="I25" s="26" t="s">
        <v>486</v>
      </c>
      <c r="J25" s="26">
        <v>50301</v>
      </c>
      <c r="K25" t="s">
        <v>814</v>
      </c>
      <c r="L25" t="s">
        <v>834</v>
      </c>
      <c r="M25" s="29" t="s">
        <v>874</v>
      </c>
      <c r="N25" s="26" t="s">
        <v>301</v>
      </c>
      <c r="O25" t="s">
        <v>305</v>
      </c>
      <c r="P25" s="26" t="s">
        <v>395</v>
      </c>
      <c r="Q25" s="27">
        <v>42736</v>
      </c>
      <c r="R25" s="30">
        <v>0.05</v>
      </c>
      <c r="S25" s="37">
        <v>20.170000000000002</v>
      </c>
    </row>
    <row r="26" spans="1:19" x14ac:dyDescent="0.25">
      <c r="A26" s="26">
        <v>311488387</v>
      </c>
      <c r="B26" t="s">
        <v>855</v>
      </c>
      <c r="C26" t="s">
        <v>795</v>
      </c>
      <c r="D26" t="s">
        <v>778</v>
      </c>
      <c r="E26" t="s">
        <v>195</v>
      </c>
      <c r="F26">
        <v>55801</v>
      </c>
      <c r="G26" s="26" t="s">
        <v>795</v>
      </c>
      <c r="H26" s="26" t="s">
        <v>778</v>
      </c>
      <c r="I26" s="26" t="s">
        <v>195</v>
      </c>
      <c r="J26" s="26">
        <v>55801</v>
      </c>
      <c r="K26" t="s">
        <v>815</v>
      </c>
      <c r="L26" t="s">
        <v>835</v>
      </c>
      <c r="M26" s="29" t="s">
        <v>875</v>
      </c>
      <c r="N26" s="26" t="s">
        <v>299</v>
      </c>
      <c r="O26" t="s">
        <v>306</v>
      </c>
      <c r="P26" s="26" t="s">
        <v>395</v>
      </c>
      <c r="Q26" s="27">
        <v>42736</v>
      </c>
      <c r="R26" t="s">
        <v>382</v>
      </c>
      <c r="S26" s="31" t="s">
        <v>382</v>
      </c>
    </row>
    <row r="27" spans="1:19" x14ac:dyDescent="0.25">
      <c r="A27" s="26">
        <v>743296602</v>
      </c>
      <c r="B27" t="s">
        <v>856</v>
      </c>
      <c r="C27" t="s">
        <v>796</v>
      </c>
      <c r="D27" t="s">
        <v>42</v>
      </c>
      <c r="E27" t="s">
        <v>187</v>
      </c>
      <c r="F27">
        <v>10048</v>
      </c>
      <c r="G27" s="26" t="s">
        <v>796</v>
      </c>
      <c r="H27" s="26" t="s">
        <v>42</v>
      </c>
      <c r="I27" s="26" t="s">
        <v>187</v>
      </c>
      <c r="J27" s="26">
        <v>10048</v>
      </c>
      <c r="K27" t="s">
        <v>816</v>
      </c>
      <c r="L27" t="s">
        <v>836</v>
      </c>
      <c r="M27" s="29" t="s">
        <v>876</v>
      </c>
      <c r="N27" s="26" t="s">
        <v>303</v>
      </c>
      <c r="O27" t="s">
        <v>304</v>
      </c>
      <c r="P27" s="26" t="s">
        <v>395</v>
      </c>
      <c r="Q27" s="27">
        <v>42736</v>
      </c>
      <c r="R27" s="30">
        <v>0.05</v>
      </c>
      <c r="S27" s="36" t="s">
        <v>396</v>
      </c>
    </row>
    <row r="28" spans="1:19" x14ac:dyDescent="0.25">
      <c r="A28" s="26">
        <v>886855566</v>
      </c>
      <c r="B28" t="s">
        <v>857</v>
      </c>
      <c r="C28" t="s">
        <v>797</v>
      </c>
      <c r="D28" t="s">
        <v>16</v>
      </c>
      <c r="E28" t="s">
        <v>192</v>
      </c>
      <c r="F28">
        <v>44101</v>
      </c>
      <c r="G28" s="26" t="s">
        <v>797</v>
      </c>
      <c r="H28" s="26" t="s">
        <v>16</v>
      </c>
      <c r="I28" s="26" t="s">
        <v>192</v>
      </c>
      <c r="J28" s="26">
        <v>44101</v>
      </c>
      <c r="K28" t="s">
        <v>817</v>
      </c>
      <c r="L28" t="s">
        <v>837</v>
      </c>
      <c r="M28" s="29" t="s">
        <v>877</v>
      </c>
      <c r="N28" s="26" t="s">
        <v>302</v>
      </c>
      <c r="O28" t="s">
        <v>304</v>
      </c>
      <c r="P28" s="26" t="s">
        <v>395</v>
      </c>
      <c r="Q28" s="27">
        <v>42736</v>
      </c>
      <c r="R28" t="s">
        <v>382</v>
      </c>
      <c r="S28" s="31" t="s">
        <v>382</v>
      </c>
    </row>
    <row r="29" spans="1:19" x14ac:dyDescent="0.25">
      <c r="A29" s="26">
        <v>180683546</v>
      </c>
      <c r="B29" t="s">
        <v>858</v>
      </c>
      <c r="C29" t="s">
        <v>798</v>
      </c>
      <c r="D29" t="s">
        <v>779</v>
      </c>
      <c r="E29" t="s">
        <v>505</v>
      </c>
      <c r="F29">
        <v>53201</v>
      </c>
      <c r="G29" s="26" t="s">
        <v>798</v>
      </c>
      <c r="H29" s="26" t="s">
        <v>779</v>
      </c>
      <c r="I29" s="26" t="s">
        <v>505</v>
      </c>
      <c r="J29" s="26">
        <v>53201</v>
      </c>
      <c r="K29" t="s">
        <v>818</v>
      </c>
      <c r="L29" t="s">
        <v>838</v>
      </c>
      <c r="M29" s="29" t="s">
        <v>878</v>
      </c>
      <c r="N29" s="26" t="s">
        <v>300</v>
      </c>
      <c r="O29" t="s">
        <v>306</v>
      </c>
      <c r="P29" s="26" t="s">
        <v>395</v>
      </c>
      <c r="Q29" s="27">
        <v>42736</v>
      </c>
      <c r="R29" t="s">
        <v>382</v>
      </c>
      <c r="S29" s="31" t="s">
        <v>382</v>
      </c>
    </row>
    <row r="30" spans="1:19" x14ac:dyDescent="0.25">
      <c r="A30" s="26">
        <v>625430903</v>
      </c>
      <c r="B30" t="s">
        <v>859</v>
      </c>
      <c r="C30" t="s">
        <v>799</v>
      </c>
      <c r="D30" t="s">
        <v>780</v>
      </c>
      <c r="E30" t="s">
        <v>503</v>
      </c>
      <c r="F30">
        <v>82941</v>
      </c>
      <c r="G30" s="26" t="s">
        <v>799</v>
      </c>
      <c r="H30" s="26" t="s">
        <v>780</v>
      </c>
      <c r="I30" s="26" t="s">
        <v>503</v>
      </c>
      <c r="J30" s="26">
        <v>82941</v>
      </c>
      <c r="K30" t="s">
        <v>819</v>
      </c>
      <c r="L30" t="s">
        <v>839</v>
      </c>
      <c r="M30" s="29" t="s">
        <v>879</v>
      </c>
      <c r="N30" s="26" t="s">
        <v>301</v>
      </c>
      <c r="O30" t="s">
        <v>304</v>
      </c>
      <c r="P30" s="26" t="s">
        <v>395</v>
      </c>
      <c r="Q30" s="27">
        <v>42736</v>
      </c>
      <c r="R30" t="s">
        <v>382</v>
      </c>
      <c r="S30" s="31" t="s">
        <v>382</v>
      </c>
    </row>
    <row r="31" spans="1:19" x14ac:dyDescent="0.25">
      <c r="A31" s="26">
        <v>636531627</v>
      </c>
      <c r="B31" t="s">
        <v>860</v>
      </c>
      <c r="C31" t="s">
        <v>800</v>
      </c>
      <c r="D31" t="s">
        <v>532</v>
      </c>
      <c r="E31" t="s">
        <v>319</v>
      </c>
      <c r="F31">
        <v>57402</v>
      </c>
      <c r="G31" s="26" t="s">
        <v>800</v>
      </c>
      <c r="H31" s="26" t="s">
        <v>532</v>
      </c>
      <c r="I31" s="26" t="s">
        <v>319</v>
      </c>
      <c r="J31" s="26">
        <v>57402</v>
      </c>
      <c r="K31" t="s">
        <v>820</v>
      </c>
      <c r="L31" t="s">
        <v>840</v>
      </c>
      <c r="M31" s="29" t="s">
        <v>880</v>
      </c>
      <c r="N31" s="26" t="s">
        <v>302</v>
      </c>
      <c r="O31" t="s">
        <v>305</v>
      </c>
      <c r="P31" s="26" t="s">
        <v>395</v>
      </c>
      <c r="Q31" s="27">
        <v>42736</v>
      </c>
      <c r="R31" t="s">
        <v>382</v>
      </c>
      <c r="S31" s="31" t="s">
        <v>382</v>
      </c>
    </row>
    <row r="32" spans="1:19" x14ac:dyDescent="0.25">
      <c r="N32" s="26"/>
    </row>
    <row r="33" spans="14:14" x14ac:dyDescent="0.25">
      <c r="N33" s="26"/>
    </row>
    <row r="34" spans="14:14" x14ac:dyDescent="0.25">
      <c r="N34" s="26"/>
    </row>
    <row r="35" spans="14:14" x14ac:dyDescent="0.25">
      <c r="N35" s="26"/>
    </row>
    <row r="36" spans="14:14" x14ac:dyDescent="0.25">
      <c r="N36" s="26"/>
    </row>
  </sheetData>
  <conditionalFormatting sqref="A1:A1048576">
    <cfRule type="duplicateValues" dxfId="0" priority="1"/>
  </conditionalFormatting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</hyperlinks>
  <pageMargins left="0.7" right="0.7" top="0.75" bottom="0.75" header="0.3" footer="0.3"/>
  <pageSetup orientation="portrait" horizontalDpi="4294967294" verticalDpi="90" r:id="rId3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zoomScaleNormal="100" workbookViewId="0">
      <selection activeCell="E16" sqref="E16"/>
    </sheetView>
  </sheetViews>
  <sheetFormatPr defaultRowHeight="15" x14ac:dyDescent="0.25"/>
  <cols>
    <col min="1" max="1" width="24.85546875" customWidth="1"/>
    <col min="2" max="2" width="50.7109375" style="49" customWidth="1"/>
    <col min="3" max="3" width="29.140625" customWidth="1"/>
    <col min="4" max="4" width="22.42578125" customWidth="1"/>
  </cols>
  <sheetData>
    <row r="1" spans="1:5" x14ac:dyDescent="0.25">
      <c r="A1" s="6" t="s">
        <v>1107</v>
      </c>
      <c r="B1" s="48" t="s">
        <v>65</v>
      </c>
      <c r="C1" s="6" t="s">
        <v>1108</v>
      </c>
      <c r="D1" s="28"/>
    </row>
    <row r="2" spans="1:5" ht="15" customHeight="1" x14ac:dyDescent="0.25">
      <c r="A2" s="52" t="s">
        <v>753</v>
      </c>
      <c r="B2" s="53" t="s">
        <v>1125</v>
      </c>
      <c r="C2" s="54">
        <v>42.4</v>
      </c>
    </row>
    <row r="3" spans="1:5" ht="15" customHeight="1" x14ac:dyDescent="0.25">
      <c r="A3" s="52" t="s">
        <v>227</v>
      </c>
      <c r="B3" s="53" t="s">
        <v>1110</v>
      </c>
      <c r="C3" s="54">
        <v>33.82</v>
      </c>
    </row>
    <row r="4" spans="1:5" ht="15" customHeight="1" x14ac:dyDescent="0.25">
      <c r="A4" s="52" t="s">
        <v>755</v>
      </c>
      <c r="B4" s="53" t="s">
        <v>1126</v>
      </c>
      <c r="C4" s="54">
        <v>42.5</v>
      </c>
    </row>
    <row r="5" spans="1:5" ht="15" customHeight="1" x14ac:dyDescent="0.25">
      <c r="A5" s="52" t="s">
        <v>224</v>
      </c>
      <c r="B5" s="53" t="s">
        <v>1116</v>
      </c>
      <c r="C5" s="54">
        <v>22.72</v>
      </c>
    </row>
    <row r="6" spans="1:5" ht="15" customHeight="1" x14ac:dyDescent="0.25">
      <c r="A6" s="52" t="s">
        <v>751</v>
      </c>
      <c r="B6" s="53" t="s">
        <v>1120</v>
      </c>
      <c r="C6" s="54">
        <v>38.54</v>
      </c>
    </row>
    <row r="7" spans="1:5" ht="15" customHeight="1" x14ac:dyDescent="0.25">
      <c r="A7" s="52" t="s">
        <v>749</v>
      </c>
      <c r="B7" s="53" t="s">
        <v>1111</v>
      </c>
      <c r="C7" s="54">
        <v>33.82</v>
      </c>
    </row>
    <row r="8" spans="1:5" ht="15" customHeight="1" x14ac:dyDescent="0.25">
      <c r="A8" s="55" t="s">
        <v>748</v>
      </c>
      <c r="B8" s="53" t="s">
        <v>1115</v>
      </c>
      <c r="C8" s="54">
        <v>22.72</v>
      </c>
    </row>
    <row r="9" spans="1:5" ht="15" customHeight="1" x14ac:dyDescent="0.25">
      <c r="A9" s="52" t="s">
        <v>225</v>
      </c>
      <c r="B9" s="53" t="s">
        <v>1117</v>
      </c>
      <c r="C9" s="54">
        <v>22.72</v>
      </c>
    </row>
    <row r="10" spans="1:5" ht="15" customHeight="1" x14ac:dyDescent="0.25">
      <c r="A10" s="52" t="s">
        <v>747</v>
      </c>
      <c r="B10" s="53" t="s">
        <v>1118</v>
      </c>
      <c r="C10" s="54">
        <v>22.72</v>
      </c>
    </row>
    <row r="11" spans="1:5" ht="15" customHeight="1" x14ac:dyDescent="0.25">
      <c r="A11" s="52" t="s">
        <v>231</v>
      </c>
      <c r="B11" s="53" t="s">
        <v>1121</v>
      </c>
      <c r="C11" s="54">
        <v>43.22</v>
      </c>
    </row>
    <row r="12" spans="1:5" ht="15" customHeight="1" x14ac:dyDescent="0.25">
      <c r="A12" s="52" t="s">
        <v>756</v>
      </c>
      <c r="B12" s="53" t="s">
        <v>1127</v>
      </c>
      <c r="C12" s="54">
        <v>42.5</v>
      </c>
    </row>
    <row r="13" spans="1:5" ht="15" customHeight="1" x14ac:dyDescent="0.25">
      <c r="A13" s="52" t="s">
        <v>754</v>
      </c>
      <c r="B13" s="53" t="s">
        <v>1128</v>
      </c>
      <c r="C13" s="54">
        <v>42.5</v>
      </c>
    </row>
    <row r="14" spans="1:5" ht="15" customHeight="1" x14ac:dyDescent="0.25">
      <c r="A14" s="52" t="s">
        <v>750</v>
      </c>
      <c r="B14" s="53" t="s">
        <v>1112</v>
      </c>
      <c r="C14" s="54">
        <v>33.82</v>
      </c>
    </row>
    <row r="15" spans="1:5" ht="15" customHeight="1" x14ac:dyDescent="0.25">
      <c r="A15" s="52" t="s">
        <v>230</v>
      </c>
      <c r="B15" s="53" t="s">
        <v>1122</v>
      </c>
      <c r="C15" s="54">
        <v>43.55</v>
      </c>
      <c r="E15" t="s">
        <v>1130</v>
      </c>
    </row>
    <row r="16" spans="1:5" ht="15" customHeight="1" x14ac:dyDescent="0.25">
      <c r="A16" s="52" t="s">
        <v>226</v>
      </c>
      <c r="B16" s="53" t="s">
        <v>1113</v>
      </c>
      <c r="C16" s="54">
        <v>33.82</v>
      </c>
    </row>
    <row r="17" spans="1:3" ht="15" customHeight="1" x14ac:dyDescent="0.25">
      <c r="A17" s="52" t="s">
        <v>223</v>
      </c>
      <c r="B17" s="53" t="s">
        <v>1119</v>
      </c>
      <c r="C17" s="54">
        <v>22.72</v>
      </c>
    </row>
    <row r="18" spans="1:3" ht="15" customHeight="1" x14ac:dyDescent="0.25">
      <c r="A18" s="52" t="s">
        <v>752</v>
      </c>
      <c r="B18" s="53" t="s">
        <v>1123</v>
      </c>
      <c r="C18" s="54">
        <v>38.54</v>
      </c>
    </row>
    <row r="19" spans="1:3" ht="15" customHeight="1" x14ac:dyDescent="0.25">
      <c r="A19" s="52" t="s">
        <v>229</v>
      </c>
      <c r="B19" s="53" t="s">
        <v>1124</v>
      </c>
      <c r="C19" s="54">
        <v>43.22</v>
      </c>
    </row>
    <row r="20" spans="1:3" ht="15" customHeight="1" x14ac:dyDescent="0.25">
      <c r="A20" s="52" t="s">
        <v>228</v>
      </c>
      <c r="B20" s="53" t="s">
        <v>1114</v>
      </c>
      <c r="C20" s="54">
        <v>33.82</v>
      </c>
    </row>
    <row r="21" spans="1:3" ht="15" customHeight="1" x14ac:dyDescent="0.25">
      <c r="A21" s="52" t="s">
        <v>1109</v>
      </c>
      <c r="B21" s="53" t="s">
        <v>1129</v>
      </c>
      <c r="C21" s="54">
        <v>42.5</v>
      </c>
    </row>
  </sheetData>
  <sortState ref="A2:D21">
    <sortCondition ref="A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opLeftCell="G1" zoomScaleNormal="100" workbookViewId="0">
      <pane ySplit="1" topLeftCell="A2" activePane="bottomLeft" state="frozen"/>
      <selection activeCell="B15" sqref="B15"/>
      <selection pane="bottomLeft" activeCell="G1" sqref="G1"/>
    </sheetView>
  </sheetViews>
  <sheetFormatPr defaultColWidth="8.85546875" defaultRowHeight="15" x14ac:dyDescent="0.25"/>
  <cols>
    <col min="1" max="1" width="12.140625" style="1" bestFit="1" customWidth="1"/>
    <col min="2" max="2" width="15.42578125" bestFit="1" customWidth="1"/>
    <col min="3" max="3" width="15.7109375" bestFit="1" customWidth="1"/>
    <col min="4" max="4" width="10.7109375" bestFit="1" customWidth="1"/>
    <col min="5" max="5" width="16.42578125" customWidth="1"/>
    <col min="6" max="6" width="13.85546875" customWidth="1"/>
    <col min="7" max="7" width="36.7109375" customWidth="1"/>
    <col min="8" max="8" width="14.42578125" style="15" customWidth="1"/>
    <col min="9" max="9" width="17.42578125" style="2" bestFit="1" customWidth="1"/>
    <col min="10" max="10" width="14.85546875" style="15" customWidth="1"/>
    <col min="11" max="11" width="16.85546875" style="2" bestFit="1" customWidth="1"/>
    <col min="12" max="12" width="12.85546875" customWidth="1"/>
    <col min="13" max="13" width="12.85546875" style="33" customWidth="1"/>
    <col min="14" max="15" width="12.85546875" customWidth="1"/>
    <col min="16" max="16" width="14" bestFit="1" customWidth="1"/>
  </cols>
  <sheetData>
    <row r="1" spans="1:17" s="3" customFormat="1" x14ac:dyDescent="0.25">
      <c r="A1" s="7" t="s">
        <v>0</v>
      </c>
      <c r="B1" s="25" t="s">
        <v>5</v>
      </c>
      <c r="C1" s="25" t="s">
        <v>298</v>
      </c>
      <c r="D1" s="6" t="s">
        <v>1</v>
      </c>
      <c r="E1" s="6" t="s">
        <v>2</v>
      </c>
      <c r="F1" s="6" t="s">
        <v>37</v>
      </c>
      <c r="G1" s="6" t="s">
        <v>3</v>
      </c>
      <c r="H1" s="7" t="s">
        <v>21</v>
      </c>
      <c r="I1" s="14" t="s">
        <v>23</v>
      </c>
      <c r="J1" s="7" t="s">
        <v>22</v>
      </c>
      <c r="K1" s="14" t="s">
        <v>24</v>
      </c>
      <c r="L1" s="14" t="s">
        <v>93</v>
      </c>
      <c r="M1" s="32" t="s">
        <v>106</v>
      </c>
      <c r="N1" s="14" t="s">
        <v>105</v>
      </c>
      <c r="O1" s="14" t="s">
        <v>8</v>
      </c>
      <c r="P1" s="14" t="s">
        <v>103</v>
      </c>
      <c r="Q1" s="14" t="s">
        <v>104</v>
      </c>
    </row>
    <row r="2" spans="1:17" x14ac:dyDescent="0.25">
      <c r="A2" s="15">
        <v>728212</v>
      </c>
      <c r="B2" s="28" t="s">
        <v>433</v>
      </c>
      <c r="C2" s="23" t="s">
        <v>434</v>
      </c>
      <c r="D2" s="2">
        <v>41108</v>
      </c>
      <c r="E2" t="s">
        <v>207</v>
      </c>
      <c r="F2" s="31">
        <v>100</v>
      </c>
      <c r="G2" t="s">
        <v>206</v>
      </c>
      <c r="H2" s="15" t="s">
        <v>222</v>
      </c>
      <c r="I2" s="2">
        <f t="shared" ref="I2:I33" si="0">D2+90</f>
        <v>41198</v>
      </c>
      <c r="J2" s="15" t="s">
        <v>222</v>
      </c>
      <c r="K2" s="2">
        <f t="shared" ref="K2:K33" si="1">D2+60</f>
        <v>41168</v>
      </c>
      <c r="M2" s="33">
        <v>70000</v>
      </c>
      <c r="O2" t="s">
        <v>217</v>
      </c>
      <c r="P2" t="s">
        <v>1103</v>
      </c>
      <c r="Q2" s="30">
        <v>0.1</v>
      </c>
    </row>
    <row r="3" spans="1:17" x14ac:dyDescent="0.25">
      <c r="A3" s="15">
        <v>530855</v>
      </c>
      <c r="B3" s="22" t="s">
        <v>255</v>
      </c>
      <c r="C3" s="21" t="s">
        <v>256</v>
      </c>
      <c r="D3" s="2">
        <v>38391</v>
      </c>
      <c r="E3" t="s">
        <v>207</v>
      </c>
      <c r="F3" s="31">
        <v>100</v>
      </c>
      <c r="G3" t="s">
        <v>208</v>
      </c>
      <c r="H3" s="15" t="s">
        <v>219</v>
      </c>
      <c r="I3" s="2">
        <f t="shared" si="0"/>
        <v>38481</v>
      </c>
      <c r="J3" s="15" t="s">
        <v>216</v>
      </c>
      <c r="K3" s="2">
        <f t="shared" si="1"/>
        <v>38451</v>
      </c>
      <c r="M3" s="33">
        <v>140000</v>
      </c>
      <c r="N3" s="26"/>
      <c r="O3" t="s">
        <v>217</v>
      </c>
      <c r="P3" s="26" t="s">
        <v>1103</v>
      </c>
      <c r="Q3" s="30">
        <v>0.2</v>
      </c>
    </row>
    <row r="4" spans="1:17" x14ac:dyDescent="0.25">
      <c r="A4" s="15">
        <v>818434</v>
      </c>
      <c r="B4" s="22" t="s">
        <v>257</v>
      </c>
      <c r="C4" s="21" t="s">
        <v>258</v>
      </c>
      <c r="D4" s="2">
        <v>42086</v>
      </c>
      <c r="E4" t="s">
        <v>207</v>
      </c>
      <c r="F4" s="31">
        <v>100</v>
      </c>
      <c r="G4" t="s">
        <v>210</v>
      </c>
      <c r="H4" s="15" t="s">
        <v>216</v>
      </c>
      <c r="I4" s="2">
        <f t="shared" si="0"/>
        <v>42176</v>
      </c>
      <c r="J4" s="15" t="s">
        <v>220</v>
      </c>
      <c r="K4" s="2">
        <f t="shared" si="1"/>
        <v>42146</v>
      </c>
      <c r="M4" s="33">
        <v>80000</v>
      </c>
      <c r="N4" s="26"/>
      <c r="O4" s="26" t="s">
        <v>217</v>
      </c>
      <c r="P4" s="26" t="s">
        <v>1103</v>
      </c>
      <c r="Q4" t="s">
        <v>251</v>
      </c>
    </row>
    <row r="5" spans="1:17" x14ac:dyDescent="0.25">
      <c r="A5" s="15">
        <v>411738</v>
      </c>
      <c r="B5" s="28" t="s">
        <v>282</v>
      </c>
      <c r="C5" s="23" t="s">
        <v>283</v>
      </c>
      <c r="D5" s="2">
        <v>40427</v>
      </c>
      <c r="E5" t="s">
        <v>207</v>
      </c>
      <c r="F5" s="31">
        <v>100</v>
      </c>
      <c r="G5" s="26" t="s">
        <v>215</v>
      </c>
      <c r="H5" s="15" t="s">
        <v>221</v>
      </c>
      <c r="I5" s="2">
        <f t="shared" si="0"/>
        <v>40517</v>
      </c>
      <c r="J5" s="15" t="s">
        <v>216</v>
      </c>
      <c r="K5" s="2">
        <f t="shared" si="1"/>
        <v>40487</v>
      </c>
      <c r="M5" s="33">
        <v>350000</v>
      </c>
      <c r="N5" s="26"/>
      <c r="O5" t="s">
        <v>217</v>
      </c>
      <c r="P5" s="26" t="s">
        <v>1103</v>
      </c>
      <c r="Q5" s="30">
        <v>0.2</v>
      </c>
    </row>
    <row r="6" spans="1:17" x14ac:dyDescent="0.25">
      <c r="A6" s="15">
        <v>443504</v>
      </c>
      <c r="B6" s="28" t="s">
        <v>280</v>
      </c>
      <c r="C6" s="23" t="s">
        <v>281</v>
      </c>
      <c r="D6" s="2">
        <v>41035</v>
      </c>
      <c r="E6" t="s">
        <v>207</v>
      </c>
      <c r="F6" s="31">
        <v>100</v>
      </c>
      <c r="G6" t="s">
        <v>212</v>
      </c>
      <c r="H6" s="15" t="s">
        <v>216</v>
      </c>
      <c r="I6" s="2">
        <f t="shared" si="0"/>
        <v>41125</v>
      </c>
      <c r="J6" s="15" t="s">
        <v>219</v>
      </c>
      <c r="K6" s="2">
        <f t="shared" si="1"/>
        <v>41095</v>
      </c>
      <c r="N6" s="20">
        <v>17</v>
      </c>
      <c r="O6" t="s">
        <v>218</v>
      </c>
      <c r="P6" t="s">
        <v>250</v>
      </c>
      <c r="Q6" t="s">
        <v>251</v>
      </c>
    </row>
    <row r="7" spans="1:17" x14ac:dyDescent="0.25">
      <c r="A7" s="15">
        <v>988985</v>
      </c>
      <c r="B7" s="28" t="s">
        <v>275</v>
      </c>
      <c r="C7" s="23" t="s">
        <v>4</v>
      </c>
      <c r="D7" s="2">
        <v>41529</v>
      </c>
      <c r="E7" t="s">
        <v>207</v>
      </c>
      <c r="F7" s="31">
        <v>100</v>
      </c>
      <c r="G7" t="s">
        <v>20</v>
      </c>
      <c r="H7" s="15" t="s">
        <v>221</v>
      </c>
      <c r="I7" s="2">
        <f t="shared" si="0"/>
        <v>41619</v>
      </c>
      <c r="J7" s="15" t="s">
        <v>216</v>
      </c>
      <c r="K7" s="2">
        <f t="shared" si="1"/>
        <v>41589</v>
      </c>
      <c r="M7" s="33">
        <v>370000</v>
      </c>
      <c r="N7" s="26"/>
      <c r="O7" t="s">
        <v>217</v>
      </c>
      <c r="P7" s="26" t="s">
        <v>1103</v>
      </c>
      <c r="Q7" s="30">
        <v>0.2</v>
      </c>
    </row>
    <row r="8" spans="1:17" x14ac:dyDescent="0.25">
      <c r="A8" s="15">
        <v>140951</v>
      </c>
      <c r="B8" s="28" t="s">
        <v>265</v>
      </c>
      <c r="C8" s="23" t="s">
        <v>266</v>
      </c>
      <c r="D8" s="2">
        <v>42710</v>
      </c>
      <c r="E8" t="s">
        <v>207</v>
      </c>
      <c r="F8" s="31">
        <v>100</v>
      </c>
      <c r="G8" s="26" t="s">
        <v>19</v>
      </c>
      <c r="H8" s="15" t="s">
        <v>221</v>
      </c>
      <c r="I8" s="2">
        <f t="shared" si="0"/>
        <v>42800</v>
      </c>
      <c r="J8" s="15" t="s">
        <v>220</v>
      </c>
      <c r="K8" s="2">
        <f t="shared" si="1"/>
        <v>42770</v>
      </c>
      <c r="M8" s="33">
        <v>300000</v>
      </c>
      <c r="N8" s="26"/>
      <c r="O8" t="s">
        <v>217</v>
      </c>
      <c r="P8" s="26" t="s">
        <v>1103</v>
      </c>
      <c r="Q8" s="30">
        <v>0.2</v>
      </c>
    </row>
    <row r="9" spans="1:17" x14ac:dyDescent="0.25">
      <c r="A9" s="15">
        <v>364970</v>
      </c>
      <c r="B9" s="22" t="s">
        <v>263</v>
      </c>
      <c r="C9" s="21" t="s">
        <v>264</v>
      </c>
      <c r="D9" s="2">
        <v>40641</v>
      </c>
      <c r="E9" t="s">
        <v>207</v>
      </c>
      <c r="F9" s="31">
        <v>100</v>
      </c>
      <c r="G9" s="26" t="s">
        <v>209</v>
      </c>
      <c r="H9" s="15" t="s">
        <v>219</v>
      </c>
      <c r="I9" s="2">
        <f t="shared" si="0"/>
        <v>40731</v>
      </c>
      <c r="J9" s="15" t="s">
        <v>222</v>
      </c>
      <c r="K9" s="2">
        <f t="shared" si="1"/>
        <v>40701</v>
      </c>
      <c r="M9" s="33">
        <v>60000</v>
      </c>
      <c r="N9" s="26"/>
      <c r="O9" t="s">
        <v>217</v>
      </c>
      <c r="P9" s="26" t="s">
        <v>1103</v>
      </c>
      <c r="Q9" t="s">
        <v>251</v>
      </c>
    </row>
    <row r="10" spans="1:17" x14ac:dyDescent="0.25">
      <c r="A10" s="15">
        <v>207549</v>
      </c>
      <c r="B10" s="22" t="s">
        <v>259</v>
      </c>
      <c r="C10" s="21" t="s">
        <v>260</v>
      </c>
      <c r="D10" s="2">
        <v>40323</v>
      </c>
      <c r="E10" t="s">
        <v>207</v>
      </c>
      <c r="F10" s="31">
        <v>100</v>
      </c>
      <c r="G10" t="s">
        <v>214</v>
      </c>
      <c r="H10" s="15" t="s">
        <v>221</v>
      </c>
      <c r="I10" s="2">
        <f t="shared" si="0"/>
        <v>40413</v>
      </c>
      <c r="J10" s="15" t="s">
        <v>219</v>
      </c>
      <c r="K10" s="2">
        <f t="shared" si="1"/>
        <v>40383</v>
      </c>
      <c r="M10" s="33">
        <v>180000</v>
      </c>
      <c r="N10" s="26"/>
      <c r="O10" t="s">
        <v>217</v>
      </c>
      <c r="P10" s="26" t="s">
        <v>1103</v>
      </c>
      <c r="Q10" s="30">
        <v>0.2</v>
      </c>
    </row>
    <row r="11" spans="1:17" x14ac:dyDescent="0.25">
      <c r="A11" s="15">
        <v>214711</v>
      </c>
      <c r="B11" s="28" t="s">
        <v>271</v>
      </c>
      <c r="C11" s="23" t="s">
        <v>272</v>
      </c>
      <c r="D11" s="2">
        <v>37293</v>
      </c>
      <c r="E11" t="s">
        <v>207</v>
      </c>
      <c r="F11" s="31">
        <v>100</v>
      </c>
      <c r="G11" t="s">
        <v>213</v>
      </c>
      <c r="H11" s="15" t="s">
        <v>222</v>
      </c>
      <c r="I11" s="2">
        <f t="shared" si="0"/>
        <v>37383</v>
      </c>
      <c r="J11" s="15" t="s">
        <v>220</v>
      </c>
      <c r="K11" s="2">
        <f t="shared" si="1"/>
        <v>37353</v>
      </c>
      <c r="M11" s="33">
        <v>210000</v>
      </c>
      <c r="N11" s="26"/>
      <c r="O11" s="26" t="s">
        <v>217</v>
      </c>
      <c r="P11" s="26" t="s">
        <v>1103</v>
      </c>
      <c r="Q11" s="30">
        <v>0.2</v>
      </c>
    </row>
    <row r="12" spans="1:17" x14ac:dyDescent="0.25">
      <c r="A12" s="15">
        <v>737865</v>
      </c>
      <c r="B12" s="28" t="s">
        <v>292</v>
      </c>
      <c r="C12" s="23" t="s">
        <v>293</v>
      </c>
      <c r="D12" s="2">
        <v>39718</v>
      </c>
      <c r="E12" t="s">
        <v>207</v>
      </c>
      <c r="F12" s="31">
        <v>100</v>
      </c>
      <c r="G12" t="s">
        <v>211</v>
      </c>
      <c r="H12" s="15" t="s">
        <v>222</v>
      </c>
      <c r="I12" s="2">
        <f t="shared" si="0"/>
        <v>39808</v>
      </c>
      <c r="J12" s="15" t="s">
        <v>220</v>
      </c>
      <c r="K12" s="2">
        <f t="shared" si="1"/>
        <v>39778</v>
      </c>
      <c r="M12" s="33">
        <v>160000</v>
      </c>
      <c r="N12" s="26"/>
      <c r="O12" t="s">
        <v>217</v>
      </c>
      <c r="P12" s="26" t="s">
        <v>1103</v>
      </c>
      <c r="Q12" s="30">
        <v>0.2</v>
      </c>
    </row>
    <row r="13" spans="1:17" x14ac:dyDescent="0.25">
      <c r="A13" s="31">
        <v>902531</v>
      </c>
      <c r="B13" s="28" t="s">
        <v>644</v>
      </c>
      <c r="C13" s="23" t="s">
        <v>438</v>
      </c>
      <c r="D13" s="2">
        <v>42023</v>
      </c>
      <c r="E13" t="s">
        <v>207</v>
      </c>
      <c r="F13" s="15">
        <v>100</v>
      </c>
      <c r="G13" s="27" t="s">
        <v>206</v>
      </c>
      <c r="H13" s="15" t="s">
        <v>221</v>
      </c>
      <c r="I13" s="2">
        <f t="shared" si="0"/>
        <v>42113</v>
      </c>
      <c r="J13" s="31" t="s">
        <v>216</v>
      </c>
      <c r="K13" s="2">
        <f t="shared" si="1"/>
        <v>42083</v>
      </c>
      <c r="M13" s="33">
        <v>75000</v>
      </c>
      <c r="N13" s="26"/>
      <c r="O13" t="s">
        <v>217</v>
      </c>
      <c r="P13" s="26" t="s">
        <v>1103</v>
      </c>
      <c r="Q13" s="30">
        <v>0.1</v>
      </c>
    </row>
    <row r="14" spans="1:17" x14ac:dyDescent="0.25">
      <c r="A14" s="31">
        <v>859684</v>
      </c>
      <c r="B14" s="28" t="s">
        <v>645</v>
      </c>
      <c r="C14" s="23" t="s">
        <v>291</v>
      </c>
      <c r="D14" s="2">
        <v>42874</v>
      </c>
      <c r="E14" t="s">
        <v>207</v>
      </c>
      <c r="F14" s="15">
        <v>100</v>
      </c>
      <c r="G14" s="27" t="s">
        <v>206</v>
      </c>
      <c r="H14" s="15" t="s">
        <v>222</v>
      </c>
      <c r="I14" s="2">
        <f t="shared" si="0"/>
        <v>42964</v>
      </c>
      <c r="J14" s="31" t="s">
        <v>221</v>
      </c>
      <c r="K14" s="2">
        <f t="shared" si="1"/>
        <v>42934</v>
      </c>
      <c r="M14" s="33">
        <v>80000</v>
      </c>
      <c r="N14" s="26"/>
      <c r="O14" t="s">
        <v>217</v>
      </c>
      <c r="P14" s="26" t="s">
        <v>1103</v>
      </c>
      <c r="Q14" s="30">
        <v>0.1</v>
      </c>
    </row>
    <row r="15" spans="1:17" x14ac:dyDescent="0.25">
      <c r="A15" s="31">
        <v>436069</v>
      </c>
      <c r="B15" s="28" t="s">
        <v>646</v>
      </c>
      <c r="C15" s="23" t="s">
        <v>642</v>
      </c>
      <c r="D15" s="2">
        <v>42485</v>
      </c>
      <c r="E15" t="s">
        <v>207</v>
      </c>
      <c r="F15" s="15">
        <v>100</v>
      </c>
      <c r="G15" s="27" t="s">
        <v>210</v>
      </c>
      <c r="H15" s="15" t="s">
        <v>222</v>
      </c>
      <c r="I15" s="2">
        <f t="shared" si="0"/>
        <v>42575</v>
      </c>
      <c r="J15" s="31" t="s">
        <v>219</v>
      </c>
      <c r="K15" s="2">
        <f t="shared" si="1"/>
        <v>42545</v>
      </c>
      <c r="M15" s="33">
        <v>80000</v>
      </c>
      <c r="N15" s="26"/>
      <c r="O15" t="s">
        <v>217</v>
      </c>
      <c r="P15" s="26" t="s">
        <v>1103</v>
      </c>
      <c r="Q15" t="s">
        <v>251</v>
      </c>
    </row>
    <row r="16" spans="1:17" s="26" customFormat="1" x14ac:dyDescent="0.25">
      <c r="A16" s="31">
        <v>421536</v>
      </c>
      <c r="B16" s="28" t="s">
        <v>647</v>
      </c>
      <c r="C16" s="23" t="s">
        <v>643</v>
      </c>
      <c r="D16" s="27">
        <v>40002</v>
      </c>
      <c r="E16" s="26" t="s">
        <v>207</v>
      </c>
      <c r="F16" s="15">
        <v>100</v>
      </c>
      <c r="G16" s="27" t="s">
        <v>210</v>
      </c>
      <c r="H16" s="15" t="s">
        <v>220</v>
      </c>
      <c r="I16" s="27">
        <f t="shared" si="0"/>
        <v>40092</v>
      </c>
      <c r="J16" s="31" t="s">
        <v>219</v>
      </c>
      <c r="K16" s="27">
        <f t="shared" si="1"/>
        <v>40062</v>
      </c>
      <c r="M16" s="33">
        <v>80000</v>
      </c>
      <c r="O16" s="26" t="s">
        <v>217</v>
      </c>
      <c r="P16" s="26" t="s">
        <v>1103</v>
      </c>
      <c r="Q16" s="26" t="s">
        <v>251</v>
      </c>
    </row>
    <row r="17" spans="1:17" x14ac:dyDescent="0.25">
      <c r="A17" s="15">
        <v>919592</v>
      </c>
      <c r="B17" s="28" t="s">
        <v>286</v>
      </c>
      <c r="C17" s="23" t="s">
        <v>287</v>
      </c>
      <c r="D17" s="2">
        <v>42496</v>
      </c>
      <c r="E17" t="s">
        <v>207</v>
      </c>
      <c r="F17" s="31">
        <v>200</v>
      </c>
      <c r="G17" t="s">
        <v>210</v>
      </c>
      <c r="H17" s="15" t="s">
        <v>220</v>
      </c>
      <c r="I17" s="2">
        <f t="shared" si="0"/>
        <v>42586</v>
      </c>
      <c r="J17" s="15" t="s">
        <v>216</v>
      </c>
      <c r="K17" s="2">
        <f t="shared" si="1"/>
        <v>42556</v>
      </c>
      <c r="M17" s="33">
        <v>80000</v>
      </c>
      <c r="N17" s="26"/>
      <c r="O17" t="s">
        <v>217</v>
      </c>
      <c r="P17" s="26" t="s">
        <v>1103</v>
      </c>
      <c r="Q17" t="s">
        <v>251</v>
      </c>
    </row>
    <row r="18" spans="1:17" x14ac:dyDescent="0.25">
      <c r="A18" s="15">
        <v>468109</v>
      </c>
      <c r="B18" s="28" t="s">
        <v>276</v>
      </c>
      <c r="C18" s="23" t="s">
        <v>277</v>
      </c>
      <c r="D18" s="2">
        <v>37820</v>
      </c>
      <c r="E18" t="s">
        <v>207</v>
      </c>
      <c r="F18" s="31">
        <v>200</v>
      </c>
      <c r="G18" s="26" t="s">
        <v>206</v>
      </c>
      <c r="H18" s="15" t="s">
        <v>222</v>
      </c>
      <c r="I18" s="2">
        <f t="shared" si="0"/>
        <v>37910</v>
      </c>
      <c r="J18" s="15" t="s">
        <v>222</v>
      </c>
      <c r="K18" s="2">
        <f t="shared" si="1"/>
        <v>37880</v>
      </c>
      <c r="M18" s="33">
        <v>70000</v>
      </c>
      <c r="N18" s="26"/>
      <c r="O18" s="26" t="s">
        <v>217</v>
      </c>
      <c r="P18" s="26" t="s">
        <v>1103</v>
      </c>
      <c r="Q18" s="30">
        <v>0.1</v>
      </c>
    </row>
    <row r="19" spans="1:17" x14ac:dyDescent="0.25">
      <c r="A19" s="15">
        <v>928211</v>
      </c>
      <c r="B19" s="28" t="s">
        <v>431</v>
      </c>
      <c r="C19" s="23" t="s">
        <v>432</v>
      </c>
      <c r="D19" s="2">
        <v>41660</v>
      </c>
      <c r="E19" t="s">
        <v>207</v>
      </c>
      <c r="F19" s="31">
        <v>200</v>
      </c>
      <c r="G19" s="26" t="s">
        <v>427</v>
      </c>
      <c r="H19" s="15" t="s">
        <v>221</v>
      </c>
      <c r="I19" s="2">
        <f t="shared" si="0"/>
        <v>41750</v>
      </c>
      <c r="J19" s="15" t="s">
        <v>222</v>
      </c>
      <c r="K19" s="2">
        <f t="shared" si="1"/>
        <v>41720</v>
      </c>
      <c r="N19" s="20">
        <v>12</v>
      </c>
      <c r="O19" s="26" t="s">
        <v>218</v>
      </c>
      <c r="P19" t="s">
        <v>250</v>
      </c>
      <c r="Q19" t="s">
        <v>251</v>
      </c>
    </row>
    <row r="20" spans="1:17" x14ac:dyDescent="0.25">
      <c r="A20" s="15">
        <v>202964</v>
      </c>
      <c r="B20" s="28" t="s">
        <v>294</v>
      </c>
      <c r="C20" s="23" t="s">
        <v>295</v>
      </c>
      <c r="D20" s="2">
        <v>40225</v>
      </c>
      <c r="E20" t="s">
        <v>207</v>
      </c>
      <c r="F20" s="31">
        <v>200</v>
      </c>
      <c r="G20" t="s">
        <v>440</v>
      </c>
      <c r="H20" s="15" t="s">
        <v>216</v>
      </c>
      <c r="I20" s="2">
        <f t="shared" si="0"/>
        <v>40315</v>
      </c>
      <c r="J20" s="15" t="s">
        <v>219</v>
      </c>
      <c r="K20" s="2">
        <f t="shared" si="1"/>
        <v>40285</v>
      </c>
      <c r="M20" s="33">
        <v>85000</v>
      </c>
      <c r="N20" s="26"/>
      <c r="O20" s="26" t="s">
        <v>217</v>
      </c>
      <c r="P20" t="s">
        <v>1103</v>
      </c>
      <c r="Q20" t="s">
        <v>251</v>
      </c>
    </row>
    <row r="21" spans="1:17" x14ac:dyDescent="0.25">
      <c r="A21" s="15">
        <v>928300</v>
      </c>
      <c r="B21" s="28" t="s">
        <v>437</v>
      </c>
      <c r="C21" s="23" t="s">
        <v>438</v>
      </c>
      <c r="D21" s="2">
        <v>41299</v>
      </c>
      <c r="E21" t="s">
        <v>207</v>
      </c>
      <c r="F21" s="31">
        <v>200</v>
      </c>
      <c r="G21" s="26" t="s">
        <v>427</v>
      </c>
      <c r="H21" s="15" t="s">
        <v>221</v>
      </c>
      <c r="I21" s="2">
        <f t="shared" si="0"/>
        <v>41389</v>
      </c>
      <c r="J21" s="15" t="s">
        <v>222</v>
      </c>
      <c r="K21" s="2">
        <f t="shared" si="1"/>
        <v>41359</v>
      </c>
      <c r="N21" s="20">
        <v>12</v>
      </c>
      <c r="O21" s="26" t="s">
        <v>218</v>
      </c>
      <c r="P21" t="s">
        <v>250</v>
      </c>
      <c r="Q21" t="s">
        <v>251</v>
      </c>
    </row>
    <row r="22" spans="1:17" x14ac:dyDescent="0.25">
      <c r="A22" s="31">
        <v>734850</v>
      </c>
      <c r="B22" s="28" t="s">
        <v>658</v>
      </c>
      <c r="C22" s="23" t="s">
        <v>648</v>
      </c>
      <c r="D22" s="2">
        <v>40617</v>
      </c>
      <c r="E22" t="s">
        <v>207</v>
      </c>
      <c r="F22" s="15">
        <v>200</v>
      </c>
      <c r="G22" s="18" t="s">
        <v>427</v>
      </c>
      <c r="H22" s="15" t="s">
        <v>220</v>
      </c>
      <c r="I22" s="2">
        <f t="shared" si="0"/>
        <v>40707</v>
      </c>
      <c r="J22" s="31" t="s">
        <v>222</v>
      </c>
      <c r="K22" s="2">
        <f t="shared" si="1"/>
        <v>40677</v>
      </c>
      <c r="N22" s="20">
        <v>12</v>
      </c>
      <c r="O22" s="26" t="s">
        <v>218</v>
      </c>
      <c r="P22" t="s">
        <v>250</v>
      </c>
      <c r="Q22" t="s">
        <v>251</v>
      </c>
    </row>
    <row r="23" spans="1:17" x14ac:dyDescent="0.25">
      <c r="A23" s="31">
        <v>442007</v>
      </c>
      <c r="B23" s="28" t="s">
        <v>659</v>
      </c>
      <c r="C23" s="23" t="s">
        <v>649</v>
      </c>
      <c r="D23" s="2">
        <v>41706</v>
      </c>
      <c r="E23" t="s">
        <v>207</v>
      </c>
      <c r="F23" s="15">
        <v>200</v>
      </c>
      <c r="G23" s="18" t="s">
        <v>427</v>
      </c>
      <c r="H23" s="15" t="s">
        <v>219</v>
      </c>
      <c r="I23" s="2">
        <f t="shared" si="0"/>
        <v>41796</v>
      </c>
      <c r="J23" s="31" t="s">
        <v>222</v>
      </c>
      <c r="K23" s="2">
        <f t="shared" si="1"/>
        <v>41766</v>
      </c>
      <c r="N23" s="20">
        <v>17</v>
      </c>
      <c r="O23" t="s">
        <v>218</v>
      </c>
      <c r="P23" t="s">
        <v>250</v>
      </c>
      <c r="Q23" t="s">
        <v>251</v>
      </c>
    </row>
    <row r="24" spans="1:17" x14ac:dyDescent="0.25">
      <c r="A24" s="31">
        <v>516529</v>
      </c>
      <c r="B24" s="28" t="s">
        <v>660</v>
      </c>
      <c r="C24" s="23" t="s">
        <v>650</v>
      </c>
      <c r="D24" s="2">
        <v>40334</v>
      </c>
      <c r="E24" t="s">
        <v>207</v>
      </c>
      <c r="F24" s="15">
        <v>200</v>
      </c>
      <c r="G24" s="18" t="s">
        <v>427</v>
      </c>
      <c r="H24" s="15" t="s">
        <v>222</v>
      </c>
      <c r="I24" s="2">
        <f t="shared" si="0"/>
        <v>40424</v>
      </c>
      <c r="J24" s="31" t="s">
        <v>219</v>
      </c>
      <c r="K24" s="2">
        <f t="shared" si="1"/>
        <v>40394</v>
      </c>
      <c r="N24" s="20">
        <v>14</v>
      </c>
      <c r="O24" s="26" t="s">
        <v>218</v>
      </c>
      <c r="P24" t="s">
        <v>250</v>
      </c>
      <c r="Q24" t="s">
        <v>251</v>
      </c>
    </row>
    <row r="25" spans="1:17" x14ac:dyDescent="0.25">
      <c r="A25" s="31">
        <v>489483</v>
      </c>
      <c r="B25" s="28" t="s">
        <v>661</v>
      </c>
      <c r="C25" s="23" t="s">
        <v>4</v>
      </c>
      <c r="D25" s="2">
        <v>42099</v>
      </c>
      <c r="E25" t="s">
        <v>207</v>
      </c>
      <c r="F25" s="15">
        <v>200</v>
      </c>
      <c r="G25" s="18" t="s">
        <v>427</v>
      </c>
      <c r="H25" s="15" t="s">
        <v>221</v>
      </c>
      <c r="I25" s="2">
        <f t="shared" si="0"/>
        <v>42189</v>
      </c>
      <c r="J25" s="31" t="s">
        <v>221</v>
      </c>
      <c r="K25" s="2">
        <f t="shared" si="1"/>
        <v>42159</v>
      </c>
      <c r="N25" s="20">
        <v>13</v>
      </c>
      <c r="O25" t="s">
        <v>218</v>
      </c>
      <c r="P25" t="s">
        <v>250</v>
      </c>
      <c r="Q25" t="s">
        <v>251</v>
      </c>
    </row>
    <row r="26" spans="1:17" x14ac:dyDescent="0.25">
      <c r="A26" s="31">
        <v>562104</v>
      </c>
      <c r="B26" s="28" t="s">
        <v>662</v>
      </c>
      <c r="C26" s="23" t="s">
        <v>651</v>
      </c>
      <c r="D26" s="2">
        <v>42528</v>
      </c>
      <c r="E26" t="s">
        <v>207</v>
      </c>
      <c r="F26" s="15">
        <v>200</v>
      </c>
      <c r="G26" s="18" t="s">
        <v>427</v>
      </c>
      <c r="H26" s="15" t="s">
        <v>220</v>
      </c>
      <c r="I26" s="2">
        <f t="shared" si="0"/>
        <v>42618</v>
      </c>
      <c r="J26" s="31" t="s">
        <v>221</v>
      </c>
      <c r="K26" s="2">
        <f t="shared" si="1"/>
        <v>42588</v>
      </c>
      <c r="N26" s="20">
        <v>14</v>
      </c>
      <c r="O26" t="s">
        <v>218</v>
      </c>
      <c r="P26" t="s">
        <v>250</v>
      </c>
      <c r="Q26" t="s">
        <v>251</v>
      </c>
    </row>
    <row r="27" spans="1:17" x14ac:dyDescent="0.25">
      <c r="A27" s="31">
        <v>912177</v>
      </c>
      <c r="B27" s="28" t="s">
        <v>663</v>
      </c>
      <c r="C27" s="23" t="s">
        <v>652</v>
      </c>
      <c r="D27" s="2">
        <v>40148</v>
      </c>
      <c r="E27" t="s">
        <v>207</v>
      </c>
      <c r="F27" s="15">
        <v>200</v>
      </c>
      <c r="G27" s="18" t="s">
        <v>427</v>
      </c>
      <c r="H27" s="15" t="s">
        <v>221</v>
      </c>
      <c r="I27" s="2">
        <f t="shared" si="0"/>
        <v>40238</v>
      </c>
      <c r="J27" s="31" t="s">
        <v>221</v>
      </c>
      <c r="K27" s="2">
        <f t="shared" si="1"/>
        <v>40208</v>
      </c>
      <c r="N27" s="20">
        <v>14</v>
      </c>
      <c r="O27" t="s">
        <v>218</v>
      </c>
      <c r="P27" t="s">
        <v>250</v>
      </c>
      <c r="Q27" t="s">
        <v>251</v>
      </c>
    </row>
    <row r="28" spans="1:17" s="26" customFormat="1" x14ac:dyDescent="0.25">
      <c r="A28" s="31">
        <v>480628</v>
      </c>
      <c r="B28" s="28" t="s">
        <v>664</v>
      </c>
      <c r="C28" s="23" t="s">
        <v>653</v>
      </c>
      <c r="D28" s="27">
        <v>42193</v>
      </c>
      <c r="E28" s="26" t="s">
        <v>207</v>
      </c>
      <c r="F28" s="15">
        <v>200</v>
      </c>
      <c r="G28" s="27" t="s">
        <v>439</v>
      </c>
      <c r="H28" s="15" t="s">
        <v>216</v>
      </c>
      <c r="I28" s="27">
        <f t="shared" si="0"/>
        <v>42283</v>
      </c>
      <c r="J28" s="31" t="s">
        <v>219</v>
      </c>
      <c r="K28" s="27">
        <f t="shared" si="1"/>
        <v>42253</v>
      </c>
      <c r="M28" s="33"/>
      <c r="N28" s="20">
        <v>18</v>
      </c>
      <c r="O28" s="26" t="s">
        <v>218</v>
      </c>
      <c r="P28" s="26" t="s">
        <v>250</v>
      </c>
      <c r="Q28" s="26" t="s">
        <v>251</v>
      </c>
    </row>
    <row r="29" spans="1:17" s="26" customFormat="1" x14ac:dyDescent="0.25">
      <c r="A29" s="31">
        <v>335667</v>
      </c>
      <c r="B29" s="28" t="s">
        <v>665</v>
      </c>
      <c r="C29" s="23" t="s">
        <v>654</v>
      </c>
      <c r="D29" s="27">
        <v>41590</v>
      </c>
      <c r="E29" s="26" t="s">
        <v>207</v>
      </c>
      <c r="F29" s="15">
        <v>200</v>
      </c>
      <c r="G29" s="27" t="s">
        <v>439</v>
      </c>
      <c r="H29" s="15" t="s">
        <v>216</v>
      </c>
      <c r="I29" s="27">
        <f t="shared" si="0"/>
        <v>41680</v>
      </c>
      <c r="J29" s="31" t="s">
        <v>216</v>
      </c>
      <c r="K29" s="27">
        <f t="shared" si="1"/>
        <v>41650</v>
      </c>
      <c r="M29" s="33"/>
      <c r="N29" s="20">
        <v>18</v>
      </c>
      <c r="O29" s="26" t="s">
        <v>218</v>
      </c>
      <c r="P29" s="26" t="s">
        <v>250</v>
      </c>
      <c r="Q29" s="26" t="s">
        <v>251</v>
      </c>
    </row>
    <row r="30" spans="1:17" s="26" customFormat="1" x14ac:dyDescent="0.25">
      <c r="A30" s="31">
        <v>764951</v>
      </c>
      <c r="B30" s="28" t="s">
        <v>666</v>
      </c>
      <c r="C30" s="23" t="s">
        <v>655</v>
      </c>
      <c r="D30" s="27">
        <v>41515</v>
      </c>
      <c r="E30" s="26" t="s">
        <v>207</v>
      </c>
      <c r="F30" s="15">
        <v>200</v>
      </c>
      <c r="G30" s="27" t="s">
        <v>206</v>
      </c>
      <c r="H30" s="15" t="s">
        <v>220</v>
      </c>
      <c r="I30" s="27">
        <f t="shared" si="0"/>
        <v>41605</v>
      </c>
      <c r="J30" s="31" t="s">
        <v>216</v>
      </c>
      <c r="K30" s="27">
        <f t="shared" si="1"/>
        <v>41575</v>
      </c>
      <c r="M30" s="33">
        <v>75000</v>
      </c>
      <c r="O30" s="26" t="s">
        <v>217</v>
      </c>
      <c r="P30" s="26" t="s">
        <v>1103</v>
      </c>
      <c r="Q30" s="30">
        <v>0.1</v>
      </c>
    </row>
    <row r="31" spans="1:17" s="26" customFormat="1" x14ac:dyDescent="0.25">
      <c r="A31" s="31">
        <v>651326</v>
      </c>
      <c r="B31" s="26" t="s">
        <v>667</v>
      </c>
      <c r="C31" s="23" t="s">
        <v>656</v>
      </c>
      <c r="D31" s="27">
        <v>42128</v>
      </c>
      <c r="E31" s="26" t="s">
        <v>207</v>
      </c>
      <c r="F31" s="15">
        <v>200</v>
      </c>
      <c r="G31" s="27" t="s">
        <v>206</v>
      </c>
      <c r="H31" s="15" t="s">
        <v>219</v>
      </c>
      <c r="I31" s="27">
        <f t="shared" si="0"/>
        <v>42218</v>
      </c>
      <c r="J31" s="31" t="s">
        <v>221</v>
      </c>
      <c r="K31" s="27">
        <f t="shared" si="1"/>
        <v>42188</v>
      </c>
      <c r="M31" s="33">
        <v>76000</v>
      </c>
      <c r="O31" s="26" t="s">
        <v>217</v>
      </c>
      <c r="P31" s="26" t="s">
        <v>1103</v>
      </c>
      <c r="Q31" s="30">
        <v>0.1</v>
      </c>
    </row>
    <row r="32" spans="1:17" s="26" customFormat="1" x14ac:dyDescent="0.25">
      <c r="A32" s="31">
        <v>243927</v>
      </c>
      <c r="B32" s="26" t="s">
        <v>668</v>
      </c>
      <c r="C32" s="23" t="s">
        <v>657</v>
      </c>
      <c r="D32" s="27">
        <v>42554</v>
      </c>
      <c r="E32" s="26" t="s">
        <v>207</v>
      </c>
      <c r="F32" s="15">
        <v>200</v>
      </c>
      <c r="G32" s="27" t="s">
        <v>210</v>
      </c>
      <c r="H32" s="15" t="s">
        <v>219</v>
      </c>
      <c r="I32" s="27">
        <f t="shared" si="0"/>
        <v>42644</v>
      </c>
      <c r="J32" s="31" t="s">
        <v>221</v>
      </c>
      <c r="K32" s="27">
        <f t="shared" si="1"/>
        <v>42614</v>
      </c>
      <c r="M32" s="33">
        <v>85000</v>
      </c>
      <c r="O32" s="26" t="s">
        <v>217</v>
      </c>
      <c r="P32" s="26" t="s">
        <v>1103</v>
      </c>
      <c r="Q32" s="26" t="s">
        <v>251</v>
      </c>
    </row>
    <row r="33" spans="1:17" s="26" customFormat="1" x14ac:dyDescent="0.25">
      <c r="A33" s="15">
        <v>877436</v>
      </c>
      <c r="B33" s="28" t="s">
        <v>296</v>
      </c>
      <c r="C33" s="23" t="s">
        <v>297</v>
      </c>
      <c r="D33" s="27">
        <v>42720</v>
      </c>
      <c r="E33" s="26" t="s">
        <v>207</v>
      </c>
      <c r="F33" s="31">
        <v>300</v>
      </c>
      <c r="G33" s="26" t="s">
        <v>439</v>
      </c>
      <c r="H33" s="15" t="s">
        <v>220</v>
      </c>
      <c r="I33" s="27">
        <f t="shared" si="0"/>
        <v>42810</v>
      </c>
      <c r="J33" s="15" t="s">
        <v>222</v>
      </c>
      <c r="K33" s="27">
        <f t="shared" si="1"/>
        <v>42780</v>
      </c>
      <c r="M33" s="33"/>
      <c r="N33" s="20">
        <v>18</v>
      </c>
      <c r="O33" s="26" t="s">
        <v>218</v>
      </c>
      <c r="P33" s="26" t="s">
        <v>250</v>
      </c>
      <c r="Q33" s="26" t="s">
        <v>251</v>
      </c>
    </row>
    <row r="34" spans="1:17" s="26" customFormat="1" x14ac:dyDescent="0.25">
      <c r="A34" s="15">
        <v>320589</v>
      </c>
      <c r="B34" s="28" t="s">
        <v>273</v>
      </c>
      <c r="C34" s="23" t="s">
        <v>274</v>
      </c>
      <c r="D34" s="27">
        <v>41473</v>
      </c>
      <c r="E34" s="26" t="s">
        <v>207</v>
      </c>
      <c r="F34" s="31">
        <v>300</v>
      </c>
      <c r="G34" s="18" t="s">
        <v>427</v>
      </c>
      <c r="H34" s="15" t="s">
        <v>216</v>
      </c>
      <c r="I34" s="27">
        <f t="shared" ref="I34:I65" si="2">D34+90</f>
        <v>41563</v>
      </c>
      <c r="J34" s="15" t="s">
        <v>221</v>
      </c>
      <c r="K34" s="27">
        <f t="shared" ref="K34:K65" si="3">D34+60</f>
        <v>41533</v>
      </c>
      <c r="M34" s="33"/>
      <c r="N34" s="20">
        <v>12</v>
      </c>
      <c r="O34" s="26" t="s">
        <v>218</v>
      </c>
      <c r="P34" s="26" t="s">
        <v>250</v>
      </c>
      <c r="Q34" s="26" t="s">
        <v>251</v>
      </c>
    </row>
    <row r="35" spans="1:17" s="26" customFormat="1" x14ac:dyDescent="0.25">
      <c r="A35" s="15">
        <v>738082</v>
      </c>
      <c r="B35" s="28" t="s">
        <v>269</v>
      </c>
      <c r="C35" s="23" t="s">
        <v>270</v>
      </c>
      <c r="D35" s="27">
        <v>42187</v>
      </c>
      <c r="E35" s="26" t="s">
        <v>207</v>
      </c>
      <c r="F35" s="31">
        <v>300</v>
      </c>
      <c r="G35" s="26" t="s">
        <v>210</v>
      </c>
      <c r="H35" s="15" t="s">
        <v>222</v>
      </c>
      <c r="I35" s="27">
        <f t="shared" si="2"/>
        <v>42277</v>
      </c>
      <c r="J35" s="15" t="s">
        <v>220</v>
      </c>
      <c r="K35" s="27">
        <f t="shared" si="3"/>
        <v>42247</v>
      </c>
      <c r="M35" s="33">
        <v>80000</v>
      </c>
      <c r="O35" s="26" t="s">
        <v>217</v>
      </c>
      <c r="P35" s="26" t="s">
        <v>1103</v>
      </c>
      <c r="Q35" s="26" t="s">
        <v>251</v>
      </c>
    </row>
    <row r="36" spans="1:17" s="26" customFormat="1" x14ac:dyDescent="0.25">
      <c r="A36" s="15">
        <v>373488</v>
      </c>
      <c r="B36" s="28" t="s">
        <v>290</v>
      </c>
      <c r="C36" s="23" t="s">
        <v>291</v>
      </c>
      <c r="D36" s="27">
        <v>39911</v>
      </c>
      <c r="E36" s="26" t="s">
        <v>207</v>
      </c>
      <c r="F36" s="31">
        <v>300</v>
      </c>
      <c r="G36" s="26" t="s">
        <v>440</v>
      </c>
      <c r="H36" s="15" t="s">
        <v>222</v>
      </c>
      <c r="I36" s="27">
        <f t="shared" si="2"/>
        <v>40001</v>
      </c>
      <c r="J36" s="15" t="s">
        <v>216</v>
      </c>
      <c r="K36" s="27">
        <f t="shared" si="3"/>
        <v>39971</v>
      </c>
      <c r="M36" s="33">
        <v>130000</v>
      </c>
      <c r="O36" s="26" t="s">
        <v>217</v>
      </c>
      <c r="P36" s="26" t="s">
        <v>1103</v>
      </c>
      <c r="Q36" s="26" t="s">
        <v>251</v>
      </c>
    </row>
    <row r="37" spans="1:17" s="26" customFormat="1" x14ac:dyDescent="0.25">
      <c r="A37" s="15">
        <v>600681</v>
      </c>
      <c r="B37" s="22" t="s">
        <v>428</v>
      </c>
      <c r="C37" s="21" t="s">
        <v>429</v>
      </c>
      <c r="D37" s="27">
        <v>41805</v>
      </c>
      <c r="E37" s="26" t="s">
        <v>207</v>
      </c>
      <c r="F37" s="31">
        <v>300</v>
      </c>
      <c r="G37" s="26" t="s">
        <v>427</v>
      </c>
      <c r="H37" s="15" t="s">
        <v>221</v>
      </c>
      <c r="I37" s="27">
        <f t="shared" si="2"/>
        <v>41895</v>
      </c>
      <c r="J37" s="15" t="s">
        <v>221</v>
      </c>
      <c r="K37" s="27">
        <f t="shared" si="3"/>
        <v>41865</v>
      </c>
      <c r="M37" s="33"/>
      <c r="N37" s="20">
        <v>12</v>
      </c>
      <c r="O37" s="18" t="s">
        <v>218</v>
      </c>
      <c r="P37" s="26" t="s">
        <v>250</v>
      </c>
      <c r="Q37" s="26" t="s">
        <v>251</v>
      </c>
    </row>
    <row r="38" spans="1:17" s="26" customFormat="1" x14ac:dyDescent="0.25">
      <c r="A38" s="15">
        <v>695004</v>
      </c>
      <c r="B38" s="22" t="s">
        <v>465</v>
      </c>
      <c r="C38" s="21" t="s">
        <v>430</v>
      </c>
      <c r="D38" s="27">
        <v>40736</v>
      </c>
      <c r="E38" s="26" t="s">
        <v>207</v>
      </c>
      <c r="F38" s="31">
        <v>300</v>
      </c>
      <c r="G38" s="26" t="s">
        <v>427</v>
      </c>
      <c r="H38" s="15" t="s">
        <v>216</v>
      </c>
      <c r="I38" s="27">
        <f t="shared" si="2"/>
        <v>40826</v>
      </c>
      <c r="J38" s="15" t="s">
        <v>222</v>
      </c>
      <c r="K38" s="27">
        <f t="shared" si="3"/>
        <v>40796</v>
      </c>
      <c r="M38" s="33"/>
      <c r="N38" s="20">
        <v>12</v>
      </c>
      <c r="O38" s="26" t="s">
        <v>218</v>
      </c>
      <c r="P38" s="26" t="s">
        <v>250</v>
      </c>
      <c r="Q38" s="26" t="s">
        <v>251</v>
      </c>
    </row>
    <row r="39" spans="1:17" s="26" customFormat="1" x14ac:dyDescent="0.25">
      <c r="A39" s="15">
        <v>156007</v>
      </c>
      <c r="B39" s="28" t="s">
        <v>267</v>
      </c>
      <c r="C39" s="23" t="s">
        <v>268</v>
      </c>
      <c r="D39" s="27">
        <v>42163</v>
      </c>
      <c r="E39" s="26" t="s">
        <v>207</v>
      </c>
      <c r="F39" s="31">
        <v>300</v>
      </c>
      <c r="G39" s="26" t="s">
        <v>427</v>
      </c>
      <c r="H39" s="15" t="s">
        <v>221</v>
      </c>
      <c r="I39" s="27">
        <f t="shared" si="2"/>
        <v>42253</v>
      </c>
      <c r="J39" s="15" t="s">
        <v>219</v>
      </c>
      <c r="K39" s="27">
        <f t="shared" si="3"/>
        <v>42223</v>
      </c>
      <c r="M39" s="33"/>
      <c r="N39" s="20">
        <v>12</v>
      </c>
      <c r="O39" s="26" t="s">
        <v>218</v>
      </c>
      <c r="P39" s="26" t="s">
        <v>250</v>
      </c>
      <c r="Q39" s="26" t="s">
        <v>251</v>
      </c>
    </row>
    <row r="40" spans="1:17" s="26" customFormat="1" x14ac:dyDescent="0.25">
      <c r="A40" s="31">
        <v>958349</v>
      </c>
      <c r="B40" s="26" t="s">
        <v>641</v>
      </c>
      <c r="C40" s="23" t="s">
        <v>640</v>
      </c>
      <c r="D40" s="27">
        <v>42222</v>
      </c>
      <c r="E40" s="26" t="s">
        <v>207</v>
      </c>
      <c r="F40" s="15">
        <v>300</v>
      </c>
      <c r="G40" s="27" t="s">
        <v>427</v>
      </c>
      <c r="H40" s="15" t="s">
        <v>216</v>
      </c>
      <c r="I40" s="27">
        <f t="shared" si="2"/>
        <v>42312</v>
      </c>
      <c r="J40" s="31" t="s">
        <v>220</v>
      </c>
      <c r="K40" s="27">
        <f t="shared" si="3"/>
        <v>42282</v>
      </c>
      <c r="M40" s="33"/>
      <c r="N40" s="20">
        <v>14</v>
      </c>
      <c r="O40" s="26" t="s">
        <v>218</v>
      </c>
      <c r="P40" s="26" t="s">
        <v>250</v>
      </c>
      <c r="Q40" s="26" t="s">
        <v>251</v>
      </c>
    </row>
    <row r="41" spans="1:17" s="26" customFormat="1" x14ac:dyDescent="0.25">
      <c r="A41" s="31">
        <v>732557</v>
      </c>
      <c r="B41" s="26" t="s">
        <v>682</v>
      </c>
      <c r="C41" s="23" t="s">
        <v>669</v>
      </c>
      <c r="D41" s="27">
        <v>41585</v>
      </c>
      <c r="E41" s="26" t="s">
        <v>207</v>
      </c>
      <c r="F41" s="15">
        <v>300</v>
      </c>
      <c r="G41" s="18" t="s">
        <v>427</v>
      </c>
      <c r="H41" s="15" t="s">
        <v>221</v>
      </c>
      <c r="I41" s="27">
        <f t="shared" si="2"/>
        <v>41675</v>
      </c>
      <c r="J41" s="31" t="s">
        <v>219</v>
      </c>
      <c r="K41" s="27">
        <f t="shared" si="3"/>
        <v>41645</v>
      </c>
      <c r="M41" s="33"/>
      <c r="N41" s="20">
        <v>14</v>
      </c>
      <c r="O41" s="26" t="s">
        <v>218</v>
      </c>
      <c r="P41" s="26" t="s">
        <v>250</v>
      </c>
      <c r="Q41" s="26" t="s">
        <v>251</v>
      </c>
    </row>
    <row r="42" spans="1:17" s="26" customFormat="1" x14ac:dyDescent="0.25">
      <c r="A42" s="31">
        <v>240663</v>
      </c>
      <c r="B42" s="26" t="s">
        <v>683</v>
      </c>
      <c r="C42" s="23" t="s">
        <v>670</v>
      </c>
      <c r="D42" s="27">
        <v>42635</v>
      </c>
      <c r="E42" s="26" t="s">
        <v>207</v>
      </c>
      <c r="F42" s="15">
        <v>300</v>
      </c>
      <c r="G42" s="18" t="s">
        <v>427</v>
      </c>
      <c r="H42" s="15" t="s">
        <v>222</v>
      </c>
      <c r="I42" s="27">
        <f t="shared" si="2"/>
        <v>42725</v>
      </c>
      <c r="J42" s="31" t="s">
        <v>222</v>
      </c>
      <c r="K42" s="27">
        <f t="shared" si="3"/>
        <v>42695</v>
      </c>
      <c r="M42" s="33"/>
      <c r="N42" s="20">
        <v>12</v>
      </c>
      <c r="O42" s="26" t="s">
        <v>218</v>
      </c>
      <c r="P42" s="26" t="s">
        <v>250</v>
      </c>
      <c r="Q42" s="26" t="s">
        <v>251</v>
      </c>
    </row>
    <row r="43" spans="1:17" s="26" customFormat="1" x14ac:dyDescent="0.25">
      <c r="A43" s="31">
        <v>107040</v>
      </c>
      <c r="B43" s="26" t="s">
        <v>684</v>
      </c>
      <c r="C43" s="23" t="s">
        <v>671</v>
      </c>
      <c r="D43" s="27">
        <v>42131</v>
      </c>
      <c r="E43" s="26" t="s">
        <v>207</v>
      </c>
      <c r="F43" s="15">
        <v>300</v>
      </c>
      <c r="G43" s="18" t="s">
        <v>427</v>
      </c>
      <c r="H43" s="15" t="s">
        <v>221</v>
      </c>
      <c r="I43" s="27">
        <f t="shared" si="2"/>
        <v>42221</v>
      </c>
      <c r="J43" s="31" t="s">
        <v>220</v>
      </c>
      <c r="K43" s="27">
        <f t="shared" si="3"/>
        <v>42191</v>
      </c>
      <c r="M43" s="33"/>
      <c r="N43" s="20">
        <v>12</v>
      </c>
      <c r="O43" s="26" t="s">
        <v>218</v>
      </c>
      <c r="P43" s="26" t="s">
        <v>250</v>
      </c>
      <c r="Q43" s="26" t="s">
        <v>251</v>
      </c>
    </row>
    <row r="44" spans="1:17" s="26" customFormat="1" x14ac:dyDescent="0.25">
      <c r="A44" s="31">
        <v>285683</v>
      </c>
      <c r="B44" s="26" t="s">
        <v>685</v>
      </c>
      <c r="C44" s="23" t="s">
        <v>672</v>
      </c>
      <c r="D44" s="27">
        <v>41807</v>
      </c>
      <c r="E44" s="26" t="s">
        <v>207</v>
      </c>
      <c r="F44" s="15">
        <v>300</v>
      </c>
      <c r="G44" s="18" t="s">
        <v>427</v>
      </c>
      <c r="H44" s="15" t="s">
        <v>221</v>
      </c>
      <c r="I44" s="27">
        <f t="shared" si="2"/>
        <v>41897</v>
      </c>
      <c r="J44" s="31" t="s">
        <v>216</v>
      </c>
      <c r="K44" s="27">
        <f t="shared" si="3"/>
        <v>41867</v>
      </c>
      <c r="M44" s="33"/>
      <c r="N44" s="20">
        <v>12</v>
      </c>
      <c r="O44" s="26" t="s">
        <v>218</v>
      </c>
      <c r="P44" s="26" t="s">
        <v>250</v>
      </c>
      <c r="Q44" s="26" t="s">
        <v>251</v>
      </c>
    </row>
    <row r="45" spans="1:17" s="26" customFormat="1" x14ac:dyDescent="0.25">
      <c r="A45" s="31">
        <v>512204</v>
      </c>
      <c r="B45" s="26" t="s">
        <v>686</v>
      </c>
      <c r="C45" s="23" t="s">
        <v>673</v>
      </c>
      <c r="D45" s="27">
        <v>41443</v>
      </c>
      <c r="E45" s="26" t="s">
        <v>207</v>
      </c>
      <c r="F45" s="15">
        <v>300</v>
      </c>
      <c r="G45" s="18" t="s">
        <v>427</v>
      </c>
      <c r="H45" s="15" t="s">
        <v>221</v>
      </c>
      <c r="I45" s="27">
        <f t="shared" si="2"/>
        <v>41533</v>
      </c>
      <c r="J45" s="31" t="s">
        <v>216</v>
      </c>
      <c r="K45" s="27">
        <f t="shared" si="3"/>
        <v>41503</v>
      </c>
      <c r="M45" s="33"/>
      <c r="N45" s="20">
        <v>12</v>
      </c>
      <c r="O45" s="26" t="s">
        <v>218</v>
      </c>
      <c r="P45" s="26" t="s">
        <v>250</v>
      </c>
      <c r="Q45" s="26" t="s">
        <v>251</v>
      </c>
    </row>
    <row r="46" spans="1:17" s="26" customFormat="1" x14ac:dyDescent="0.25">
      <c r="A46" s="31">
        <v>952375</v>
      </c>
      <c r="B46" s="26" t="s">
        <v>687</v>
      </c>
      <c r="C46" s="23" t="s">
        <v>674</v>
      </c>
      <c r="D46" s="27">
        <v>40794</v>
      </c>
      <c r="E46" s="26" t="s">
        <v>207</v>
      </c>
      <c r="F46" s="15">
        <v>300</v>
      </c>
      <c r="G46" s="18" t="s">
        <v>427</v>
      </c>
      <c r="H46" s="15" t="s">
        <v>221</v>
      </c>
      <c r="I46" s="27">
        <f t="shared" si="2"/>
        <v>40884</v>
      </c>
      <c r="J46" s="31" t="s">
        <v>222</v>
      </c>
      <c r="K46" s="27">
        <f t="shared" si="3"/>
        <v>40854</v>
      </c>
      <c r="M46" s="33"/>
      <c r="N46" s="20">
        <v>12</v>
      </c>
      <c r="O46" s="26" t="s">
        <v>218</v>
      </c>
      <c r="P46" s="26" t="s">
        <v>250</v>
      </c>
      <c r="Q46" s="26" t="s">
        <v>251</v>
      </c>
    </row>
    <row r="47" spans="1:17" x14ac:dyDescent="0.25">
      <c r="A47" s="31">
        <v>968276</v>
      </c>
      <c r="B47" s="26" t="s">
        <v>688</v>
      </c>
      <c r="C47" s="23" t="s">
        <v>675</v>
      </c>
      <c r="D47" s="27">
        <v>40406</v>
      </c>
      <c r="E47" s="26" t="s">
        <v>207</v>
      </c>
      <c r="F47" s="15">
        <v>300</v>
      </c>
      <c r="G47" s="18" t="s">
        <v>427</v>
      </c>
      <c r="H47" s="15" t="s">
        <v>221</v>
      </c>
      <c r="I47" s="2">
        <f t="shared" si="2"/>
        <v>40496</v>
      </c>
      <c r="J47" s="31" t="s">
        <v>220</v>
      </c>
      <c r="K47" s="27">
        <f t="shared" si="3"/>
        <v>40466</v>
      </c>
      <c r="N47" s="20">
        <v>12</v>
      </c>
      <c r="O47" t="s">
        <v>218</v>
      </c>
      <c r="P47" t="s">
        <v>250</v>
      </c>
      <c r="Q47" t="s">
        <v>251</v>
      </c>
    </row>
    <row r="48" spans="1:17" x14ac:dyDescent="0.25">
      <c r="A48" s="31">
        <v>406361</v>
      </c>
      <c r="B48" t="s">
        <v>689</v>
      </c>
      <c r="C48" s="23" t="s">
        <v>676</v>
      </c>
      <c r="D48" s="27">
        <v>40670</v>
      </c>
      <c r="E48" s="26" t="s">
        <v>207</v>
      </c>
      <c r="F48" s="15">
        <v>300</v>
      </c>
      <c r="G48" s="27" t="s">
        <v>439</v>
      </c>
      <c r="H48" s="15" t="s">
        <v>216</v>
      </c>
      <c r="I48" s="2">
        <f t="shared" si="2"/>
        <v>40760</v>
      </c>
      <c r="J48" s="31" t="s">
        <v>216</v>
      </c>
      <c r="K48" s="27">
        <f t="shared" si="3"/>
        <v>40730</v>
      </c>
      <c r="N48" s="20">
        <v>18</v>
      </c>
      <c r="O48" t="s">
        <v>218</v>
      </c>
      <c r="P48" t="s">
        <v>250</v>
      </c>
      <c r="Q48" t="s">
        <v>251</v>
      </c>
    </row>
    <row r="49" spans="1:17" x14ac:dyDescent="0.25">
      <c r="A49" s="31">
        <v>964067</v>
      </c>
      <c r="B49" t="s">
        <v>690</v>
      </c>
      <c r="C49" s="23" t="s">
        <v>677</v>
      </c>
      <c r="D49" s="27">
        <v>41799</v>
      </c>
      <c r="E49" s="26" t="s">
        <v>207</v>
      </c>
      <c r="F49" s="15">
        <v>300</v>
      </c>
      <c r="G49" s="27" t="s">
        <v>439</v>
      </c>
      <c r="H49" s="15" t="s">
        <v>220</v>
      </c>
      <c r="I49" s="2">
        <f t="shared" si="2"/>
        <v>41889</v>
      </c>
      <c r="J49" s="31" t="s">
        <v>220</v>
      </c>
      <c r="K49" s="27">
        <f t="shared" si="3"/>
        <v>41859</v>
      </c>
      <c r="N49" s="20">
        <v>19</v>
      </c>
      <c r="O49" s="26" t="s">
        <v>218</v>
      </c>
      <c r="P49" t="s">
        <v>250</v>
      </c>
      <c r="Q49" s="26" t="s">
        <v>251</v>
      </c>
    </row>
    <row r="50" spans="1:17" x14ac:dyDescent="0.25">
      <c r="A50" s="31">
        <v>685613</v>
      </c>
      <c r="B50" t="s">
        <v>691</v>
      </c>
      <c r="C50" s="23" t="s">
        <v>678</v>
      </c>
      <c r="D50" s="27">
        <v>39193</v>
      </c>
      <c r="E50" s="26" t="s">
        <v>207</v>
      </c>
      <c r="F50" s="15">
        <v>300</v>
      </c>
      <c r="G50" s="27" t="s">
        <v>206</v>
      </c>
      <c r="H50" s="15" t="s">
        <v>221</v>
      </c>
      <c r="I50" s="2">
        <f t="shared" si="2"/>
        <v>39283</v>
      </c>
      <c r="J50" s="31" t="s">
        <v>219</v>
      </c>
      <c r="K50" s="27">
        <f t="shared" si="3"/>
        <v>39253</v>
      </c>
      <c r="M50" s="33">
        <v>85000</v>
      </c>
      <c r="N50" s="26"/>
      <c r="O50" s="26" t="s">
        <v>217</v>
      </c>
      <c r="P50" t="s">
        <v>1103</v>
      </c>
      <c r="Q50" s="30">
        <v>0.1</v>
      </c>
    </row>
    <row r="51" spans="1:17" x14ac:dyDescent="0.25">
      <c r="A51" s="31">
        <v>716897</v>
      </c>
      <c r="B51" t="s">
        <v>692</v>
      </c>
      <c r="C51" s="23" t="s">
        <v>679</v>
      </c>
      <c r="D51" s="27">
        <v>42019</v>
      </c>
      <c r="E51" s="26" t="s">
        <v>207</v>
      </c>
      <c r="F51" s="15">
        <v>300</v>
      </c>
      <c r="G51" s="27" t="s">
        <v>206</v>
      </c>
      <c r="H51" s="15" t="s">
        <v>220</v>
      </c>
      <c r="I51" s="2">
        <f t="shared" si="2"/>
        <v>42109</v>
      </c>
      <c r="J51" s="31" t="s">
        <v>220</v>
      </c>
      <c r="K51" s="27">
        <f t="shared" si="3"/>
        <v>42079</v>
      </c>
      <c r="M51" s="33">
        <v>80000</v>
      </c>
      <c r="N51" s="26"/>
      <c r="O51" s="26" t="s">
        <v>217</v>
      </c>
      <c r="P51" t="s">
        <v>1103</v>
      </c>
      <c r="Q51" s="30">
        <v>0.1</v>
      </c>
    </row>
    <row r="52" spans="1:17" x14ac:dyDescent="0.25">
      <c r="A52" s="31">
        <v>278656</v>
      </c>
      <c r="B52" t="s">
        <v>693</v>
      </c>
      <c r="C52" s="23" t="s">
        <v>680</v>
      </c>
      <c r="D52" s="27">
        <v>39877</v>
      </c>
      <c r="E52" s="26" t="s">
        <v>207</v>
      </c>
      <c r="F52" s="15">
        <v>300</v>
      </c>
      <c r="G52" s="27" t="s">
        <v>210</v>
      </c>
      <c r="H52" s="15" t="s">
        <v>220</v>
      </c>
      <c r="I52" s="2">
        <f t="shared" si="2"/>
        <v>39967</v>
      </c>
      <c r="J52" s="31" t="s">
        <v>221</v>
      </c>
      <c r="K52" s="27">
        <f t="shared" si="3"/>
        <v>39937</v>
      </c>
      <c r="M52" s="33">
        <v>85000</v>
      </c>
      <c r="N52" s="26"/>
      <c r="O52" s="26" t="s">
        <v>217</v>
      </c>
      <c r="P52" t="s">
        <v>1103</v>
      </c>
      <c r="Q52" s="26" t="s">
        <v>251</v>
      </c>
    </row>
    <row r="53" spans="1:17" x14ac:dyDescent="0.25">
      <c r="A53" s="31">
        <v>400347</v>
      </c>
      <c r="B53" t="s">
        <v>694</v>
      </c>
      <c r="C53" s="23" t="s">
        <v>681</v>
      </c>
      <c r="D53" s="27">
        <v>42654</v>
      </c>
      <c r="E53" s="26" t="s">
        <v>207</v>
      </c>
      <c r="F53" s="15">
        <v>300</v>
      </c>
      <c r="G53" s="27" t="s">
        <v>210</v>
      </c>
      <c r="H53" s="15" t="s">
        <v>222</v>
      </c>
      <c r="I53" s="2">
        <f t="shared" si="2"/>
        <v>42744</v>
      </c>
      <c r="J53" s="31" t="s">
        <v>219</v>
      </c>
      <c r="K53" s="27">
        <f t="shared" si="3"/>
        <v>42714</v>
      </c>
      <c r="M53" s="33">
        <v>80000</v>
      </c>
      <c r="N53" s="26"/>
      <c r="O53" s="26" t="s">
        <v>217</v>
      </c>
      <c r="P53" t="s">
        <v>1103</v>
      </c>
      <c r="Q53" s="26" t="s">
        <v>251</v>
      </c>
    </row>
    <row r="54" spans="1:17" x14ac:dyDescent="0.25">
      <c r="A54" s="15">
        <v>738090</v>
      </c>
      <c r="B54" s="28" t="s">
        <v>442</v>
      </c>
      <c r="C54" s="23" t="s">
        <v>443</v>
      </c>
      <c r="D54" s="27">
        <v>42187</v>
      </c>
      <c r="E54" s="26" t="s">
        <v>207</v>
      </c>
      <c r="F54" s="31">
        <v>400</v>
      </c>
      <c r="G54" s="26" t="s">
        <v>210</v>
      </c>
      <c r="H54" s="15" t="s">
        <v>222</v>
      </c>
      <c r="I54" s="2">
        <f t="shared" si="2"/>
        <v>42277</v>
      </c>
      <c r="J54" s="15" t="s">
        <v>220</v>
      </c>
      <c r="K54" s="27">
        <f t="shared" si="3"/>
        <v>42247</v>
      </c>
      <c r="M54" s="33">
        <v>80000</v>
      </c>
      <c r="N54" s="26"/>
      <c r="O54" s="26" t="s">
        <v>217</v>
      </c>
      <c r="P54" t="s">
        <v>1103</v>
      </c>
      <c r="Q54" s="26" t="s">
        <v>251</v>
      </c>
    </row>
    <row r="55" spans="1:17" x14ac:dyDescent="0.25">
      <c r="A55" s="15">
        <v>291210</v>
      </c>
      <c r="B55" s="28" t="s">
        <v>441</v>
      </c>
      <c r="C55" s="23" t="s">
        <v>279</v>
      </c>
      <c r="D55" s="27">
        <v>41940</v>
      </c>
      <c r="E55" s="26" t="s">
        <v>207</v>
      </c>
      <c r="F55" s="31">
        <v>400</v>
      </c>
      <c r="G55" s="26" t="s">
        <v>427</v>
      </c>
      <c r="H55" s="15" t="s">
        <v>221</v>
      </c>
      <c r="I55" s="2">
        <f t="shared" si="2"/>
        <v>42030</v>
      </c>
      <c r="J55" s="15" t="s">
        <v>216</v>
      </c>
      <c r="K55" s="27">
        <f t="shared" si="3"/>
        <v>42000</v>
      </c>
      <c r="N55" s="20">
        <v>12</v>
      </c>
      <c r="O55" s="26" t="s">
        <v>218</v>
      </c>
      <c r="P55" t="s">
        <v>250</v>
      </c>
      <c r="Q55" s="26" t="s">
        <v>251</v>
      </c>
    </row>
    <row r="56" spans="1:17" x14ac:dyDescent="0.25">
      <c r="A56" s="15">
        <v>695573</v>
      </c>
      <c r="B56" s="28" t="s">
        <v>278</v>
      </c>
      <c r="C56" s="23" t="s">
        <v>279</v>
      </c>
      <c r="D56" s="27">
        <v>40617</v>
      </c>
      <c r="E56" s="26" t="s">
        <v>207</v>
      </c>
      <c r="F56" s="31">
        <v>400</v>
      </c>
      <c r="G56" s="18" t="s">
        <v>427</v>
      </c>
      <c r="H56" s="15" t="s">
        <v>221</v>
      </c>
      <c r="I56" s="2">
        <f t="shared" si="2"/>
        <v>40707</v>
      </c>
      <c r="J56" s="15" t="s">
        <v>221</v>
      </c>
      <c r="K56" s="27">
        <f t="shared" si="3"/>
        <v>40677</v>
      </c>
      <c r="N56" s="20">
        <v>12</v>
      </c>
      <c r="O56" s="26" t="s">
        <v>218</v>
      </c>
      <c r="P56" t="s">
        <v>250</v>
      </c>
      <c r="Q56" s="26" t="s">
        <v>251</v>
      </c>
    </row>
    <row r="57" spans="1:17" x14ac:dyDescent="0.25">
      <c r="A57" s="15">
        <v>373490</v>
      </c>
      <c r="B57" s="28" t="s">
        <v>444</v>
      </c>
      <c r="C57" s="23" t="s">
        <v>445</v>
      </c>
      <c r="D57" s="27">
        <v>39911</v>
      </c>
      <c r="E57" s="26" t="s">
        <v>207</v>
      </c>
      <c r="F57" s="31">
        <v>400</v>
      </c>
      <c r="G57" s="26" t="s">
        <v>440</v>
      </c>
      <c r="H57" s="15" t="s">
        <v>222</v>
      </c>
      <c r="I57" s="2">
        <f t="shared" si="2"/>
        <v>40001</v>
      </c>
      <c r="J57" s="15" t="s">
        <v>216</v>
      </c>
      <c r="K57" s="27">
        <f t="shared" si="3"/>
        <v>39971</v>
      </c>
      <c r="M57" s="33">
        <v>130000</v>
      </c>
      <c r="N57" s="26"/>
      <c r="O57" s="26" t="s">
        <v>217</v>
      </c>
      <c r="P57" t="s">
        <v>1103</v>
      </c>
      <c r="Q57" s="26" t="s">
        <v>251</v>
      </c>
    </row>
    <row r="58" spans="1:17" x14ac:dyDescent="0.25">
      <c r="A58" s="15">
        <v>996092</v>
      </c>
      <c r="B58" s="28" t="s">
        <v>288</v>
      </c>
      <c r="C58" s="23" t="s">
        <v>289</v>
      </c>
      <c r="D58" s="27">
        <v>42009</v>
      </c>
      <c r="E58" s="26" t="s">
        <v>207</v>
      </c>
      <c r="F58" s="31">
        <v>400</v>
      </c>
      <c r="G58" s="18" t="s">
        <v>427</v>
      </c>
      <c r="H58" s="15" t="s">
        <v>216</v>
      </c>
      <c r="I58" s="2">
        <f t="shared" si="2"/>
        <v>42099</v>
      </c>
      <c r="J58" s="15" t="s">
        <v>222</v>
      </c>
      <c r="K58" s="27">
        <f t="shared" si="3"/>
        <v>42069</v>
      </c>
      <c r="N58" s="20">
        <v>12</v>
      </c>
      <c r="O58" s="26" t="s">
        <v>218</v>
      </c>
      <c r="P58" t="s">
        <v>250</v>
      </c>
      <c r="Q58" s="26" t="s">
        <v>251</v>
      </c>
    </row>
    <row r="59" spans="1:17" x14ac:dyDescent="0.25">
      <c r="A59" s="15">
        <v>877510</v>
      </c>
      <c r="B59" s="28" t="s">
        <v>446</v>
      </c>
      <c r="C59" s="23" t="s">
        <v>447</v>
      </c>
      <c r="D59" s="27">
        <v>42705</v>
      </c>
      <c r="E59" s="26" t="s">
        <v>207</v>
      </c>
      <c r="F59" s="31">
        <v>400</v>
      </c>
      <c r="G59" s="26" t="s">
        <v>439</v>
      </c>
      <c r="H59" s="15" t="s">
        <v>220</v>
      </c>
      <c r="I59" s="2">
        <f t="shared" si="2"/>
        <v>42795</v>
      </c>
      <c r="J59" s="15" t="s">
        <v>222</v>
      </c>
      <c r="K59" s="27">
        <f t="shared" si="3"/>
        <v>42765</v>
      </c>
      <c r="N59" s="20">
        <v>18</v>
      </c>
      <c r="O59" s="26" t="s">
        <v>218</v>
      </c>
      <c r="P59" t="s">
        <v>250</v>
      </c>
      <c r="Q59" s="26" t="s">
        <v>251</v>
      </c>
    </row>
    <row r="60" spans="1:17" x14ac:dyDescent="0.25">
      <c r="A60" s="31">
        <v>492006</v>
      </c>
      <c r="B60" s="28" t="s">
        <v>705</v>
      </c>
      <c r="C60" s="23" t="s">
        <v>695</v>
      </c>
      <c r="D60" s="27">
        <v>41460</v>
      </c>
      <c r="E60" s="26" t="s">
        <v>207</v>
      </c>
      <c r="F60" s="15">
        <v>400</v>
      </c>
      <c r="G60" s="18" t="s">
        <v>427</v>
      </c>
      <c r="H60" s="15" t="s">
        <v>221</v>
      </c>
      <c r="I60" s="2">
        <f t="shared" si="2"/>
        <v>41550</v>
      </c>
      <c r="J60" s="31" t="s">
        <v>216</v>
      </c>
      <c r="K60" s="27">
        <f t="shared" si="3"/>
        <v>41520</v>
      </c>
      <c r="N60" s="20">
        <v>12</v>
      </c>
      <c r="O60" s="26" t="s">
        <v>218</v>
      </c>
      <c r="P60" t="s">
        <v>250</v>
      </c>
      <c r="Q60" s="26" t="s">
        <v>251</v>
      </c>
    </row>
    <row r="61" spans="1:17" x14ac:dyDescent="0.25">
      <c r="A61" s="31">
        <v>127375</v>
      </c>
      <c r="B61" s="28" t="s">
        <v>707</v>
      </c>
      <c r="C61" s="23" t="s">
        <v>456</v>
      </c>
      <c r="D61" s="27">
        <v>40827</v>
      </c>
      <c r="E61" s="26" t="s">
        <v>207</v>
      </c>
      <c r="F61" s="15">
        <v>400</v>
      </c>
      <c r="G61" s="18" t="s">
        <v>427</v>
      </c>
      <c r="H61" s="15" t="s">
        <v>221</v>
      </c>
      <c r="I61" s="2">
        <f t="shared" si="2"/>
        <v>40917</v>
      </c>
      <c r="J61" s="31" t="s">
        <v>219</v>
      </c>
      <c r="K61" s="27">
        <f t="shared" si="3"/>
        <v>40887</v>
      </c>
      <c r="N61" s="20">
        <v>12</v>
      </c>
      <c r="O61" s="26" t="s">
        <v>218</v>
      </c>
      <c r="P61" t="s">
        <v>250</v>
      </c>
      <c r="Q61" s="26" t="s">
        <v>251</v>
      </c>
    </row>
    <row r="62" spans="1:17" x14ac:dyDescent="0.25">
      <c r="A62" s="31">
        <v>895337</v>
      </c>
      <c r="B62" s="28" t="s">
        <v>708</v>
      </c>
      <c r="C62" s="23" t="s">
        <v>696</v>
      </c>
      <c r="D62" s="27">
        <v>42313</v>
      </c>
      <c r="E62" s="26" t="s">
        <v>207</v>
      </c>
      <c r="F62" s="15">
        <v>400</v>
      </c>
      <c r="G62" s="18" t="s">
        <v>427</v>
      </c>
      <c r="H62" s="15" t="s">
        <v>220</v>
      </c>
      <c r="I62" s="2">
        <f t="shared" si="2"/>
        <v>42403</v>
      </c>
      <c r="J62" s="31" t="s">
        <v>221</v>
      </c>
      <c r="K62" s="27">
        <f t="shared" si="3"/>
        <v>42373</v>
      </c>
      <c r="N62" s="20">
        <v>14</v>
      </c>
      <c r="O62" s="26" t="s">
        <v>218</v>
      </c>
      <c r="P62" t="s">
        <v>250</v>
      </c>
      <c r="Q62" s="26" t="s">
        <v>251</v>
      </c>
    </row>
    <row r="63" spans="1:17" x14ac:dyDescent="0.25">
      <c r="A63" s="31">
        <v>315734</v>
      </c>
      <c r="B63" s="28" t="s">
        <v>709</v>
      </c>
      <c r="C63" s="23" t="s">
        <v>697</v>
      </c>
      <c r="D63" s="27">
        <v>42159</v>
      </c>
      <c r="E63" s="26" t="s">
        <v>207</v>
      </c>
      <c r="F63" s="15">
        <v>400</v>
      </c>
      <c r="G63" s="18" t="s">
        <v>427</v>
      </c>
      <c r="H63" s="15" t="s">
        <v>220</v>
      </c>
      <c r="I63" s="2">
        <f t="shared" si="2"/>
        <v>42249</v>
      </c>
      <c r="J63" s="31" t="s">
        <v>219</v>
      </c>
      <c r="K63" s="27">
        <f t="shared" si="3"/>
        <v>42219</v>
      </c>
      <c r="N63" s="20">
        <v>15</v>
      </c>
      <c r="O63" s="26" t="s">
        <v>218</v>
      </c>
      <c r="P63" t="s">
        <v>250</v>
      </c>
      <c r="Q63" s="26" t="s">
        <v>251</v>
      </c>
    </row>
    <row r="64" spans="1:17" x14ac:dyDescent="0.25">
      <c r="A64" s="31">
        <v>517219</v>
      </c>
      <c r="B64" s="28" t="s">
        <v>710</v>
      </c>
      <c r="C64" s="23" t="s">
        <v>698</v>
      </c>
      <c r="D64" s="27">
        <v>41524</v>
      </c>
      <c r="E64" s="26" t="s">
        <v>207</v>
      </c>
      <c r="F64" s="15">
        <v>400</v>
      </c>
      <c r="G64" s="18" t="s">
        <v>427</v>
      </c>
      <c r="H64" s="15" t="s">
        <v>221</v>
      </c>
      <c r="I64" s="2">
        <f t="shared" si="2"/>
        <v>41614</v>
      </c>
      <c r="J64" s="31" t="s">
        <v>222</v>
      </c>
      <c r="K64" s="27">
        <f t="shared" si="3"/>
        <v>41584</v>
      </c>
      <c r="N64" s="20">
        <v>15</v>
      </c>
      <c r="O64" s="26" t="s">
        <v>218</v>
      </c>
      <c r="P64" t="s">
        <v>250</v>
      </c>
      <c r="Q64" s="26" t="s">
        <v>251</v>
      </c>
    </row>
    <row r="65" spans="1:17" x14ac:dyDescent="0.25">
      <c r="A65" s="31">
        <v>879169</v>
      </c>
      <c r="B65" s="28" t="s">
        <v>706</v>
      </c>
      <c r="C65" s="23" t="s">
        <v>699</v>
      </c>
      <c r="D65" s="27">
        <v>39635</v>
      </c>
      <c r="E65" s="26" t="s">
        <v>207</v>
      </c>
      <c r="F65" s="15">
        <v>400</v>
      </c>
      <c r="G65" s="18" t="s">
        <v>427</v>
      </c>
      <c r="H65" s="15" t="s">
        <v>221</v>
      </c>
      <c r="I65" s="2">
        <f t="shared" si="2"/>
        <v>39725</v>
      </c>
      <c r="J65" s="31" t="s">
        <v>221</v>
      </c>
      <c r="K65" s="27">
        <f t="shared" si="3"/>
        <v>39695</v>
      </c>
      <c r="N65" s="20">
        <v>14</v>
      </c>
      <c r="O65" s="26" t="s">
        <v>218</v>
      </c>
      <c r="P65" t="s">
        <v>250</v>
      </c>
      <c r="Q65" s="26" t="s">
        <v>251</v>
      </c>
    </row>
    <row r="66" spans="1:17" x14ac:dyDescent="0.25">
      <c r="A66" s="31">
        <v>433077</v>
      </c>
      <c r="B66" s="28" t="s">
        <v>711</v>
      </c>
      <c r="C66" s="23" t="s">
        <v>700</v>
      </c>
      <c r="D66" s="27">
        <v>42554</v>
      </c>
      <c r="E66" s="26" t="s">
        <v>207</v>
      </c>
      <c r="F66" s="15">
        <v>400</v>
      </c>
      <c r="G66" s="27" t="s">
        <v>439</v>
      </c>
      <c r="H66" s="15" t="s">
        <v>219</v>
      </c>
      <c r="I66" s="2">
        <f t="shared" ref="I66:I101" si="4">D66+90</f>
        <v>42644</v>
      </c>
      <c r="J66" s="31" t="s">
        <v>222</v>
      </c>
      <c r="K66" s="27">
        <f t="shared" ref="K66:K101" si="5">D66+60</f>
        <v>42614</v>
      </c>
      <c r="N66" s="20">
        <v>18</v>
      </c>
      <c r="O66" s="26" t="s">
        <v>218</v>
      </c>
      <c r="P66" t="s">
        <v>250</v>
      </c>
      <c r="Q66" s="26" t="s">
        <v>251</v>
      </c>
    </row>
    <row r="67" spans="1:17" x14ac:dyDescent="0.25">
      <c r="A67" s="31">
        <v>862486</v>
      </c>
      <c r="B67" s="28" t="s">
        <v>712</v>
      </c>
      <c r="C67" s="23" t="s">
        <v>701</v>
      </c>
      <c r="D67" s="27">
        <v>41825</v>
      </c>
      <c r="E67" s="26" t="s">
        <v>207</v>
      </c>
      <c r="F67" s="15">
        <v>400</v>
      </c>
      <c r="G67" s="27" t="s">
        <v>439</v>
      </c>
      <c r="H67" s="15" t="s">
        <v>221</v>
      </c>
      <c r="I67" s="2">
        <f t="shared" si="4"/>
        <v>41915</v>
      </c>
      <c r="J67" s="31" t="s">
        <v>222</v>
      </c>
      <c r="K67" s="27">
        <f t="shared" si="5"/>
        <v>41885</v>
      </c>
      <c r="N67" s="20">
        <v>19</v>
      </c>
      <c r="O67" s="26" t="s">
        <v>218</v>
      </c>
      <c r="P67" t="s">
        <v>250</v>
      </c>
      <c r="Q67" s="26" t="s">
        <v>251</v>
      </c>
    </row>
    <row r="68" spans="1:17" x14ac:dyDescent="0.25">
      <c r="A68" s="31">
        <v>819342</v>
      </c>
      <c r="B68" s="28" t="s">
        <v>713</v>
      </c>
      <c r="C68" s="23" t="s">
        <v>702</v>
      </c>
      <c r="D68" s="27">
        <v>39545</v>
      </c>
      <c r="E68" s="26" t="s">
        <v>207</v>
      </c>
      <c r="F68" s="15">
        <v>400</v>
      </c>
      <c r="G68" s="27" t="s">
        <v>206</v>
      </c>
      <c r="H68" s="15" t="s">
        <v>216</v>
      </c>
      <c r="I68" s="27">
        <f t="shared" si="4"/>
        <v>39635</v>
      </c>
      <c r="J68" s="31" t="s">
        <v>221</v>
      </c>
      <c r="K68" s="27">
        <f t="shared" si="5"/>
        <v>39605</v>
      </c>
      <c r="M68" s="33">
        <v>80000</v>
      </c>
      <c r="N68" s="26"/>
      <c r="O68" s="26" t="s">
        <v>217</v>
      </c>
      <c r="P68" t="s">
        <v>1103</v>
      </c>
      <c r="Q68" s="30">
        <v>0.1</v>
      </c>
    </row>
    <row r="69" spans="1:17" x14ac:dyDescent="0.25">
      <c r="A69" s="31">
        <v>969492</v>
      </c>
      <c r="B69" s="28" t="s">
        <v>714</v>
      </c>
      <c r="C69" s="23" t="s">
        <v>703</v>
      </c>
      <c r="D69" s="27">
        <v>41752</v>
      </c>
      <c r="E69" s="26" t="s">
        <v>207</v>
      </c>
      <c r="F69" s="15">
        <v>400</v>
      </c>
      <c r="G69" s="27" t="s">
        <v>206</v>
      </c>
      <c r="H69" s="15" t="s">
        <v>221</v>
      </c>
      <c r="I69" s="27">
        <f t="shared" si="4"/>
        <v>41842</v>
      </c>
      <c r="J69" s="31" t="s">
        <v>220</v>
      </c>
      <c r="K69" s="27">
        <f t="shared" si="5"/>
        <v>41812</v>
      </c>
      <c r="M69" s="33">
        <v>75000</v>
      </c>
      <c r="N69" s="26"/>
      <c r="O69" s="26" t="s">
        <v>217</v>
      </c>
      <c r="P69" t="s">
        <v>1103</v>
      </c>
      <c r="Q69" s="30">
        <v>0.1</v>
      </c>
    </row>
    <row r="70" spans="1:17" x14ac:dyDescent="0.25">
      <c r="A70" s="31">
        <v>103369</v>
      </c>
      <c r="B70" s="28" t="s">
        <v>715</v>
      </c>
      <c r="C70" s="23" t="s">
        <v>704</v>
      </c>
      <c r="D70" s="27">
        <v>42353</v>
      </c>
      <c r="E70" s="26" t="s">
        <v>207</v>
      </c>
      <c r="F70" s="15">
        <v>400</v>
      </c>
      <c r="G70" s="27" t="s">
        <v>210</v>
      </c>
      <c r="H70" s="15" t="s">
        <v>216</v>
      </c>
      <c r="I70" s="27">
        <f t="shared" si="4"/>
        <v>42443</v>
      </c>
      <c r="J70" s="31" t="s">
        <v>220</v>
      </c>
      <c r="K70" s="27">
        <f t="shared" si="5"/>
        <v>42413</v>
      </c>
      <c r="M70" s="33">
        <v>80000</v>
      </c>
      <c r="N70" s="26"/>
      <c r="O70" s="26" t="s">
        <v>217</v>
      </c>
      <c r="P70" t="s">
        <v>1103</v>
      </c>
      <c r="Q70" s="26" t="s">
        <v>251</v>
      </c>
    </row>
    <row r="71" spans="1:17" x14ac:dyDescent="0.25">
      <c r="A71" s="15">
        <v>917287</v>
      </c>
      <c r="B71" s="28" t="s">
        <v>284</v>
      </c>
      <c r="C71" s="23" t="s">
        <v>285</v>
      </c>
      <c r="D71" s="27">
        <v>41004</v>
      </c>
      <c r="E71" s="26" t="s">
        <v>207</v>
      </c>
      <c r="F71" s="31">
        <v>500</v>
      </c>
      <c r="G71" s="18" t="s">
        <v>427</v>
      </c>
      <c r="H71" s="15" t="s">
        <v>221</v>
      </c>
      <c r="I71" s="27">
        <f t="shared" si="4"/>
        <v>41094</v>
      </c>
      <c r="J71" s="15" t="s">
        <v>222</v>
      </c>
      <c r="K71" s="27">
        <f t="shared" si="5"/>
        <v>41064</v>
      </c>
      <c r="N71" s="20">
        <v>12</v>
      </c>
      <c r="O71" s="26" t="s">
        <v>218</v>
      </c>
      <c r="P71" t="s">
        <v>250</v>
      </c>
      <c r="Q71" s="26" t="s">
        <v>251</v>
      </c>
    </row>
    <row r="72" spans="1:17" x14ac:dyDescent="0.25">
      <c r="A72" s="15">
        <v>877522</v>
      </c>
      <c r="B72" s="28" t="s">
        <v>455</v>
      </c>
      <c r="C72" s="23" t="s">
        <v>456</v>
      </c>
      <c r="D72" s="27">
        <v>40909</v>
      </c>
      <c r="E72" s="26" t="s">
        <v>207</v>
      </c>
      <c r="F72" s="31">
        <v>500</v>
      </c>
      <c r="G72" s="26" t="s">
        <v>439</v>
      </c>
      <c r="H72" s="15" t="s">
        <v>220</v>
      </c>
      <c r="I72" s="27">
        <f t="shared" si="4"/>
        <v>40999</v>
      </c>
      <c r="J72" s="15" t="s">
        <v>222</v>
      </c>
      <c r="K72" s="27">
        <f t="shared" si="5"/>
        <v>40969</v>
      </c>
      <c r="N72" s="20">
        <v>18</v>
      </c>
      <c r="O72" s="26" t="s">
        <v>218</v>
      </c>
      <c r="P72" t="s">
        <v>250</v>
      </c>
      <c r="Q72" s="26" t="s">
        <v>251</v>
      </c>
    </row>
    <row r="73" spans="1:17" x14ac:dyDescent="0.25">
      <c r="A73" s="15">
        <v>373499</v>
      </c>
      <c r="B73" s="28" t="s">
        <v>457</v>
      </c>
      <c r="C73" s="23" t="s">
        <v>454</v>
      </c>
      <c r="D73" s="27">
        <v>41738</v>
      </c>
      <c r="E73" s="26" t="s">
        <v>207</v>
      </c>
      <c r="F73" s="31">
        <v>500</v>
      </c>
      <c r="G73" s="26" t="s">
        <v>440</v>
      </c>
      <c r="H73" s="15" t="s">
        <v>222</v>
      </c>
      <c r="I73" s="27">
        <f t="shared" si="4"/>
        <v>41828</v>
      </c>
      <c r="J73" s="15" t="s">
        <v>216</v>
      </c>
      <c r="K73" s="27">
        <f t="shared" si="5"/>
        <v>41798</v>
      </c>
      <c r="M73" s="33">
        <v>130000</v>
      </c>
      <c r="N73" s="26"/>
      <c r="O73" s="26" t="s">
        <v>217</v>
      </c>
      <c r="P73" t="s">
        <v>1103</v>
      </c>
      <c r="Q73" s="26" t="s">
        <v>251</v>
      </c>
    </row>
    <row r="74" spans="1:17" x14ac:dyDescent="0.25">
      <c r="A74" s="15">
        <v>996123</v>
      </c>
      <c r="B74" s="28" t="s">
        <v>450</v>
      </c>
      <c r="C74" s="23" t="s">
        <v>451</v>
      </c>
      <c r="D74" s="27">
        <v>41485</v>
      </c>
      <c r="E74" s="26" t="s">
        <v>207</v>
      </c>
      <c r="F74" s="31">
        <v>500</v>
      </c>
      <c r="G74" s="18" t="s">
        <v>427</v>
      </c>
      <c r="H74" s="15" t="s">
        <v>216</v>
      </c>
      <c r="I74" s="27">
        <f t="shared" si="4"/>
        <v>41575</v>
      </c>
      <c r="J74" s="15" t="s">
        <v>222</v>
      </c>
      <c r="K74" s="27">
        <f t="shared" si="5"/>
        <v>41545</v>
      </c>
      <c r="N74" s="20">
        <v>12</v>
      </c>
      <c r="O74" s="26" t="s">
        <v>218</v>
      </c>
      <c r="P74" t="s">
        <v>250</v>
      </c>
      <c r="Q74" t="s">
        <v>251</v>
      </c>
    </row>
    <row r="75" spans="1:17" x14ac:dyDescent="0.25">
      <c r="A75" s="15">
        <v>695583</v>
      </c>
      <c r="B75" s="28" t="s">
        <v>448</v>
      </c>
      <c r="C75" s="23" t="s">
        <v>449</v>
      </c>
      <c r="D75" s="27">
        <v>41400</v>
      </c>
      <c r="E75" s="26" t="s">
        <v>207</v>
      </c>
      <c r="F75" s="31">
        <v>500</v>
      </c>
      <c r="G75" s="18" t="s">
        <v>427</v>
      </c>
      <c r="H75" s="15" t="s">
        <v>221</v>
      </c>
      <c r="I75" s="27">
        <f t="shared" si="4"/>
        <v>41490</v>
      </c>
      <c r="J75" s="15" t="s">
        <v>221</v>
      </c>
      <c r="K75" s="27">
        <f t="shared" si="5"/>
        <v>41460</v>
      </c>
      <c r="N75" s="20">
        <v>12</v>
      </c>
      <c r="O75" s="26" t="s">
        <v>218</v>
      </c>
      <c r="P75" t="s">
        <v>250</v>
      </c>
      <c r="Q75" t="s">
        <v>251</v>
      </c>
    </row>
    <row r="76" spans="1:17" x14ac:dyDescent="0.25">
      <c r="A76" s="15">
        <v>738112</v>
      </c>
      <c r="B76" s="28" t="s">
        <v>452</v>
      </c>
      <c r="C76" s="23" t="s">
        <v>453</v>
      </c>
      <c r="D76" s="27">
        <v>41122</v>
      </c>
      <c r="E76" s="26" t="s">
        <v>207</v>
      </c>
      <c r="F76" s="31">
        <v>500</v>
      </c>
      <c r="G76" s="26" t="s">
        <v>210</v>
      </c>
      <c r="H76" s="15" t="s">
        <v>222</v>
      </c>
      <c r="I76" s="27">
        <f t="shared" si="4"/>
        <v>41212</v>
      </c>
      <c r="J76" s="15" t="s">
        <v>220</v>
      </c>
      <c r="K76" s="27">
        <f t="shared" si="5"/>
        <v>41182</v>
      </c>
      <c r="M76" s="33">
        <v>80000</v>
      </c>
      <c r="N76" s="26"/>
      <c r="O76" s="26" t="s">
        <v>217</v>
      </c>
      <c r="P76" t="s">
        <v>1103</v>
      </c>
      <c r="Q76" t="s">
        <v>251</v>
      </c>
    </row>
    <row r="77" spans="1:17" x14ac:dyDescent="0.25">
      <c r="A77" s="31">
        <v>905820</v>
      </c>
      <c r="B77" s="28" t="s">
        <v>728</v>
      </c>
      <c r="C77" s="23" t="s">
        <v>716</v>
      </c>
      <c r="D77" s="27">
        <v>39699</v>
      </c>
      <c r="E77" s="26" t="s">
        <v>207</v>
      </c>
      <c r="F77" s="15">
        <v>500</v>
      </c>
      <c r="G77" s="18" t="s">
        <v>427</v>
      </c>
      <c r="H77" s="15" t="s">
        <v>222</v>
      </c>
      <c r="I77" s="27">
        <f t="shared" si="4"/>
        <v>39789</v>
      </c>
      <c r="J77" s="31" t="s">
        <v>221</v>
      </c>
      <c r="K77" s="27">
        <f t="shared" si="5"/>
        <v>39759</v>
      </c>
      <c r="N77" s="20">
        <v>13</v>
      </c>
      <c r="O77" s="26" t="s">
        <v>218</v>
      </c>
      <c r="P77" t="s">
        <v>250</v>
      </c>
      <c r="Q77" t="s">
        <v>251</v>
      </c>
    </row>
    <row r="78" spans="1:17" x14ac:dyDescent="0.25">
      <c r="A78" s="31">
        <v>992465</v>
      </c>
      <c r="B78" s="28" t="s">
        <v>729</v>
      </c>
      <c r="C78" s="23" t="s">
        <v>717</v>
      </c>
      <c r="D78" s="27">
        <v>41744</v>
      </c>
      <c r="E78" s="26" t="s">
        <v>207</v>
      </c>
      <c r="F78" s="15">
        <v>500</v>
      </c>
      <c r="G78" s="18" t="s">
        <v>427</v>
      </c>
      <c r="H78" s="15" t="s">
        <v>216</v>
      </c>
      <c r="I78" s="27">
        <f t="shared" si="4"/>
        <v>41834</v>
      </c>
      <c r="J78" s="31" t="s">
        <v>220</v>
      </c>
      <c r="K78" s="27">
        <f t="shared" si="5"/>
        <v>41804</v>
      </c>
      <c r="N78" s="20">
        <v>12</v>
      </c>
      <c r="O78" s="26" t="s">
        <v>218</v>
      </c>
      <c r="P78" t="s">
        <v>250</v>
      </c>
      <c r="Q78" t="s">
        <v>251</v>
      </c>
    </row>
    <row r="79" spans="1:17" x14ac:dyDescent="0.25">
      <c r="A79" s="31">
        <v>732887</v>
      </c>
      <c r="B79" s="28" t="s">
        <v>730</v>
      </c>
      <c r="C79" s="23" t="s">
        <v>718</v>
      </c>
      <c r="D79" s="27">
        <v>42190</v>
      </c>
      <c r="E79" s="26" t="s">
        <v>207</v>
      </c>
      <c r="F79" s="15">
        <v>500</v>
      </c>
      <c r="G79" s="18" t="s">
        <v>427</v>
      </c>
      <c r="H79" s="15" t="s">
        <v>216</v>
      </c>
      <c r="I79" s="27">
        <f t="shared" si="4"/>
        <v>42280</v>
      </c>
      <c r="J79" s="31" t="s">
        <v>220</v>
      </c>
      <c r="K79" s="27">
        <f t="shared" si="5"/>
        <v>42250</v>
      </c>
      <c r="N79" s="20">
        <v>12</v>
      </c>
      <c r="O79" s="26" t="s">
        <v>218</v>
      </c>
      <c r="P79" t="s">
        <v>250</v>
      </c>
      <c r="Q79" t="s">
        <v>251</v>
      </c>
    </row>
    <row r="80" spans="1:17" x14ac:dyDescent="0.25">
      <c r="A80" s="31">
        <v>910229</v>
      </c>
      <c r="B80" s="28" t="s">
        <v>731</v>
      </c>
      <c r="C80" s="23" t="s">
        <v>719</v>
      </c>
      <c r="D80" s="27">
        <v>42071</v>
      </c>
      <c r="E80" s="26" t="s">
        <v>207</v>
      </c>
      <c r="F80" s="15">
        <v>500</v>
      </c>
      <c r="G80" s="18" t="s">
        <v>427</v>
      </c>
      <c r="H80" s="15" t="s">
        <v>221</v>
      </c>
      <c r="I80" s="27">
        <f t="shared" si="4"/>
        <v>42161</v>
      </c>
      <c r="J80" s="31" t="s">
        <v>220</v>
      </c>
      <c r="K80" s="27">
        <f t="shared" si="5"/>
        <v>42131</v>
      </c>
      <c r="N80" s="20">
        <v>12</v>
      </c>
      <c r="O80" s="26" t="s">
        <v>218</v>
      </c>
      <c r="P80" t="s">
        <v>250</v>
      </c>
      <c r="Q80" t="s">
        <v>251</v>
      </c>
    </row>
    <row r="81" spans="1:17" x14ac:dyDescent="0.25">
      <c r="A81" s="31">
        <v>231815</v>
      </c>
      <c r="B81" s="28" t="s">
        <v>732</v>
      </c>
      <c r="C81" s="23" t="s">
        <v>720</v>
      </c>
      <c r="D81" s="27">
        <v>42412</v>
      </c>
      <c r="E81" s="26" t="s">
        <v>207</v>
      </c>
      <c r="F81" s="15">
        <v>500</v>
      </c>
      <c r="G81" s="18" t="s">
        <v>427</v>
      </c>
      <c r="H81" s="15" t="s">
        <v>221</v>
      </c>
      <c r="I81" s="27">
        <f t="shared" si="4"/>
        <v>42502</v>
      </c>
      <c r="J81" s="31" t="s">
        <v>222</v>
      </c>
      <c r="K81" s="27">
        <f t="shared" si="5"/>
        <v>42472</v>
      </c>
      <c r="N81" s="20">
        <v>12</v>
      </c>
      <c r="O81" s="26" t="s">
        <v>218</v>
      </c>
      <c r="P81" t="s">
        <v>250</v>
      </c>
      <c r="Q81" t="s">
        <v>251</v>
      </c>
    </row>
    <row r="82" spans="1:17" x14ac:dyDescent="0.25">
      <c r="A82" s="31">
        <v>333657</v>
      </c>
      <c r="B82" s="28" t="s">
        <v>733</v>
      </c>
      <c r="C82" s="23" t="s">
        <v>721</v>
      </c>
      <c r="D82" s="27">
        <v>42497</v>
      </c>
      <c r="E82" s="26" t="s">
        <v>207</v>
      </c>
      <c r="F82" s="15">
        <v>500</v>
      </c>
      <c r="G82" s="18" t="s">
        <v>427</v>
      </c>
      <c r="H82" s="15" t="s">
        <v>221</v>
      </c>
      <c r="I82" s="27">
        <f t="shared" si="4"/>
        <v>42587</v>
      </c>
      <c r="J82" s="31" t="s">
        <v>222</v>
      </c>
      <c r="K82" s="27">
        <f t="shared" si="5"/>
        <v>42557</v>
      </c>
      <c r="N82" s="20">
        <v>14</v>
      </c>
      <c r="O82" t="s">
        <v>218</v>
      </c>
      <c r="P82" t="s">
        <v>250</v>
      </c>
      <c r="Q82" s="26" t="s">
        <v>251</v>
      </c>
    </row>
    <row r="83" spans="1:17" x14ac:dyDescent="0.25">
      <c r="A83" s="31">
        <v>287819</v>
      </c>
      <c r="B83" s="28" t="s">
        <v>734</v>
      </c>
      <c r="C83" s="23" t="s">
        <v>722</v>
      </c>
      <c r="D83" s="27">
        <v>41768</v>
      </c>
      <c r="E83" s="26" t="s">
        <v>207</v>
      </c>
      <c r="F83" s="15">
        <v>500</v>
      </c>
      <c r="G83" s="18" t="s">
        <v>427</v>
      </c>
      <c r="H83" s="15" t="s">
        <v>222</v>
      </c>
      <c r="I83" s="27">
        <f t="shared" si="4"/>
        <v>41858</v>
      </c>
      <c r="J83" s="31" t="s">
        <v>221</v>
      </c>
      <c r="K83" s="27">
        <f t="shared" si="5"/>
        <v>41828</v>
      </c>
      <c r="N83" s="20">
        <v>14</v>
      </c>
      <c r="O83" s="26" t="s">
        <v>218</v>
      </c>
      <c r="P83" t="s">
        <v>250</v>
      </c>
      <c r="Q83" s="26" t="s">
        <v>251</v>
      </c>
    </row>
    <row r="84" spans="1:17" x14ac:dyDescent="0.25">
      <c r="A84" s="31">
        <v>579148</v>
      </c>
      <c r="B84" s="28" t="s">
        <v>735</v>
      </c>
      <c r="C84" s="23" t="s">
        <v>723</v>
      </c>
      <c r="D84" s="27">
        <v>42526</v>
      </c>
      <c r="E84" s="26" t="s">
        <v>207</v>
      </c>
      <c r="F84" s="15">
        <v>500</v>
      </c>
      <c r="G84" s="27" t="s">
        <v>439</v>
      </c>
      <c r="H84" s="15" t="s">
        <v>222</v>
      </c>
      <c r="I84" s="27">
        <f t="shared" si="4"/>
        <v>42616</v>
      </c>
      <c r="J84" s="31" t="s">
        <v>220</v>
      </c>
      <c r="K84" s="27">
        <f t="shared" si="5"/>
        <v>42586</v>
      </c>
      <c r="N84" s="20">
        <v>19</v>
      </c>
      <c r="O84" s="26" t="s">
        <v>218</v>
      </c>
      <c r="P84" t="s">
        <v>250</v>
      </c>
      <c r="Q84" s="26" t="s">
        <v>251</v>
      </c>
    </row>
    <row r="85" spans="1:17" x14ac:dyDescent="0.25">
      <c r="A85" s="31">
        <v>124436</v>
      </c>
      <c r="B85" s="28" t="s">
        <v>736</v>
      </c>
      <c r="C85" s="23" t="s">
        <v>724</v>
      </c>
      <c r="D85" s="27">
        <v>42370</v>
      </c>
      <c r="E85" s="26" t="s">
        <v>207</v>
      </c>
      <c r="F85" s="15">
        <v>500</v>
      </c>
      <c r="G85" s="27" t="s">
        <v>439</v>
      </c>
      <c r="H85" s="15" t="s">
        <v>221</v>
      </c>
      <c r="I85" s="27">
        <f t="shared" si="4"/>
        <v>42460</v>
      </c>
      <c r="J85" s="31" t="s">
        <v>219</v>
      </c>
      <c r="K85" s="27">
        <f t="shared" si="5"/>
        <v>42430</v>
      </c>
      <c r="N85" s="20">
        <v>20</v>
      </c>
      <c r="O85" s="26" t="s">
        <v>218</v>
      </c>
      <c r="P85" t="s">
        <v>250</v>
      </c>
      <c r="Q85" s="26" t="s">
        <v>251</v>
      </c>
    </row>
    <row r="86" spans="1:17" x14ac:dyDescent="0.25">
      <c r="A86" s="31">
        <v>485078</v>
      </c>
      <c r="B86" s="28" t="s">
        <v>737</v>
      </c>
      <c r="C86" s="23" t="s">
        <v>725</v>
      </c>
      <c r="D86" s="27">
        <v>42435</v>
      </c>
      <c r="E86" s="26" t="s">
        <v>207</v>
      </c>
      <c r="F86" s="15">
        <v>500</v>
      </c>
      <c r="G86" s="27" t="s">
        <v>206</v>
      </c>
      <c r="H86" s="15" t="s">
        <v>221</v>
      </c>
      <c r="I86" s="27">
        <f t="shared" si="4"/>
        <v>42525</v>
      </c>
      <c r="J86" s="31" t="s">
        <v>216</v>
      </c>
      <c r="K86" s="27">
        <f t="shared" si="5"/>
        <v>42495</v>
      </c>
      <c r="M86" s="33">
        <v>70000</v>
      </c>
      <c r="O86" s="26" t="s">
        <v>217</v>
      </c>
      <c r="P86" t="s">
        <v>1103</v>
      </c>
      <c r="Q86" s="30">
        <v>0.1</v>
      </c>
    </row>
    <row r="87" spans="1:17" x14ac:dyDescent="0.25">
      <c r="A87" s="31">
        <v>297585</v>
      </c>
      <c r="B87" s="28" t="s">
        <v>738</v>
      </c>
      <c r="C87" s="23" t="s">
        <v>726</v>
      </c>
      <c r="D87" s="27">
        <v>42205</v>
      </c>
      <c r="E87" s="26" t="s">
        <v>207</v>
      </c>
      <c r="F87" s="15">
        <v>500</v>
      </c>
      <c r="G87" s="27" t="s">
        <v>206</v>
      </c>
      <c r="H87" s="15" t="s">
        <v>219</v>
      </c>
      <c r="I87" s="27">
        <f t="shared" si="4"/>
        <v>42295</v>
      </c>
      <c r="J87" s="31" t="s">
        <v>219</v>
      </c>
      <c r="K87" s="27">
        <f t="shared" si="5"/>
        <v>42265</v>
      </c>
      <c r="M87" s="33">
        <v>70000</v>
      </c>
      <c r="O87" s="26" t="s">
        <v>217</v>
      </c>
      <c r="P87" t="s">
        <v>1103</v>
      </c>
      <c r="Q87" s="30">
        <v>0.1</v>
      </c>
    </row>
    <row r="88" spans="1:17" x14ac:dyDescent="0.25">
      <c r="A88" s="31">
        <v>777104</v>
      </c>
      <c r="B88" s="28" t="s">
        <v>739</v>
      </c>
      <c r="C88" s="23" t="s">
        <v>727</v>
      </c>
      <c r="D88" s="27">
        <v>42475</v>
      </c>
      <c r="E88" s="26" t="s">
        <v>207</v>
      </c>
      <c r="F88" s="15">
        <v>500</v>
      </c>
      <c r="G88" s="27" t="s">
        <v>210</v>
      </c>
      <c r="H88" s="15" t="s">
        <v>216</v>
      </c>
      <c r="I88" s="27">
        <f t="shared" si="4"/>
        <v>42565</v>
      </c>
      <c r="J88" s="31" t="s">
        <v>216</v>
      </c>
      <c r="K88" s="27">
        <f t="shared" si="5"/>
        <v>42535</v>
      </c>
      <c r="M88" s="33">
        <v>80000</v>
      </c>
      <c r="O88" s="26" t="s">
        <v>217</v>
      </c>
      <c r="P88" t="s">
        <v>1103</v>
      </c>
      <c r="Q88" s="26" t="s">
        <v>251</v>
      </c>
    </row>
    <row r="89" spans="1:17" x14ac:dyDescent="0.25">
      <c r="A89" s="15">
        <v>728222</v>
      </c>
      <c r="B89" s="28" t="s">
        <v>435</v>
      </c>
      <c r="C89" s="23" t="s">
        <v>436</v>
      </c>
      <c r="D89" s="27">
        <v>41664</v>
      </c>
      <c r="E89" s="26" t="s">
        <v>207</v>
      </c>
      <c r="F89" s="31">
        <v>600</v>
      </c>
      <c r="G89" s="26" t="s">
        <v>206</v>
      </c>
      <c r="H89" s="15" t="s">
        <v>222</v>
      </c>
      <c r="I89" s="27">
        <f t="shared" si="4"/>
        <v>41754</v>
      </c>
      <c r="J89" s="15" t="s">
        <v>222</v>
      </c>
      <c r="K89" s="27">
        <f t="shared" si="5"/>
        <v>41724</v>
      </c>
      <c r="M89" s="33">
        <v>80000</v>
      </c>
      <c r="O89" s="26" t="s">
        <v>217</v>
      </c>
      <c r="P89" t="s">
        <v>1103</v>
      </c>
      <c r="Q89" s="30">
        <v>0.1</v>
      </c>
    </row>
    <row r="90" spans="1:17" x14ac:dyDescent="0.25">
      <c r="A90" s="15">
        <v>527355</v>
      </c>
      <c r="B90" s="22" t="s">
        <v>261</v>
      </c>
      <c r="C90" s="21" t="s">
        <v>262</v>
      </c>
      <c r="D90" s="27">
        <v>39889</v>
      </c>
      <c r="E90" s="26" t="s">
        <v>207</v>
      </c>
      <c r="F90" s="31">
        <v>600</v>
      </c>
      <c r="G90" s="26" t="s">
        <v>206</v>
      </c>
      <c r="H90" s="15" t="s">
        <v>219</v>
      </c>
      <c r="I90" s="27">
        <f t="shared" si="4"/>
        <v>39979</v>
      </c>
      <c r="J90" s="15" t="s">
        <v>219</v>
      </c>
      <c r="K90" s="27">
        <f t="shared" si="5"/>
        <v>39949</v>
      </c>
      <c r="M90" s="33">
        <v>85000</v>
      </c>
      <c r="O90" s="26" t="s">
        <v>217</v>
      </c>
      <c r="P90" t="s">
        <v>1103</v>
      </c>
      <c r="Q90" s="30">
        <v>0.1</v>
      </c>
    </row>
    <row r="91" spans="1:17" x14ac:dyDescent="0.25">
      <c r="A91" s="15">
        <v>527600</v>
      </c>
      <c r="B91" s="22" t="s">
        <v>462</v>
      </c>
      <c r="C91" s="21" t="s">
        <v>291</v>
      </c>
      <c r="D91" s="27">
        <v>41720</v>
      </c>
      <c r="E91" s="26" t="s">
        <v>207</v>
      </c>
      <c r="F91" s="31">
        <v>600</v>
      </c>
      <c r="G91" s="26" t="s">
        <v>460</v>
      </c>
      <c r="H91" s="15" t="s">
        <v>221</v>
      </c>
      <c r="I91" s="27">
        <f t="shared" si="4"/>
        <v>41810</v>
      </c>
      <c r="J91" s="15" t="s">
        <v>219</v>
      </c>
      <c r="K91" s="27">
        <f t="shared" si="5"/>
        <v>41780</v>
      </c>
      <c r="N91" s="20">
        <v>12</v>
      </c>
      <c r="O91" s="26" t="s">
        <v>218</v>
      </c>
      <c r="P91" t="s">
        <v>250</v>
      </c>
      <c r="Q91" s="26" t="s">
        <v>251</v>
      </c>
    </row>
    <row r="92" spans="1:17" x14ac:dyDescent="0.25">
      <c r="A92" s="15">
        <v>877813</v>
      </c>
      <c r="B92" s="28" t="s">
        <v>461</v>
      </c>
      <c r="C92" s="23" t="s">
        <v>438</v>
      </c>
      <c r="D92" s="27">
        <v>40909</v>
      </c>
      <c r="E92" s="26" t="s">
        <v>207</v>
      </c>
      <c r="F92" s="31">
        <v>600</v>
      </c>
      <c r="G92" s="26" t="s">
        <v>459</v>
      </c>
      <c r="H92" s="15" t="s">
        <v>220</v>
      </c>
      <c r="I92" s="27">
        <f t="shared" si="4"/>
        <v>40999</v>
      </c>
      <c r="J92" s="15" t="s">
        <v>222</v>
      </c>
      <c r="K92" s="27">
        <f t="shared" si="5"/>
        <v>40969</v>
      </c>
      <c r="N92" s="20">
        <v>14</v>
      </c>
      <c r="O92" s="26" t="s">
        <v>218</v>
      </c>
      <c r="P92" t="s">
        <v>250</v>
      </c>
      <c r="Q92" s="26" t="s">
        <v>251</v>
      </c>
    </row>
    <row r="93" spans="1:17" x14ac:dyDescent="0.25">
      <c r="A93" s="15">
        <v>728278</v>
      </c>
      <c r="B93" s="28" t="s">
        <v>463</v>
      </c>
      <c r="C93" s="23" t="s">
        <v>464</v>
      </c>
      <c r="D93" s="27">
        <v>41688</v>
      </c>
      <c r="E93" s="26" t="s">
        <v>207</v>
      </c>
      <c r="F93" s="31">
        <v>600</v>
      </c>
      <c r="G93" s="26" t="s">
        <v>460</v>
      </c>
      <c r="H93" s="15" t="s">
        <v>221</v>
      </c>
      <c r="I93" s="27">
        <f t="shared" si="4"/>
        <v>41778</v>
      </c>
      <c r="J93" s="15" t="s">
        <v>222</v>
      </c>
      <c r="K93" s="27">
        <f t="shared" si="5"/>
        <v>41748</v>
      </c>
      <c r="N93" s="20">
        <v>12</v>
      </c>
      <c r="O93" s="26" t="s">
        <v>218</v>
      </c>
      <c r="P93" t="s">
        <v>250</v>
      </c>
      <c r="Q93" s="26" t="s">
        <v>251</v>
      </c>
    </row>
    <row r="94" spans="1:17" x14ac:dyDescent="0.25">
      <c r="A94" s="15">
        <v>729000</v>
      </c>
      <c r="B94" s="28" t="s">
        <v>467</v>
      </c>
      <c r="C94" s="23" t="s">
        <v>468</v>
      </c>
      <c r="D94" s="27">
        <v>41695</v>
      </c>
      <c r="E94" s="26" t="s">
        <v>207</v>
      </c>
      <c r="F94" s="31">
        <v>600</v>
      </c>
      <c r="G94" s="26" t="s">
        <v>477</v>
      </c>
      <c r="H94" s="15" t="s">
        <v>221</v>
      </c>
      <c r="I94" s="27">
        <f t="shared" si="4"/>
        <v>41785</v>
      </c>
      <c r="J94" s="15" t="s">
        <v>222</v>
      </c>
      <c r="K94" s="27">
        <f t="shared" si="5"/>
        <v>41755</v>
      </c>
      <c r="N94" s="20">
        <v>18</v>
      </c>
      <c r="O94" s="26" t="s">
        <v>218</v>
      </c>
      <c r="P94" s="26" t="s">
        <v>250</v>
      </c>
      <c r="Q94" s="26" t="s">
        <v>251</v>
      </c>
    </row>
    <row r="95" spans="1:17" x14ac:dyDescent="0.25">
      <c r="A95" s="15">
        <v>527412</v>
      </c>
      <c r="B95" s="22" t="s">
        <v>469</v>
      </c>
      <c r="C95" s="21" t="s">
        <v>470</v>
      </c>
      <c r="D95" s="27">
        <v>41322</v>
      </c>
      <c r="E95" s="26" t="s">
        <v>207</v>
      </c>
      <c r="F95" s="31">
        <v>600</v>
      </c>
      <c r="G95" s="26" t="s">
        <v>477</v>
      </c>
      <c r="H95" s="15" t="s">
        <v>221</v>
      </c>
      <c r="I95" s="27">
        <f t="shared" si="4"/>
        <v>41412</v>
      </c>
      <c r="J95" s="15" t="s">
        <v>219</v>
      </c>
      <c r="K95" s="27">
        <f t="shared" si="5"/>
        <v>41382</v>
      </c>
      <c r="N95" s="20">
        <v>18</v>
      </c>
      <c r="O95" s="26" t="s">
        <v>218</v>
      </c>
      <c r="P95" s="26" t="s">
        <v>250</v>
      </c>
      <c r="Q95" s="26" t="s">
        <v>251</v>
      </c>
    </row>
    <row r="96" spans="1:17" x14ac:dyDescent="0.25">
      <c r="A96" s="15">
        <v>527812</v>
      </c>
      <c r="B96" s="22" t="s">
        <v>471</v>
      </c>
      <c r="C96" s="21" t="s">
        <v>472</v>
      </c>
      <c r="D96" s="27">
        <v>42088</v>
      </c>
      <c r="E96" s="26" t="s">
        <v>207</v>
      </c>
      <c r="F96" s="31">
        <v>600</v>
      </c>
      <c r="G96" s="26" t="s">
        <v>477</v>
      </c>
      <c r="H96" s="15" t="s">
        <v>221</v>
      </c>
      <c r="I96" s="27">
        <f t="shared" si="4"/>
        <v>42178</v>
      </c>
      <c r="J96" s="15" t="s">
        <v>219</v>
      </c>
      <c r="K96" s="27">
        <f t="shared" si="5"/>
        <v>42148</v>
      </c>
      <c r="N96" s="20">
        <v>18</v>
      </c>
      <c r="O96" s="26" t="s">
        <v>218</v>
      </c>
      <c r="P96" s="26" t="s">
        <v>250</v>
      </c>
      <c r="Q96" s="26" t="s">
        <v>251</v>
      </c>
    </row>
    <row r="97" spans="1:17" x14ac:dyDescent="0.25">
      <c r="A97" s="15">
        <v>877973</v>
      </c>
      <c r="B97" s="28" t="s">
        <v>473</v>
      </c>
      <c r="C97" s="23" t="s">
        <v>474</v>
      </c>
      <c r="D97" s="27">
        <v>41883</v>
      </c>
      <c r="E97" s="26" t="s">
        <v>207</v>
      </c>
      <c r="F97" s="31">
        <v>600</v>
      </c>
      <c r="G97" s="26" t="s">
        <v>477</v>
      </c>
      <c r="H97" s="15" t="s">
        <v>220</v>
      </c>
      <c r="I97" s="27">
        <f t="shared" si="4"/>
        <v>41973</v>
      </c>
      <c r="J97" s="15" t="s">
        <v>222</v>
      </c>
      <c r="K97" s="27">
        <f t="shared" si="5"/>
        <v>41943</v>
      </c>
      <c r="N97" s="20">
        <v>17</v>
      </c>
      <c r="O97" s="26" t="s">
        <v>218</v>
      </c>
      <c r="P97" s="26" t="s">
        <v>250</v>
      </c>
      <c r="Q97" s="26" t="s">
        <v>251</v>
      </c>
    </row>
    <row r="98" spans="1:17" x14ac:dyDescent="0.25">
      <c r="A98" s="15">
        <v>728333</v>
      </c>
      <c r="B98" s="28" t="s">
        <v>475</v>
      </c>
      <c r="C98" s="23" t="s">
        <v>476</v>
      </c>
      <c r="D98" s="27">
        <v>42234</v>
      </c>
      <c r="E98" s="26" t="s">
        <v>207</v>
      </c>
      <c r="F98" s="31">
        <v>600</v>
      </c>
      <c r="G98" s="26" t="s">
        <v>477</v>
      </c>
      <c r="H98" s="15" t="s">
        <v>221</v>
      </c>
      <c r="I98" s="27">
        <f t="shared" si="4"/>
        <v>42324</v>
      </c>
      <c r="J98" s="15" t="s">
        <v>222</v>
      </c>
      <c r="K98" s="27">
        <f t="shared" si="5"/>
        <v>42294</v>
      </c>
      <c r="N98" s="20">
        <v>17</v>
      </c>
      <c r="O98" s="26" t="s">
        <v>218</v>
      </c>
      <c r="P98" s="26" t="s">
        <v>250</v>
      </c>
      <c r="Q98" s="26" t="s">
        <v>251</v>
      </c>
    </row>
    <row r="99" spans="1:17" x14ac:dyDescent="0.25">
      <c r="A99" s="31">
        <v>960444</v>
      </c>
      <c r="B99" s="28" t="s">
        <v>743</v>
      </c>
      <c r="C99" s="23" t="s">
        <v>740</v>
      </c>
      <c r="D99" s="27">
        <v>42160</v>
      </c>
      <c r="E99" s="26" t="s">
        <v>207</v>
      </c>
      <c r="F99" s="15">
        <v>600</v>
      </c>
      <c r="G99" s="27" t="s">
        <v>206</v>
      </c>
      <c r="H99" s="15" t="s">
        <v>222</v>
      </c>
      <c r="I99" s="27">
        <f t="shared" si="4"/>
        <v>42250</v>
      </c>
      <c r="J99" s="31" t="s">
        <v>221</v>
      </c>
      <c r="K99" s="27">
        <f t="shared" si="5"/>
        <v>42220</v>
      </c>
      <c r="M99" s="33">
        <v>70000</v>
      </c>
      <c r="O99" s="26" t="s">
        <v>217</v>
      </c>
      <c r="P99" s="26" t="s">
        <v>1103</v>
      </c>
      <c r="Q99" s="30">
        <v>0.1</v>
      </c>
    </row>
    <row r="100" spans="1:17" x14ac:dyDescent="0.25">
      <c r="A100" s="31">
        <v>529223</v>
      </c>
      <c r="B100" s="28" t="s">
        <v>744</v>
      </c>
      <c r="C100" s="23" t="s">
        <v>741</v>
      </c>
      <c r="D100" s="27">
        <v>40368</v>
      </c>
      <c r="E100" s="26" t="s">
        <v>207</v>
      </c>
      <c r="F100" s="15">
        <v>600</v>
      </c>
      <c r="G100" s="27" t="s">
        <v>206</v>
      </c>
      <c r="H100" s="15" t="s">
        <v>222</v>
      </c>
      <c r="I100" s="27">
        <f t="shared" si="4"/>
        <v>40458</v>
      </c>
      <c r="J100" s="31" t="s">
        <v>220</v>
      </c>
      <c r="K100" s="27">
        <f t="shared" si="5"/>
        <v>40428</v>
      </c>
      <c r="M100" s="33">
        <v>76000</v>
      </c>
      <c r="O100" s="26" t="s">
        <v>217</v>
      </c>
      <c r="P100" s="26" t="s">
        <v>1103</v>
      </c>
      <c r="Q100" s="30">
        <v>0.1</v>
      </c>
    </row>
    <row r="101" spans="1:17" x14ac:dyDescent="0.25">
      <c r="A101" s="31">
        <v>252858</v>
      </c>
      <c r="B101" s="28" t="s">
        <v>745</v>
      </c>
      <c r="C101" s="23" t="s">
        <v>742</v>
      </c>
      <c r="D101" s="27">
        <v>41855</v>
      </c>
      <c r="E101" s="26" t="s">
        <v>207</v>
      </c>
      <c r="F101" s="15">
        <v>600</v>
      </c>
      <c r="G101" s="27" t="s">
        <v>210</v>
      </c>
      <c r="H101" s="15" t="s">
        <v>219</v>
      </c>
      <c r="I101" s="27">
        <f t="shared" si="4"/>
        <v>41945</v>
      </c>
      <c r="J101" s="31" t="s">
        <v>221</v>
      </c>
      <c r="K101" s="27">
        <f t="shared" si="5"/>
        <v>41915</v>
      </c>
      <c r="M101" s="33">
        <v>85000</v>
      </c>
      <c r="O101" s="26" t="s">
        <v>217</v>
      </c>
      <c r="P101" s="26" t="s">
        <v>1103</v>
      </c>
      <c r="Q101" s="26" t="s">
        <v>251</v>
      </c>
    </row>
    <row r="102" spans="1:17" x14ac:dyDescent="0.25">
      <c r="F102" s="15"/>
      <c r="G102" s="2"/>
      <c r="J102" s="31"/>
      <c r="K102"/>
    </row>
    <row r="103" spans="1:17" x14ac:dyDescent="0.25">
      <c r="F103" s="15"/>
      <c r="G103" s="2"/>
      <c r="J103" s="31"/>
      <c r="K103"/>
    </row>
    <row r="104" spans="1:17" x14ac:dyDescent="0.25">
      <c r="F104" s="15"/>
      <c r="G104" s="2"/>
      <c r="J104" s="31"/>
      <c r="K104"/>
    </row>
    <row r="105" spans="1:17" x14ac:dyDescent="0.25">
      <c r="G105" s="2"/>
      <c r="J105" s="31"/>
      <c r="K105"/>
    </row>
    <row r="106" spans="1:17" x14ac:dyDescent="0.25">
      <c r="F106" s="1"/>
      <c r="G106" s="2"/>
      <c r="J106" s="31"/>
      <c r="K106"/>
    </row>
    <row r="107" spans="1:17" x14ac:dyDescent="0.25">
      <c r="F107" s="1"/>
      <c r="G107" s="2"/>
      <c r="J107" s="31"/>
      <c r="K107"/>
    </row>
    <row r="108" spans="1:17" x14ac:dyDescent="0.25">
      <c r="F108" s="1"/>
      <c r="G108" s="2"/>
      <c r="J108" s="31"/>
      <c r="K108"/>
    </row>
    <row r="109" spans="1:17" x14ac:dyDescent="0.25">
      <c r="F109" s="1"/>
      <c r="G109" s="2"/>
      <c r="J109" s="31"/>
      <c r="K109"/>
    </row>
    <row r="110" spans="1:17" x14ac:dyDescent="0.25">
      <c r="F110" s="1"/>
      <c r="G110" s="2"/>
      <c r="J110" s="31"/>
      <c r="K110"/>
    </row>
    <row r="111" spans="1:17" x14ac:dyDescent="0.25">
      <c r="F111" s="1"/>
      <c r="G111" s="2"/>
      <c r="J111" s="31"/>
      <c r="K111"/>
    </row>
    <row r="112" spans="1:17" x14ac:dyDescent="0.25">
      <c r="F112" s="1"/>
      <c r="G112" s="2"/>
      <c r="J112" s="31"/>
      <c r="K112"/>
    </row>
    <row r="113" spans="6:11" x14ac:dyDescent="0.25">
      <c r="F113" s="1"/>
      <c r="G113" s="2"/>
      <c r="J113" s="31"/>
      <c r="K113"/>
    </row>
    <row r="114" spans="6:11" x14ac:dyDescent="0.25">
      <c r="F114" s="1"/>
      <c r="G114" s="2"/>
      <c r="J114" s="31"/>
      <c r="K114"/>
    </row>
    <row r="115" spans="6:11" x14ac:dyDescent="0.25">
      <c r="F115" s="1"/>
      <c r="G115" s="2"/>
      <c r="J115" s="31"/>
      <c r="K115"/>
    </row>
    <row r="116" spans="6:11" x14ac:dyDescent="0.25">
      <c r="F116" s="1"/>
      <c r="G116" s="2"/>
      <c r="J116" s="31"/>
      <c r="K116"/>
    </row>
    <row r="117" spans="6:11" x14ac:dyDescent="0.25">
      <c r="F117" s="1"/>
      <c r="G117" s="2"/>
      <c r="J117" s="31"/>
      <c r="K117"/>
    </row>
    <row r="118" spans="6:11" x14ac:dyDescent="0.25">
      <c r="F118" s="1"/>
      <c r="G118" s="2"/>
      <c r="J118" s="31"/>
      <c r="K118"/>
    </row>
    <row r="119" spans="6:11" x14ac:dyDescent="0.25">
      <c r="F119" s="1"/>
      <c r="G119" s="2"/>
      <c r="J119" s="31"/>
      <c r="K119"/>
    </row>
    <row r="120" spans="6:11" x14ac:dyDescent="0.25">
      <c r="F120" s="1"/>
      <c r="G120" s="2"/>
      <c r="J120" s="31"/>
      <c r="K120"/>
    </row>
    <row r="121" spans="6:11" x14ac:dyDescent="0.25">
      <c r="F121" s="1"/>
      <c r="G121" s="2"/>
      <c r="J121" s="31"/>
      <c r="K121"/>
    </row>
    <row r="122" spans="6:11" x14ac:dyDescent="0.25">
      <c r="F122" s="1"/>
      <c r="G122" s="2"/>
      <c r="J122" s="31"/>
      <c r="K122"/>
    </row>
    <row r="123" spans="6:11" x14ac:dyDescent="0.25">
      <c r="F123" s="1"/>
      <c r="G123" s="2"/>
      <c r="J123" s="31"/>
      <c r="K123"/>
    </row>
    <row r="124" spans="6:11" x14ac:dyDescent="0.25">
      <c r="F124" s="1"/>
      <c r="G124" s="2"/>
      <c r="J124" s="31"/>
      <c r="K124"/>
    </row>
    <row r="125" spans="6:11" x14ac:dyDescent="0.25">
      <c r="F125" s="1"/>
      <c r="G125" s="2"/>
      <c r="J125" s="31"/>
      <c r="K125"/>
    </row>
    <row r="126" spans="6:11" x14ac:dyDescent="0.25">
      <c r="F126" s="1"/>
      <c r="G126" s="2"/>
      <c r="J126" s="31"/>
      <c r="K126"/>
    </row>
    <row r="127" spans="6:11" x14ac:dyDescent="0.25">
      <c r="F127" s="1"/>
      <c r="G127" s="2"/>
      <c r="J127" s="31"/>
      <c r="K127"/>
    </row>
    <row r="128" spans="6:11" x14ac:dyDescent="0.25">
      <c r="F128" s="1"/>
      <c r="G128" s="2"/>
      <c r="J128" s="31"/>
      <c r="K128"/>
    </row>
    <row r="129" spans="6:11" x14ac:dyDescent="0.25">
      <c r="F129" s="1"/>
      <c r="G129" s="2"/>
      <c r="J129" s="31"/>
      <c r="K129"/>
    </row>
    <row r="130" spans="6:11" x14ac:dyDescent="0.25">
      <c r="F130" s="1"/>
      <c r="G130" s="2"/>
      <c r="J130" s="31"/>
      <c r="K130"/>
    </row>
    <row r="131" spans="6:11" x14ac:dyDescent="0.25">
      <c r="F131" s="1"/>
      <c r="G131" s="2"/>
      <c r="J131" s="31"/>
      <c r="K131"/>
    </row>
    <row r="132" spans="6:11" x14ac:dyDescent="0.25">
      <c r="F132" s="1"/>
      <c r="G132" s="2"/>
      <c r="J132" s="31"/>
      <c r="K132"/>
    </row>
    <row r="133" spans="6:11" x14ac:dyDescent="0.25">
      <c r="F133" s="1"/>
      <c r="G133" s="2"/>
      <c r="J133" s="31"/>
      <c r="K133"/>
    </row>
    <row r="134" spans="6:11" x14ac:dyDescent="0.25">
      <c r="F134" s="1"/>
      <c r="G134" s="2"/>
      <c r="J134" s="31"/>
      <c r="K134"/>
    </row>
    <row r="135" spans="6:11" x14ac:dyDescent="0.25">
      <c r="F135" s="1"/>
      <c r="G135" s="2"/>
      <c r="J135" s="31"/>
      <c r="K135"/>
    </row>
    <row r="136" spans="6:11" x14ac:dyDescent="0.25">
      <c r="F136" s="1"/>
      <c r="G136" s="2"/>
      <c r="J136" s="31"/>
      <c r="K136"/>
    </row>
    <row r="137" spans="6:11" x14ac:dyDescent="0.25">
      <c r="F137" s="1"/>
      <c r="G137" s="2"/>
      <c r="J137" s="31"/>
      <c r="K137"/>
    </row>
    <row r="138" spans="6:11" x14ac:dyDescent="0.25">
      <c r="F138" s="1"/>
      <c r="G138" s="2"/>
      <c r="J138" s="31"/>
      <c r="K138"/>
    </row>
    <row r="139" spans="6:11" x14ac:dyDescent="0.25">
      <c r="F139" s="1"/>
      <c r="G139" s="2"/>
      <c r="J139" s="31"/>
      <c r="K139"/>
    </row>
    <row r="140" spans="6:11" x14ac:dyDescent="0.25">
      <c r="F140" s="1"/>
      <c r="G140" s="2"/>
      <c r="J140" s="31"/>
      <c r="K140"/>
    </row>
    <row r="141" spans="6:11" x14ac:dyDescent="0.25">
      <c r="F141" s="1"/>
      <c r="G141" s="2"/>
      <c r="J141" s="31"/>
      <c r="K141"/>
    </row>
    <row r="142" spans="6:11" x14ac:dyDescent="0.25">
      <c r="F142" s="1"/>
      <c r="G142" s="2"/>
      <c r="J142" s="31"/>
      <c r="K142"/>
    </row>
    <row r="143" spans="6:11" x14ac:dyDescent="0.25">
      <c r="F143" s="1"/>
      <c r="G143" s="2"/>
      <c r="J143" s="31"/>
      <c r="K143"/>
    </row>
    <row r="144" spans="6:11" x14ac:dyDescent="0.25">
      <c r="F144" s="1"/>
      <c r="G144" s="2"/>
      <c r="J144" s="31"/>
      <c r="K144"/>
    </row>
    <row r="145" spans="6:11" x14ac:dyDescent="0.25">
      <c r="F145" s="1"/>
      <c r="G145" s="2"/>
      <c r="J145" s="31"/>
      <c r="K145"/>
    </row>
    <row r="146" spans="6:11" x14ac:dyDescent="0.25">
      <c r="F146" s="1"/>
      <c r="G146" s="2"/>
      <c r="J146" s="31"/>
      <c r="K146"/>
    </row>
    <row r="147" spans="6:11" x14ac:dyDescent="0.25">
      <c r="F147" s="1"/>
      <c r="G147" s="2"/>
      <c r="J147" s="31"/>
      <c r="K147"/>
    </row>
    <row r="148" spans="6:11" x14ac:dyDescent="0.25">
      <c r="F148" s="1"/>
      <c r="G148" s="2"/>
      <c r="J148" s="31"/>
      <c r="K148"/>
    </row>
    <row r="149" spans="6:11" x14ac:dyDescent="0.25">
      <c r="F149" s="1"/>
      <c r="G149" s="2"/>
      <c r="J149" s="31"/>
      <c r="K149"/>
    </row>
    <row r="150" spans="6:11" x14ac:dyDescent="0.25">
      <c r="F150" s="1"/>
      <c r="G150" s="2"/>
      <c r="J150" s="31"/>
      <c r="K150"/>
    </row>
    <row r="151" spans="6:11" x14ac:dyDescent="0.25">
      <c r="F151" s="1"/>
      <c r="G151" s="2"/>
      <c r="J151" s="31"/>
      <c r="K151"/>
    </row>
    <row r="152" spans="6:11" x14ac:dyDescent="0.25">
      <c r="F152" s="1"/>
      <c r="G152" s="2"/>
      <c r="J152" s="31"/>
      <c r="K152"/>
    </row>
    <row r="153" spans="6:11" x14ac:dyDescent="0.25">
      <c r="F153" s="1"/>
      <c r="G153" s="2"/>
      <c r="J153" s="31"/>
      <c r="K153"/>
    </row>
    <row r="154" spans="6:11" x14ac:dyDescent="0.25">
      <c r="F154" s="1"/>
      <c r="G154" s="2"/>
      <c r="J154" s="31"/>
      <c r="K154"/>
    </row>
    <row r="155" spans="6:11" x14ac:dyDescent="0.25">
      <c r="F155" s="1"/>
      <c r="G155" s="2"/>
      <c r="J155" s="31"/>
      <c r="K155"/>
    </row>
    <row r="156" spans="6:11" x14ac:dyDescent="0.25">
      <c r="F156" s="1"/>
      <c r="G156" s="2"/>
      <c r="J156" s="31"/>
      <c r="K156"/>
    </row>
    <row r="157" spans="6:11" x14ac:dyDescent="0.25">
      <c r="F157" s="1"/>
      <c r="G157" s="2"/>
      <c r="J157" s="31"/>
      <c r="K157"/>
    </row>
    <row r="158" spans="6:11" x14ac:dyDescent="0.25">
      <c r="F158" s="1"/>
      <c r="G158" s="2"/>
      <c r="J158" s="31"/>
      <c r="K158"/>
    </row>
    <row r="159" spans="6:11" x14ac:dyDescent="0.25">
      <c r="F159" s="1"/>
      <c r="G159" s="2"/>
      <c r="J159" s="31"/>
      <c r="K159"/>
    </row>
    <row r="160" spans="6:11" x14ac:dyDescent="0.25">
      <c r="F160" s="1"/>
      <c r="G160" s="2"/>
      <c r="J160" s="31"/>
      <c r="K160"/>
    </row>
    <row r="161" spans="6:11" x14ac:dyDescent="0.25">
      <c r="F161" s="1"/>
      <c r="G161" s="2"/>
      <c r="J161" s="31"/>
      <c r="K161"/>
    </row>
    <row r="162" spans="6:11" x14ac:dyDescent="0.25">
      <c r="F162" s="1"/>
      <c r="G162" s="2"/>
      <c r="J162" s="31"/>
      <c r="K162"/>
    </row>
    <row r="163" spans="6:11" x14ac:dyDescent="0.25">
      <c r="F163" s="1"/>
      <c r="G163" s="2"/>
      <c r="J163" s="31"/>
      <c r="K163"/>
    </row>
    <row r="164" spans="6:11" x14ac:dyDescent="0.25">
      <c r="F164" s="1"/>
      <c r="G164" s="2"/>
      <c r="J164" s="31"/>
      <c r="K164"/>
    </row>
    <row r="165" spans="6:11" x14ac:dyDescent="0.25">
      <c r="F165" s="1"/>
      <c r="G165" s="2"/>
      <c r="J165" s="31"/>
      <c r="K165"/>
    </row>
    <row r="166" spans="6:11" x14ac:dyDescent="0.25">
      <c r="F166" s="1"/>
      <c r="G166" s="2"/>
      <c r="J166" s="31"/>
      <c r="K166"/>
    </row>
    <row r="167" spans="6:11" x14ac:dyDescent="0.25">
      <c r="F167" s="1"/>
      <c r="G167" s="2"/>
      <c r="J167" s="31"/>
      <c r="K167"/>
    </row>
    <row r="168" spans="6:11" x14ac:dyDescent="0.25">
      <c r="F168" s="1"/>
      <c r="G168" s="2"/>
      <c r="J168" s="31"/>
      <c r="K168"/>
    </row>
    <row r="169" spans="6:11" x14ac:dyDescent="0.25">
      <c r="F169" s="1"/>
      <c r="G169" s="2"/>
      <c r="J169" s="31"/>
      <c r="K169"/>
    </row>
    <row r="170" spans="6:11" x14ac:dyDescent="0.25">
      <c r="F170" s="1"/>
      <c r="G170" s="2"/>
      <c r="J170" s="31"/>
      <c r="K170"/>
    </row>
    <row r="171" spans="6:11" x14ac:dyDescent="0.25">
      <c r="F171" s="1"/>
      <c r="G171" s="2"/>
      <c r="J171" s="31"/>
      <c r="K171"/>
    </row>
    <row r="172" spans="6:11" x14ac:dyDescent="0.25">
      <c r="F172" s="1"/>
      <c r="G172" s="2"/>
      <c r="J172" s="31"/>
      <c r="K172"/>
    </row>
    <row r="173" spans="6:11" x14ac:dyDescent="0.25">
      <c r="F173" s="1"/>
      <c r="G173" s="2"/>
      <c r="J173" s="31"/>
      <c r="K173"/>
    </row>
    <row r="174" spans="6:11" x14ac:dyDescent="0.25">
      <c r="F174" s="1"/>
      <c r="G174" s="2"/>
      <c r="J174" s="31"/>
      <c r="K174"/>
    </row>
    <row r="175" spans="6:11" x14ac:dyDescent="0.25">
      <c r="F175" s="1"/>
      <c r="G175" s="2"/>
      <c r="J175" s="31"/>
      <c r="K175"/>
    </row>
    <row r="176" spans="6:11" x14ac:dyDescent="0.25">
      <c r="F176" s="1"/>
      <c r="G176" s="2"/>
      <c r="J176" s="31"/>
      <c r="K176"/>
    </row>
    <row r="177" spans="6:11" x14ac:dyDescent="0.25">
      <c r="F177" s="1"/>
      <c r="G177" s="2"/>
      <c r="J177" s="31"/>
      <c r="K177"/>
    </row>
    <row r="178" spans="6:11" x14ac:dyDescent="0.25">
      <c r="F178" s="1"/>
      <c r="G178" s="2"/>
      <c r="J178" s="31"/>
      <c r="K178"/>
    </row>
    <row r="179" spans="6:11" x14ac:dyDescent="0.25">
      <c r="F179" s="1"/>
      <c r="G179" s="2"/>
      <c r="J179" s="31"/>
      <c r="K179"/>
    </row>
    <row r="180" spans="6:11" x14ac:dyDescent="0.25">
      <c r="F180" s="1"/>
      <c r="G180" s="2"/>
      <c r="J180" s="31"/>
      <c r="K180"/>
    </row>
    <row r="181" spans="6:11" x14ac:dyDescent="0.25">
      <c r="F181" s="1"/>
      <c r="G181" s="2"/>
      <c r="J181" s="31"/>
      <c r="K181"/>
    </row>
    <row r="182" spans="6:11" x14ac:dyDescent="0.25">
      <c r="F182" s="1"/>
      <c r="G182" s="2"/>
      <c r="J182" s="31"/>
      <c r="K182"/>
    </row>
    <row r="183" spans="6:11" x14ac:dyDescent="0.25">
      <c r="F183" s="1"/>
      <c r="G183" s="2"/>
      <c r="J183" s="31"/>
      <c r="K183"/>
    </row>
    <row r="184" spans="6:11" x14ac:dyDescent="0.25">
      <c r="F184" s="1"/>
      <c r="G184" s="2"/>
      <c r="J184" s="31"/>
      <c r="K184"/>
    </row>
    <row r="185" spans="6:11" x14ac:dyDescent="0.25">
      <c r="F185" s="1"/>
      <c r="G185" s="2"/>
      <c r="J185" s="31"/>
      <c r="K185"/>
    </row>
    <row r="186" spans="6:11" x14ac:dyDescent="0.25">
      <c r="F186" s="1"/>
      <c r="G186" s="2"/>
      <c r="J186" s="31"/>
      <c r="K186"/>
    </row>
    <row r="187" spans="6:11" x14ac:dyDescent="0.25">
      <c r="F187" s="1"/>
      <c r="G187" s="2"/>
      <c r="J187" s="31"/>
      <c r="K187"/>
    </row>
    <row r="188" spans="6:11" x14ac:dyDescent="0.25">
      <c r="F188" s="1"/>
      <c r="G188" s="2"/>
      <c r="J188" s="31"/>
      <c r="K188"/>
    </row>
    <row r="189" spans="6:11" x14ac:dyDescent="0.25">
      <c r="F189" s="1"/>
      <c r="G189" s="2"/>
      <c r="J189" s="31"/>
      <c r="K189"/>
    </row>
    <row r="190" spans="6:11" x14ac:dyDescent="0.25">
      <c r="F190" s="1"/>
      <c r="G190" s="2"/>
      <c r="J190" s="31"/>
      <c r="K190"/>
    </row>
    <row r="191" spans="6:11" x14ac:dyDescent="0.25">
      <c r="F191" s="1"/>
      <c r="G191" s="2"/>
      <c r="J191" s="31"/>
      <c r="K191"/>
    </row>
    <row r="192" spans="6:11" x14ac:dyDescent="0.25">
      <c r="F192" s="1"/>
      <c r="G192" s="2"/>
      <c r="J192" s="31"/>
      <c r="K192"/>
    </row>
    <row r="193" spans="6:11" x14ac:dyDescent="0.25">
      <c r="F193" s="1"/>
      <c r="G193" s="2"/>
      <c r="J193" s="31"/>
      <c r="K193"/>
    </row>
    <row r="194" spans="6:11" x14ac:dyDescent="0.25">
      <c r="F194" s="1"/>
      <c r="G194" s="2"/>
      <c r="J194" s="31"/>
      <c r="K194"/>
    </row>
    <row r="195" spans="6:11" x14ac:dyDescent="0.25">
      <c r="F195" s="1"/>
      <c r="G195" s="2"/>
      <c r="J195" s="31"/>
      <c r="K195"/>
    </row>
    <row r="196" spans="6:11" x14ac:dyDescent="0.25">
      <c r="F196" s="1"/>
      <c r="G196" s="2"/>
      <c r="J196" s="31"/>
      <c r="K196"/>
    </row>
    <row r="197" spans="6:11" x14ac:dyDescent="0.25">
      <c r="F197" s="1"/>
      <c r="G197" s="2"/>
      <c r="J197" s="31"/>
      <c r="K197"/>
    </row>
    <row r="198" spans="6:11" x14ac:dyDescent="0.25">
      <c r="F198" s="1"/>
      <c r="G198" s="2"/>
      <c r="J198" s="31"/>
      <c r="K198"/>
    </row>
    <row r="199" spans="6:11" x14ac:dyDescent="0.25">
      <c r="F199" s="1"/>
      <c r="G199" s="2"/>
      <c r="J199" s="31"/>
      <c r="K199"/>
    </row>
    <row r="200" spans="6:11" x14ac:dyDescent="0.25">
      <c r="F200" s="1"/>
      <c r="G200" s="2"/>
      <c r="J200" s="31"/>
      <c r="K200"/>
    </row>
    <row r="201" spans="6:11" x14ac:dyDescent="0.25">
      <c r="F201" s="1"/>
      <c r="G201" s="2"/>
      <c r="J201" s="31"/>
      <c r="K201"/>
    </row>
    <row r="202" spans="6:11" x14ac:dyDescent="0.25">
      <c r="F202" s="1"/>
      <c r="G202" s="2"/>
      <c r="J202" s="31"/>
      <c r="K202"/>
    </row>
    <row r="203" spans="6:11" x14ac:dyDescent="0.25">
      <c r="F203" s="1"/>
      <c r="G203" s="2"/>
      <c r="J203" s="31"/>
      <c r="K203"/>
    </row>
    <row r="204" spans="6:11" x14ac:dyDescent="0.25">
      <c r="F204" s="1"/>
      <c r="G204" s="2"/>
      <c r="J204" s="31"/>
      <c r="K204"/>
    </row>
    <row r="205" spans="6:11" x14ac:dyDescent="0.25">
      <c r="F205" s="1"/>
      <c r="G205" s="2"/>
      <c r="J205" s="31"/>
      <c r="K205"/>
    </row>
    <row r="206" spans="6:11" x14ac:dyDescent="0.25">
      <c r="F206" s="1"/>
      <c r="G206" s="2"/>
      <c r="J206" s="31"/>
      <c r="K206"/>
    </row>
    <row r="207" spans="6:11" x14ac:dyDescent="0.25">
      <c r="F207" s="1"/>
      <c r="G207" s="2"/>
      <c r="J207" s="31"/>
      <c r="K207"/>
    </row>
    <row r="208" spans="6:11" x14ac:dyDescent="0.25">
      <c r="F208" s="1"/>
      <c r="G208" s="2"/>
      <c r="J208" s="31"/>
      <c r="K208"/>
    </row>
    <row r="209" spans="6:11" x14ac:dyDescent="0.25">
      <c r="F209" s="1"/>
      <c r="G209" s="2"/>
      <c r="J209" s="31"/>
      <c r="K209"/>
    </row>
    <row r="210" spans="6:11" x14ac:dyDescent="0.25">
      <c r="F210" s="1"/>
      <c r="G210" s="2"/>
      <c r="J210" s="31"/>
      <c r="K210"/>
    </row>
    <row r="211" spans="6:11" x14ac:dyDescent="0.25">
      <c r="F211" s="1"/>
      <c r="G211" s="2"/>
      <c r="J211" s="31"/>
      <c r="K211"/>
    </row>
    <row r="212" spans="6:11" x14ac:dyDescent="0.25">
      <c r="F212" s="1"/>
      <c r="G212" s="2"/>
      <c r="J212" s="31"/>
      <c r="K212"/>
    </row>
    <row r="213" spans="6:11" x14ac:dyDescent="0.25">
      <c r="F213" s="1"/>
      <c r="G213" s="2"/>
      <c r="J213" s="31"/>
      <c r="K213"/>
    </row>
    <row r="214" spans="6:11" x14ac:dyDescent="0.25">
      <c r="F214" s="1"/>
      <c r="G214" s="2"/>
      <c r="J214" s="31"/>
      <c r="K214"/>
    </row>
    <row r="215" spans="6:11" x14ac:dyDescent="0.25">
      <c r="F215" s="1"/>
      <c r="G215" s="2"/>
      <c r="J215" s="31"/>
      <c r="K215"/>
    </row>
    <row r="216" spans="6:11" x14ac:dyDescent="0.25">
      <c r="F216" s="1"/>
      <c r="G216" s="2"/>
      <c r="J216" s="31"/>
      <c r="K216"/>
    </row>
    <row r="217" spans="6:11" x14ac:dyDescent="0.25">
      <c r="F217" s="1"/>
      <c r="G217" s="2"/>
      <c r="J217" s="31"/>
      <c r="K217"/>
    </row>
    <row r="218" spans="6:11" x14ac:dyDescent="0.25">
      <c r="F218" s="1"/>
      <c r="G218" s="2"/>
      <c r="J218" s="31"/>
      <c r="K218"/>
    </row>
    <row r="219" spans="6:11" x14ac:dyDescent="0.25">
      <c r="F219" s="1"/>
      <c r="G219" s="2"/>
      <c r="J219" s="31"/>
      <c r="K219"/>
    </row>
    <row r="220" spans="6:11" x14ac:dyDescent="0.25">
      <c r="F220" s="1"/>
      <c r="G220" s="2"/>
      <c r="J220" s="31"/>
      <c r="K220"/>
    </row>
    <row r="221" spans="6:11" x14ac:dyDescent="0.25">
      <c r="F221" s="1"/>
      <c r="G221" s="2"/>
      <c r="J221" s="31"/>
      <c r="K221"/>
    </row>
    <row r="222" spans="6:11" x14ac:dyDescent="0.25">
      <c r="F222" s="1"/>
      <c r="G222" s="2"/>
      <c r="J222" s="31"/>
      <c r="K222"/>
    </row>
    <row r="223" spans="6:11" x14ac:dyDescent="0.25">
      <c r="F223" s="1"/>
      <c r="G223" s="2"/>
      <c r="J223" s="31"/>
      <c r="K223"/>
    </row>
    <row r="224" spans="6:11" x14ac:dyDescent="0.25">
      <c r="F224" s="1"/>
      <c r="G224" s="2"/>
      <c r="J224" s="31"/>
      <c r="K224"/>
    </row>
    <row r="225" spans="6:11" x14ac:dyDescent="0.25">
      <c r="F225" s="1"/>
      <c r="G225" s="2"/>
      <c r="J225" s="31"/>
      <c r="K225"/>
    </row>
    <row r="226" spans="6:11" x14ac:dyDescent="0.25">
      <c r="F226" s="1"/>
      <c r="G226" s="2"/>
      <c r="J226" s="31"/>
      <c r="K226"/>
    </row>
    <row r="227" spans="6:11" x14ac:dyDescent="0.25">
      <c r="F227" s="1"/>
      <c r="G227" s="2"/>
      <c r="J227" s="31"/>
      <c r="K227"/>
    </row>
    <row r="228" spans="6:11" x14ac:dyDescent="0.25">
      <c r="F228" s="1"/>
      <c r="G228" s="2"/>
      <c r="J228" s="31"/>
      <c r="K228"/>
    </row>
    <row r="229" spans="6:11" x14ac:dyDescent="0.25">
      <c r="F229" s="1"/>
      <c r="G229" s="2"/>
      <c r="J229" s="31"/>
      <c r="K229"/>
    </row>
    <row r="230" spans="6:11" x14ac:dyDescent="0.25">
      <c r="F230" s="1"/>
      <c r="G230" s="2"/>
      <c r="J230" s="31"/>
      <c r="K230"/>
    </row>
    <row r="231" spans="6:11" x14ac:dyDescent="0.25">
      <c r="F231" s="1"/>
      <c r="G231" s="2"/>
      <c r="J231" s="31"/>
      <c r="K231"/>
    </row>
    <row r="232" spans="6:11" x14ac:dyDescent="0.25">
      <c r="F232" s="1"/>
      <c r="G232" s="2"/>
      <c r="J232" s="31"/>
      <c r="K232"/>
    </row>
    <row r="233" spans="6:11" x14ac:dyDescent="0.25">
      <c r="F233" s="1"/>
      <c r="G233" s="2"/>
      <c r="J233" s="31"/>
      <c r="K233"/>
    </row>
    <row r="234" spans="6:11" x14ac:dyDescent="0.25">
      <c r="F234" s="1"/>
      <c r="G234" s="2"/>
      <c r="J234" s="31"/>
      <c r="K234"/>
    </row>
    <row r="235" spans="6:11" x14ac:dyDescent="0.25">
      <c r="F235" s="1"/>
      <c r="G235" s="2"/>
      <c r="J235" s="31"/>
      <c r="K235"/>
    </row>
    <row r="236" spans="6:11" x14ac:dyDescent="0.25">
      <c r="F236" s="1"/>
      <c r="G236" s="2"/>
      <c r="J236" s="31"/>
      <c r="K236"/>
    </row>
    <row r="237" spans="6:11" x14ac:dyDescent="0.25">
      <c r="F237" s="1"/>
      <c r="G237" s="2"/>
      <c r="J237" s="31"/>
      <c r="K237"/>
    </row>
    <row r="238" spans="6:11" x14ac:dyDescent="0.25">
      <c r="F238" s="1"/>
      <c r="G238" s="2"/>
      <c r="J238" s="31"/>
      <c r="K238"/>
    </row>
    <row r="239" spans="6:11" x14ac:dyDescent="0.25">
      <c r="F239" s="1"/>
      <c r="G239" s="2"/>
      <c r="J239" s="31"/>
      <c r="K239"/>
    </row>
    <row r="240" spans="6:11" x14ac:dyDescent="0.25">
      <c r="F240" s="1"/>
      <c r="G240" s="2"/>
      <c r="J240" s="31"/>
      <c r="K240"/>
    </row>
    <row r="241" spans="6:11" x14ac:dyDescent="0.25">
      <c r="F241" s="1"/>
      <c r="G241" s="2"/>
      <c r="J241" s="31"/>
      <c r="K241"/>
    </row>
    <row r="242" spans="6:11" x14ac:dyDescent="0.25">
      <c r="F242" s="1"/>
      <c r="G242" s="2"/>
      <c r="J242" s="31"/>
      <c r="K242"/>
    </row>
    <row r="243" spans="6:11" x14ac:dyDescent="0.25">
      <c r="F243" s="1"/>
      <c r="G243" s="2"/>
      <c r="J243" s="31"/>
      <c r="K243"/>
    </row>
    <row r="244" spans="6:11" x14ac:dyDescent="0.25">
      <c r="F244" s="1"/>
      <c r="G244" s="2"/>
      <c r="J244" s="31"/>
      <c r="K244"/>
    </row>
    <row r="245" spans="6:11" x14ac:dyDescent="0.25">
      <c r="F245" s="1"/>
      <c r="G245" s="2"/>
      <c r="J245" s="31"/>
      <c r="K245"/>
    </row>
    <row r="246" spans="6:11" x14ac:dyDescent="0.25">
      <c r="F246" s="1"/>
      <c r="G246" s="2"/>
      <c r="J246" s="31"/>
      <c r="K246"/>
    </row>
    <row r="247" spans="6:11" x14ac:dyDescent="0.25">
      <c r="F247" s="1"/>
      <c r="G247" s="2"/>
      <c r="J247" s="31"/>
      <c r="K247"/>
    </row>
    <row r="248" spans="6:11" x14ac:dyDescent="0.25">
      <c r="F248" s="1"/>
      <c r="G248" s="2"/>
      <c r="J248" s="31"/>
      <c r="K248"/>
    </row>
    <row r="249" spans="6:11" x14ac:dyDescent="0.25">
      <c r="F249" s="1"/>
      <c r="G249" s="2"/>
      <c r="J249" s="31"/>
      <c r="K249"/>
    </row>
    <row r="250" spans="6:11" x14ac:dyDescent="0.25">
      <c r="F250" s="1"/>
      <c r="G250" s="2"/>
      <c r="J250" s="31"/>
      <c r="K250"/>
    </row>
    <row r="251" spans="6:11" x14ac:dyDescent="0.25">
      <c r="F251" s="1"/>
      <c r="G251" s="2"/>
      <c r="J251" s="31"/>
      <c r="K251"/>
    </row>
    <row r="252" spans="6:11" x14ac:dyDescent="0.25">
      <c r="F252" s="1"/>
      <c r="G252" s="2"/>
      <c r="J252" s="31"/>
      <c r="K252"/>
    </row>
    <row r="253" spans="6:11" x14ac:dyDescent="0.25">
      <c r="F253" s="1"/>
      <c r="G253" s="2"/>
      <c r="J253" s="31"/>
      <c r="K253"/>
    </row>
    <row r="254" spans="6:11" x14ac:dyDescent="0.25">
      <c r="F254" s="1"/>
      <c r="G254" s="2"/>
      <c r="J254" s="31"/>
      <c r="K254"/>
    </row>
    <row r="255" spans="6:11" x14ac:dyDescent="0.25">
      <c r="F255" s="1"/>
      <c r="G255" s="2"/>
      <c r="J255" s="31"/>
      <c r="K255"/>
    </row>
    <row r="256" spans="6:11" x14ac:dyDescent="0.25">
      <c r="F256" s="1"/>
      <c r="G256" s="2"/>
      <c r="J256" s="31"/>
      <c r="K256"/>
    </row>
    <row r="257" spans="6:11" x14ac:dyDescent="0.25">
      <c r="F257" s="1"/>
      <c r="G257" s="2"/>
      <c r="J257" s="31"/>
      <c r="K257"/>
    </row>
    <row r="258" spans="6:11" x14ac:dyDescent="0.25">
      <c r="F258" s="1"/>
      <c r="G258" s="2"/>
      <c r="J258" s="31"/>
      <c r="K258"/>
    </row>
    <row r="259" spans="6:11" x14ac:dyDescent="0.25">
      <c r="F259" s="1"/>
      <c r="G259" s="2"/>
      <c r="J259" s="31"/>
      <c r="K259"/>
    </row>
    <row r="260" spans="6:11" x14ac:dyDescent="0.25">
      <c r="F260" s="1"/>
      <c r="G260" s="2"/>
      <c r="J260" s="31"/>
      <c r="K260"/>
    </row>
    <row r="261" spans="6:11" x14ac:dyDescent="0.25">
      <c r="F261" s="1"/>
      <c r="G261" s="2"/>
      <c r="J261" s="31"/>
      <c r="K261"/>
    </row>
    <row r="262" spans="6:11" x14ac:dyDescent="0.25">
      <c r="F262" s="1"/>
      <c r="G262" s="2"/>
      <c r="J262" s="31"/>
      <c r="K262"/>
    </row>
    <row r="263" spans="6:11" x14ac:dyDescent="0.25">
      <c r="F263" s="1"/>
      <c r="G263" s="2"/>
      <c r="J263" s="31"/>
      <c r="K263"/>
    </row>
    <row r="264" spans="6:11" x14ac:dyDescent="0.25">
      <c r="F264" s="1"/>
      <c r="G264" s="2"/>
      <c r="J264" s="31"/>
      <c r="K264"/>
    </row>
    <row r="265" spans="6:11" x14ac:dyDescent="0.25">
      <c r="F265" s="1"/>
      <c r="G265" s="2"/>
      <c r="J265" s="31"/>
      <c r="K265"/>
    </row>
    <row r="266" spans="6:11" x14ac:dyDescent="0.25">
      <c r="F266" s="1"/>
      <c r="G266" s="2"/>
      <c r="J266" s="31"/>
      <c r="K266"/>
    </row>
    <row r="267" spans="6:11" x14ac:dyDescent="0.25">
      <c r="F267" s="1"/>
      <c r="G267" s="2"/>
      <c r="J267" s="31"/>
      <c r="K267"/>
    </row>
    <row r="268" spans="6:11" x14ac:dyDescent="0.25">
      <c r="F268" s="1"/>
      <c r="G268" s="2"/>
      <c r="J268" s="31"/>
      <c r="K268"/>
    </row>
    <row r="269" spans="6:11" x14ac:dyDescent="0.25">
      <c r="F269" s="1"/>
      <c r="G269" s="2"/>
      <c r="J269" s="31"/>
      <c r="K269"/>
    </row>
    <row r="270" spans="6:11" x14ac:dyDescent="0.25">
      <c r="F270" s="1"/>
      <c r="G270" s="2"/>
      <c r="J270" s="31"/>
      <c r="K270"/>
    </row>
    <row r="271" spans="6:11" x14ac:dyDescent="0.25">
      <c r="F271" s="1"/>
      <c r="G271" s="2"/>
      <c r="J271" s="31"/>
      <c r="K271"/>
    </row>
    <row r="272" spans="6:11" x14ac:dyDescent="0.25">
      <c r="F272" s="1"/>
      <c r="G272" s="2"/>
      <c r="J272" s="31"/>
      <c r="K272"/>
    </row>
    <row r="273" spans="6:11" x14ac:dyDescent="0.25">
      <c r="F273" s="1"/>
      <c r="G273" s="2"/>
      <c r="J273" s="31"/>
      <c r="K273"/>
    </row>
    <row r="274" spans="6:11" x14ac:dyDescent="0.25">
      <c r="F274" s="1"/>
      <c r="G274" s="2"/>
      <c r="J274" s="31"/>
      <c r="K274"/>
    </row>
    <row r="275" spans="6:11" x14ac:dyDescent="0.25">
      <c r="F275" s="1"/>
      <c r="G275" s="2"/>
      <c r="J275" s="31"/>
      <c r="K275"/>
    </row>
    <row r="276" spans="6:11" x14ac:dyDescent="0.25">
      <c r="F276" s="1"/>
      <c r="G276" s="2"/>
      <c r="J276" s="31"/>
      <c r="K276"/>
    </row>
    <row r="277" spans="6:11" x14ac:dyDescent="0.25">
      <c r="F277" s="1"/>
      <c r="G277" s="2"/>
      <c r="J277" s="31"/>
      <c r="K277"/>
    </row>
    <row r="278" spans="6:11" x14ac:dyDescent="0.25">
      <c r="F278" s="1"/>
      <c r="G278" s="2"/>
      <c r="J278" s="31"/>
      <c r="K278"/>
    </row>
    <row r="279" spans="6:11" x14ac:dyDescent="0.25">
      <c r="F279" s="1"/>
      <c r="G279" s="2"/>
      <c r="J279" s="31"/>
      <c r="K279"/>
    </row>
    <row r="280" spans="6:11" x14ac:dyDescent="0.25">
      <c r="F280" s="1"/>
      <c r="G280" s="2"/>
      <c r="J280" s="31"/>
      <c r="K280"/>
    </row>
    <row r="281" spans="6:11" x14ac:dyDescent="0.25">
      <c r="F281" s="1"/>
      <c r="G281" s="2"/>
      <c r="J281" s="31"/>
      <c r="K281"/>
    </row>
    <row r="282" spans="6:11" x14ac:dyDescent="0.25">
      <c r="F282" s="1"/>
      <c r="G282" s="2"/>
      <c r="J282" s="31"/>
      <c r="K282"/>
    </row>
    <row r="283" spans="6:11" x14ac:dyDescent="0.25">
      <c r="F283" s="1"/>
      <c r="G283" s="2"/>
      <c r="J283" s="31"/>
      <c r="K283"/>
    </row>
    <row r="284" spans="6:11" x14ac:dyDescent="0.25">
      <c r="F284" s="1"/>
      <c r="G284" s="2"/>
      <c r="J284" s="31"/>
      <c r="K284"/>
    </row>
    <row r="285" spans="6:11" x14ac:dyDescent="0.25">
      <c r="F285" s="1"/>
      <c r="G285" s="2"/>
      <c r="J285" s="31"/>
      <c r="K285"/>
    </row>
    <row r="286" spans="6:11" x14ac:dyDescent="0.25">
      <c r="F286" s="1"/>
      <c r="G286" s="2"/>
      <c r="J286" s="31"/>
      <c r="K286"/>
    </row>
    <row r="287" spans="6:11" x14ac:dyDescent="0.25">
      <c r="F287" s="1"/>
      <c r="G287" s="2"/>
      <c r="J287" s="31"/>
      <c r="K287"/>
    </row>
    <row r="288" spans="6:11" x14ac:dyDescent="0.25">
      <c r="F288" s="1"/>
      <c r="G288" s="2"/>
      <c r="J288" s="31"/>
      <c r="K288"/>
    </row>
    <row r="289" spans="6:11" x14ac:dyDescent="0.25">
      <c r="F289" s="1"/>
      <c r="G289" s="2"/>
      <c r="J289" s="31"/>
      <c r="K289"/>
    </row>
    <row r="290" spans="6:11" x14ac:dyDescent="0.25">
      <c r="F290" s="1"/>
      <c r="G290" s="2"/>
      <c r="J290" s="31"/>
      <c r="K290"/>
    </row>
    <row r="291" spans="6:11" x14ac:dyDescent="0.25">
      <c r="F291" s="1"/>
      <c r="G291" s="2"/>
      <c r="J291" s="31"/>
      <c r="K291"/>
    </row>
    <row r="292" spans="6:11" x14ac:dyDescent="0.25">
      <c r="F292" s="1"/>
      <c r="G292" s="2"/>
      <c r="J292" s="31"/>
      <c r="K292"/>
    </row>
    <row r="293" spans="6:11" x14ac:dyDescent="0.25">
      <c r="F293" s="1"/>
      <c r="G293" s="2"/>
      <c r="J293" s="31"/>
      <c r="K293"/>
    </row>
    <row r="294" spans="6:11" x14ac:dyDescent="0.25">
      <c r="F294" s="1"/>
      <c r="G294" s="2"/>
      <c r="J294" s="31"/>
      <c r="K294"/>
    </row>
  </sheetData>
  <sortState ref="A2:Q101">
    <sortCondition ref="F2"/>
  </sortState>
  <conditionalFormatting sqref="B295:B1048576 B1:B27">
    <cfRule type="duplicateValues" dxfId="87" priority="20"/>
  </conditionalFormatting>
  <conditionalFormatting sqref="B31">
    <cfRule type="duplicateValues" dxfId="86" priority="19"/>
  </conditionalFormatting>
  <conditionalFormatting sqref="B32">
    <cfRule type="duplicateValues" dxfId="85" priority="18"/>
  </conditionalFormatting>
  <conditionalFormatting sqref="B38">
    <cfRule type="duplicateValues" dxfId="84" priority="17"/>
  </conditionalFormatting>
  <conditionalFormatting sqref="B28">
    <cfRule type="duplicateValues" dxfId="83" priority="16"/>
  </conditionalFormatting>
  <conditionalFormatting sqref="B29">
    <cfRule type="duplicateValues" dxfId="82" priority="15"/>
  </conditionalFormatting>
  <conditionalFormatting sqref="B30">
    <cfRule type="duplicateValues" dxfId="81" priority="14"/>
  </conditionalFormatting>
  <conditionalFormatting sqref="B33:B34">
    <cfRule type="duplicateValues" dxfId="80" priority="13"/>
  </conditionalFormatting>
  <conditionalFormatting sqref="B35">
    <cfRule type="duplicateValues" dxfId="79" priority="12"/>
  </conditionalFormatting>
  <conditionalFormatting sqref="B36">
    <cfRule type="duplicateValues" dxfId="78" priority="11"/>
  </conditionalFormatting>
  <conditionalFormatting sqref="B37">
    <cfRule type="duplicateValues" dxfId="77" priority="10"/>
  </conditionalFormatting>
  <conditionalFormatting sqref="B41">
    <cfRule type="duplicateValues" dxfId="76" priority="9"/>
  </conditionalFormatting>
  <conditionalFormatting sqref="B39">
    <cfRule type="duplicateValues" dxfId="75" priority="8"/>
  </conditionalFormatting>
  <conditionalFormatting sqref="B40">
    <cfRule type="duplicateValues" dxfId="74" priority="7"/>
  </conditionalFormatting>
  <conditionalFormatting sqref="B43">
    <cfRule type="duplicateValues" dxfId="73" priority="6"/>
  </conditionalFormatting>
  <conditionalFormatting sqref="B42">
    <cfRule type="duplicateValues" dxfId="72" priority="5"/>
  </conditionalFormatting>
  <conditionalFormatting sqref="B46">
    <cfRule type="duplicateValues" dxfId="71" priority="4"/>
  </conditionalFormatting>
  <conditionalFormatting sqref="B44">
    <cfRule type="duplicateValues" dxfId="70" priority="3"/>
  </conditionalFormatting>
  <conditionalFormatting sqref="B45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ColWidth="8.85546875" defaultRowHeight="15" x14ac:dyDescent="0.25"/>
  <cols>
    <col min="1" max="1" width="10.7109375" bestFit="1" customWidth="1"/>
    <col min="2" max="2" width="19" bestFit="1" customWidth="1"/>
    <col min="3" max="3" width="22.42578125" customWidth="1"/>
    <col min="4" max="4" width="25.42578125" customWidth="1"/>
    <col min="5" max="5" width="23.42578125" customWidth="1"/>
    <col min="6" max="6" width="27.42578125" customWidth="1"/>
    <col min="7" max="7" width="17.7109375" customWidth="1"/>
  </cols>
  <sheetData>
    <row r="1" spans="1:8" x14ac:dyDescent="0.25">
      <c r="A1" s="6" t="s">
        <v>6</v>
      </c>
      <c r="B1" s="6" t="s">
        <v>114</v>
      </c>
      <c r="C1" s="6" t="s">
        <v>124</v>
      </c>
      <c r="D1" s="6" t="s">
        <v>65</v>
      </c>
      <c r="E1" s="6" t="s">
        <v>116</v>
      </c>
      <c r="F1" s="6" t="s">
        <v>117</v>
      </c>
      <c r="G1" s="6" t="s">
        <v>123</v>
      </c>
      <c r="H1" s="16" t="s">
        <v>152</v>
      </c>
    </row>
    <row r="2" spans="1:8" x14ac:dyDescent="0.25">
      <c r="A2" s="26">
        <v>600</v>
      </c>
      <c r="B2" s="26" t="s">
        <v>746</v>
      </c>
      <c r="C2">
        <v>101</v>
      </c>
      <c r="D2" t="s">
        <v>223</v>
      </c>
      <c r="E2">
        <v>700</v>
      </c>
      <c r="F2" s="2">
        <v>42809</v>
      </c>
      <c r="G2">
        <v>200</v>
      </c>
      <c r="H2" t="s">
        <v>253</v>
      </c>
    </row>
    <row r="3" spans="1:8" x14ac:dyDescent="0.25">
      <c r="A3" s="26">
        <v>500</v>
      </c>
      <c r="B3" s="26" t="s">
        <v>249</v>
      </c>
      <c r="C3">
        <v>101</v>
      </c>
      <c r="D3" t="s">
        <v>223</v>
      </c>
      <c r="E3">
        <v>400</v>
      </c>
      <c r="F3" s="2">
        <v>42821</v>
      </c>
      <c r="H3" t="s">
        <v>251</v>
      </c>
    </row>
    <row r="4" spans="1:8" x14ac:dyDescent="0.25">
      <c r="A4" s="26">
        <v>400</v>
      </c>
      <c r="B4" s="26" t="s">
        <v>248</v>
      </c>
      <c r="C4">
        <v>101</v>
      </c>
      <c r="D4" t="s">
        <v>223</v>
      </c>
      <c r="E4">
        <v>690</v>
      </c>
      <c r="F4" s="2">
        <v>42856</v>
      </c>
      <c r="H4" t="s">
        <v>251</v>
      </c>
    </row>
    <row r="5" spans="1:8" s="26" customFormat="1" x14ac:dyDescent="0.25">
      <c r="A5" s="26">
        <v>300</v>
      </c>
      <c r="B5" s="26" t="s">
        <v>247</v>
      </c>
      <c r="C5" s="26">
        <v>101</v>
      </c>
      <c r="D5" s="26" t="s">
        <v>223</v>
      </c>
      <c r="E5" s="26">
        <v>320</v>
      </c>
      <c r="F5" s="27">
        <v>42835</v>
      </c>
      <c r="H5" s="26" t="s">
        <v>253</v>
      </c>
    </row>
    <row r="6" spans="1:8" s="26" customFormat="1" x14ac:dyDescent="0.25">
      <c r="A6" s="26">
        <v>200</v>
      </c>
      <c r="B6" s="26" t="s">
        <v>246</v>
      </c>
      <c r="C6" s="26">
        <v>101</v>
      </c>
      <c r="D6" s="26" t="s">
        <v>223</v>
      </c>
      <c r="E6" s="26">
        <v>200</v>
      </c>
      <c r="F6" s="27">
        <v>42807</v>
      </c>
      <c r="H6" s="26" t="s">
        <v>251</v>
      </c>
    </row>
    <row r="7" spans="1:8" x14ac:dyDescent="0.25">
      <c r="A7" s="26">
        <v>600</v>
      </c>
      <c r="B7" s="26" t="s">
        <v>746</v>
      </c>
      <c r="C7">
        <v>102</v>
      </c>
      <c r="D7" t="s">
        <v>224</v>
      </c>
      <c r="E7">
        <v>430</v>
      </c>
      <c r="F7" s="2">
        <v>42809</v>
      </c>
      <c r="G7">
        <v>200</v>
      </c>
      <c r="H7" t="s">
        <v>251</v>
      </c>
    </row>
    <row r="8" spans="1:8" s="26" customFormat="1" x14ac:dyDescent="0.25">
      <c r="A8" s="26">
        <v>500</v>
      </c>
      <c r="B8" s="26" t="s">
        <v>249</v>
      </c>
      <c r="C8" s="26">
        <v>102</v>
      </c>
      <c r="D8" s="26" t="s">
        <v>224</v>
      </c>
      <c r="E8" s="26">
        <v>600</v>
      </c>
      <c r="F8" s="27">
        <v>42821</v>
      </c>
      <c r="H8" s="26" t="s">
        <v>253</v>
      </c>
    </row>
    <row r="9" spans="1:8" x14ac:dyDescent="0.25">
      <c r="A9" s="26">
        <v>400</v>
      </c>
      <c r="B9" s="26" t="s">
        <v>248</v>
      </c>
      <c r="C9">
        <v>102</v>
      </c>
      <c r="D9" t="s">
        <v>224</v>
      </c>
      <c r="E9">
        <v>600</v>
      </c>
      <c r="F9" s="2">
        <v>42856</v>
      </c>
      <c r="H9" t="s">
        <v>251</v>
      </c>
    </row>
    <row r="10" spans="1:8" s="26" customFormat="1" x14ac:dyDescent="0.25">
      <c r="A10" s="26">
        <v>300</v>
      </c>
      <c r="B10" s="26" t="s">
        <v>247</v>
      </c>
      <c r="C10" s="26">
        <v>102</v>
      </c>
      <c r="D10" s="26" t="s">
        <v>224</v>
      </c>
      <c r="E10" s="26">
        <v>160</v>
      </c>
      <c r="F10" s="27">
        <v>42835</v>
      </c>
      <c r="H10" s="26" t="s">
        <v>251</v>
      </c>
    </row>
    <row r="11" spans="1:8" x14ac:dyDescent="0.25">
      <c r="A11" s="26">
        <v>200</v>
      </c>
      <c r="B11" s="26" t="s">
        <v>246</v>
      </c>
      <c r="C11">
        <v>102</v>
      </c>
      <c r="D11" t="s">
        <v>224</v>
      </c>
      <c r="E11">
        <v>300</v>
      </c>
      <c r="F11" s="2">
        <v>42807</v>
      </c>
      <c r="H11" t="s">
        <v>251</v>
      </c>
    </row>
    <row r="12" spans="1:8" x14ac:dyDescent="0.25">
      <c r="A12" s="26">
        <v>600</v>
      </c>
      <c r="B12" s="26" t="s">
        <v>746</v>
      </c>
      <c r="C12">
        <v>103</v>
      </c>
      <c r="D12" t="s">
        <v>225</v>
      </c>
      <c r="E12">
        <v>400</v>
      </c>
      <c r="F12" s="2">
        <v>42816</v>
      </c>
      <c r="G12">
        <v>200</v>
      </c>
      <c r="H12" t="s">
        <v>251</v>
      </c>
    </row>
    <row r="13" spans="1:8" x14ac:dyDescent="0.25">
      <c r="A13" s="26">
        <v>500</v>
      </c>
      <c r="B13" s="26" t="s">
        <v>249</v>
      </c>
      <c r="C13">
        <v>103</v>
      </c>
      <c r="D13" t="s">
        <v>225</v>
      </c>
      <c r="E13">
        <v>550</v>
      </c>
      <c r="F13" s="2">
        <v>42821</v>
      </c>
      <c r="H13" t="s">
        <v>253</v>
      </c>
    </row>
    <row r="14" spans="1:8" x14ac:dyDescent="0.25">
      <c r="A14" s="26">
        <v>400</v>
      </c>
      <c r="B14" s="26" t="s">
        <v>248</v>
      </c>
      <c r="C14">
        <v>103</v>
      </c>
      <c r="D14" t="s">
        <v>225</v>
      </c>
      <c r="E14">
        <v>170</v>
      </c>
      <c r="F14" s="2">
        <v>42860</v>
      </c>
      <c r="H14" t="s">
        <v>251</v>
      </c>
    </row>
    <row r="15" spans="1:8" s="26" customFormat="1" x14ac:dyDescent="0.25">
      <c r="A15" s="26">
        <v>300</v>
      </c>
      <c r="B15" s="26" t="s">
        <v>247</v>
      </c>
      <c r="C15" s="26">
        <v>103</v>
      </c>
      <c r="D15" s="26" t="s">
        <v>225</v>
      </c>
      <c r="E15" s="26">
        <v>40</v>
      </c>
      <c r="F15" s="27">
        <v>42835</v>
      </c>
      <c r="H15" s="26" t="s">
        <v>251</v>
      </c>
    </row>
    <row r="16" spans="1:8" s="26" customFormat="1" x14ac:dyDescent="0.25">
      <c r="A16" s="26">
        <v>200</v>
      </c>
      <c r="B16" s="26" t="s">
        <v>246</v>
      </c>
      <c r="C16" s="26">
        <v>103</v>
      </c>
      <c r="D16" s="26" t="s">
        <v>225</v>
      </c>
      <c r="E16" s="26">
        <v>140</v>
      </c>
      <c r="F16" s="27">
        <v>42809</v>
      </c>
      <c r="H16" s="26" t="s">
        <v>251</v>
      </c>
    </row>
    <row r="17" spans="1:8" s="26" customFormat="1" x14ac:dyDescent="0.25">
      <c r="A17" s="28">
        <v>600</v>
      </c>
      <c r="B17" s="28" t="s">
        <v>746</v>
      </c>
      <c r="C17" s="26">
        <v>104</v>
      </c>
      <c r="D17" s="26" t="s">
        <v>747</v>
      </c>
      <c r="E17" s="26">
        <v>500</v>
      </c>
      <c r="F17" s="27">
        <v>42809</v>
      </c>
      <c r="G17" s="26">
        <v>200</v>
      </c>
      <c r="H17" s="26" t="s">
        <v>251</v>
      </c>
    </row>
    <row r="18" spans="1:8" s="26" customFormat="1" x14ac:dyDescent="0.25">
      <c r="A18" s="28">
        <v>500</v>
      </c>
      <c r="B18" s="28" t="s">
        <v>249</v>
      </c>
      <c r="C18" s="26">
        <v>104</v>
      </c>
      <c r="D18" s="26" t="s">
        <v>747</v>
      </c>
      <c r="E18" s="26">
        <v>400</v>
      </c>
      <c r="F18" s="27">
        <v>42838</v>
      </c>
      <c r="H18" s="26" t="s">
        <v>251</v>
      </c>
    </row>
    <row r="19" spans="1:8" s="26" customFormat="1" x14ac:dyDescent="0.25">
      <c r="A19" s="28">
        <v>400</v>
      </c>
      <c r="B19" s="28" t="s">
        <v>248</v>
      </c>
      <c r="C19" s="26">
        <v>104</v>
      </c>
      <c r="D19" s="26" t="s">
        <v>747</v>
      </c>
      <c r="E19" s="26">
        <v>700</v>
      </c>
      <c r="F19" s="27">
        <v>42860</v>
      </c>
      <c r="H19" s="26" t="s">
        <v>251</v>
      </c>
    </row>
    <row r="20" spans="1:8" s="26" customFormat="1" x14ac:dyDescent="0.25">
      <c r="A20" s="28">
        <v>300</v>
      </c>
      <c r="B20" s="28" t="s">
        <v>247</v>
      </c>
      <c r="C20" s="26">
        <v>104</v>
      </c>
      <c r="D20" s="26" t="s">
        <v>747</v>
      </c>
      <c r="E20" s="26">
        <v>200</v>
      </c>
      <c r="F20" s="27">
        <v>42840</v>
      </c>
      <c r="H20" s="26" t="s">
        <v>251</v>
      </c>
    </row>
    <row r="21" spans="1:8" s="26" customFormat="1" x14ac:dyDescent="0.25">
      <c r="A21" s="28">
        <v>200</v>
      </c>
      <c r="B21" s="28" t="s">
        <v>246</v>
      </c>
      <c r="C21" s="26">
        <v>104</v>
      </c>
      <c r="D21" s="26" t="s">
        <v>747</v>
      </c>
      <c r="E21" s="26">
        <v>170</v>
      </c>
      <c r="F21" s="27">
        <v>42810</v>
      </c>
      <c r="H21" s="26" t="s">
        <v>253</v>
      </c>
    </row>
    <row r="22" spans="1:8" x14ac:dyDescent="0.25">
      <c r="A22" s="28">
        <v>600</v>
      </c>
      <c r="B22" s="28" t="s">
        <v>746</v>
      </c>
      <c r="C22" s="28">
        <v>105</v>
      </c>
      <c r="D22" s="28" t="s">
        <v>748</v>
      </c>
      <c r="E22" s="28">
        <v>450</v>
      </c>
      <c r="F22" s="27">
        <v>42809</v>
      </c>
      <c r="G22" s="28">
        <v>200</v>
      </c>
      <c r="H22" s="28" t="s">
        <v>253</v>
      </c>
    </row>
    <row r="23" spans="1:8" x14ac:dyDescent="0.25">
      <c r="A23" s="28">
        <v>500</v>
      </c>
      <c r="B23" s="28" t="s">
        <v>249</v>
      </c>
      <c r="C23" s="28">
        <v>105</v>
      </c>
      <c r="D23" s="28" t="s">
        <v>748</v>
      </c>
      <c r="E23" s="28">
        <v>500</v>
      </c>
      <c r="F23" s="27">
        <v>42838</v>
      </c>
      <c r="G23" s="28"/>
      <c r="H23" s="28" t="s">
        <v>251</v>
      </c>
    </row>
    <row r="24" spans="1:8" x14ac:dyDescent="0.25">
      <c r="A24" s="28">
        <v>400</v>
      </c>
      <c r="B24" s="28" t="s">
        <v>248</v>
      </c>
      <c r="C24" s="28">
        <v>105</v>
      </c>
      <c r="D24" s="28" t="s">
        <v>748</v>
      </c>
      <c r="E24" s="28">
        <v>650</v>
      </c>
      <c r="F24" s="27">
        <v>42860</v>
      </c>
      <c r="G24" s="28"/>
      <c r="H24" s="28" t="s">
        <v>251</v>
      </c>
    </row>
    <row r="25" spans="1:8" s="26" customFormat="1" ht="14.25" customHeight="1" x14ac:dyDescent="0.25">
      <c r="A25" s="28">
        <v>300</v>
      </c>
      <c r="B25" s="28" t="s">
        <v>247</v>
      </c>
      <c r="C25" s="28">
        <v>105</v>
      </c>
      <c r="D25" s="28" t="s">
        <v>748</v>
      </c>
      <c r="E25" s="28">
        <v>250</v>
      </c>
      <c r="F25" s="27">
        <v>42840</v>
      </c>
      <c r="G25" s="28"/>
      <c r="H25" s="28" t="s">
        <v>253</v>
      </c>
    </row>
    <row r="26" spans="1:8" s="26" customFormat="1" x14ac:dyDescent="0.25">
      <c r="A26" s="28">
        <v>200</v>
      </c>
      <c r="B26" s="28" t="s">
        <v>246</v>
      </c>
      <c r="C26" s="28">
        <v>105</v>
      </c>
      <c r="D26" s="28" t="s">
        <v>748</v>
      </c>
      <c r="E26" s="28">
        <v>200</v>
      </c>
      <c r="F26" s="27">
        <v>42813</v>
      </c>
      <c r="G26" s="28"/>
      <c r="H26" s="28" t="s">
        <v>253</v>
      </c>
    </row>
    <row r="27" spans="1:8" x14ac:dyDescent="0.25">
      <c r="A27" s="26">
        <v>600</v>
      </c>
      <c r="B27" s="26" t="s">
        <v>746</v>
      </c>
      <c r="C27" s="26">
        <v>211</v>
      </c>
      <c r="D27" s="26" t="s">
        <v>226</v>
      </c>
      <c r="E27">
        <v>650</v>
      </c>
      <c r="F27" s="27">
        <v>42822</v>
      </c>
      <c r="G27">
        <v>50</v>
      </c>
      <c r="H27" t="s">
        <v>251</v>
      </c>
    </row>
    <row r="28" spans="1:8" s="26" customFormat="1" x14ac:dyDescent="0.25">
      <c r="A28" s="26">
        <v>500</v>
      </c>
      <c r="B28" s="26" t="s">
        <v>249</v>
      </c>
      <c r="C28" s="26">
        <v>211</v>
      </c>
      <c r="D28" s="26" t="s">
        <v>226</v>
      </c>
      <c r="E28" s="26">
        <v>160</v>
      </c>
      <c r="F28" s="27">
        <v>42856</v>
      </c>
      <c r="H28" s="26" t="s">
        <v>253</v>
      </c>
    </row>
    <row r="29" spans="1:8" x14ac:dyDescent="0.25">
      <c r="A29" s="26">
        <v>400</v>
      </c>
      <c r="B29" s="26" t="s">
        <v>248</v>
      </c>
      <c r="C29" s="26">
        <v>211</v>
      </c>
      <c r="D29" s="26" t="s">
        <v>226</v>
      </c>
      <c r="E29">
        <v>750</v>
      </c>
      <c r="F29" s="27">
        <v>42865</v>
      </c>
      <c r="H29" t="s">
        <v>253</v>
      </c>
    </row>
    <row r="30" spans="1:8" s="26" customFormat="1" x14ac:dyDescent="0.25">
      <c r="A30" s="26">
        <v>300</v>
      </c>
      <c r="B30" s="26" t="s">
        <v>247</v>
      </c>
      <c r="C30" s="26">
        <v>211</v>
      </c>
      <c r="D30" s="26" t="s">
        <v>226</v>
      </c>
      <c r="E30" s="26">
        <v>700</v>
      </c>
      <c r="F30" s="27">
        <v>42845</v>
      </c>
      <c r="H30" s="26" t="s">
        <v>251</v>
      </c>
    </row>
    <row r="31" spans="1:8" x14ac:dyDescent="0.25">
      <c r="A31" s="26">
        <v>200</v>
      </c>
      <c r="B31" s="26" t="s">
        <v>246</v>
      </c>
      <c r="C31" s="26">
        <v>211</v>
      </c>
      <c r="D31" s="26" t="s">
        <v>226</v>
      </c>
      <c r="E31">
        <v>240</v>
      </c>
      <c r="F31" s="27">
        <v>42814</v>
      </c>
      <c r="H31" t="s">
        <v>251</v>
      </c>
    </row>
    <row r="32" spans="1:8" x14ac:dyDescent="0.25">
      <c r="A32" s="26">
        <v>600</v>
      </c>
      <c r="B32" s="26" t="s">
        <v>746</v>
      </c>
      <c r="C32" s="26">
        <v>212</v>
      </c>
      <c r="D32" s="26" t="s">
        <v>749</v>
      </c>
      <c r="E32">
        <v>550</v>
      </c>
      <c r="F32" s="27">
        <v>42822</v>
      </c>
      <c r="G32">
        <v>50</v>
      </c>
      <c r="H32" t="s">
        <v>251</v>
      </c>
    </row>
    <row r="33" spans="1:8" x14ac:dyDescent="0.25">
      <c r="A33" s="26">
        <v>500</v>
      </c>
      <c r="B33" s="26" t="s">
        <v>249</v>
      </c>
      <c r="C33" s="26">
        <v>212</v>
      </c>
      <c r="D33" s="26" t="s">
        <v>749</v>
      </c>
      <c r="E33">
        <v>200</v>
      </c>
      <c r="F33" s="27">
        <v>42856</v>
      </c>
      <c r="H33" t="s">
        <v>251</v>
      </c>
    </row>
    <row r="34" spans="1:8" x14ac:dyDescent="0.25">
      <c r="A34" s="26">
        <v>400</v>
      </c>
      <c r="B34" s="26" t="s">
        <v>248</v>
      </c>
      <c r="C34" s="26">
        <v>212</v>
      </c>
      <c r="D34" s="26" t="s">
        <v>749</v>
      </c>
      <c r="E34">
        <v>250</v>
      </c>
      <c r="F34" s="27">
        <v>42865</v>
      </c>
      <c r="H34" t="s">
        <v>251</v>
      </c>
    </row>
    <row r="35" spans="1:8" s="26" customFormat="1" x14ac:dyDescent="0.25">
      <c r="A35" s="26">
        <v>300</v>
      </c>
      <c r="B35" s="26" t="s">
        <v>247</v>
      </c>
      <c r="C35" s="26">
        <v>212</v>
      </c>
      <c r="D35" s="26" t="s">
        <v>749</v>
      </c>
      <c r="E35" s="26">
        <v>500</v>
      </c>
      <c r="F35" s="27">
        <v>42823</v>
      </c>
      <c r="H35" s="26" t="s">
        <v>251</v>
      </c>
    </row>
    <row r="36" spans="1:8" s="26" customFormat="1" x14ac:dyDescent="0.25">
      <c r="A36" s="26">
        <v>200</v>
      </c>
      <c r="B36" s="26" t="s">
        <v>246</v>
      </c>
      <c r="C36" s="26">
        <v>212</v>
      </c>
      <c r="D36" s="26" t="s">
        <v>749</v>
      </c>
      <c r="E36" s="26">
        <v>300</v>
      </c>
      <c r="F36" s="27">
        <v>42814</v>
      </c>
      <c r="H36" s="26" t="s">
        <v>251</v>
      </c>
    </row>
    <row r="37" spans="1:8" s="26" customFormat="1" x14ac:dyDescent="0.25">
      <c r="A37" s="26">
        <v>600</v>
      </c>
      <c r="B37" s="26" t="s">
        <v>746</v>
      </c>
      <c r="C37" s="26">
        <v>213</v>
      </c>
      <c r="D37" s="26" t="s">
        <v>227</v>
      </c>
      <c r="E37" s="26">
        <v>500</v>
      </c>
      <c r="F37" s="27">
        <v>42816</v>
      </c>
      <c r="G37" s="26">
        <v>50</v>
      </c>
      <c r="H37" s="26" t="s">
        <v>253</v>
      </c>
    </row>
    <row r="38" spans="1:8" s="26" customFormat="1" x14ac:dyDescent="0.25">
      <c r="A38" s="26">
        <v>500</v>
      </c>
      <c r="B38" s="26" t="s">
        <v>249</v>
      </c>
      <c r="C38" s="26">
        <v>213</v>
      </c>
      <c r="D38" s="26" t="s">
        <v>227</v>
      </c>
      <c r="E38" s="26">
        <v>250</v>
      </c>
      <c r="F38" s="27">
        <v>42870</v>
      </c>
      <c r="H38" s="26" t="s">
        <v>251</v>
      </c>
    </row>
    <row r="39" spans="1:8" s="26" customFormat="1" x14ac:dyDescent="0.25">
      <c r="A39" s="26">
        <v>400</v>
      </c>
      <c r="B39" s="26" t="s">
        <v>248</v>
      </c>
      <c r="C39" s="26">
        <v>213</v>
      </c>
      <c r="D39" s="26" t="s">
        <v>227</v>
      </c>
      <c r="E39" s="26">
        <v>100</v>
      </c>
      <c r="F39" s="27">
        <v>42854</v>
      </c>
      <c r="H39" s="26" t="s">
        <v>253</v>
      </c>
    </row>
    <row r="40" spans="1:8" s="26" customFormat="1" x14ac:dyDescent="0.25">
      <c r="A40" s="26">
        <v>300</v>
      </c>
      <c r="B40" s="26" t="s">
        <v>247</v>
      </c>
      <c r="C40" s="26">
        <v>213</v>
      </c>
      <c r="D40" s="26" t="s">
        <v>227</v>
      </c>
      <c r="E40" s="26">
        <v>200</v>
      </c>
      <c r="F40" s="27">
        <v>42814</v>
      </c>
      <c r="H40" s="26" t="s">
        <v>251</v>
      </c>
    </row>
    <row r="41" spans="1:8" s="26" customFormat="1" x14ac:dyDescent="0.25">
      <c r="A41" s="26">
        <v>200</v>
      </c>
      <c r="B41" s="26" t="s">
        <v>246</v>
      </c>
      <c r="C41" s="26">
        <v>213</v>
      </c>
      <c r="D41" s="26" t="s">
        <v>227</v>
      </c>
      <c r="E41" s="26">
        <v>520</v>
      </c>
      <c r="F41" s="27">
        <v>42816</v>
      </c>
      <c r="H41" s="26" t="s">
        <v>253</v>
      </c>
    </row>
    <row r="42" spans="1:8" x14ac:dyDescent="0.25">
      <c r="A42" s="26">
        <v>600</v>
      </c>
      <c r="B42" s="26" t="s">
        <v>746</v>
      </c>
      <c r="C42" s="26">
        <v>214</v>
      </c>
      <c r="D42" s="26" t="s">
        <v>750</v>
      </c>
      <c r="E42">
        <v>550</v>
      </c>
      <c r="F42" s="27">
        <v>42824</v>
      </c>
      <c r="G42">
        <v>50</v>
      </c>
      <c r="H42" t="s">
        <v>251</v>
      </c>
    </row>
    <row r="43" spans="1:8" x14ac:dyDescent="0.25">
      <c r="A43" s="26">
        <v>500</v>
      </c>
      <c r="B43" s="26" t="s">
        <v>249</v>
      </c>
      <c r="C43" s="26">
        <v>214</v>
      </c>
      <c r="D43" s="26" t="s">
        <v>750</v>
      </c>
      <c r="E43">
        <v>200</v>
      </c>
      <c r="F43" s="27">
        <v>42870</v>
      </c>
      <c r="H43" t="s">
        <v>251</v>
      </c>
    </row>
    <row r="44" spans="1:8" x14ac:dyDescent="0.25">
      <c r="A44" s="26">
        <v>400</v>
      </c>
      <c r="B44" s="26" t="s">
        <v>248</v>
      </c>
      <c r="C44" s="26">
        <v>214</v>
      </c>
      <c r="D44" s="26" t="s">
        <v>750</v>
      </c>
      <c r="E44">
        <v>150</v>
      </c>
      <c r="F44" s="27">
        <v>42850</v>
      </c>
      <c r="H44" t="s">
        <v>251</v>
      </c>
    </row>
    <row r="45" spans="1:8" s="26" customFormat="1" ht="14.25" customHeight="1" x14ac:dyDescent="0.25">
      <c r="A45" s="26">
        <v>300</v>
      </c>
      <c r="B45" s="26" t="s">
        <v>247</v>
      </c>
      <c r="C45" s="26">
        <v>214</v>
      </c>
      <c r="D45" s="26" t="s">
        <v>750</v>
      </c>
      <c r="E45" s="26">
        <v>500</v>
      </c>
      <c r="F45" s="27">
        <v>42814</v>
      </c>
      <c r="H45" s="26" t="s">
        <v>251</v>
      </c>
    </row>
    <row r="46" spans="1:8" s="26" customFormat="1" x14ac:dyDescent="0.25">
      <c r="A46" s="26">
        <v>200</v>
      </c>
      <c r="B46" s="26" t="s">
        <v>246</v>
      </c>
      <c r="C46" s="26">
        <v>214</v>
      </c>
      <c r="D46" s="26" t="s">
        <v>750</v>
      </c>
      <c r="E46" s="26">
        <v>500</v>
      </c>
      <c r="F46" s="27">
        <v>42823</v>
      </c>
      <c r="H46" s="26" t="s">
        <v>251</v>
      </c>
    </row>
    <row r="47" spans="1:8" x14ac:dyDescent="0.25">
      <c r="A47" s="26">
        <v>600</v>
      </c>
      <c r="B47" s="26" t="s">
        <v>746</v>
      </c>
      <c r="C47" s="26">
        <v>215</v>
      </c>
      <c r="D47" s="26" t="s">
        <v>228</v>
      </c>
      <c r="E47">
        <v>500</v>
      </c>
      <c r="F47" s="27">
        <v>42824</v>
      </c>
      <c r="G47">
        <v>50</v>
      </c>
      <c r="H47" t="s">
        <v>253</v>
      </c>
    </row>
    <row r="48" spans="1:8" s="26" customFormat="1" x14ac:dyDescent="0.25">
      <c r="A48" s="26">
        <v>500</v>
      </c>
      <c r="B48" s="26" t="s">
        <v>249</v>
      </c>
      <c r="C48" s="26">
        <v>215</v>
      </c>
      <c r="D48" s="26" t="s">
        <v>228</v>
      </c>
      <c r="E48" s="26">
        <v>300</v>
      </c>
      <c r="F48" s="27">
        <v>42865</v>
      </c>
      <c r="H48" s="26" t="s">
        <v>253</v>
      </c>
    </row>
    <row r="49" spans="1:8" x14ac:dyDescent="0.25">
      <c r="A49" s="26">
        <v>400</v>
      </c>
      <c r="B49" s="26" t="s">
        <v>248</v>
      </c>
      <c r="C49" s="26">
        <v>215</v>
      </c>
      <c r="D49" s="26" t="s">
        <v>228</v>
      </c>
      <c r="E49">
        <v>240</v>
      </c>
      <c r="F49" s="27">
        <v>42870</v>
      </c>
      <c r="H49" t="s">
        <v>251</v>
      </c>
    </row>
    <row r="50" spans="1:8" s="26" customFormat="1" x14ac:dyDescent="0.25">
      <c r="A50" s="26">
        <v>300</v>
      </c>
      <c r="B50" s="26" t="s">
        <v>247</v>
      </c>
      <c r="C50" s="26">
        <v>215</v>
      </c>
      <c r="D50" s="26" t="s">
        <v>228</v>
      </c>
      <c r="E50" s="26">
        <v>500</v>
      </c>
      <c r="F50" s="27">
        <v>42855</v>
      </c>
      <c r="H50" s="26" t="s">
        <v>251</v>
      </c>
    </row>
    <row r="51" spans="1:8" x14ac:dyDescent="0.25">
      <c r="A51" s="26">
        <v>200</v>
      </c>
      <c r="B51" s="26" t="s">
        <v>246</v>
      </c>
      <c r="C51" s="26">
        <v>215</v>
      </c>
      <c r="D51" s="26" t="s">
        <v>228</v>
      </c>
      <c r="E51">
        <v>470</v>
      </c>
      <c r="F51" s="27">
        <v>42830</v>
      </c>
      <c r="H51" t="s">
        <v>253</v>
      </c>
    </row>
    <row r="52" spans="1:8" x14ac:dyDescent="0.25">
      <c r="A52" s="26">
        <v>600</v>
      </c>
      <c r="B52" s="26" t="s">
        <v>746</v>
      </c>
      <c r="C52" s="26">
        <v>301</v>
      </c>
      <c r="D52" s="26" t="s">
        <v>229</v>
      </c>
      <c r="E52">
        <v>150</v>
      </c>
      <c r="F52" s="27">
        <v>42827</v>
      </c>
      <c r="G52">
        <v>150</v>
      </c>
      <c r="H52" t="s">
        <v>251</v>
      </c>
    </row>
    <row r="53" spans="1:8" x14ac:dyDescent="0.25">
      <c r="A53" s="26">
        <v>500</v>
      </c>
      <c r="B53" s="26" t="s">
        <v>249</v>
      </c>
      <c r="C53" s="26">
        <v>301</v>
      </c>
      <c r="D53" s="26" t="s">
        <v>229</v>
      </c>
      <c r="E53">
        <v>340</v>
      </c>
      <c r="F53" s="27">
        <v>42821</v>
      </c>
      <c r="H53" t="s">
        <v>251</v>
      </c>
    </row>
    <row r="54" spans="1:8" x14ac:dyDescent="0.25">
      <c r="A54" s="26">
        <v>400</v>
      </c>
      <c r="B54" s="26" t="s">
        <v>248</v>
      </c>
      <c r="C54" s="26">
        <v>301</v>
      </c>
      <c r="D54" s="26" t="s">
        <v>229</v>
      </c>
      <c r="E54">
        <v>50</v>
      </c>
      <c r="F54" s="27">
        <v>42870</v>
      </c>
      <c r="H54" t="s">
        <v>251</v>
      </c>
    </row>
    <row r="55" spans="1:8" s="26" customFormat="1" x14ac:dyDescent="0.25">
      <c r="A55" s="26">
        <v>300</v>
      </c>
      <c r="B55" s="26" t="s">
        <v>247</v>
      </c>
      <c r="C55" s="26">
        <v>301</v>
      </c>
      <c r="D55" s="26" t="s">
        <v>229</v>
      </c>
      <c r="E55" s="26">
        <v>460</v>
      </c>
      <c r="F55" s="27">
        <v>42855</v>
      </c>
      <c r="H55" s="26" t="s">
        <v>253</v>
      </c>
    </row>
    <row r="56" spans="1:8" s="26" customFormat="1" x14ac:dyDescent="0.25">
      <c r="A56" s="26">
        <v>200</v>
      </c>
      <c r="B56" s="26" t="s">
        <v>246</v>
      </c>
      <c r="C56" s="26">
        <v>301</v>
      </c>
      <c r="D56" s="26" t="s">
        <v>229</v>
      </c>
      <c r="E56" s="26">
        <v>900</v>
      </c>
      <c r="F56" s="27">
        <v>42832</v>
      </c>
      <c r="H56" s="26" t="s">
        <v>253</v>
      </c>
    </row>
    <row r="57" spans="1:8" s="26" customFormat="1" x14ac:dyDescent="0.25">
      <c r="A57" s="26">
        <v>600</v>
      </c>
      <c r="B57" s="26" t="s">
        <v>746</v>
      </c>
      <c r="C57" s="26">
        <v>302</v>
      </c>
      <c r="D57" s="26" t="s">
        <v>230</v>
      </c>
      <c r="E57" s="26">
        <v>120</v>
      </c>
      <c r="F57" s="27">
        <v>42827</v>
      </c>
      <c r="G57" s="26">
        <v>150</v>
      </c>
      <c r="H57" s="26" t="s">
        <v>253</v>
      </c>
    </row>
    <row r="58" spans="1:8" s="26" customFormat="1" x14ac:dyDescent="0.25">
      <c r="A58" s="26">
        <v>500</v>
      </c>
      <c r="B58" s="26" t="s">
        <v>249</v>
      </c>
      <c r="C58" s="26">
        <v>302</v>
      </c>
      <c r="D58" s="26" t="s">
        <v>230</v>
      </c>
      <c r="E58" s="26">
        <v>550</v>
      </c>
      <c r="F58" s="27">
        <v>42821</v>
      </c>
      <c r="H58" s="26" t="s">
        <v>251</v>
      </c>
    </row>
    <row r="59" spans="1:8" s="26" customFormat="1" x14ac:dyDescent="0.25">
      <c r="A59" s="26">
        <v>400</v>
      </c>
      <c r="B59" s="26" t="s">
        <v>248</v>
      </c>
      <c r="C59" s="26">
        <v>302</v>
      </c>
      <c r="D59" s="26" t="s">
        <v>230</v>
      </c>
      <c r="E59" s="26">
        <v>100</v>
      </c>
      <c r="F59" s="27">
        <v>42870</v>
      </c>
      <c r="H59" s="26" t="s">
        <v>251</v>
      </c>
    </row>
    <row r="60" spans="1:8" s="26" customFormat="1" x14ac:dyDescent="0.25">
      <c r="A60" s="26">
        <v>300</v>
      </c>
      <c r="B60" s="26" t="s">
        <v>247</v>
      </c>
      <c r="C60" s="26">
        <v>302</v>
      </c>
      <c r="D60" s="26" t="s">
        <v>230</v>
      </c>
      <c r="E60" s="26">
        <v>820</v>
      </c>
      <c r="F60" s="27">
        <v>42835</v>
      </c>
      <c r="H60" s="26" t="s">
        <v>251</v>
      </c>
    </row>
    <row r="61" spans="1:8" s="26" customFormat="1" x14ac:dyDescent="0.25">
      <c r="A61" s="26">
        <v>200</v>
      </c>
      <c r="B61" s="26" t="s">
        <v>246</v>
      </c>
      <c r="C61" s="26">
        <v>302</v>
      </c>
      <c r="D61" s="26" t="s">
        <v>230</v>
      </c>
      <c r="E61" s="26">
        <v>280</v>
      </c>
      <c r="F61" s="27">
        <v>42838</v>
      </c>
      <c r="H61" s="26" t="s">
        <v>251</v>
      </c>
    </row>
    <row r="62" spans="1:8" x14ac:dyDescent="0.25">
      <c r="A62" s="26">
        <v>600</v>
      </c>
      <c r="B62" s="26" t="s">
        <v>746</v>
      </c>
      <c r="C62" s="26">
        <v>303</v>
      </c>
      <c r="D62" s="26" t="s">
        <v>231</v>
      </c>
      <c r="E62">
        <v>320</v>
      </c>
      <c r="F62" s="27">
        <v>42831</v>
      </c>
      <c r="G62">
        <v>200</v>
      </c>
      <c r="H62" t="s">
        <v>251</v>
      </c>
    </row>
    <row r="63" spans="1:8" x14ac:dyDescent="0.25">
      <c r="A63" s="26">
        <v>500</v>
      </c>
      <c r="B63" s="26" t="s">
        <v>249</v>
      </c>
      <c r="C63" s="26">
        <v>303</v>
      </c>
      <c r="D63" s="26" t="s">
        <v>231</v>
      </c>
      <c r="E63">
        <v>280</v>
      </c>
      <c r="F63" s="27">
        <v>42814</v>
      </c>
      <c r="H63" t="s">
        <v>251</v>
      </c>
    </row>
    <row r="64" spans="1:8" x14ac:dyDescent="0.25">
      <c r="A64" s="26">
        <v>400</v>
      </c>
      <c r="B64" s="26" t="s">
        <v>248</v>
      </c>
      <c r="C64" s="26">
        <v>303</v>
      </c>
      <c r="D64" s="26" t="s">
        <v>231</v>
      </c>
      <c r="E64">
        <v>400</v>
      </c>
      <c r="F64" s="27">
        <v>42844</v>
      </c>
      <c r="H64" t="s">
        <v>253</v>
      </c>
    </row>
    <row r="65" spans="1:8" s="26" customFormat="1" ht="14.25" customHeight="1" x14ac:dyDescent="0.25">
      <c r="A65" s="26">
        <v>300</v>
      </c>
      <c r="B65" s="26" t="s">
        <v>247</v>
      </c>
      <c r="C65" s="26">
        <v>303</v>
      </c>
      <c r="D65" s="26" t="s">
        <v>231</v>
      </c>
      <c r="E65" s="26">
        <v>140</v>
      </c>
      <c r="F65" s="27">
        <v>42835</v>
      </c>
      <c r="H65" s="26" t="s">
        <v>253</v>
      </c>
    </row>
    <row r="66" spans="1:8" s="26" customFormat="1" x14ac:dyDescent="0.25">
      <c r="A66" s="26">
        <v>200</v>
      </c>
      <c r="B66" s="26" t="s">
        <v>246</v>
      </c>
      <c r="C66" s="26">
        <v>303</v>
      </c>
      <c r="D66" s="26" t="s">
        <v>231</v>
      </c>
      <c r="E66" s="26">
        <v>640</v>
      </c>
      <c r="F66" s="27">
        <v>42839</v>
      </c>
      <c r="H66" s="26" t="s">
        <v>253</v>
      </c>
    </row>
    <row r="67" spans="1:8" x14ac:dyDescent="0.25">
      <c r="A67" s="26">
        <v>600</v>
      </c>
      <c r="B67" s="26" t="s">
        <v>746</v>
      </c>
      <c r="C67" s="26">
        <v>304</v>
      </c>
      <c r="D67" s="26" t="s">
        <v>751</v>
      </c>
      <c r="E67">
        <v>250</v>
      </c>
      <c r="F67" s="27">
        <v>42838</v>
      </c>
      <c r="G67">
        <v>200</v>
      </c>
      <c r="H67" t="s">
        <v>251</v>
      </c>
    </row>
    <row r="68" spans="1:8" s="26" customFormat="1" x14ac:dyDescent="0.25">
      <c r="A68" s="26">
        <v>500</v>
      </c>
      <c r="B68" s="26" t="s">
        <v>249</v>
      </c>
      <c r="C68" s="26">
        <v>304</v>
      </c>
      <c r="D68" s="26" t="s">
        <v>751</v>
      </c>
      <c r="E68" s="26">
        <v>275</v>
      </c>
      <c r="F68" s="27">
        <v>42812</v>
      </c>
      <c r="H68" s="26" t="s">
        <v>251</v>
      </c>
    </row>
    <row r="69" spans="1:8" x14ac:dyDescent="0.25">
      <c r="A69" s="26">
        <v>400</v>
      </c>
      <c r="B69" s="26" t="s">
        <v>248</v>
      </c>
      <c r="C69" s="26">
        <v>304</v>
      </c>
      <c r="D69" s="26" t="s">
        <v>751</v>
      </c>
      <c r="E69">
        <v>300</v>
      </c>
      <c r="F69" s="27">
        <v>42844</v>
      </c>
      <c r="H69" t="s">
        <v>253</v>
      </c>
    </row>
    <row r="70" spans="1:8" s="26" customFormat="1" x14ac:dyDescent="0.25">
      <c r="A70" s="26">
        <v>300</v>
      </c>
      <c r="B70" s="26" t="s">
        <v>247</v>
      </c>
      <c r="C70" s="26">
        <v>304</v>
      </c>
      <c r="D70" s="26" t="s">
        <v>751</v>
      </c>
      <c r="E70" s="26">
        <v>700</v>
      </c>
      <c r="F70" s="27">
        <v>42837</v>
      </c>
      <c r="H70" s="26" t="s">
        <v>251</v>
      </c>
    </row>
    <row r="71" spans="1:8" x14ac:dyDescent="0.25">
      <c r="A71" s="26">
        <v>200</v>
      </c>
      <c r="B71" s="26" t="s">
        <v>246</v>
      </c>
      <c r="C71" s="26">
        <v>304</v>
      </c>
      <c r="D71" s="26" t="s">
        <v>751</v>
      </c>
      <c r="E71">
        <v>600</v>
      </c>
      <c r="F71" s="27">
        <v>42843</v>
      </c>
      <c r="H71" t="s">
        <v>251</v>
      </c>
    </row>
    <row r="72" spans="1:8" x14ac:dyDescent="0.25">
      <c r="A72" s="26">
        <v>600</v>
      </c>
      <c r="B72" s="26" t="s">
        <v>746</v>
      </c>
      <c r="C72" s="26">
        <v>305</v>
      </c>
      <c r="D72" s="26" t="s">
        <v>752</v>
      </c>
      <c r="E72">
        <v>200</v>
      </c>
      <c r="F72" s="27">
        <v>42838</v>
      </c>
      <c r="G72">
        <v>150</v>
      </c>
      <c r="H72" t="s">
        <v>253</v>
      </c>
    </row>
    <row r="73" spans="1:8" x14ac:dyDescent="0.25">
      <c r="A73" s="26">
        <v>500</v>
      </c>
      <c r="B73" s="26" t="s">
        <v>249</v>
      </c>
      <c r="C73" s="26">
        <v>305</v>
      </c>
      <c r="D73" s="26" t="s">
        <v>752</v>
      </c>
      <c r="E73">
        <v>400</v>
      </c>
      <c r="F73" s="27">
        <v>42821</v>
      </c>
      <c r="H73" t="s">
        <v>253</v>
      </c>
    </row>
    <row r="74" spans="1:8" x14ac:dyDescent="0.25">
      <c r="A74" s="26">
        <v>400</v>
      </c>
      <c r="B74" s="26" t="s">
        <v>248</v>
      </c>
      <c r="C74" s="26">
        <v>305</v>
      </c>
      <c r="D74" s="26" t="s">
        <v>752</v>
      </c>
      <c r="E74">
        <v>350</v>
      </c>
      <c r="F74" s="27">
        <v>42867</v>
      </c>
      <c r="H74" t="s">
        <v>253</v>
      </c>
    </row>
    <row r="75" spans="1:8" s="26" customFormat="1" x14ac:dyDescent="0.25">
      <c r="A75" s="26">
        <v>300</v>
      </c>
      <c r="B75" s="26" t="s">
        <v>247</v>
      </c>
      <c r="C75" s="26">
        <v>305</v>
      </c>
      <c r="D75" s="26" t="s">
        <v>752</v>
      </c>
      <c r="E75" s="26">
        <v>650</v>
      </c>
      <c r="F75" s="27">
        <v>42837</v>
      </c>
      <c r="H75" s="26" t="s">
        <v>253</v>
      </c>
    </row>
    <row r="76" spans="1:8" s="26" customFormat="1" x14ac:dyDescent="0.25">
      <c r="A76" s="26">
        <v>200</v>
      </c>
      <c r="B76" s="26" t="s">
        <v>246</v>
      </c>
      <c r="C76" s="26">
        <v>305</v>
      </c>
      <c r="D76" s="26" t="s">
        <v>752</v>
      </c>
      <c r="E76" s="26">
        <v>500</v>
      </c>
      <c r="F76" s="27">
        <v>42845</v>
      </c>
      <c r="H76" s="26" t="s">
        <v>253</v>
      </c>
    </row>
    <row r="77" spans="1:8" s="26" customFormat="1" x14ac:dyDescent="0.25">
      <c r="A77" s="26">
        <v>600</v>
      </c>
      <c r="B77" s="26" t="s">
        <v>746</v>
      </c>
      <c r="C77" s="26">
        <v>401</v>
      </c>
      <c r="D77" s="26" t="s">
        <v>753</v>
      </c>
      <c r="E77" s="26">
        <v>500</v>
      </c>
      <c r="F77" s="27">
        <v>42830</v>
      </c>
      <c r="G77" s="26">
        <v>200</v>
      </c>
      <c r="H77" s="26" t="s">
        <v>251</v>
      </c>
    </row>
    <row r="78" spans="1:8" s="26" customFormat="1" x14ac:dyDescent="0.25">
      <c r="A78" s="26">
        <v>500</v>
      </c>
      <c r="B78" s="26" t="s">
        <v>249</v>
      </c>
      <c r="C78" s="26">
        <v>401</v>
      </c>
      <c r="D78" s="26" t="s">
        <v>753</v>
      </c>
      <c r="E78" s="26">
        <v>300</v>
      </c>
      <c r="F78" s="27">
        <v>42821</v>
      </c>
      <c r="H78" s="26" t="s">
        <v>251</v>
      </c>
    </row>
    <row r="79" spans="1:8" s="26" customFormat="1" x14ac:dyDescent="0.25">
      <c r="A79" s="26">
        <v>400</v>
      </c>
      <c r="B79" s="26" t="s">
        <v>248</v>
      </c>
      <c r="C79" s="26">
        <v>401</v>
      </c>
      <c r="D79" s="26" t="s">
        <v>753</v>
      </c>
      <c r="E79" s="26">
        <v>350</v>
      </c>
      <c r="F79" s="27">
        <v>42863</v>
      </c>
      <c r="H79" s="26" t="s">
        <v>253</v>
      </c>
    </row>
    <row r="80" spans="1:8" s="26" customFormat="1" x14ac:dyDescent="0.25">
      <c r="A80" s="26">
        <v>300</v>
      </c>
      <c r="B80" s="26" t="s">
        <v>247</v>
      </c>
      <c r="C80" s="26">
        <v>401</v>
      </c>
      <c r="D80" s="26" t="s">
        <v>753</v>
      </c>
      <c r="E80" s="26">
        <v>600</v>
      </c>
      <c r="F80" s="27">
        <v>42845</v>
      </c>
      <c r="H80" s="26" t="s">
        <v>251</v>
      </c>
    </row>
    <row r="81" spans="1:8" s="26" customFormat="1" x14ac:dyDescent="0.25">
      <c r="A81" s="26">
        <v>200</v>
      </c>
      <c r="B81" s="26" t="s">
        <v>246</v>
      </c>
      <c r="C81" s="26">
        <v>401</v>
      </c>
      <c r="D81" s="26" t="s">
        <v>753</v>
      </c>
      <c r="E81" s="26">
        <v>400</v>
      </c>
      <c r="F81" s="27">
        <v>42849</v>
      </c>
      <c r="H81" s="26" t="s">
        <v>253</v>
      </c>
    </row>
    <row r="82" spans="1:8" x14ac:dyDescent="0.25">
      <c r="A82" s="26">
        <v>600</v>
      </c>
      <c r="B82" s="26" t="s">
        <v>746</v>
      </c>
      <c r="C82" s="26">
        <v>402</v>
      </c>
      <c r="D82" s="26" t="s">
        <v>754</v>
      </c>
      <c r="E82">
        <v>400</v>
      </c>
      <c r="F82" s="27">
        <v>42840</v>
      </c>
      <c r="G82">
        <v>200</v>
      </c>
      <c r="H82" t="s">
        <v>251</v>
      </c>
    </row>
    <row r="83" spans="1:8" x14ac:dyDescent="0.25">
      <c r="A83" s="26">
        <v>500</v>
      </c>
      <c r="B83" s="26" t="s">
        <v>249</v>
      </c>
      <c r="C83" s="26">
        <v>402</v>
      </c>
      <c r="D83" s="26" t="s">
        <v>754</v>
      </c>
      <c r="E83">
        <v>200</v>
      </c>
      <c r="F83" s="27">
        <v>42821</v>
      </c>
      <c r="H83" t="s">
        <v>251</v>
      </c>
    </row>
    <row r="84" spans="1:8" x14ac:dyDescent="0.25">
      <c r="A84" s="26">
        <v>400</v>
      </c>
      <c r="B84" s="26" t="s">
        <v>248</v>
      </c>
      <c r="C84" s="26">
        <v>402</v>
      </c>
      <c r="D84" s="26" t="s">
        <v>754</v>
      </c>
      <c r="E84">
        <v>250</v>
      </c>
      <c r="F84" s="27">
        <v>42863</v>
      </c>
      <c r="H84" t="s">
        <v>251</v>
      </c>
    </row>
    <row r="85" spans="1:8" s="26" customFormat="1" ht="14.25" customHeight="1" x14ac:dyDescent="0.25">
      <c r="A85" s="26">
        <v>300</v>
      </c>
      <c r="B85" s="26" t="s">
        <v>247</v>
      </c>
      <c r="C85" s="26">
        <v>402</v>
      </c>
      <c r="D85" s="26" t="s">
        <v>754</v>
      </c>
      <c r="E85" s="26">
        <v>600</v>
      </c>
      <c r="F85" s="27">
        <v>42845</v>
      </c>
      <c r="H85" s="26" t="s">
        <v>251</v>
      </c>
    </row>
    <row r="86" spans="1:8" s="26" customFormat="1" x14ac:dyDescent="0.25">
      <c r="A86" s="26">
        <v>200</v>
      </c>
      <c r="B86" s="26" t="s">
        <v>246</v>
      </c>
      <c r="C86" s="26">
        <v>402</v>
      </c>
      <c r="D86" s="26" t="s">
        <v>754</v>
      </c>
      <c r="E86" s="26">
        <v>450</v>
      </c>
      <c r="F86" s="27">
        <v>42855</v>
      </c>
      <c r="H86" s="26" t="s">
        <v>251</v>
      </c>
    </row>
    <row r="87" spans="1:8" x14ac:dyDescent="0.25">
      <c r="A87" s="26">
        <v>600</v>
      </c>
      <c r="B87" s="26" t="s">
        <v>746</v>
      </c>
      <c r="C87" s="26">
        <v>403</v>
      </c>
      <c r="D87" s="26" t="s">
        <v>755</v>
      </c>
      <c r="E87">
        <v>450</v>
      </c>
      <c r="F87" s="27">
        <v>42840</v>
      </c>
      <c r="G87">
        <v>200</v>
      </c>
      <c r="H87" t="s">
        <v>253</v>
      </c>
    </row>
    <row r="88" spans="1:8" s="26" customFormat="1" x14ac:dyDescent="0.25">
      <c r="A88" s="26">
        <v>500</v>
      </c>
      <c r="B88" s="26" t="s">
        <v>249</v>
      </c>
      <c r="C88" s="26">
        <v>403</v>
      </c>
      <c r="D88" s="26" t="s">
        <v>755</v>
      </c>
      <c r="E88" s="26">
        <v>300</v>
      </c>
      <c r="F88" s="27">
        <v>42836</v>
      </c>
      <c r="H88" s="26" t="s">
        <v>251</v>
      </c>
    </row>
    <row r="89" spans="1:8" x14ac:dyDescent="0.25">
      <c r="A89" s="26">
        <v>400</v>
      </c>
      <c r="B89" s="26" t="s">
        <v>248</v>
      </c>
      <c r="C89" s="26">
        <v>403</v>
      </c>
      <c r="D89" s="26" t="s">
        <v>755</v>
      </c>
      <c r="E89">
        <v>300</v>
      </c>
      <c r="F89" s="27">
        <v>42863</v>
      </c>
      <c r="H89" t="s">
        <v>251</v>
      </c>
    </row>
    <row r="90" spans="1:8" s="26" customFormat="1" x14ac:dyDescent="0.25">
      <c r="A90" s="26">
        <v>300</v>
      </c>
      <c r="B90" s="26" t="s">
        <v>247</v>
      </c>
      <c r="C90" s="26">
        <v>403</v>
      </c>
      <c r="D90" s="26" t="s">
        <v>755</v>
      </c>
      <c r="E90" s="26">
        <v>500</v>
      </c>
      <c r="F90" s="27">
        <v>42850</v>
      </c>
      <c r="H90" s="26" t="s">
        <v>251</v>
      </c>
    </row>
    <row r="91" spans="1:8" x14ac:dyDescent="0.25">
      <c r="A91" s="26">
        <v>200</v>
      </c>
      <c r="B91" s="26" t="s">
        <v>246</v>
      </c>
      <c r="C91" s="26">
        <v>403</v>
      </c>
      <c r="D91" s="26" t="s">
        <v>755</v>
      </c>
      <c r="E91">
        <v>350</v>
      </c>
      <c r="F91" s="27">
        <v>42856</v>
      </c>
      <c r="H91" t="s">
        <v>251</v>
      </c>
    </row>
    <row r="92" spans="1:8" x14ac:dyDescent="0.25">
      <c r="A92" s="26">
        <v>600</v>
      </c>
      <c r="B92" s="26" t="s">
        <v>746</v>
      </c>
      <c r="C92" s="26">
        <v>404</v>
      </c>
      <c r="D92" s="26" t="s">
        <v>756</v>
      </c>
      <c r="E92">
        <v>400</v>
      </c>
      <c r="F92" s="27">
        <v>42848</v>
      </c>
      <c r="G92">
        <v>200</v>
      </c>
      <c r="H92" t="s">
        <v>251</v>
      </c>
    </row>
    <row r="93" spans="1:8" x14ac:dyDescent="0.25">
      <c r="A93" s="26">
        <v>500</v>
      </c>
      <c r="B93" s="26" t="s">
        <v>249</v>
      </c>
      <c r="C93" s="26">
        <v>404</v>
      </c>
      <c r="D93" s="26" t="s">
        <v>756</v>
      </c>
      <c r="E93">
        <v>350</v>
      </c>
      <c r="F93" s="27">
        <v>42843</v>
      </c>
      <c r="H93" t="s">
        <v>253</v>
      </c>
    </row>
    <row r="94" spans="1:8" x14ac:dyDescent="0.25">
      <c r="A94" s="26">
        <v>400</v>
      </c>
      <c r="B94" s="26" t="s">
        <v>248</v>
      </c>
      <c r="C94" s="26">
        <v>404</v>
      </c>
      <c r="D94" s="26" t="s">
        <v>756</v>
      </c>
      <c r="E94">
        <v>300</v>
      </c>
      <c r="F94" s="27">
        <v>42861</v>
      </c>
      <c r="H94" t="s">
        <v>251</v>
      </c>
    </row>
    <row r="95" spans="1:8" x14ac:dyDescent="0.25">
      <c r="A95">
        <v>300</v>
      </c>
      <c r="B95" t="s">
        <v>247</v>
      </c>
      <c r="C95">
        <v>404</v>
      </c>
      <c r="D95" t="s">
        <v>756</v>
      </c>
      <c r="E95">
        <v>400</v>
      </c>
      <c r="F95" s="27">
        <v>42850</v>
      </c>
      <c r="H95" t="s">
        <v>253</v>
      </c>
    </row>
    <row r="96" spans="1:8" x14ac:dyDescent="0.25">
      <c r="A96">
        <v>200</v>
      </c>
      <c r="B96" t="s">
        <v>246</v>
      </c>
      <c r="C96">
        <v>404</v>
      </c>
      <c r="D96" t="s">
        <v>756</v>
      </c>
      <c r="E96">
        <v>300</v>
      </c>
      <c r="F96" s="27">
        <v>42856</v>
      </c>
      <c r="H96" t="s">
        <v>251</v>
      </c>
    </row>
    <row r="97" spans="1:8" s="26" customFormat="1" x14ac:dyDescent="0.25">
      <c r="A97" s="26">
        <v>600</v>
      </c>
      <c r="B97" s="26" t="s">
        <v>746</v>
      </c>
      <c r="C97" s="26">
        <v>405</v>
      </c>
      <c r="D97" s="26" t="s">
        <v>757</v>
      </c>
      <c r="E97" s="26">
        <v>400</v>
      </c>
      <c r="F97" s="27">
        <v>42848</v>
      </c>
      <c r="G97" s="26">
        <v>200</v>
      </c>
      <c r="H97" s="26" t="s">
        <v>251</v>
      </c>
    </row>
    <row r="98" spans="1:8" s="26" customFormat="1" x14ac:dyDescent="0.25">
      <c r="A98" s="26">
        <v>500</v>
      </c>
      <c r="B98" s="26" t="s">
        <v>249</v>
      </c>
      <c r="C98" s="26">
        <v>405</v>
      </c>
      <c r="D98" s="26" t="s">
        <v>757</v>
      </c>
      <c r="E98" s="26">
        <v>300</v>
      </c>
      <c r="F98" s="27">
        <v>42848</v>
      </c>
      <c r="H98" s="26" t="s">
        <v>251</v>
      </c>
    </row>
    <row r="99" spans="1:8" s="26" customFormat="1" x14ac:dyDescent="0.25">
      <c r="A99" s="26">
        <v>400</v>
      </c>
      <c r="B99" s="26" t="s">
        <v>248</v>
      </c>
      <c r="C99" s="26">
        <v>405</v>
      </c>
      <c r="D99" s="26" t="s">
        <v>757</v>
      </c>
      <c r="E99" s="26">
        <v>250</v>
      </c>
      <c r="F99" s="27">
        <v>42856</v>
      </c>
      <c r="H99" s="26" t="s">
        <v>251</v>
      </c>
    </row>
    <row r="100" spans="1:8" s="26" customFormat="1" x14ac:dyDescent="0.25">
      <c r="A100" s="26">
        <v>300</v>
      </c>
      <c r="B100" s="26" t="s">
        <v>247</v>
      </c>
      <c r="C100" s="26">
        <v>405</v>
      </c>
      <c r="D100" s="26" t="s">
        <v>757</v>
      </c>
      <c r="E100" s="26">
        <v>450</v>
      </c>
      <c r="F100" s="27">
        <v>42850</v>
      </c>
      <c r="H100" s="26" t="s">
        <v>251</v>
      </c>
    </row>
    <row r="101" spans="1:8" s="26" customFormat="1" x14ac:dyDescent="0.25">
      <c r="A101" s="26">
        <v>200</v>
      </c>
      <c r="B101" s="26" t="s">
        <v>246</v>
      </c>
      <c r="C101" s="26">
        <v>405</v>
      </c>
      <c r="D101" s="26" t="s">
        <v>757</v>
      </c>
      <c r="E101" s="26">
        <v>200</v>
      </c>
      <c r="F101" s="27">
        <v>42860</v>
      </c>
      <c r="H101" s="26" t="s">
        <v>253</v>
      </c>
    </row>
  </sheetData>
  <sortState ref="A2:H101">
    <sortCondition ref="C1"/>
  </sortState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ColWidth="8.85546875" defaultRowHeight="15" x14ac:dyDescent="0.25"/>
  <cols>
    <col min="1" max="1" width="17.42578125" customWidth="1"/>
    <col min="2" max="2" width="19" customWidth="1"/>
    <col min="3" max="3" width="12" customWidth="1"/>
    <col min="4" max="4" width="17.42578125" customWidth="1"/>
    <col min="5" max="5" width="12.140625" customWidth="1"/>
    <col min="6" max="6" width="18" customWidth="1"/>
    <col min="7" max="7" width="11.7109375" customWidth="1"/>
    <col min="8" max="8" width="17.42578125" customWidth="1"/>
    <col min="9" max="9" width="12.140625" customWidth="1"/>
    <col min="10" max="10" width="16" customWidth="1"/>
    <col min="11" max="11" width="12.85546875" customWidth="1"/>
    <col min="12" max="12" width="18.42578125" customWidth="1"/>
  </cols>
  <sheetData>
    <row r="1" spans="1:12" x14ac:dyDescent="0.25">
      <c r="A1" s="6" t="s">
        <v>125</v>
      </c>
      <c r="B1" s="6" t="s">
        <v>126</v>
      </c>
      <c r="C1" s="6" t="s">
        <v>128</v>
      </c>
      <c r="D1" s="6" t="s">
        <v>127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  <c r="K1" s="6" t="s">
        <v>135</v>
      </c>
      <c r="L1" s="6" t="s">
        <v>136</v>
      </c>
    </row>
    <row r="2" spans="1:12" x14ac:dyDescent="0.25">
      <c r="A2" s="26" t="s">
        <v>226</v>
      </c>
      <c r="B2">
        <v>131</v>
      </c>
      <c r="C2">
        <v>4</v>
      </c>
      <c r="D2">
        <v>132</v>
      </c>
      <c r="E2">
        <v>2</v>
      </c>
      <c r="F2">
        <v>133</v>
      </c>
      <c r="G2">
        <v>4</v>
      </c>
      <c r="H2">
        <v>134</v>
      </c>
      <c r="I2">
        <v>4</v>
      </c>
      <c r="J2">
        <v>570</v>
      </c>
      <c r="K2">
        <v>1</v>
      </c>
      <c r="L2" s="26">
        <v>211</v>
      </c>
    </row>
    <row r="3" spans="1:12" s="26" customFormat="1" x14ac:dyDescent="0.25">
      <c r="A3" s="26" t="s">
        <v>749</v>
      </c>
      <c r="B3" s="26">
        <v>131</v>
      </c>
      <c r="C3" s="26">
        <v>4</v>
      </c>
      <c r="D3" s="26">
        <v>132</v>
      </c>
      <c r="E3" s="26">
        <v>2</v>
      </c>
      <c r="F3" s="26">
        <v>133</v>
      </c>
      <c r="G3" s="26">
        <v>4</v>
      </c>
      <c r="H3" s="26">
        <v>134</v>
      </c>
      <c r="I3" s="26">
        <v>4</v>
      </c>
      <c r="J3" s="26">
        <v>573</v>
      </c>
      <c r="K3" s="26">
        <v>1</v>
      </c>
      <c r="L3" s="26">
        <v>212</v>
      </c>
    </row>
    <row r="4" spans="1:12" x14ac:dyDescent="0.25">
      <c r="A4" s="26" t="s">
        <v>227</v>
      </c>
      <c r="B4" s="26">
        <v>131</v>
      </c>
      <c r="C4" s="26">
        <v>4</v>
      </c>
      <c r="D4" s="26">
        <v>132</v>
      </c>
      <c r="E4" s="26">
        <v>2</v>
      </c>
      <c r="F4" s="26">
        <v>133</v>
      </c>
      <c r="G4" s="26">
        <v>4</v>
      </c>
      <c r="H4" s="26">
        <v>134</v>
      </c>
      <c r="I4" s="26">
        <v>4</v>
      </c>
      <c r="J4">
        <v>571</v>
      </c>
      <c r="K4">
        <v>1</v>
      </c>
      <c r="L4" s="26">
        <v>213</v>
      </c>
    </row>
    <row r="5" spans="1:12" s="26" customFormat="1" x14ac:dyDescent="0.25">
      <c r="A5" s="26" t="s">
        <v>750</v>
      </c>
      <c r="B5" s="26">
        <v>131</v>
      </c>
      <c r="C5" s="26">
        <v>4</v>
      </c>
      <c r="D5" s="26">
        <v>132</v>
      </c>
      <c r="E5" s="26">
        <v>2</v>
      </c>
      <c r="F5" s="26">
        <v>133</v>
      </c>
      <c r="G5" s="26">
        <v>4</v>
      </c>
      <c r="H5" s="26">
        <v>134</v>
      </c>
      <c r="I5" s="26">
        <v>4</v>
      </c>
      <c r="J5" s="26">
        <v>574</v>
      </c>
      <c r="K5" s="26">
        <v>1</v>
      </c>
      <c r="L5" s="28">
        <v>214</v>
      </c>
    </row>
    <row r="6" spans="1:12" x14ac:dyDescent="0.25">
      <c r="A6" s="26" t="s">
        <v>228</v>
      </c>
      <c r="B6" s="26">
        <v>131</v>
      </c>
      <c r="C6" s="26">
        <v>4</v>
      </c>
      <c r="D6" s="26">
        <v>132</v>
      </c>
      <c r="E6" s="26">
        <v>2</v>
      </c>
      <c r="F6" s="26">
        <v>133</v>
      </c>
      <c r="G6" s="26">
        <v>4</v>
      </c>
      <c r="H6" s="26">
        <v>134</v>
      </c>
      <c r="I6" s="26">
        <v>4</v>
      </c>
      <c r="J6" s="28">
        <v>572</v>
      </c>
      <c r="K6" s="28">
        <v>1</v>
      </c>
      <c r="L6" s="26">
        <v>215</v>
      </c>
    </row>
    <row r="7" spans="1:12" x14ac:dyDescent="0.25">
      <c r="A7" s="26" t="s">
        <v>223</v>
      </c>
      <c r="B7" s="28">
        <v>250</v>
      </c>
      <c r="C7" s="28">
        <v>1</v>
      </c>
      <c r="D7" s="28">
        <v>253</v>
      </c>
      <c r="E7" s="28">
        <v>1</v>
      </c>
      <c r="F7" s="28">
        <v>254</v>
      </c>
      <c r="G7" s="28">
        <v>2</v>
      </c>
      <c r="H7" s="28">
        <v>255</v>
      </c>
      <c r="I7" s="28">
        <v>2</v>
      </c>
      <c r="J7" s="28">
        <v>256</v>
      </c>
      <c r="K7" s="28">
        <v>2</v>
      </c>
      <c r="L7" s="26">
        <v>101</v>
      </c>
    </row>
    <row r="8" spans="1:12" x14ac:dyDescent="0.25">
      <c r="A8" s="26" t="s">
        <v>224</v>
      </c>
      <c r="B8" s="28">
        <v>251</v>
      </c>
      <c r="C8" s="28">
        <v>1</v>
      </c>
      <c r="D8" s="28">
        <v>253</v>
      </c>
      <c r="E8" s="28">
        <v>1</v>
      </c>
      <c r="F8" s="28">
        <v>254</v>
      </c>
      <c r="G8" s="28">
        <v>2</v>
      </c>
      <c r="H8" s="28">
        <v>255</v>
      </c>
      <c r="I8" s="28">
        <v>2</v>
      </c>
      <c r="J8" s="28">
        <v>256</v>
      </c>
      <c r="K8" s="28">
        <v>2</v>
      </c>
      <c r="L8" s="26">
        <v>102</v>
      </c>
    </row>
    <row r="9" spans="1:12" x14ac:dyDescent="0.25">
      <c r="A9" s="26" t="s">
        <v>225</v>
      </c>
      <c r="B9" s="28">
        <v>252</v>
      </c>
      <c r="C9" s="28">
        <v>1</v>
      </c>
      <c r="D9">
        <v>253</v>
      </c>
      <c r="E9" s="28">
        <v>1</v>
      </c>
      <c r="F9" s="28">
        <v>254</v>
      </c>
      <c r="G9" s="28">
        <v>2</v>
      </c>
      <c r="H9" s="28">
        <v>255</v>
      </c>
      <c r="I9" s="28">
        <v>2</v>
      </c>
      <c r="J9" s="28">
        <v>256</v>
      </c>
      <c r="K9" s="28">
        <v>2</v>
      </c>
      <c r="L9" s="26">
        <v>103</v>
      </c>
    </row>
    <row r="10" spans="1:12" s="26" customFormat="1" x14ac:dyDescent="0.25">
      <c r="A10" s="26" t="s">
        <v>747</v>
      </c>
      <c r="B10" s="28">
        <v>251</v>
      </c>
      <c r="C10" s="28">
        <v>1</v>
      </c>
      <c r="D10" s="26">
        <v>257</v>
      </c>
      <c r="E10" s="28">
        <v>1</v>
      </c>
      <c r="F10" s="28">
        <v>254</v>
      </c>
      <c r="G10" s="28">
        <v>2</v>
      </c>
      <c r="H10" s="28">
        <v>255</v>
      </c>
      <c r="I10" s="28">
        <v>2</v>
      </c>
      <c r="J10" s="28">
        <v>256</v>
      </c>
      <c r="K10" s="28">
        <v>2</v>
      </c>
      <c r="L10" s="26">
        <v>104</v>
      </c>
    </row>
    <row r="11" spans="1:12" s="26" customFormat="1" x14ac:dyDescent="0.25">
      <c r="A11" s="28" t="s">
        <v>748</v>
      </c>
      <c r="B11" s="28">
        <v>252</v>
      </c>
      <c r="C11" s="28">
        <v>1</v>
      </c>
      <c r="D11" s="26">
        <v>257</v>
      </c>
      <c r="E11" s="28">
        <v>1</v>
      </c>
      <c r="F11" s="28">
        <v>254</v>
      </c>
      <c r="G11" s="28">
        <v>2</v>
      </c>
      <c r="H11" s="28">
        <v>255</v>
      </c>
      <c r="I11" s="28">
        <v>2</v>
      </c>
      <c r="J11" s="28">
        <v>256</v>
      </c>
      <c r="K11" s="28">
        <v>2</v>
      </c>
      <c r="L11" s="26">
        <v>105</v>
      </c>
    </row>
    <row r="12" spans="1:12" x14ac:dyDescent="0.25">
      <c r="A12" s="26" t="s">
        <v>229</v>
      </c>
      <c r="B12" s="28">
        <v>320</v>
      </c>
      <c r="C12" s="28">
        <v>1</v>
      </c>
      <c r="D12">
        <v>321</v>
      </c>
      <c r="E12" s="28">
        <v>1</v>
      </c>
      <c r="F12" s="28">
        <v>322</v>
      </c>
      <c r="G12" s="28">
        <v>1</v>
      </c>
      <c r="L12" s="26">
        <v>301</v>
      </c>
    </row>
    <row r="13" spans="1:12" x14ac:dyDescent="0.25">
      <c r="A13" s="26" t="s">
        <v>230</v>
      </c>
      <c r="B13" s="28">
        <v>320</v>
      </c>
      <c r="C13" s="28">
        <v>1</v>
      </c>
      <c r="D13" s="26">
        <v>321</v>
      </c>
      <c r="E13" s="28">
        <v>1</v>
      </c>
      <c r="F13" s="28">
        <v>322</v>
      </c>
      <c r="G13" s="28">
        <v>1</v>
      </c>
      <c r="L13" s="26">
        <v>302</v>
      </c>
    </row>
    <row r="14" spans="1:12" x14ac:dyDescent="0.25">
      <c r="A14" s="26" t="s">
        <v>231</v>
      </c>
      <c r="B14" s="28">
        <v>320</v>
      </c>
      <c r="C14" s="28">
        <v>1</v>
      </c>
      <c r="D14" s="26">
        <v>321</v>
      </c>
      <c r="E14" s="28">
        <v>1</v>
      </c>
      <c r="F14" s="28">
        <v>322</v>
      </c>
      <c r="G14" s="28">
        <v>1</v>
      </c>
      <c r="L14" s="26">
        <v>303</v>
      </c>
    </row>
    <row r="15" spans="1:12" x14ac:dyDescent="0.25">
      <c r="A15" s="26" t="s">
        <v>751</v>
      </c>
      <c r="B15" s="28">
        <v>320</v>
      </c>
      <c r="C15" s="28">
        <v>1</v>
      </c>
      <c r="D15" s="26">
        <v>321</v>
      </c>
      <c r="E15" s="28">
        <v>1</v>
      </c>
      <c r="F15" s="28">
        <v>322</v>
      </c>
      <c r="G15" s="28">
        <v>1</v>
      </c>
      <c r="L15">
        <v>304</v>
      </c>
    </row>
    <row r="16" spans="1:12" x14ac:dyDescent="0.25">
      <c r="A16" s="26" t="s">
        <v>752</v>
      </c>
      <c r="B16" s="28">
        <v>320</v>
      </c>
      <c r="C16" s="28">
        <v>1</v>
      </c>
      <c r="D16" s="26">
        <v>321</v>
      </c>
      <c r="E16" s="28">
        <v>1</v>
      </c>
      <c r="F16" s="28">
        <v>322</v>
      </c>
      <c r="G16" s="28">
        <v>1</v>
      </c>
      <c r="L16">
        <v>305</v>
      </c>
    </row>
    <row r="17" spans="1:12" x14ac:dyDescent="0.25">
      <c r="A17" s="26" t="s">
        <v>753</v>
      </c>
      <c r="B17" s="28">
        <v>440</v>
      </c>
      <c r="C17" s="28">
        <v>1</v>
      </c>
      <c r="D17">
        <v>441</v>
      </c>
      <c r="E17" s="28">
        <v>2</v>
      </c>
      <c r="F17" s="28">
        <v>442</v>
      </c>
      <c r="G17" s="28">
        <v>1</v>
      </c>
      <c r="H17" s="28">
        <v>575</v>
      </c>
      <c r="I17" s="28">
        <v>1</v>
      </c>
      <c r="L17">
        <v>401</v>
      </c>
    </row>
    <row r="18" spans="1:12" x14ac:dyDescent="0.25">
      <c r="A18" s="26" t="s">
        <v>754</v>
      </c>
      <c r="B18" s="28">
        <v>440</v>
      </c>
      <c r="C18" s="28">
        <v>1</v>
      </c>
      <c r="D18" s="26">
        <v>441</v>
      </c>
      <c r="E18" s="28">
        <v>2</v>
      </c>
      <c r="F18" s="28">
        <v>442</v>
      </c>
      <c r="G18" s="28">
        <v>1</v>
      </c>
      <c r="H18" s="28">
        <v>576</v>
      </c>
      <c r="I18" s="28">
        <v>1</v>
      </c>
      <c r="L18">
        <v>402</v>
      </c>
    </row>
    <row r="19" spans="1:12" x14ac:dyDescent="0.25">
      <c r="A19" s="26" t="s">
        <v>755</v>
      </c>
      <c r="B19" s="28">
        <v>440</v>
      </c>
      <c r="C19" s="28">
        <v>1</v>
      </c>
      <c r="D19" s="26">
        <v>441</v>
      </c>
      <c r="E19" s="28">
        <v>2</v>
      </c>
      <c r="F19" s="28">
        <v>442</v>
      </c>
      <c r="G19" s="28">
        <v>1</v>
      </c>
      <c r="H19" s="28">
        <v>571</v>
      </c>
      <c r="I19" s="28">
        <v>1</v>
      </c>
      <c r="L19">
        <v>403</v>
      </c>
    </row>
    <row r="20" spans="1:12" x14ac:dyDescent="0.25">
      <c r="A20" s="26" t="s">
        <v>756</v>
      </c>
      <c r="B20" s="28">
        <v>440</v>
      </c>
      <c r="C20" s="28">
        <v>1</v>
      </c>
      <c r="D20" s="26">
        <v>441</v>
      </c>
      <c r="E20" s="28">
        <v>2</v>
      </c>
      <c r="F20" s="28">
        <v>442</v>
      </c>
      <c r="G20" s="28">
        <v>1</v>
      </c>
      <c r="H20" s="28">
        <v>577</v>
      </c>
      <c r="I20" s="28">
        <v>1</v>
      </c>
      <c r="L20">
        <v>404</v>
      </c>
    </row>
    <row r="21" spans="1:12" x14ac:dyDescent="0.25">
      <c r="A21" s="26" t="s">
        <v>757</v>
      </c>
      <c r="B21" s="28">
        <v>440</v>
      </c>
      <c r="C21" s="28">
        <v>1</v>
      </c>
      <c r="D21" s="26">
        <v>441</v>
      </c>
      <c r="E21" s="28">
        <v>2</v>
      </c>
      <c r="F21" s="28">
        <v>442</v>
      </c>
      <c r="G21" s="28">
        <v>1</v>
      </c>
      <c r="H21" s="28">
        <v>572</v>
      </c>
      <c r="I21" s="28">
        <v>1</v>
      </c>
      <c r="L21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workbookViewId="0"/>
  </sheetViews>
  <sheetFormatPr defaultColWidth="8.85546875" defaultRowHeight="15" x14ac:dyDescent="0.25"/>
  <cols>
    <col min="1" max="1" width="18.42578125" customWidth="1"/>
    <col min="2" max="2" width="22.42578125" customWidth="1"/>
    <col min="3" max="3" width="23.85546875" customWidth="1"/>
    <col min="4" max="4" width="18.42578125" customWidth="1"/>
    <col min="5" max="5" width="18.42578125" style="26" customWidth="1"/>
    <col min="6" max="6" width="21.85546875" customWidth="1"/>
    <col min="7" max="7" width="18.85546875" customWidth="1"/>
    <col min="8" max="8" width="21.7109375" customWidth="1"/>
    <col min="9" max="9" width="11.42578125" customWidth="1"/>
    <col min="10" max="10" width="12" customWidth="1"/>
  </cols>
  <sheetData>
    <row r="1" spans="1:10" x14ac:dyDescent="0.25">
      <c r="A1" s="6" t="s">
        <v>118</v>
      </c>
      <c r="B1" s="6" t="s">
        <v>63</v>
      </c>
      <c r="C1" s="6" t="s">
        <v>119</v>
      </c>
      <c r="D1" s="6" t="s">
        <v>79</v>
      </c>
      <c r="E1" s="6" t="s">
        <v>1105</v>
      </c>
      <c r="F1" s="6" t="s">
        <v>120</v>
      </c>
      <c r="G1" s="6" t="s">
        <v>121</v>
      </c>
      <c r="H1" s="6" t="s">
        <v>122</v>
      </c>
      <c r="I1" s="6" t="s">
        <v>160</v>
      </c>
      <c r="J1" s="6" t="s">
        <v>141</v>
      </c>
    </row>
    <row r="2" spans="1:10" x14ac:dyDescent="0.25">
      <c r="A2" s="2">
        <v>42808</v>
      </c>
      <c r="B2">
        <v>600</v>
      </c>
      <c r="C2" t="s">
        <v>458</v>
      </c>
      <c r="D2">
        <v>101</v>
      </c>
      <c r="F2">
        <v>700</v>
      </c>
      <c r="G2" s="26">
        <v>700</v>
      </c>
      <c r="H2">
        <v>0</v>
      </c>
      <c r="I2" t="s">
        <v>462</v>
      </c>
      <c r="J2" t="s">
        <v>461</v>
      </c>
    </row>
    <row r="3" spans="1:10" x14ac:dyDescent="0.25">
      <c r="A3" s="2">
        <v>42808</v>
      </c>
      <c r="B3">
        <v>600</v>
      </c>
      <c r="C3" t="s">
        <v>458</v>
      </c>
      <c r="D3">
        <v>102</v>
      </c>
      <c r="F3">
        <v>430</v>
      </c>
      <c r="G3" s="26">
        <v>430</v>
      </c>
      <c r="H3">
        <v>0</v>
      </c>
      <c r="I3" t="s">
        <v>462</v>
      </c>
      <c r="J3" s="26" t="s">
        <v>461</v>
      </c>
    </row>
    <row r="4" spans="1:10" x14ac:dyDescent="0.25">
      <c r="A4" s="2">
        <v>42808</v>
      </c>
      <c r="B4">
        <v>600</v>
      </c>
      <c r="C4" t="s">
        <v>458</v>
      </c>
      <c r="D4">
        <v>103</v>
      </c>
      <c r="F4">
        <v>400</v>
      </c>
      <c r="G4" s="26">
        <v>400</v>
      </c>
      <c r="H4">
        <v>0</v>
      </c>
      <c r="I4" t="s">
        <v>462</v>
      </c>
      <c r="J4" s="26" t="s">
        <v>461</v>
      </c>
    </row>
    <row r="5" spans="1:10" s="26" customFormat="1" x14ac:dyDescent="0.25">
      <c r="A5" s="27">
        <v>42808</v>
      </c>
      <c r="B5" s="26">
        <v>600</v>
      </c>
      <c r="C5" s="26" t="s">
        <v>458</v>
      </c>
      <c r="D5" s="26">
        <v>104</v>
      </c>
      <c r="F5" s="26">
        <v>500</v>
      </c>
      <c r="G5" s="26">
        <v>500</v>
      </c>
      <c r="H5" s="26">
        <v>0</v>
      </c>
      <c r="I5" s="26" t="s">
        <v>462</v>
      </c>
      <c r="J5" s="26" t="s">
        <v>461</v>
      </c>
    </row>
    <row r="6" spans="1:10" s="26" customFormat="1" x14ac:dyDescent="0.25">
      <c r="A6" s="27">
        <v>42808</v>
      </c>
      <c r="B6" s="26">
        <v>600</v>
      </c>
      <c r="C6" s="26" t="s">
        <v>458</v>
      </c>
      <c r="D6" s="28">
        <v>105</v>
      </c>
      <c r="E6" s="28"/>
      <c r="F6" s="28">
        <v>540</v>
      </c>
      <c r="G6" s="28">
        <v>450</v>
      </c>
      <c r="H6" s="28">
        <v>0</v>
      </c>
      <c r="I6" s="26" t="s">
        <v>462</v>
      </c>
      <c r="J6" s="26" t="s">
        <v>461</v>
      </c>
    </row>
    <row r="7" spans="1:10" x14ac:dyDescent="0.25">
      <c r="A7" s="2">
        <v>42808</v>
      </c>
      <c r="B7">
        <v>600</v>
      </c>
      <c r="C7" t="s">
        <v>458</v>
      </c>
      <c r="D7">
        <v>211</v>
      </c>
      <c r="F7">
        <v>620</v>
      </c>
      <c r="G7" s="26">
        <v>650</v>
      </c>
      <c r="H7">
        <v>30</v>
      </c>
      <c r="I7" s="26" t="s">
        <v>462</v>
      </c>
      <c r="J7" s="26" t="s">
        <v>461</v>
      </c>
    </row>
    <row r="8" spans="1:10" s="26" customFormat="1" x14ac:dyDescent="0.25">
      <c r="A8" s="27">
        <v>42808</v>
      </c>
      <c r="B8" s="26">
        <v>600</v>
      </c>
      <c r="C8" s="26" t="s">
        <v>458</v>
      </c>
      <c r="D8" s="26">
        <v>212</v>
      </c>
      <c r="F8" s="26">
        <v>550</v>
      </c>
      <c r="G8" s="26">
        <v>550</v>
      </c>
      <c r="H8" s="26">
        <v>0</v>
      </c>
      <c r="I8" s="26" t="s">
        <v>462</v>
      </c>
      <c r="J8" s="26" t="s">
        <v>461</v>
      </c>
    </row>
    <row r="9" spans="1:10" x14ac:dyDescent="0.25">
      <c r="A9" s="27">
        <v>42808</v>
      </c>
      <c r="B9" s="26">
        <v>600</v>
      </c>
      <c r="C9" s="26" t="s">
        <v>458</v>
      </c>
      <c r="D9">
        <v>213</v>
      </c>
      <c r="F9">
        <v>500</v>
      </c>
      <c r="G9" s="26">
        <v>500</v>
      </c>
      <c r="H9">
        <v>0</v>
      </c>
      <c r="I9" t="s">
        <v>463</v>
      </c>
      <c r="J9" s="26" t="s">
        <v>461</v>
      </c>
    </row>
    <row r="10" spans="1:10" s="26" customFormat="1" x14ac:dyDescent="0.25">
      <c r="A10" s="27">
        <v>42808</v>
      </c>
      <c r="B10" s="26">
        <v>600</v>
      </c>
      <c r="C10" s="26" t="s">
        <v>458</v>
      </c>
      <c r="D10" s="26">
        <v>214</v>
      </c>
      <c r="F10" s="26">
        <v>550</v>
      </c>
      <c r="G10" s="26">
        <v>550</v>
      </c>
      <c r="H10" s="26">
        <v>0</v>
      </c>
      <c r="I10" s="26" t="s">
        <v>463</v>
      </c>
      <c r="J10" s="26" t="s">
        <v>461</v>
      </c>
    </row>
    <row r="11" spans="1:10" x14ac:dyDescent="0.25">
      <c r="A11" s="2">
        <v>42808</v>
      </c>
      <c r="B11">
        <v>600</v>
      </c>
      <c r="C11" t="s">
        <v>458</v>
      </c>
      <c r="D11">
        <v>215</v>
      </c>
      <c r="F11">
        <v>500</v>
      </c>
      <c r="G11" s="26">
        <v>500</v>
      </c>
      <c r="H11">
        <v>0</v>
      </c>
      <c r="I11" t="s">
        <v>463</v>
      </c>
      <c r="J11" s="26" t="s">
        <v>461</v>
      </c>
    </row>
    <row r="12" spans="1:10" x14ac:dyDescent="0.25">
      <c r="A12" s="2">
        <v>42808</v>
      </c>
      <c r="B12">
        <v>600</v>
      </c>
      <c r="C12" t="s">
        <v>458</v>
      </c>
      <c r="D12">
        <v>301</v>
      </c>
      <c r="F12">
        <v>150</v>
      </c>
      <c r="G12" s="26">
        <v>150</v>
      </c>
      <c r="H12">
        <v>0</v>
      </c>
      <c r="I12" t="s">
        <v>463</v>
      </c>
      <c r="J12" s="26" t="s">
        <v>461</v>
      </c>
    </row>
    <row r="13" spans="1:10" x14ac:dyDescent="0.25">
      <c r="A13" s="2">
        <v>42808</v>
      </c>
      <c r="B13">
        <v>600</v>
      </c>
      <c r="C13" t="s">
        <v>458</v>
      </c>
      <c r="D13">
        <v>302</v>
      </c>
      <c r="F13">
        <v>120</v>
      </c>
      <c r="G13" s="26">
        <v>120</v>
      </c>
      <c r="H13">
        <v>0</v>
      </c>
      <c r="I13" t="s">
        <v>463</v>
      </c>
      <c r="J13" s="26" t="s">
        <v>461</v>
      </c>
    </row>
    <row r="14" spans="1:10" x14ac:dyDescent="0.25">
      <c r="A14" s="2">
        <v>42808</v>
      </c>
      <c r="B14">
        <v>600</v>
      </c>
      <c r="C14" t="s">
        <v>458</v>
      </c>
      <c r="D14">
        <v>303</v>
      </c>
      <c r="F14">
        <v>270</v>
      </c>
      <c r="G14" s="26">
        <v>320</v>
      </c>
      <c r="H14">
        <v>50</v>
      </c>
      <c r="I14" t="s">
        <v>462</v>
      </c>
      <c r="J14" s="26" t="s">
        <v>461</v>
      </c>
    </row>
    <row r="15" spans="1:10" s="26" customFormat="1" x14ac:dyDescent="0.25">
      <c r="A15" s="27">
        <v>42808</v>
      </c>
      <c r="B15" s="26">
        <v>600</v>
      </c>
      <c r="C15" s="26" t="s">
        <v>458</v>
      </c>
      <c r="D15" s="26">
        <v>304</v>
      </c>
      <c r="F15" s="26">
        <v>250</v>
      </c>
      <c r="G15" s="26">
        <v>250</v>
      </c>
      <c r="H15" s="26">
        <v>0</v>
      </c>
      <c r="I15" s="26" t="s">
        <v>462</v>
      </c>
      <c r="J15" s="26" t="s">
        <v>461</v>
      </c>
    </row>
    <row r="16" spans="1:10" s="26" customFormat="1" x14ac:dyDescent="0.25">
      <c r="A16" s="27">
        <v>42808</v>
      </c>
      <c r="B16" s="26">
        <v>600</v>
      </c>
      <c r="C16" s="26" t="s">
        <v>458</v>
      </c>
      <c r="D16" s="26">
        <v>305</v>
      </c>
      <c r="F16" s="26">
        <v>180</v>
      </c>
      <c r="G16" s="26">
        <v>200</v>
      </c>
      <c r="H16" s="26">
        <v>20</v>
      </c>
      <c r="I16" s="26" t="s">
        <v>462</v>
      </c>
      <c r="J16" s="26" t="s">
        <v>461</v>
      </c>
    </row>
    <row r="17" spans="1:10" s="26" customFormat="1" x14ac:dyDescent="0.25">
      <c r="A17" s="27">
        <v>42808</v>
      </c>
      <c r="B17" s="26">
        <v>600</v>
      </c>
      <c r="C17" s="26" t="s">
        <v>458</v>
      </c>
      <c r="D17" s="26">
        <v>401</v>
      </c>
      <c r="F17" s="26">
        <v>500</v>
      </c>
      <c r="G17" s="26">
        <v>500</v>
      </c>
      <c r="H17" s="26">
        <v>0</v>
      </c>
      <c r="I17" s="26" t="s">
        <v>462</v>
      </c>
      <c r="J17" s="26" t="s">
        <v>461</v>
      </c>
    </row>
    <row r="18" spans="1:10" s="26" customFormat="1" x14ac:dyDescent="0.25">
      <c r="A18" s="27">
        <v>42808</v>
      </c>
      <c r="B18" s="26">
        <v>600</v>
      </c>
      <c r="C18" s="26" t="s">
        <v>458</v>
      </c>
      <c r="D18" s="26">
        <v>402</v>
      </c>
      <c r="F18" s="26">
        <v>400</v>
      </c>
      <c r="G18" s="26">
        <v>400</v>
      </c>
      <c r="H18" s="26">
        <v>0</v>
      </c>
      <c r="I18" s="26" t="s">
        <v>462</v>
      </c>
      <c r="J18" s="26" t="s">
        <v>461</v>
      </c>
    </row>
    <row r="19" spans="1:10" s="26" customFormat="1" x14ac:dyDescent="0.25">
      <c r="A19" s="27">
        <v>42808</v>
      </c>
      <c r="B19" s="26">
        <v>600</v>
      </c>
      <c r="C19" s="26" t="s">
        <v>458</v>
      </c>
      <c r="D19" s="26">
        <v>403</v>
      </c>
      <c r="F19" s="26">
        <v>400</v>
      </c>
      <c r="G19" s="26">
        <v>450</v>
      </c>
      <c r="H19" s="26">
        <v>50</v>
      </c>
      <c r="I19" s="26" t="s">
        <v>462</v>
      </c>
      <c r="J19" s="26" t="s">
        <v>461</v>
      </c>
    </row>
    <row r="20" spans="1:10" s="26" customFormat="1" x14ac:dyDescent="0.25">
      <c r="A20" s="27">
        <v>42808</v>
      </c>
      <c r="B20" s="26">
        <v>600</v>
      </c>
      <c r="C20" s="26" t="s">
        <v>458</v>
      </c>
      <c r="D20" s="26">
        <v>404</v>
      </c>
      <c r="F20" s="26">
        <v>300</v>
      </c>
      <c r="G20" s="26">
        <v>400</v>
      </c>
      <c r="H20" s="26">
        <v>100</v>
      </c>
      <c r="I20" s="26" t="s">
        <v>462</v>
      </c>
      <c r="J20" s="26" t="s">
        <v>461</v>
      </c>
    </row>
    <row r="21" spans="1:10" s="26" customFormat="1" x14ac:dyDescent="0.25">
      <c r="A21" s="27">
        <v>42808</v>
      </c>
      <c r="B21" s="26">
        <v>600</v>
      </c>
      <c r="C21" s="26" t="s">
        <v>458</v>
      </c>
      <c r="D21" s="26">
        <v>405</v>
      </c>
      <c r="F21" s="26">
        <v>390</v>
      </c>
      <c r="G21" s="26">
        <v>400</v>
      </c>
      <c r="H21" s="26">
        <v>10</v>
      </c>
      <c r="I21" s="26" t="s">
        <v>462</v>
      </c>
      <c r="J21" s="26" t="s">
        <v>461</v>
      </c>
    </row>
    <row r="22" spans="1:10" x14ac:dyDescent="0.25">
      <c r="A22" s="2">
        <v>42808</v>
      </c>
      <c r="B22">
        <v>200</v>
      </c>
      <c r="C22" t="s">
        <v>246</v>
      </c>
      <c r="D22">
        <v>131</v>
      </c>
      <c r="E22" s="26">
        <v>500</v>
      </c>
      <c r="F22">
        <v>3990</v>
      </c>
      <c r="G22" s="26">
        <v>4000</v>
      </c>
      <c r="H22">
        <v>10</v>
      </c>
      <c r="I22" t="s">
        <v>437</v>
      </c>
      <c r="J22" t="s">
        <v>431</v>
      </c>
    </row>
    <row r="23" spans="1:10" x14ac:dyDescent="0.25">
      <c r="A23" s="2">
        <v>42808</v>
      </c>
      <c r="B23">
        <v>200</v>
      </c>
      <c r="C23" t="s">
        <v>246</v>
      </c>
      <c r="D23">
        <v>132</v>
      </c>
      <c r="E23" s="26">
        <v>500</v>
      </c>
      <c r="F23">
        <v>2000</v>
      </c>
      <c r="G23" s="26">
        <v>2000</v>
      </c>
      <c r="H23">
        <v>0</v>
      </c>
      <c r="I23" s="26" t="s">
        <v>437</v>
      </c>
      <c r="J23" s="26" t="s">
        <v>431</v>
      </c>
    </row>
    <row r="24" spans="1:10" x14ac:dyDescent="0.25">
      <c r="A24" s="2">
        <v>42808</v>
      </c>
      <c r="B24">
        <v>200</v>
      </c>
      <c r="C24" t="s">
        <v>246</v>
      </c>
      <c r="D24">
        <v>133</v>
      </c>
      <c r="E24" s="26">
        <v>500</v>
      </c>
      <c r="F24">
        <v>4000</v>
      </c>
      <c r="G24" s="21">
        <v>4000</v>
      </c>
      <c r="H24">
        <v>0</v>
      </c>
      <c r="I24" s="26" t="s">
        <v>437</v>
      </c>
      <c r="J24" s="26" t="s">
        <v>431</v>
      </c>
    </row>
    <row r="25" spans="1:10" x14ac:dyDescent="0.25">
      <c r="A25" s="2">
        <v>42808</v>
      </c>
      <c r="B25">
        <v>200</v>
      </c>
      <c r="C25" t="s">
        <v>246</v>
      </c>
      <c r="D25">
        <v>134</v>
      </c>
      <c r="E25" s="26">
        <v>500</v>
      </c>
      <c r="F25">
        <v>2000</v>
      </c>
      <c r="G25" s="21">
        <v>2000</v>
      </c>
      <c r="H25">
        <v>0</v>
      </c>
      <c r="I25" s="26" t="s">
        <v>437</v>
      </c>
      <c r="J25" s="26" t="s">
        <v>431</v>
      </c>
    </row>
    <row r="26" spans="1:10" x14ac:dyDescent="0.25">
      <c r="A26" s="2">
        <v>42808</v>
      </c>
      <c r="B26">
        <v>200</v>
      </c>
      <c r="C26" t="s">
        <v>246</v>
      </c>
      <c r="D26">
        <v>250</v>
      </c>
      <c r="E26" s="26">
        <v>500</v>
      </c>
      <c r="F26">
        <v>500</v>
      </c>
      <c r="G26" s="21">
        <v>500</v>
      </c>
      <c r="H26">
        <v>0</v>
      </c>
      <c r="I26" s="26" t="s">
        <v>437</v>
      </c>
      <c r="J26" s="26" t="s">
        <v>431</v>
      </c>
    </row>
    <row r="27" spans="1:10" x14ac:dyDescent="0.25">
      <c r="A27" s="2">
        <v>42808</v>
      </c>
      <c r="B27">
        <v>200</v>
      </c>
      <c r="C27" t="s">
        <v>246</v>
      </c>
      <c r="D27">
        <v>251</v>
      </c>
      <c r="E27" s="26">
        <v>500</v>
      </c>
      <c r="F27">
        <v>550</v>
      </c>
      <c r="G27" s="21">
        <v>600</v>
      </c>
      <c r="H27">
        <v>50</v>
      </c>
      <c r="I27" s="26" t="s">
        <v>437</v>
      </c>
      <c r="J27" s="26" t="s">
        <v>431</v>
      </c>
    </row>
    <row r="28" spans="1:10" x14ac:dyDescent="0.25">
      <c r="A28" s="2">
        <v>42808</v>
      </c>
      <c r="B28">
        <v>200</v>
      </c>
      <c r="C28" t="s">
        <v>246</v>
      </c>
      <c r="D28">
        <v>252</v>
      </c>
      <c r="E28" s="26">
        <v>500</v>
      </c>
      <c r="F28">
        <v>500</v>
      </c>
      <c r="G28" s="21">
        <v>500</v>
      </c>
      <c r="H28">
        <v>0</v>
      </c>
      <c r="I28" s="26" t="s">
        <v>437</v>
      </c>
      <c r="J28" s="26" t="s">
        <v>431</v>
      </c>
    </row>
    <row r="29" spans="1:10" x14ac:dyDescent="0.25">
      <c r="A29" s="2">
        <v>42808</v>
      </c>
      <c r="B29">
        <v>200</v>
      </c>
      <c r="C29" t="s">
        <v>246</v>
      </c>
      <c r="D29">
        <v>253</v>
      </c>
      <c r="E29" s="26">
        <v>500</v>
      </c>
      <c r="F29">
        <v>1500</v>
      </c>
      <c r="G29" s="21">
        <v>1500</v>
      </c>
      <c r="H29">
        <v>0</v>
      </c>
      <c r="I29" s="26" t="s">
        <v>437</v>
      </c>
      <c r="J29" s="26" t="s">
        <v>431</v>
      </c>
    </row>
    <row r="30" spans="1:10" x14ac:dyDescent="0.25">
      <c r="A30" s="2">
        <v>42808</v>
      </c>
      <c r="B30">
        <v>200</v>
      </c>
      <c r="C30" t="s">
        <v>246</v>
      </c>
      <c r="D30">
        <v>254</v>
      </c>
      <c r="E30" s="26">
        <v>500</v>
      </c>
      <c r="F30">
        <v>3000</v>
      </c>
      <c r="G30" s="23">
        <v>3000</v>
      </c>
      <c r="H30">
        <v>0</v>
      </c>
      <c r="I30" s="26" t="s">
        <v>437</v>
      </c>
      <c r="J30" s="26" t="s">
        <v>431</v>
      </c>
    </row>
    <row r="31" spans="1:10" x14ac:dyDescent="0.25">
      <c r="A31" s="2">
        <v>42808</v>
      </c>
      <c r="B31">
        <v>200</v>
      </c>
      <c r="C31" t="s">
        <v>246</v>
      </c>
      <c r="D31">
        <v>255</v>
      </c>
      <c r="E31" s="26">
        <v>500</v>
      </c>
      <c r="F31">
        <v>2500</v>
      </c>
      <c r="G31" s="23">
        <v>3000</v>
      </c>
      <c r="H31">
        <v>500</v>
      </c>
      <c r="I31" s="26" t="s">
        <v>437</v>
      </c>
      <c r="J31" s="26" t="s">
        <v>431</v>
      </c>
    </row>
    <row r="32" spans="1:10" x14ac:dyDescent="0.25">
      <c r="A32" s="2">
        <v>42808</v>
      </c>
      <c r="B32">
        <v>200</v>
      </c>
      <c r="C32" t="s">
        <v>246</v>
      </c>
      <c r="D32">
        <v>256</v>
      </c>
      <c r="E32" s="26">
        <v>500</v>
      </c>
      <c r="F32">
        <v>3000</v>
      </c>
      <c r="G32" s="23">
        <v>3000</v>
      </c>
      <c r="H32">
        <v>0</v>
      </c>
      <c r="I32" s="26" t="s">
        <v>437</v>
      </c>
      <c r="J32" s="26" t="s">
        <v>431</v>
      </c>
    </row>
    <row r="33" spans="1:10" s="26" customFormat="1" x14ac:dyDescent="0.25">
      <c r="A33" s="27">
        <v>42808</v>
      </c>
      <c r="B33" s="26">
        <v>200</v>
      </c>
      <c r="C33" s="26" t="s">
        <v>246</v>
      </c>
      <c r="D33" s="26">
        <v>257</v>
      </c>
      <c r="E33" s="26">
        <v>500</v>
      </c>
      <c r="F33" s="26">
        <v>2000</v>
      </c>
      <c r="G33" s="23">
        <v>2000</v>
      </c>
      <c r="H33" s="26">
        <v>0</v>
      </c>
      <c r="I33" s="26" t="s">
        <v>437</v>
      </c>
      <c r="J33" s="26" t="s">
        <v>431</v>
      </c>
    </row>
    <row r="34" spans="1:10" x14ac:dyDescent="0.25">
      <c r="A34" s="2">
        <v>42808</v>
      </c>
      <c r="B34">
        <v>200</v>
      </c>
      <c r="C34" t="s">
        <v>246</v>
      </c>
      <c r="D34">
        <v>320</v>
      </c>
      <c r="E34" s="26">
        <v>500</v>
      </c>
      <c r="F34">
        <v>2000</v>
      </c>
      <c r="G34" s="23">
        <v>2000</v>
      </c>
      <c r="H34">
        <v>0</v>
      </c>
      <c r="I34" s="26" t="s">
        <v>437</v>
      </c>
      <c r="J34" s="26" t="s">
        <v>431</v>
      </c>
    </row>
    <row r="35" spans="1:10" x14ac:dyDescent="0.25">
      <c r="A35" s="2">
        <v>42808</v>
      </c>
      <c r="B35">
        <v>200</v>
      </c>
      <c r="C35" t="s">
        <v>246</v>
      </c>
      <c r="D35">
        <v>321</v>
      </c>
      <c r="E35" s="26">
        <v>500</v>
      </c>
      <c r="F35">
        <v>2000</v>
      </c>
      <c r="G35" s="23">
        <v>2000</v>
      </c>
      <c r="H35">
        <v>0</v>
      </c>
      <c r="I35" s="26" t="s">
        <v>437</v>
      </c>
      <c r="J35" s="26" t="s">
        <v>431</v>
      </c>
    </row>
    <row r="36" spans="1:10" x14ac:dyDescent="0.25">
      <c r="A36" s="2">
        <v>42808</v>
      </c>
      <c r="B36">
        <v>200</v>
      </c>
      <c r="C36" t="s">
        <v>246</v>
      </c>
      <c r="D36">
        <v>322</v>
      </c>
      <c r="E36" s="26">
        <v>500</v>
      </c>
      <c r="F36">
        <v>2000</v>
      </c>
      <c r="G36" s="23">
        <v>2000</v>
      </c>
      <c r="H36">
        <v>0</v>
      </c>
      <c r="I36" s="26" t="s">
        <v>437</v>
      </c>
      <c r="J36" s="26" t="s">
        <v>431</v>
      </c>
    </row>
    <row r="37" spans="1:10" s="26" customFormat="1" x14ac:dyDescent="0.25">
      <c r="A37" s="27">
        <v>42808</v>
      </c>
      <c r="B37" s="26">
        <v>200</v>
      </c>
      <c r="C37" s="26" t="s">
        <v>246</v>
      </c>
      <c r="D37" s="26">
        <v>440</v>
      </c>
      <c r="E37" s="26">
        <v>500</v>
      </c>
      <c r="F37" s="26">
        <v>1800</v>
      </c>
      <c r="G37" s="23">
        <v>2000</v>
      </c>
      <c r="H37" s="26">
        <v>200</v>
      </c>
      <c r="I37" s="26" t="s">
        <v>437</v>
      </c>
      <c r="J37" s="26" t="s">
        <v>431</v>
      </c>
    </row>
    <row r="38" spans="1:10" s="26" customFormat="1" x14ac:dyDescent="0.25">
      <c r="A38" s="27">
        <v>42808</v>
      </c>
      <c r="B38" s="26">
        <v>200</v>
      </c>
      <c r="C38" s="26" t="s">
        <v>246</v>
      </c>
      <c r="D38" s="26">
        <v>441</v>
      </c>
      <c r="E38" s="26">
        <v>500</v>
      </c>
      <c r="F38" s="26">
        <v>4000</v>
      </c>
      <c r="G38" s="23">
        <v>4000</v>
      </c>
      <c r="H38" s="26">
        <v>0</v>
      </c>
      <c r="I38" s="26" t="s">
        <v>437</v>
      </c>
      <c r="J38" s="26" t="s">
        <v>431</v>
      </c>
    </row>
    <row r="39" spans="1:10" s="26" customFormat="1" x14ac:dyDescent="0.25">
      <c r="A39" s="27">
        <v>42808</v>
      </c>
      <c r="B39" s="26">
        <v>200</v>
      </c>
      <c r="C39" s="26" t="s">
        <v>246</v>
      </c>
      <c r="D39" s="26">
        <v>442</v>
      </c>
      <c r="E39" s="26">
        <v>500</v>
      </c>
      <c r="F39" s="26">
        <v>1800</v>
      </c>
      <c r="G39" s="23">
        <v>2000</v>
      </c>
      <c r="H39" s="26">
        <v>200</v>
      </c>
      <c r="I39" s="26" t="s">
        <v>437</v>
      </c>
      <c r="J39" s="26" t="s">
        <v>431</v>
      </c>
    </row>
    <row r="40" spans="1:10" s="26" customFormat="1" x14ac:dyDescent="0.25">
      <c r="A40" s="27">
        <v>42808</v>
      </c>
      <c r="B40" s="26">
        <v>200</v>
      </c>
      <c r="C40" s="26" t="s">
        <v>246</v>
      </c>
      <c r="D40" s="26">
        <v>570</v>
      </c>
      <c r="E40" s="26">
        <v>500</v>
      </c>
      <c r="F40" s="26">
        <v>1000</v>
      </c>
      <c r="G40" s="23">
        <v>1000</v>
      </c>
      <c r="H40" s="26">
        <v>0</v>
      </c>
      <c r="I40" s="26" t="s">
        <v>437</v>
      </c>
      <c r="J40" s="26" t="s">
        <v>431</v>
      </c>
    </row>
    <row r="41" spans="1:10" s="26" customFormat="1" x14ac:dyDescent="0.25">
      <c r="A41" s="27">
        <v>42808</v>
      </c>
      <c r="B41" s="26">
        <v>200</v>
      </c>
      <c r="C41" s="26" t="s">
        <v>246</v>
      </c>
      <c r="D41" s="26">
        <v>571</v>
      </c>
      <c r="E41" s="26">
        <v>500</v>
      </c>
      <c r="F41" s="26">
        <v>1500</v>
      </c>
      <c r="G41" s="23">
        <v>1500</v>
      </c>
      <c r="H41" s="26">
        <v>0</v>
      </c>
      <c r="I41" s="26" t="s">
        <v>437</v>
      </c>
      <c r="J41" s="26" t="s">
        <v>431</v>
      </c>
    </row>
    <row r="42" spans="1:10" s="26" customFormat="1" x14ac:dyDescent="0.25">
      <c r="A42" s="27">
        <v>42808</v>
      </c>
      <c r="B42" s="26">
        <v>200</v>
      </c>
      <c r="C42" s="26" t="s">
        <v>246</v>
      </c>
      <c r="D42" s="26">
        <v>572</v>
      </c>
      <c r="E42" s="26">
        <v>500</v>
      </c>
      <c r="F42" s="26">
        <v>1000</v>
      </c>
      <c r="G42" s="23">
        <v>1500</v>
      </c>
      <c r="H42" s="26">
        <v>500</v>
      </c>
      <c r="I42" s="26" t="s">
        <v>437</v>
      </c>
      <c r="J42" s="26" t="s">
        <v>431</v>
      </c>
    </row>
    <row r="43" spans="1:10" s="26" customFormat="1" x14ac:dyDescent="0.25">
      <c r="A43" s="27">
        <v>42808</v>
      </c>
      <c r="B43" s="26">
        <v>200</v>
      </c>
      <c r="C43" s="26" t="s">
        <v>246</v>
      </c>
      <c r="D43" s="26">
        <v>573</v>
      </c>
      <c r="E43" s="26">
        <v>500</v>
      </c>
      <c r="F43" s="26">
        <v>800</v>
      </c>
      <c r="G43" s="23">
        <v>800</v>
      </c>
      <c r="H43" s="26">
        <v>0</v>
      </c>
      <c r="I43" s="26" t="s">
        <v>437</v>
      </c>
      <c r="J43" s="26" t="s">
        <v>431</v>
      </c>
    </row>
    <row r="44" spans="1:10" s="26" customFormat="1" x14ac:dyDescent="0.25">
      <c r="A44" s="27">
        <v>42808</v>
      </c>
      <c r="B44" s="26">
        <v>200</v>
      </c>
      <c r="C44" s="26" t="s">
        <v>246</v>
      </c>
      <c r="D44" s="26">
        <v>574</v>
      </c>
      <c r="E44" s="26">
        <v>500</v>
      </c>
      <c r="F44" s="26">
        <v>900</v>
      </c>
      <c r="G44" s="23">
        <v>900</v>
      </c>
      <c r="H44" s="26">
        <v>0</v>
      </c>
      <c r="I44" s="26" t="s">
        <v>437</v>
      </c>
      <c r="J44" s="26" t="s">
        <v>431</v>
      </c>
    </row>
    <row r="45" spans="1:10" s="26" customFormat="1" x14ac:dyDescent="0.25">
      <c r="A45" s="27">
        <v>42808</v>
      </c>
      <c r="B45" s="26">
        <v>200</v>
      </c>
      <c r="C45" s="26" t="s">
        <v>246</v>
      </c>
      <c r="D45" s="26">
        <v>575</v>
      </c>
      <c r="E45" s="26">
        <v>500</v>
      </c>
      <c r="F45" s="26">
        <v>700</v>
      </c>
      <c r="G45" s="23">
        <v>700</v>
      </c>
      <c r="H45" s="26">
        <v>0</v>
      </c>
      <c r="I45" s="26" t="s">
        <v>437</v>
      </c>
      <c r="J45" s="26" t="s">
        <v>431</v>
      </c>
    </row>
    <row r="46" spans="1:10" s="26" customFormat="1" x14ac:dyDescent="0.25">
      <c r="A46" s="27">
        <v>42808</v>
      </c>
      <c r="B46" s="26">
        <v>200</v>
      </c>
      <c r="C46" s="26" t="s">
        <v>246</v>
      </c>
      <c r="D46" s="26">
        <v>576</v>
      </c>
      <c r="E46" s="26">
        <v>500</v>
      </c>
      <c r="F46" s="26">
        <v>750</v>
      </c>
      <c r="G46" s="23">
        <v>750</v>
      </c>
      <c r="H46" s="26">
        <v>0</v>
      </c>
      <c r="I46" s="26" t="s">
        <v>437</v>
      </c>
      <c r="J46" s="26" t="s">
        <v>431</v>
      </c>
    </row>
    <row r="47" spans="1:10" s="26" customFormat="1" x14ac:dyDescent="0.25">
      <c r="A47" s="27">
        <v>42808</v>
      </c>
      <c r="B47" s="26">
        <v>200</v>
      </c>
      <c r="C47" s="26" t="s">
        <v>246</v>
      </c>
      <c r="D47" s="26">
        <v>577</v>
      </c>
      <c r="E47" s="26">
        <v>500</v>
      </c>
      <c r="F47" s="26">
        <v>500</v>
      </c>
      <c r="G47" s="23">
        <v>500</v>
      </c>
      <c r="H47" s="26">
        <v>0</v>
      </c>
      <c r="I47" s="26" t="s">
        <v>437</v>
      </c>
      <c r="J47" s="26" t="s">
        <v>431</v>
      </c>
    </row>
    <row r="48" spans="1:10" x14ac:dyDescent="0.25">
      <c r="A48" s="27">
        <v>42808</v>
      </c>
      <c r="B48" s="26">
        <v>200</v>
      </c>
      <c r="C48" s="26" t="s">
        <v>246</v>
      </c>
      <c r="D48" s="26">
        <v>101</v>
      </c>
      <c r="F48" s="26">
        <v>200</v>
      </c>
      <c r="G48" s="26">
        <v>200</v>
      </c>
      <c r="H48" s="26">
        <v>0</v>
      </c>
      <c r="I48" s="26" t="s">
        <v>437</v>
      </c>
      <c r="J48" s="26" t="s">
        <v>431</v>
      </c>
    </row>
    <row r="49" spans="1:10" x14ac:dyDescent="0.25">
      <c r="A49" s="27">
        <v>42808</v>
      </c>
      <c r="B49" s="26">
        <v>200</v>
      </c>
      <c r="C49" s="26" t="s">
        <v>246</v>
      </c>
      <c r="D49" s="26">
        <v>102</v>
      </c>
      <c r="F49" s="26">
        <v>300</v>
      </c>
      <c r="G49" s="26">
        <v>300</v>
      </c>
      <c r="H49" s="26">
        <v>0</v>
      </c>
      <c r="I49" s="26" t="s">
        <v>437</v>
      </c>
      <c r="J49" s="26" t="s">
        <v>431</v>
      </c>
    </row>
    <row r="50" spans="1:10" x14ac:dyDescent="0.25">
      <c r="A50" s="27">
        <v>42808</v>
      </c>
      <c r="B50" s="26">
        <v>200</v>
      </c>
      <c r="C50" s="26" t="s">
        <v>246</v>
      </c>
      <c r="D50" s="26">
        <v>103</v>
      </c>
      <c r="F50" s="26">
        <v>140</v>
      </c>
      <c r="G50" s="26">
        <v>140</v>
      </c>
      <c r="H50" s="26">
        <v>0</v>
      </c>
      <c r="I50" s="26" t="s">
        <v>437</v>
      </c>
      <c r="J50" s="26" t="s">
        <v>431</v>
      </c>
    </row>
    <row r="51" spans="1:10" x14ac:dyDescent="0.25">
      <c r="A51" s="27">
        <v>42808</v>
      </c>
      <c r="B51" s="26">
        <v>200</v>
      </c>
      <c r="C51" s="26" t="s">
        <v>246</v>
      </c>
      <c r="D51" s="26">
        <v>104</v>
      </c>
      <c r="F51" s="26">
        <v>170</v>
      </c>
      <c r="G51" s="26">
        <v>170</v>
      </c>
      <c r="H51" s="26">
        <v>0</v>
      </c>
      <c r="I51" s="26" t="s">
        <v>437</v>
      </c>
      <c r="J51" s="26" t="s">
        <v>431</v>
      </c>
    </row>
    <row r="52" spans="1:10" x14ac:dyDescent="0.25">
      <c r="A52" s="27">
        <v>42808</v>
      </c>
      <c r="B52" s="26">
        <v>200</v>
      </c>
      <c r="C52" s="26" t="s">
        <v>246</v>
      </c>
      <c r="D52" s="28">
        <v>105</v>
      </c>
      <c r="E52" s="28"/>
      <c r="F52" s="28">
        <v>200</v>
      </c>
      <c r="G52" s="28">
        <v>200</v>
      </c>
      <c r="H52" s="28">
        <v>0</v>
      </c>
      <c r="I52" s="26" t="s">
        <v>437</v>
      </c>
      <c r="J52" s="26" t="s">
        <v>431</v>
      </c>
    </row>
    <row r="53" spans="1:10" x14ac:dyDescent="0.25">
      <c r="A53" s="27">
        <v>42808</v>
      </c>
      <c r="B53" s="26">
        <v>200</v>
      </c>
      <c r="C53" s="26" t="s">
        <v>246</v>
      </c>
      <c r="D53" s="26">
        <v>211</v>
      </c>
      <c r="F53" s="26">
        <v>240</v>
      </c>
      <c r="G53" s="26">
        <v>240</v>
      </c>
      <c r="H53" s="26">
        <v>0</v>
      </c>
      <c r="I53" s="26" t="s">
        <v>437</v>
      </c>
      <c r="J53" s="26" t="s">
        <v>431</v>
      </c>
    </row>
    <row r="54" spans="1:10" x14ac:dyDescent="0.25">
      <c r="A54" s="27">
        <v>42808</v>
      </c>
      <c r="B54" s="26">
        <v>200</v>
      </c>
      <c r="C54" s="26" t="s">
        <v>246</v>
      </c>
      <c r="D54" s="26">
        <v>212</v>
      </c>
      <c r="F54" s="26">
        <v>300</v>
      </c>
      <c r="G54" s="26">
        <v>300</v>
      </c>
      <c r="H54" s="26">
        <v>0</v>
      </c>
      <c r="I54" s="26" t="s">
        <v>437</v>
      </c>
      <c r="J54" s="26" t="s">
        <v>431</v>
      </c>
    </row>
    <row r="55" spans="1:10" x14ac:dyDescent="0.25">
      <c r="A55" s="27">
        <v>42808</v>
      </c>
      <c r="B55" s="26">
        <v>200</v>
      </c>
      <c r="C55" s="26" t="s">
        <v>246</v>
      </c>
      <c r="D55" s="26">
        <v>213</v>
      </c>
      <c r="F55" s="26">
        <v>520</v>
      </c>
      <c r="G55" s="26">
        <v>520</v>
      </c>
      <c r="H55" s="26">
        <v>0</v>
      </c>
      <c r="I55" s="26" t="s">
        <v>437</v>
      </c>
      <c r="J55" s="26" t="s">
        <v>431</v>
      </c>
    </row>
    <row r="56" spans="1:10" x14ac:dyDescent="0.25">
      <c r="A56" s="27">
        <v>42808</v>
      </c>
      <c r="B56" s="26">
        <v>200</v>
      </c>
      <c r="C56" s="26" t="s">
        <v>246</v>
      </c>
      <c r="D56" s="26">
        <v>214</v>
      </c>
      <c r="F56" s="26">
        <v>500</v>
      </c>
      <c r="G56" s="26">
        <v>500</v>
      </c>
      <c r="H56" s="26">
        <v>0</v>
      </c>
      <c r="I56" s="26" t="s">
        <v>437</v>
      </c>
      <c r="J56" s="26" t="s">
        <v>431</v>
      </c>
    </row>
    <row r="57" spans="1:10" x14ac:dyDescent="0.25">
      <c r="A57" s="27">
        <v>42808</v>
      </c>
      <c r="B57" s="26">
        <v>200</v>
      </c>
      <c r="C57" s="26" t="s">
        <v>246</v>
      </c>
      <c r="D57" s="26">
        <v>215</v>
      </c>
      <c r="F57" s="26">
        <v>470</v>
      </c>
      <c r="G57" s="26">
        <v>470</v>
      </c>
      <c r="H57" s="26">
        <v>0</v>
      </c>
      <c r="I57" s="26" t="s">
        <v>437</v>
      </c>
      <c r="J57" s="26" t="s">
        <v>431</v>
      </c>
    </row>
    <row r="58" spans="1:10" x14ac:dyDescent="0.25">
      <c r="A58" s="27">
        <v>42808</v>
      </c>
      <c r="B58" s="26">
        <v>200</v>
      </c>
      <c r="C58" s="26" t="s">
        <v>246</v>
      </c>
      <c r="D58" s="26">
        <v>301</v>
      </c>
      <c r="F58" s="26">
        <v>900</v>
      </c>
      <c r="G58" s="26">
        <v>900</v>
      </c>
      <c r="H58" s="26">
        <v>0</v>
      </c>
      <c r="I58" s="26" t="s">
        <v>437</v>
      </c>
      <c r="J58" s="26" t="s">
        <v>431</v>
      </c>
    </row>
    <row r="59" spans="1:10" s="26" customFormat="1" x14ac:dyDescent="0.25">
      <c r="A59" s="27">
        <v>42808</v>
      </c>
      <c r="B59" s="26">
        <v>200</v>
      </c>
      <c r="C59" s="26" t="s">
        <v>246</v>
      </c>
      <c r="D59" s="26">
        <v>302</v>
      </c>
      <c r="F59" s="26">
        <v>280</v>
      </c>
      <c r="G59" s="26">
        <v>280</v>
      </c>
      <c r="H59" s="26">
        <v>0</v>
      </c>
      <c r="I59" s="26" t="s">
        <v>437</v>
      </c>
      <c r="J59" s="26" t="s">
        <v>431</v>
      </c>
    </row>
    <row r="60" spans="1:10" x14ac:dyDescent="0.25">
      <c r="A60" s="27">
        <v>42808</v>
      </c>
      <c r="B60" s="26">
        <v>200</v>
      </c>
      <c r="C60" s="26" t="s">
        <v>246</v>
      </c>
      <c r="D60" s="26">
        <v>303</v>
      </c>
      <c r="F60" s="26">
        <v>640</v>
      </c>
      <c r="G60" s="26">
        <v>640</v>
      </c>
      <c r="H60" s="26">
        <v>0</v>
      </c>
      <c r="I60" s="26" t="s">
        <v>437</v>
      </c>
      <c r="J60" s="26" t="s">
        <v>431</v>
      </c>
    </row>
    <row r="61" spans="1:10" x14ac:dyDescent="0.25">
      <c r="A61" s="27">
        <v>42808</v>
      </c>
      <c r="B61" s="26">
        <v>200</v>
      </c>
      <c r="C61" s="26" t="s">
        <v>246</v>
      </c>
      <c r="D61" s="26">
        <v>304</v>
      </c>
      <c r="F61" s="26">
        <v>600</v>
      </c>
      <c r="G61" s="26">
        <v>600</v>
      </c>
      <c r="H61" s="26">
        <v>0</v>
      </c>
      <c r="I61" s="26" t="s">
        <v>437</v>
      </c>
      <c r="J61" s="26" t="s">
        <v>431</v>
      </c>
    </row>
    <row r="62" spans="1:10" x14ac:dyDescent="0.25">
      <c r="A62" s="27">
        <v>42808</v>
      </c>
      <c r="B62" s="26">
        <v>200</v>
      </c>
      <c r="C62" s="26" t="s">
        <v>246</v>
      </c>
      <c r="D62" s="26">
        <v>305</v>
      </c>
      <c r="F62" s="26">
        <v>500</v>
      </c>
      <c r="G62" s="26">
        <v>500</v>
      </c>
      <c r="H62" s="26">
        <v>0</v>
      </c>
      <c r="I62" s="26" t="s">
        <v>437</v>
      </c>
      <c r="J62" s="26" t="s">
        <v>431</v>
      </c>
    </row>
    <row r="63" spans="1:10" s="26" customFormat="1" x14ac:dyDescent="0.25">
      <c r="A63" s="27">
        <v>42808</v>
      </c>
      <c r="B63" s="26">
        <v>200</v>
      </c>
      <c r="C63" s="26" t="s">
        <v>246</v>
      </c>
      <c r="D63" s="26">
        <v>401</v>
      </c>
      <c r="F63" s="26">
        <v>400</v>
      </c>
      <c r="G63" s="26">
        <v>400</v>
      </c>
      <c r="H63" s="26">
        <v>0</v>
      </c>
      <c r="I63" s="26" t="s">
        <v>437</v>
      </c>
      <c r="J63" s="26" t="s">
        <v>431</v>
      </c>
    </row>
    <row r="64" spans="1:10" s="26" customFormat="1" x14ac:dyDescent="0.25">
      <c r="A64" s="27">
        <v>42808</v>
      </c>
      <c r="B64" s="26">
        <v>200</v>
      </c>
      <c r="C64" s="26" t="s">
        <v>246</v>
      </c>
      <c r="D64" s="26">
        <v>402</v>
      </c>
      <c r="F64" s="26">
        <v>450</v>
      </c>
      <c r="G64" s="26">
        <v>450</v>
      </c>
      <c r="H64" s="26">
        <v>0</v>
      </c>
      <c r="I64" s="26" t="s">
        <v>437</v>
      </c>
      <c r="J64" s="26" t="s">
        <v>431</v>
      </c>
    </row>
    <row r="65" spans="1:10" s="26" customFormat="1" x14ac:dyDescent="0.25">
      <c r="A65" s="27">
        <v>42808</v>
      </c>
      <c r="B65" s="26">
        <v>200</v>
      </c>
      <c r="C65" s="26" t="s">
        <v>246</v>
      </c>
      <c r="D65" s="26">
        <v>403</v>
      </c>
      <c r="F65" s="26">
        <v>350</v>
      </c>
      <c r="G65" s="26">
        <v>350</v>
      </c>
      <c r="H65" s="26">
        <v>0</v>
      </c>
      <c r="I65" s="26" t="s">
        <v>437</v>
      </c>
      <c r="J65" s="26" t="s">
        <v>431</v>
      </c>
    </row>
    <row r="66" spans="1:10" s="26" customFormat="1" x14ac:dyDescent="0.25">
      <c r="A66" s="27">
        <v>42808</v>
      </c>
      <c r="B66" s="26">
        <v>200</v>
      </c>
      <c r="C66" s="26" t="s">
        <v>246</v>
      </c>
      <c r="D66" s="26">
        <v>404</v>
      </c>
      <c r="F66" s="26">
        <v>300</v>
      </c>
      <c r="G66" s="26">
        <v>300</v>
      </c>
      <c r="H66" s="26">
        <v>0</v>
      </c>
      <c r="I66" s="26" t="s">
        <v>437</v>
      </c>
      <c r="J66" s="26" t="s">
        <v>431</v>
      </c>
    </row>
    <row r="67" spans="1:10" s="26" customFormat="1" x14ac:dyDescent="0.25">
      <c r="A67" s="27">
        <v>42808</v>
      </c>
      <c r="B67" s="26">
        <v>200</v>
      </c>
      <c r="C67" s="26" t="s">
        <v>246</v>
      </c>
      <c r="D67" s="26">
        <v>405</v>
      </c>
      <c r="F67" s="26">
        <v>200</v>
      </c>
      <c r="G67" s="26">
        <v>200</v>
      </c>
      <c r="H67" s="26">
        <v>0</v>
      </c>
      <c r="I67" s="26" t="s">
        <v>437</v>
      </c>
      <c r="J67" s="26" t="s">
        <v>431</v>
      </c>
    </row>
    <row r="68" spans="1:10" s="26" customFormat="1" x14ac:dyDescent="0.25">
      <c r="A68" s="2">
        <v>42808</v>
      </c>
      <c r="B68">
        <v>300</v>
      </c>
      <c r="C68" t="s">
        <v>247</v>
      </c>
      <c r="D68">
        <v>131</v>
      </c>
      <c r="E68" s="26">
        <v>500</v>
      </c>
      <c r="F68">
        <v>1980</v>
      </c>
      <c r="G68" s="26">
        <v>2000</v>
      </c>
      <c r="H68">
        <v>20</v>
      </c>
      <c r="I68" t="s">
        <v>428</v>
      </c>
      <c r="J68" t="s">
        <v>296</v>
      </c>
    </row>
    <row r="69" spans="1:10" s="26" customFormat="1" x14ac:dyDescent="0.25">
      <c r="A69" s="2">
        <v>42808</v>
      </c>
      <c r="B69">
        <v>300</v>
      </c>
      <c r="C69" t="s">
        <v>247</v>
      </c>
      <c r="D69">
        <v>132</v>
      </c>
      <c r="E69" s="26">
        <v>500</v>
      </c>
      <c r="F69">
        <v>800</v>
      </c>
      <c r="G69" s="26">
        <v>1000</v>
      </c>
      <c r="H69">
        <v>200</v>
      </c>
      <c r="I69" s="26" t="s">
        <v>428</v>
      </c>
      <c r="J69" s="26" t="s">
        <v>296</v>
      </c>
    </row>
    <row r="70" spans="1:10" s="26" customFormat="1" x14ac:dyDescent="0.25">
      <c r="A70" s="2">
        <v>42808</v>
      </c>
      <c r="B70">
        <v>300</v>
      </c>
      <c r="C70" t="s">
        <v>247</v>
      </c>
      <c r="D70">
        <v>133</v>
      </c>
      <c r="E70" s="26">
        <v>500</v>
      </c>
      <c r="F70" s="21">
        <v>2000</v>
      </c>
      <c r="G70" s="21">
        <v>2000</v>
      </c>
      <c r="H70">
        <v>0</v>
      </c>
      <c r="I70" s="26" t="s">
        <v>428</v>
      </c>
      <c r="J70" s="26" t="s">
        <v>296</v>
      </c>
    </row>
    <row r="71" spans="1:10" s="26" customFormat="1" x14ac:dyDescent="0.25">
      <c r="A71" s="2">
        <v>42808</v>
      </c>
      <c r="B71">
        <v>300</v>
      </c>
      <c r="C71" t="s">
        <v>247</v>
      </c>
      <c r="D71">
        <v>134</v>
      </c>
      <c r="E71" s="26">
        <v>500</v>
      </c>
      <c r="F71" s="21">
        <v>1000</v>
      </c>
      <c r="G71" s="21">
        <v>1000</v>
      </c>
      <c r="H71">
        <v>0</v>
      </c>
      <c r="I71" s="26" t="s">
        <v>428</v>
      </c>
      <c r="J71" s="26" t="s">
        <v>296</v>
      </c>
    </row>
    <row r="72" spans="1:10" s="26" customFormat="1" x14ac:dyDescent="0.25">
      <c r="A72" s="2">
        <v>42808</v>
      </c>
      <c r="B72">
        <v>300</v>
      </c>
      <c r="C72" t="s">
        <v>247</v>
      </c>
      <c r="D72">
        <v>250</v>
      </c>
      <c r="E72" s="26">
        <v>500</v>
      </c>
      <c r="F72" s="21">
        <v>500</v>
      </c>
      <c r="G72" s="21">
        <v>500</v>
      </c>
      <c r="H72">
        <v>0</v>
      </c>
      <c r="I72" s="26" t="s">
        <v>428</v>
      </c>
      <c r="J72" s="26" t="s">
        <v>296</v>
      </c>
    </row>
    <row r="73" spans="1:10" s="26" customFormat="1" x14ac:dyDescent="0.25">
      <c r="A73" s="2">
        <v>42808</v>
      </c>
      <c r="B73">
        <v>300</v>
      </c>
      <c r="C73" t="s">
        <v>247</v>
      </c>
      <c r="D73">
        <v>251</v>
      </c>
      <c r="E73" s="26">
        <v>500</v>
      </c>
      <c r="F73" s="21">
        <v>1000</v>
      </c>
      <c r="G73" s="21">
        <v>1000</v>
      </c>
      <c r="H73">
        <v>0</v>
      </c>
      <c r="I73" s="26" t="s">
        <v>428</v>
      </c>
      <c r="J73" s="26" t="s">
        <v>296</v>
      </c>
    </row>
    <row r="74" spans="1:10" x14ac:dyDescent="0.25">
      <c r="A74" s="2">
        <v>42808</v>
      </c>
      <c r="B74">
        <v>300</v>
      </c>
      <c r="C74" t="s">
        <v>247</v>
      </c>
      <c r="D74">
        <v>252</v>
      </c>
      <c r="E74" s="26">
        <v>500</v>
      </c>
      <c r="F74" s="21">
        <v>950</v>
      </c>
      <c r="G74" s="21">
        <v>1000</v>
      </c>
      <c r="H74">
        <v>50</v>
      </c>
      <c r="I74" s="26" t="s">
        <v>428</v>
      </c>
      <c r="J74" s="26" t="s">
        <v>296</v>
      </c>
    </row>
    <row r="75" spans="1:10" x14ac:dyDescent="0.25">
      <c r="A75" s="2">
        <v>42808</v>
      </c>
      <c r="B75">
        <v>300</v>
      </c>
      <c r="C75" t="s">
        <v>247</v>
      </c>
      <c r="D75">
        <v>253</v>
      </c>
      <c r="E75" s="26">
        <v>500</v>
      </c>
      <c r="F75" s="21">
        <v>3000</v>
      </c>
      <c r="G75" s="21">
        <v>3000</v>
      </c>
      <c r="H75">
        <v>0</v>
      </c>
      <c r="I75" t="s">
        <v>465</v>
      </c>
      <c r="J75" s="26" t="s">
        <v>296</v>
      </c>
    </row>
    <row r="76" spans="1:10" x14ac:dyDescent="0.25">
      <c r="A76" s="2">
        <v>42808</v>
      </c>
      <c r="B76">
        <v>300</v>
      </c>
      <c r="C76" t="s">
        <v>247</v>
      </c>
      <c r="D76">
        <v>254</v>
      </c>
      <c r="E76" s="26">
        <v>500</v>
      </c>
      <c r="F76" s="23">
        <v>6000</v>
      </c>
      <c r="G76" s="23">
        <v>6000</v>
      </c>
      <c r="H76">
        <v>0</v>
      </c>
      <c r="I76" s="26" t="s">
        <v>465</v>
      </c>
      <c r="J76" s="26" t="s">
        <v>296</v>
      </c>
    </row>
    <row r="77" spans="1:10" x14ac:dyDescent="0.25">
      <c r="A77" s="2">
        <v>42808</v>
      </c>
      <c r="B77">
        <v>300</v>
      </c>
      <c r="C77" t="s">
        <v>247</v>
      </c>
      <c r="D77">
        <v>255</v>
      </c>
      <c r="E77" s="26">
        <v>500</v>
      </c>
      <c r="F77" s="23">
        <v>5000</v>
      </c>
      <c r="G77" s="23">
        <v>6000</v>
      </c>
      <c r="H77">
        <v>1000</v>
      </c>
      <c r="I77" s="26" t="s">
        <v>465</v>
      </c>
      <c r="J77" s="26" t="s">
        <v>296</v>
      </c>
    </row>
    <row r="78" spans="1:10" x14ac:dyDescent="0.25">
      <c r="A78" s="2">
        <v>42808</v>
      </c>
      <c r="B78">
        <v>300</v>
      </c>
      <c r="C78" t="s">
        <v>247</v>
      </c>
      <c r="D78">
        <v>256</v>
      </c>
      <c r="E78" s="26">
        <v>500</v>
      </c>
      <c r="F78" s="23">
        <v>6000</v>
      </c>
      <c r="G78" s="23">
        <v>6000</v>
      </c>
      <c r="H78">
        <v>0</v>
      </c>
      <c r="I78" s="26" t="s">
        <v>465</v>
      </c>
      <c r="J78" s="26" t="s">
        <v>296</v>
      </c>
    </row>
    <row r="79" spans="1:10" x14ac:dyDescent="0.25">
      <c r="A79" s="27">
        <v>42808</v>
      </c>
      <c r="B79" s="26">
        <v>300</v>
      </c>
      <c r="C79" s="26" t="s">
        <v>247</v>
      </c>
      <c r="D79" s="26">
        <v>257</v>
      </c>
      <c r="E79" s="26">
        <v>500</v>
      </c>
      <c r="F79" s="23">
        <v>5000</v>
      </c>
      <c r="G79" s="23">
        <v>5000</v>
      </c>
      <c r="H79" s="26">
        <v>0</v>
      </c>
      <c r="I79" s="26" t="s">
        <v>465</v>
      </c>
      <c r="J79" s="26" t="s">
        <v>296</v>
      </c>
    </row>
    <row r="80" spans="1:10" x14ac:dyDescent="0.25">
      <c r="A80" s="2">
        <v>42808</v>
      </c>
      <c r="B80">
        <v>300</v>
      </c>
      <c r="C80" t="s">
        <v>247</v>
      </c>
      <c r="D80">
        <v>320</v>
      </c>
      <c r="E80" s="26">
        <v>500</v>
      </c>
      <c r="F80" s="23">
        <v>3000</v>
      </c>
      <c r="G80" s="23">
        <v>3000</v>
      </c>
      <c r="H80">
        <v>0</v>
      </c>
      <c r="I80" s="26" t="s">
        <v>465</v>
      </c>
      <c r="J80" s="26" t="s">
        <v>296</v>
      </c>
    </row>
    <row r="81" spans="1:10" x14ac:dyDescent="0.25">
      <c r="A81" s="2">
        <v>42808</v>
      </c>
      <c r="B81">
        <v>300</v>
      </c>
      <c r="C81" t="s">
        <v>247</v>
      </c>
      <c r="D81">
        <v>321</v>
      </c>
      <c r="E81" s="26">
        <v>500</v>
      </c>
      <c r="F81" s="23">
        <v>3000</v>
      </c>
      <c r="G81" s="23">
        <v>3000</v>
      </c>
      <c r="H81">
        <v>0</v>
      </c>
      <c r="I81" s="26" t="s">
        <v>465</v>
      </c>
      <c r="J81" s="26" t="s">
        <v>296</v>
      </c>
    </row>
    <row r="82" spans="1:10" x14ac:dyDescent="0.25">
      <c r="A82" s="2">
        <v>42808</v>
      </c>
      <c r="B82">
        <v>300</v>
      </c>
      <c r="C82" t="s">
        <v>247</v>
      </c>
      <c r="D82">
        <v>322</v>
      </c>
      <c r="E82" s="26">
        <v>500</v>
      </c>
      <c r="F82" s="23">
        <v>2900</v>
      </c>
      <c r="G82" s="23">
        <v>3000</v>
      </c>
      <c r="H82">
        <v>100</v>
      </c>
      <c r="I82" s="26" t="s">
        <v>465</v>
      </c>
      <c r="J82" s="26" t="s">
        <v>296</v>
      </c>
    </row>
    <row r="83" spans="1:10" x14ac:dyDescent="0.25">
      <c r="A83" s="27">
        <v>42808</v>
      </c>
      <c r="B83" s="26">
        <v>300</v>
      </c>
      <c r="C83" s="26" t="s">
        <v>247</v>
      </c>
      <c r="D83" s="26">
        <v>440</v>
      </c>
      <c r="E83" s="26">
        <v>500</v>
      </c>
      <c r="F83" s="23">
        <v>3000</v>
      </c>
      <c r="G83" s="23">
        <v>3000</v>
      </c>
      <c r="H83" s="26">
        <v>0</v>
      </c>
      <c r="I83" s="26" t="s">
        <v>465</v>
      </c>
      <c r="J83" s="26" t="s">
        <v>296</v>
      </c>
    </row>
    <row r="84" spans="1:10" x14ac:dyDescent="0.25">
      <c r="A84" s="27">
        <v>42808</v>
      </c>
      <c r="B84" s="26">
        <v>300</v>
      </c>
      <c r="C84" s="26" t="s">
        <v>247</v>
      </c>
      <c r="D84" s="26">
        <v>441</v>
      </c>
      <c r="E84" s="26">
        <v>500</v>
      </c>
      <c r="F84" s="23">
        <v>6000</v>
      </c>
      <c r="G84" s="23">
        <v>6000</v>
      </c>
      <c r="H84" s="26">
        <v>0</v>
      </c>
      <c r="I84" s="26" t="s">
        <v>465</v>
      </c>
      <c r="J84" s="26" t="s">
        <v>296</v>
      </c>
    </row>
    <row r="85" spans="1:10" s="26" customFormat="1" x14ac:dyDescent="0.25">
      <c r="A85" s="27">
        <v>42808</v>
      </c>
      <c r="B85" s="26">
        <v>300</v>
      </c>
      <c r="C85" s="26" t="s">
        <v>247</v>
      </c>
      <c r="D85" s="26">
        <v>442</v>
      </c>
      <c r="E85" s="26">
        <v>500</v>
      </c>
      <c r="F85" s="23">
        <v>3000</v>
      </c>
      <c r="G85" s="23">
        <v>3000</v>
      </c>
      <c r="H85" s="26">
        <v>0</v>
      </c>
      <c r="I85" s="26" t="s">
        <v>465</v>
      </c>
      <c r="J85" s="26" t="s">
        <v>296</v>
      </c>
    </row>
    <row r="86" spans="1:10" x14ac:dyDescent="0.25">
      <c r="A86" s="27">
        <v>42808</v>
      </c>
      <c r="B86" s="26">
        <v>300</v>
      </c>
      <c r="C86" s="26" t="s">
        <v>247</v>
      </c>
      <c r="D86" s="26">
        <v>570</v>
      </c>
      <c r="E86" s="26">
        <v>500</v>
      </c>
      <c r="F86" s="23">
        <v>500</v>
      </c>
      <c r="G86" s="23">
        <v>500</v>
      </c>
      <c r="H86" s="26">
        <v>0</v>
      </c>
      <c r="I86" s="26" t="s">
        <v>465</v>
      </c>
      <c r="J86" s="26" t="s">
        <v>296</v>
      </c>
    </row>
    <row r="87" spans="1:10" x14ac:dyDescent="0.25">
      <c r="A87" s="27">
        <v>42808</v>
      </c>
      <c r="B87" s="26">
        <v>300</v>
      </c>
      <c r="C87" s="26" t="s">
        <v>247</v>
      </c>
      <c r="D87" s="26">
        <v>571</v>
      </c>
      <c r="E87" s="26">
        <v>500</v>
      </c>
      <c r="F87" s="23">
        <v>1000</v>
      </c>
      <c r="G87" s="23">
        <v>1000</v>
      </c>
      <c r="H87" s="26">
        <v>0</v>
      </c>
      <c r="I87" s="26" t="s">
        <v>465</v>
      </c>
      <c r="J87" s="26" t="s">
        <v>296</v>
      </c>
    </row>
    <row r="88" spans="1:10" x14ac:dyDescent="0.25">
      <c r="A88" s="27">
        <v>42808</v>
      </c>
      <c r="B88" s="26">
        <v>300</v>
      </c>
      <c r="C88" s="26" t="s">
        <v>247</v>
      </c>
      <c r="D88" s="26">
        <v>572</v>
      </c>
      <c r="E88" s="26">
        <v>500</v>
      </c>
      <c r="F88" s="23">
        <v>1000</v>
      </c>
      <c r="G88" s="23">
        <v>1000</v>
      </c>
      <c r="H88" s="26">
        <v>0</v>
      </c>
      <c r="I88" s="26" t="s">
        <v>465</v>
      </c>
      <c r="J88" s="26" t="s">
        <v>296</v>
      </c>
    </row>
    <row r="89" spans="1:10" s="26" customFormat="1" x14ac:dyDescent="0.25">
      <c r="A89" s="27">
        <v>42808</v>
      </c>
      <c r="B89" s="26">
        <v>300</v>
      </c>
      <c r="C89" s="26" t="s">
        <v>247</v>
      </c>
      <c r="D89" s="26">
        <v>573</v>
      </c>
      <c r="E89" s="26">
        <v>500</v>
      </c>
      <c r="F89" s="23">
        <v>700</v>
      </c>
      <c r="G89" s="23">
        <v>750</v>
      </c>
      <c r="H89" s="26">
        <v>50</v>
      </c>
      <c r="I89" s="26" t="s">
        <v>465</v>
      </c>
      <c r="J89" s="26" t="s">
        <v>296</v>
      </c>
    </row>
    <row r="90" spans="1:10" s="26" customFormat="1" x14ac:dyDescent="0.25">
      <c r="A90" s="27">
        <v>42808</v>
      </c>
      <c r="B90" s="26">
        <v>300</v>
      </c>
      <c r="C90" s="26" t="s">
        <v>247</v>
      </c>
      <c r="D90" s="26">
        <v>574</v>
      </c>
      <c r="E90" s="26">
        <v>500</v>
      </c>
      <c r="F90" s="23">
        <v>800</v>
      </c>
      <c r="G90" s="23">
        <v>800</v>
      </c>
      <c r="H90" s="26">
        <v>0</v>
      </c>
      <c r="I90" s="26" t="s">
        <v>465</v>
      </c>
      <c r="J90" s="26" t="s">
        <v>296</v>
      </c>
    </row>
    <row r="91" spans="1:10" s="26" customFormat="1" x14ac:dyDescent="0.25">
      <c r="A91" s="27">
        <v>42808</v>
      </c>
      <c r="B91" s="26">
        <v>300</v>
      </c>
      <c r="C91" s="26" t="s">
        <v>247</v>
      </c>
      <c r="D91" s="26">
        <v>575</v>
      </c>
      <c r="E91" s="26">
        <v>500</v>
      </c>
      <c r="F91" s="23">
        <v>700</v>
      </c>
      <c r="G91" s="23">
        <v>700</v>
      </c>
      <c r="H91" s="26">
        <v>0</v>
      </c>
      <c r="I91" s="26" t="s">
        <v>465</v>
      </c>
      <c r="J91" s="26" t="s">
        <v>296</v>
      </c>
    </row>
    <row r="92" spans="1:10" s="26" customFormat="1" x14ac:dyDescent="0.25">
      <c r="A92" s="27">
        <v>42808</v>
      </c>
      <c r="B92" s="26">
        <v>300</v>
      </c>
      <c r="C92" s="26" t="s">
        <v>247</v>
      </c>
      <c r="D92" s="26">
        <v>576</v>
      </c>
      <c r="E92" s="26">
        <v>500</v>
      </c>
      <c r="F92" s="23">
        <v>900</v>
      </c>
      <c r="G92" s="23">
        <v>900</v>
      </c>
      <c r="H92" s="26">
        <v>0</v>
      </c>
      <c r="I92" s="26" t="s">
        <v>465</v>
      </c>
      <c r="J92" s="26" t="s">
        <v>296</v>
      </c>
    </row>
    <row r="93" spans="1:10" s="26" customFormat="1" x14ac:dyDescent="0.25">
      <c r="A93" s="27">
        <v>42808</v>
      </c>
      <c r="B93" s="26">
        <v>300</v>
      </c>
      <c r="C93" s="26" t="s">
        <v>247</v>
      </c>
      <c r="D93" s="26">
        <v>577</v>
      </c>
      <c r="E93" s="26">
        <v>500</v>
      </c>
      <c r="F93" s="23">
        <v>800</v>
      </c>
      <c r="G93" s="23">
        <v>800</v>
      </c>
      <c r="H93" s="26">
        <v>0</v>
      </c>
      <c r="I93" s="26" t="s">
        <v>465</v>
      </c>
      <c r="J93" s="26" t="s">
        <v>296</v>
      </c>
    </row>
    <row r="94" spans="1:10" s="26" customFormat="1" x14ac:dyDescent="0.25">
      <c r="A94" s="27">
        <v>42808</v>
      </c>
      <c r="B94" s="26">
        <v>300</v>
      </c>
      <c r="C94" s="26" t="s">
        <v>247</v>
      </c>
      <c r="D94" s="26">
        <v>101</v>
      </c>
      <c r="F94" s="26">
        <v>320</v>
      </c>
      <c r="G94" s="26">
        <v>320</v>
      </c>
      <c r="H94" s="26">
        <v>0</v>
      </c>
      <c r="I94" s="26" t="s">
        <v>465</v>
      </c>
      <c r="J94" s="26" t="s">
        <v>296</v>
      </c>
    </row>
    <row r="95" spans="1:10" s="26" customFormat="1" x14ac:dyDescent="0.25">
      <c r="A95" s="27">
        <v>42808</v>
      </c>
      <c r="B95" s="26">
        <v>300</v>
      </c>
      <c r="C95" s="26" t="s">
        <v>247</v>
      </c>
      <c r="D95" s="26">
        <v>102</v>
      </c>
      <c r="F95" s="26">
        <v>160</v>
      </c>
      <c r="G95" s="26">
        <v>160</v>
      </c>
      <c r="H95" s="26">
        <v>0</v>
      </c>
      <c r="I95" s="26" t="s">
        <v>465</v>
      </c>
      <c r="J95" s="26" t="s">
        <v>296</v>
      </c>
    </row>
    <row r="96" spans="1:10" s="26" customFormat="1" x14ac:dyDescent="0.25">
      <c r="A96" s="27">
        <v>42808</v>
      </c>
      <c r="B96" s="26">
        <v>300</v>
      </c>
      <c r="C96" s="26" t="s">
        <v>247</v>
      </c>
      <c r="D96" s="26">
        <v>103</v>
      </c>
      <c r="F96" s="26">
        <v>40</v>
      </c>
      <c r="G96" s="26">
        <v>40</v>
      </c>
      <c r="H96" s="26">
        <v>0</v>
      </c>
      <c r="I96" s="26" t="s">
        <v>465</v>
      </c>
      <c r="J96" s="26" t="s">
        <v>296</v>
      </c>
    </row>
    <row r="97" spans="1:10" s="26" customFormat="1" x14ac:dyDescent="0.25">
      <c r="A97" s="27">
        <v>42808</v>
      </c>
      <c r="B97" s="26">
        <v>300</v>
      </c>
      <c r="C97" s="26" t="s">
        <v>247</v>
      </c>
      <c r="D97" s="26">
        <v>104</v>
      </c>
      <c r="F97" s="26">
        <v>200</v>
      </c>
      <c r="G97" s="26">
        <v>200</v>
      </c>
      <c r="H97" s="26">
        <v>0</v>
      </c>
      <c r="I97" s="26" t="s">
        <v>465</v>
      </c>
      <c r="J97" s="26" t="s">
        <v>296</v>
      </c>
    </row>
    <row r="98" spans="1:10" s="26" customFormat="1" x14ac:dyDescent="0.25">
      <c r="A98" s="27">
        <v>42808</v>
      </c>
      <c r="B98" s="26">
        <v>300</v>
      </c>
      <c r="C98" s="26" t="s">
        <v>247</v>
      </c>
      <c r="D98" s="28">
        <v>105</v>
      </c>
      <c r="E98" s="28"/>
      <c r="F98" s="28">
        <v>250</v>
      </c>
      <c r="G98" s="28">
        <v>250</v>
      </c>
      <c r="H98" s="28">
        <v>0</v>
      </c>
      <c r="I98" s="26" t="s">
        <v>465</v>
      </c>
      <c r="J98" s="26" t="s">
        <v>296</v>
      </c>
    </row>
    <row r="99" spans="1:10" s="26" customFormat="1" x14ac:dyDescent="0.25">
      <c r="A99" s="27">
        <v>42808</v>
      </c>
      <c r="B99" s="26">
        <v>300</v>
      </c>
      <c r="C99" s="26" t="s">
        <v>247</v>
      </c>
      <c r="D99" s="26">
        <v>211</v>
      </c>
      <c r="F99" s="26">
        <v>700</v>
      </c>
      <c r="G99" s="26">
        <v>700</v>
      </c>
      <c r="H99" s="26">
        <v>0</v>
      </c>
      <c r="I99" s="26" t="s">
        <v>465</v>
      </c>
      <c r="J99" s="26" t="s">
        <v>296</v>
      </c>
    </row>
    <row r="100" spans="1:10" s="26" customFormat="1" x14ac:dyDescent="0.25">
      <c r="A100" s="27">
        <v>42808</v>
      </c>
      <c r="B100" s="26">
        <v>300</v>
      </c>
      <c r="C100" s="26" t="s">
        <v>247</v>
      </c>
      <c r="D100" s="26">
        <v>212</v>
      </c>
      <c r="F100" s="26">
        <v>500</v>
      </c>
      <c r="G100" s="26">
        <v>500</v>
      </c>
      <c r="H100" s="26">
        <v>0</v>
      </c>
      <c r="I100" s="26" t="s">
        <v>465</v>
      </c>
      <c r="J100" s="26" t="s">
        <v>296</v>
      </c>
    </row>
    <row r="101" spans="1:10" s="26" customFormat="1" x14ac:dyDescent="0.25">
      <c r="A101" s="27">
        <v>42808</v>
      </c>
      <c r="B101" s="26">
        <v>300</v>
      </c>
      <c r="C101" s="26" t="s">
        <v>247</v>
      </c>
      <c r="D101" s="26">
        <v>213</v>
      </c>
      <c r="F101" s="26">
        <v>200</v>
      </c>
      <c r="G101" s="26">
        <v>200</v>
      </c>
      <c r="H101" s="26">
        <v>0</v>
      </c>
      <c r="I101" s="26" t="s">
        <v>465</v>
      </c>
      <c r="J101" s="26" t="s">
        <v>296</v>
      </c>
    </row>
    <row r="102" spans="1:10" s="26" customFormat="1" x14ac:dyDescent="0.25">
      <c r="A102" s="27">
        <v>42808</v>
      </c>
      <c r="B102" s="26">
        <v>300</v>
      </c>
      <c r="C102" s="26" t="s">
        <v>247</v>
      </c>
      <c r="D102" s="26">
        <v>214</v>
      </c>
      <c r="F102" s="26">
        <v>500</v>
      </c>
      <c r="G102" s="26">
        <v>500</v>
      </c>
      <c r="H102" s="26">
        <v>0</v>
      </c>
      <c r="I102" s="26" t="s">
        <v>465</v>
      </c>
      <c r="J102" s="26" t="s">
        <v>296</v>
      </c>
    </row>
    <row r="103" spans="1:10" s="26" customFormat="1" x14ac:dyDescent="0.25">
      <c r="A103" s="27">
        <v>42808</v>
      </c>
      <c r="B103" s="26">
        <v>300</v>
      </c>
      <c r="C103" s="26" t="s">
        <v>247</v>
      </c>
      <c r="D103" s="26">
        <v>215</v>
      </c>
      <c r="F103" s="26">
        <v>500</v>
      </c>
      <c r="G103" s="26">
        <v>500</v>
      </c>
      <c r="H103" s="26">
        <v>0</v>
      </c>
      <c r="I103" s="26" t="s">
        <v>465</v>
      </c>
      <c r="J103" s="26" t="s">
        <v>296</v>
      </c>
    </row>
    <row r="104" spans="1:10" s="26" customFormat="1" x14ac:dyDescent="0.25">
      <c r="A104" s="27">
        <v>42808</v>
      </c>
      <c r="B104" s="26">
        <v>300</v>
      </c>
      <c r="C104" s="26" t="s">
        <v>247</v>
      </c>
      <c r="D104" s="26">
        <v>301</v>
      </c>
      <c r="F104" s="26">
        <v>460</v>
      </c>
      <c r="G104" s="26">
        <v>460</v>
      </c>
      <c r="H104" s="26">
        <v>0</v>
      </c>
      <c r="I104" s="26" t="s">
        <v>465</v>
      </c>
      <c r="J104" s="26" t="s">
        <v>296</v>
      </c>
    </row>
    <row r="105" spans="1:10" s="26" customFormat="1" x14ac:dyDescent="0.25">
      <c r="A105" s="27">
        <v>42808</v>
      </c>
      <c r="B105" s="26">
        <v>300</v>
      </c>
      <c r="C105" s="26" t="s">
        <v>247</v>
      </c>
      <c r="D105" s="26">
        <v>302</v>
      </c>
      <c r="F105" s="26">
        <v>820</v>
      </c>
      <c r="G105" s="26">
        <v>820</v>
      </c>
      <c r="H105" s="26">
        <v>0</v>
      </c>
      <c r="I105" s="26" t="s">
        <v>465</v>
      </c>
      <c r="J105" s="26" t="s">
        <v>296</v>
      </c>
    </row>
    <row r="106" spans="1:10" s="26" customFormat="1" x14ac:dyDescent="0.25">
      <c r="A106" s="27">
        <v>42808</v>
      </c>
      <c r="B106" s="26">
        <v>300</v>
      </c>
      <c r="C106" s="26" t="s">
        <v>247</v>
      </c>
      <c r="D106" s="26">
        <v>303</v>
      </c>
      <c r="F106" s="26">
        <v>140</v>
      </c>
      <c r="G106" s="26">
        <v>140</v>
      </c>
      <c r="H106" s="26">
        <v>0</v>
      </c>
      <c r="I106" s="26" t="s">
        <v>465</v>
      </c>
      <c r="J106" s="26" t="s">
        <v>296</v>
      </c>
    </row>
    <row r="107" spans="1:10" s="26" customFormat="1" x14ac:dyDescent="0.25">
      <c r="A107" s="27">
        <v>42808</v>
      </c>
      <c r="B107" s="26">
        <v>300</v>
      </c>
      <c r="C107" s="26" t="s">
        <v>247</v>
      </c>
      <c r="D107" s="26">
        <v>304</v>
      </c>
      <c r="F107" s="26">
        <v>700</v>
      </c>
      <c r="G107" s="26">
        <v>700</v>
      </c>
      <c r="H107" s="26">
        <v>0</v>
      </c>
      <c r="I107" s="26" t="s">
        <v>465</v>
      </c>
      <c r="J107" s="26" t="s">
        <v>296</v>
      </c>
    </row>
    <row r="108" spans="1:10" s="26" customFormat="1" x14ac:dyDescent="0.25">
      <c r="A108" s="27">
        <v>42808</v>
      </c>
      <c r="B108" s="26">
        <v>300</v>
      </c>
      <c r="C108" s="26" t="s">
        <v>247</v>
      </c>
      <c r="D108" s="26">
        <v>305</v>
      </c>
      <c r="F108" s="26">
        <v>650</v>
      </c>
      <c r="G108" s="26">
        <v>650</v>
      </c>
      <c r="H108" s="26">
        <v>0</v>
      </c>
      <c r="I108" s="26" t="s">
        <v>465</v>
      </c>
      <c r="J108" s="26" t="s">
        <v>296</v>
      </c>
    </row>
    <row r="109" spans="1:10" s="26" customFormat="1" x14ac:dyDescent="0.25">
      <c r="A109" s="27">
        <v>42808</v>
      </c>
      <c r="B109" s="26">
        <v>300</v>
      </c>
      <c r="C109" s="26" t="s">
        <v>247</v>
      </c>
      <c r="D109" s="26">
        <v>401</v>
      </c>
      <c r="F109" s="26">
        <v>600</v>
      </c>
      <c r="G109" s="26">
        <v>600</v>
      </c>
      <c r="H109" s="26">
        <v>0</v>
      </c>
      <c r="I109" s="26" t="s">
        <v>465</v>
      </c>
      <c r="J109" s="26" t="s">
        <v>296</v>
      </c>
    </row>
    <row r="110" spans="1:10" s="26" customFormat="1" x14ac:dyDescent="0.25">
      <c r="A110" s="27">
        <v>42808</v>
      </c>
      <c r="B110" s="26">
        <v>300</v>
      </c>
      <c r="C110" s="26" t="s">
        <v>247</v>
      </c>
      <c r="D110" s="26">
        <v>402</v>
      </c>
      <c r="F110" s="26">
        <v>600</v>
      </c>
      <c r="G110" s="26">
        <v>600</v>
      </c>
      <c r="H110" s="26">
        <v>0</v>
      </c>
      <c r="I110" s="26" t="s">
        <v>465</v>
      </c>
      <c r="J110" s="26" t="s">
        <v>296</v>
      </c>
    </row>
    <row r="111" spans="1:10" s="26" customFormat="1" x14ac:dyDescent="0.25">
      <c r="A111" s="27">
        <v>42808</v>
      </c>
      <c r="B111" s="26">
        <v>300</v>
      </c>
      <c r="C111" s="26" t="s">
        <v>247</v>
      </c>
      <c r="D111" s="26">
        <v>403</v>
      </c>
      <c r="F111" s="26">
        <v>500</v>
      </c>
      <c r="G111" s="26">
        <v>500</v>
      </c>
      <c r="H111" s="26">
        <v>0</v>
      </c>
      <c r="I111" s="26" t="s">
        <v>465</v>
      </c>
      <c r="J111" s="26" t="s">
        <v>296</v>
      </c>
    </row>
    <row r="112" spans="1:10" s="26" customFormat="1" x14ac:dyDescent="0.25">
      <c r="A112" s="27">
        <v>42808</v>
      </c>
      <c r="B112" s="26">
        <v>300</v>
      </c>
      <c r="C112" s="26" t="s">
        <v>247</v>
      </c>
      <c r="D112" s="26">
        <v>404</v>
      </c>
      <c r="F112" s="26">
        <v>400</v>
      </c>
      <c r="G112" s="26">
        <v>400</v>
      </c>
      <c r="H112" s="26">
        <v>0</v>
      </c>
      <c r="I112" s="26" t="s">
        <v>465</v>
      </c>
      <c r="J112" s="26" t="s">
        <v>296</v>
      </c>
    </row>
    <row r="113" spans="1:10" s="26" customFormat="1" x14ac:dyDescent="0.25">
      <c r="A113" s="27">
        <v>42808</v>
      </c>
      <c r="B113" s="26">
        <v>300</v>
      </c>
      <c r="C113" s="26" t="s">
        <v>247</v>
      </c>
      <c r="D113" s="26">
        <v>405</v>
      </c>
      <c r="F113" s="26">
        <v>450</v>
      </c>
      <c r="G113" s="26">
        <v>450</v>
      </c>
      <c r="H113" s="26">
        <v>0</v>
      </c>
      <c r="I113" s="26" t="s">
        <v>465</v>
      </c>
      <c r="J113" s="26" t="s">
        <v>296</v>
      </c>
    </row>
    <row r="114" spans="1:10" s="26" customFormat="1" x14ac:dyDescent="0.25">
      <c r="A114" s="2">
        <v>42808</v>
      </c>
      <c r="B114">
        <v>400</v>
      </c>
      <c r="C114" t="s">
        <v>248</v>
      </c>
      <c r="D114">
        <v>131</v>
      </c>
      <c r="E114" s="26">
        <v>500</v>
      </c>
      <c r="F114">
        <v>3900</v>
      </c>
      <c r="G114" s="26">
        <v>4000</v>
      </c>
      <c r="H114">
        <v>100</v>
      </c>
      <c r="I114" t="s">
        <v>466</v>
      </c>
      <c r="J114" t="s">
        <v>446</v>
      </c>
    </row>
    <row r="115" spans="1:10" s="26" customFormat="1" x14ac:dyDescent="0.25">
      <c r="A115" s="2">
        <v>42808</v>
      </c>
      <c r="B115">
        <v>400</v>
      </c>
      <c r="C115" t="s">
        <v>248</v>
      </c>
      <c r="D115">
        <v>132</v>
      </c>
      <c r="E115" s="26">
        <v>500</v>
      </c>
      <c r="F115">
        <v>2000</v>
      </c>
      <c r="G115" s="26">
        <v>2000</v>
      </c>
      <c r="H115">
        <v>0</v>
      </c>
      <c r="I115" s="26" t="s">
        <v>466</v>
      </c>
      <c r="J115" s="26" t="s">
        <v>446</v>
      </c>
    </row>
    <row r="116" spans="1:10" s="26" customFormat="1" x14ac:dyDescent="0.25">
      <c r="A116" s="2">
        <v>42808</v>
      </c>
      <c r="B116">
        <v>400</v>
      </c>
      <c r="C116" t="s">
        <v>248</v>
      </c>
      <c r="D116">
        <v>133</v>
      </c>
      <c r="E116" s="26">
        <v>500</v>
      </c>
      <c r="F116" s="21">
        <v>3000</v>
      </c>
      <c r="G116" s="21">
        <v>3000</v>
      </c>
      <c r="H116">
        <v>0</v>
      </c>
      <c r="I116" s="26" t="s">
        <v>466</v>
      </c>
      <c r="J116" s="26" t="s">
        <v>446</v>
      </c>
    </row>
    <row r="117" spans="1:10" s="26" customFormat="1" x14ac:dyDescent="0.25">
      <c r="A117" s="2">
        <v>42808</v>
      </c>
      <c r="B117">
        <v>400</v>
      </c>
      <c r="C117" t="s">
        <v>248</v>
      </c>
      <c r="D117">
        <v>134</v>
      </c>
      <c r="E117" s="26">
        <v>500</v>
      </c>
      <c r="F117" s="21">
        <v>2000</v>
      </c>
      <c r="G117" s="21">
        <v>2000</v>
      </c>
      <c r="H117">
        <v>0</v>
      </c>
      <c r="I117" s="26" t="s">
        <v>466</v>
      </c>
      <c r="J117" s="26" t="s">
        <v>446</v>
      </c>
    </row>
    <row r="118" spans="1:10" s="26" customFormat="1" x14ac:dyDescent="0.25">
      <c r="A118" s="2">
        <v>42808</v>
      </c>
      <c r="B118">
        <v>400</v>
      </c>
      <c r="C118" t="s">
        <v>248</v>
      </c>
      <c r="D118">
        <v>250</v>
      </c>
      <c r="E118" s="26">
        <v>500</v>
      </c>
      <c r="F118" s="21">
        <v>900</v>
      </c>
      <c r="G118" s="21">
        <v>1000</v>
      </c>
      <c r="H118">
        <v>100</v>
      </c>
      <c r="I118" s="26" t="s">
        <v>466</v>
      </c>
      <c r="J118" s="26" t="s">
        <v>446</v>
      </c>
    </row>
    <row r="119" spans="1:10" s="26" customFormat="1" x14ac:dyDescent="0.25">
      <c r="A119" s="2">
        <v>42808</v>
      </c>
      <c r="B119">
        <v>400</v>
      </c>
      <c r="C119" t="s">
        <v>248</v>
      </c>
      <c r="D119">
        <v>251</v>
      </c>
      <c r="E119" s="26">
        <v>500</v>
      </c>
      <c r="F119" s="21">
        <v>500</v>
      </c>
      <c r="G119" s="21">
        <v>500</v>
      </c>
      <c r="H119">
        <v>0</v>
      </c>
      <c r="I119" s="26" t="s">
        <v>466</v>
      </c>
      <c r="J119" s="26" t="s">
        <v>446</v>
      </c>
    </row>
    <row r="120" spans="1:10" x14ac:dyDescent="0.25">
      <c r="A120" s="2">
        <v>42808</v>
      </c>
      <c r="B120">
        <v>400</v>
      </c>
      <c r="C120" t="s">
        <v>248</v>
      </c>
      <c r="D120">
        <v>252</v>
      </c>
      <c r="E120" s="26">
        <v>500</v>
      </c>
      <c r="F120" s="21">
        <v>500</v>
      </c>
      <c r="G120" s="21">
        <v>500</v>
      </c>
      <c r="H120">
        <v>0</v>
      </c>
      <c r="I120" s="26" t="s">
        <v>466</v>
      </c>
      <c r="J120" s="26" t="s">
        <v>446</v>
      </c>
    </row>
    <row r="121" spans="1:10" x14ac:dyDescent="0.25">
      <c r="A121" s="2">
        <v>42808</v>
      </c>
      <c r="B121">
        <v>400</v>
      </c>
      <c r="C121" t="s">
        <v>248</v>
      </c>
      <c r="D121">
        <v>253</v>
      </c>
      <c r="E121" s="26">
        <v>500</v>
      </c>
      <c r="F121" s="21">
        <v>1000</v>
      </c>
      <c r="G121" s="21">
        <v>1500</v>
      </c>
      <c r="H121">
        <v>500</v>
      </c>
      <c r="I121" s="26" t="s">
        <v>466</v>
      </c>
      <c r="J121" s="26" t="s">
        <v>446</v>
      </c>
    </row>
    <row r="122" spans="1:10" x14ac:dyDescent="0.25">
      <c r="A122" s="2">
        <v>42808</v>
      </c>
      <c r="B122">
        <v>400</v>
      </c>
      <c r="C122" t="s">
        <v>248</v>
      </c>
      <c r="D122">
        <v>254</v>
      </c>
      <c r="E122" s="26">
        <v>500</v>
      </c>
      <c r="F122" s="23">
        <v>3000</v>
      </c>
      <c r="G122" s="23">
        <v>3000</v>
      </c>
      <c r="H122">
        <v>0</v>
      </c>
      <c r="I122" t="s">
        <v>288</v>
      </c>
      <c r="J122" s="26" t="s">
        <v>446</v>
      </c>
    </row>
    <row r="123" spans="1:10" x14ac:dyDescent="0.25">
      <c r="A123" s="2">
        <v>42808</v>
      </c>
      <c r="B123">
        <v>400</v>
      </c>
      <c r="C123" t="s">
        <v>248</v>
      </c>
      <c r="D123">
        <v>255</v>
      </c>
      <c r="E123" s="26">
        <v>500</v>
      </c>
      <c r="F123" s="23">
        <v>3000</v>
      </c>
      <c r="G123" s="23">
        <v>3000</v>
      </c>
      <c r="H123">
        <v>0</v>
      </c>
      <c r="I123" s="26" t="s">
        <v>288</v>
      </c>
      <c r="J123" s="26" t="s">
        <v>446</v>
      </c>
    </row>
    <row r="124" spans="1:10" x14ac:dyDescent="0.25">
      <c r="A124" s="2">
        <v>42808</v>
      </c>
      <c r="B124">
        <v>400</v>
      </c>
      <c r="C124" t="s">
        <v>248</v>
      </c>
      <c r="D124">
        <v>256</v>
      </c>
      <c r="E124" s="26">
        <v>500</v>
      </c>
      <c r="F124" s="23">
        <v>3000</v>
      </c>
      <c r="G124" s="23">
        <v>3000</v>
      </c>
      <c r="H124">
        <v>0</v>
      </c>
      <c r="I124" s="26" t="s">
        <v>288</v>
      </c>
      <c r="J124" s="26" t="s">
        <v>446</v>
      </c>
    </row>
    <row r="125" spans="1:10" x14ac:dyDescent="0.25">
      <c r="A125" s="27">
        <v>42808</v>
      </c>
      <c r="B125" s="26">
        <v>400</v>
      </c>
      <c r="C125" s="26" t="s">
        <v>248</v>
      </c>
      <c r="D125" s="26">
        <v>257</v>
      </c>
      <c r="E125" s="26">
        <v>500</v>
      </c>
      <c r="F125" s="23">
        <v>3000</v>
      </c>
      <c r="G125" s="23">
        <v>3000</v>
      </c>
      <c r="H125" s="26">
        <v>0</v>
      </c>
      <c r="I125" s="26" t="s">
        <v>288</v>
      </c>
      <c r="J125" s="26" t="s">
        <v>446</v>
      </c>
    </row>
    <row r="126" spans="1:10" x14ac:dyDescent="0.25">
      <c r="A126" s="2">
        <v>42808</v>
      </c>
      <c r="B126">
        <v>400</v>
      </c>
      <c r="C126" t="s">
        <v>248</v>
      </c>
      <c r="D126">
        <v>320</v>
      </c>
      <c r="E126" s="26">
        <v>500</v>
      </c>
      <c r="F126" s="23">
        <v>1500</v>
      </c>
      <c r="G126" s="23">
        <v>1500</v>
      </c>
      <c r="H126">
        <v>0</v>
      </c>
      <c r="I126" s="26" t="s">
        <v>288</v>
      </c>
      <c r="J126" s="26" t="s">
        <v>446</v>
      </c>
    </row>
    <row r="127" spans="1:10" x14ac:dyDescent="0.25">
      <c r="A127" s="2">
        <v>42808</v>
      </c>
      <c r="B127">
        <v>400</v>
      </c>
      <c r="C127" t="s">
        <v>248</v>
      </c>
      <c r="D127">
        <v>321</v>
      </c>
      <c r="E127" s="26">
        <v>500</v>
      </c>
      <c r="F127">
        <v>1400</v>
      </c>
      <c r="G127" s="23">
        <v>1500</v>
      </c>
      <c r="H127">
        <v>100</v>
      </c>
      <c r="I127" s="26" t="s">
        <v>288</v>
      </c>
      <c r="J127" s="26" t="s">
        <v>446</v>
      </c>
    </row>
    <row r="128" spans="1:10" x14ac:dyDescent="0.25">
      <c r="A128" s="2">
        <v>42808</v>
      </c>
      <c r="B128">
        <v>400</v>
      </c>
      <c r="C128" t="s">
        <v>248</v>
      </c>
      <c r="D128">
        <v>322</v>
      </c>
      <c r="E128" s="26">
        <v>500</v>
      </c>
      <c r="F128" s="23">
        <v>1500</v>
      </c>
      <c r="G128" s="23">
        <v>1500</v>
      </c>
      <c r="H128">
        <v>0</v>
      </c>
      <c r="I128" s="26" t="s">
        <v>288</v>
      </c>
      <c r="J128" s="26" t="s">
        <v>446</v>
      </c>
    </row>
    <row r="129" spans="1:10" x14ac:dyDescent="0.25">
      <c r="A129" s="27">
        <v>42808</v>
      </c>
      <c r="B129" s="26">
        <v>400</v>
      </c>
      <c r="C129" s="26" t="s">
        <v>248</v>
      </c>
      <c r="D129" s="26">
        <v>440</v>
      </c>
      <c r="E129" s="26">
        <v>500</v>
      </c>
      <c r="F129" s="23">
        <v>1000</v>
      </c>
      <c r="G129" s="23">
        <v>1000</v>
      </c>
      <c r="H129" s="26">
        <v>0</v>
      </c>
      <c r="I129" s="26" t="s">
        <v>288</v>
      </c>
      <c r="J129" s="26" t="s">
        <v>446</v>
      </c>
    </row>
    <row r="130" spans="1:10" x14ac:dyDescent="0.25">
      <c r="A130" s="27">
        <v>42808</v>
      </c>
      <c r="B130" s="26">
        <v>400</v>
      </c>
      <c r="C130" s="26" t="s">
        <v>248</v>
      </c>
      <c r="D130" s="26">
        <v>441</v>
      </c>
      <c r="E130" s="26">
        <v>500</v>
      </c>
      <c r="F130" s="23">
        <v>2000</v>
      </c>
      <c r="G130" s="23">
        <v>2000</v>
      </c>
      <c r="H130" s="26">
        <v>0</v>
      </c>
      <c r="I130" s="26" t="s">
        <v>288</v>
      </c>
      <c r="J130" s="26" t="s">
        <v>446</v>
      </c>
    </row>
    <row r="131" spans="1:10" s="26" customFormat="1" x14ac:dyDescent="0.25">
      <c r="A131" s="27">
        <v>42808</v>
      </c>
      <c r="B131" s="26">
        <v>400</v>
      </c>
      <c r="C131" s="26" t="s">
        <v>248</v>
      </c>
      <c r="D131" s="26">
        <v>442</v>
      </c>
      <c r="E131" s="26">
        <v>500</v>
      </c>
      <c r="F131" s="23">
        <v>1000</v>
      </c>
      <c r="G131" s="23">
        <v>1000</v>
      </c>
      <c r="H131" s="26">
        <v>0</v>
      </c>
      <c r="I131" s="26" t="s">
        <v>288</v>
      </c>
      <c r="J131" s="26" t="s">
        <v>446</v>
      </c>
    </row>
    <row r="132" spans="1:10" x14ac:dyDescent="0.25">
      <c r="A132" s="27">
        <v>42808</v>
      </c>
      <c r="B132" s="26">
        <v>400</v>
      </c>
      <c r="C132" s="26" t="s">
        <v>248</v>
      </c>
      <c r="D132" s="26">
        <v>570</v>
      </c>
      <c r="E132" s="26">
        <v>500</v>
      </c>
      <c r="F132" s="23">
        <v>500</v>
      </c>
      <c r="G132" s="23">
        <v>600</v>
      </c>
      <c r="H132" s="26">
        <v>100</v>
      </c>
      <c r="I132" s="26" t="s">
        <v>288</v>
      </c>
      <c r="J132" s="26" t="s">
        <v>446</v>
      </c>
    </row>
    <row r="133" spans="1:10" x14ac:dyDescent="0.25">
      <c r="A133" s="27">
        <v>42808</v>
      </c>
      <c r="B133" s="26">
        <v>400</v>
      </c>
      <c r="C133" s="26" t="s">
        <v>248</v>
      </c>
      <c r="D133" s="26">
        <v>571</v>
      </c>
      <c r="E133" s="26">
        <v>500</v>
      </c>
      <c r="F133" s="23">
        <v>600</v>
      </c>
      <c r="G133" s="23">
        <v>600</v>
      </c>
      <c r="H133" s="26">
        <v>0</v>
      </c>
      <c r="I133" s="26" t="s">
        <v>288</v>
      </c>
      <c r="J133" s="26" t="s">
        <v>446</v>
      </c>
    </row>
    <row r="134" spans="1:10" x14ac:dyDescent="0.25">
      <c r="A134" s="27">
        <v>42808</v>
      </c>
      <c r="B134" s="26">
        <v>400</v>
      </c>
      <c r="C134" s="26" t="s">
        <v>248</v>
      </c>
      <c r="D134" s="26">
        <v>572</v>
      </c>
      <c r="E134" s="26">
        <v>500</v>
      </c>
      <c r="F134" s="23">
        <v>500</v>
      </c>
      <c r="G134" s="23">
        <v>500</v>
      </c>
      <c r="H134" s="26">
        <v>0</v>
      </c>
      <c r="I134" s="26" t="s">
        <v>288</v>
      </c>
      <c r="J134" s="26" t="s">
        <v>446</v>
      </c>
    </row>
    <row r="135" spans="1:10" s="26" customFormat="1" x14ac:dyDescent="0.25">
      <c r="A135" s="27">
        <v>42808</v>
      </c>
      <c r="B135" s="26">
        <v>400</v>
      </c>
      <c r="C135" s="26" t="s">
        <v>248</v>
      </c>
      <c r="D135" s="26">
        <v>573</v>
      </c>
      <c r="E135" s="26">
        <v>500</v>
      </c>
      <c r="F135" s="23">
        <v>550</v>
      </c>
      <c r="G135" s="23">
        <v>550</v>
      </c>
      <c r="H135" s="26">
        <v>0</v>
      </c>
      <c r="I135" s="26" t="s">
        <v>288</v>
      </c>
      <c r="J135" s="26" t="s">
        <v>446</v>
      </c>
    </row>
    <row r="136" spans="1:10" s="26" customFormat="1" x14ac:dyDescent="0.25">
      <c r="A136" s="27">
        <v>42808</v>
      </c>
      <c r="B136" s="26">
        <v>400</v>
      </c>
      <c r="C136" s="26" t="s">
        <v>248</v>
      </c>
      <c r="D136" s="26">
        <v>574</v>
      </c>
      <c r="E136" s="26">
        <v>500</v>
      </c>
      <c r="F136" s="23">
        <v>550</v>
      </c>
      <c r="G136" s="23">
        <v>600</v>
      </c>
      <c r="H136" s="26">
        <v>50</v>
      </c>
      <c r="I136" s="26" t="s">
        <v>288</v>
      </c>
      <c r="J136" s="26" t="s">
        <v>446</v>
      </c>
    </row>
    <row r="137" spans="1:10" s="26" customFormat="1" x14ac:dyDescent="0.25">
      <c r="A137" s="27">
        <v>42808</v>
      </c>
      <c r="B137" s="26">
        <v>400</v>
      </c>
      <c r="C137" s="26" t="s">
        <v>248</v>
      </c>
      <c r="D137" s="26">
        <v>575</v>
      </c>
      <c r="E137" s="26">
        <v>500</v>
      </c>
      <c r="F137" s="23">
        <v>500</v>
      </c>
      <c r="G137" s="23">
        <v>500</v>
      </c>
      <c r="H137" s="26">
        <v>0</v>
      </c>
      <c r="I137" s="26" t="s">
        <v>288</v>
      </c>
      <c r="J137" s="26" t="s">
        <v>446</v>
      </c>
    </row>
    <row r="138" spans="1:10" s="26" customFormat="1" x14ac:dyDescent="0.25">
      <c r="A138" s="27">
        <v>42808</v>
      </c>
      <c r="B138" s="26">
        <v>400</v>
      </c>
      <c r="C138" s="26" t="s">
        <v>248</v>
      </c>
      <c r="D138" s="26">
        <v>576</v>
      </c>
      <c r="E138" s="26">
        <v>500</v>
      </c>
      <c r="F138" s="23">
        <v>600</v>
      </c>
      <c r="G138" s="23">
        <v>600</v>
      </c>
      <c r="H138" s="26">
        <v>0</v>
      </c>
      <c r="I138" s="26" t="s">
        <v>288</v>
      </c>
      <c r="J138" s="26" t="s">
        <v>446</v>
      </c>
    </row>
    <row r="139" spans="1:10" s="26" customFormat="1" x14ac:dyDescent="0.25">
      <c r="A139" s="27">
        <v>42808</v>
      </c>
      <c r="B139" s="26">
        <v>400</v>
      </c>
      <c r="C139" s="26" t="s">
        <v>248</v>
      </c>
      <c r="D139" s="26">
        <v>577</v>
      </c>
      <c r="E139" s="26">
        <v>500</v>
      </c>
      <c r="F139" s="23">
        <v>550</v>
      </c>
      <c r="G139" s="23">
        <v>550</v>
      </c>
      <c r="H139" s="26">
        <v>0</v>
      </c>
      <c r="I139" s="26" t="s">
        <v>288</v>
      </c>
      <c r="J139" s="26" t="s">
        <v>446</v>
      </c>
    </row>
    <row r="140" spans="1:10" s="26" customFormat="1" x14ac:dyDescent="0.25">
      <c r="A140" s="27">
        <v>42808</v>
      </c>
      <c r="B140" s="26">
        <v>400</v>
      </c>
      <c r="C140" s="26" t="s">
        <v>248</v>
      </c>
      <c r="D140" s="26">
        <v>101</v>
      </c>
      <c r="F140" s="26">
        <v>690</v>
      </c>
      <c r="G140" s="26">
        <v>690</v>
      </c>
      <c r="H140" s="26">
        <v>0</v>
      </c>
      <c r="I140" s="26" t="s">
        <v>288</v>
      </c>
      <c r="J140" s="26" t="s">
        <v>446</v>
      </c>
    </row>
    <row r="141" spans="1:10" s="26" customFormat="1" x14ac:dyDescent="0.25">
      <c r="A141" s="27">
        <v>42808</v>
      </c>
      <c r="B141" s="26">
        <v>400</v>
      </c>
      <c r="C141" s="26" t="s">
        <v>248</v>
      </c>
      <c r="D141" s="26">
        <v>102</v>
      </c>
      <c r="F141" s="26">
        <v>600</v>
      </c>
      <c r="G141" s="26">
        <v>600</v>
      </c>
      <c r="H141" s="26">
        <v>0</v>
      </c>
      <c r="I141" s="26" t="s">
        <v>288</v>
      </c>
      <c r="J141" s="26" t="s">
        <v>446</v>
      </c>
    </row>
    <row r="142" spans="1:10" s="26" customFormat="1" x14ac:dyDescent="0.25">
      <c r="A142" s="27">
        <v>42808</v>
      </c>
      <c r="B142" s="26">
        <v>400</v>
      </c>
      <c r="C142" s="26" t="s">
        <v>248</v>
      </c>
      <c r="D142" s="26">
        <v>103</v>
      </c>
      <c r="F142" s="26">
        <v>170</v>
      </c>
      <c r="G142" s="26">
        <v>170</v>
      </c>
      <c r="H142" s="26">
        <v>0</v>
      </c>
      <c r="I142" s="26" t="s">
        <v>288</v>
      </c>
      <c r="J142" s="26" t="s">
        <v>446</v>
      </c>
    </row>
    <row r="143" spans="1:10" s="26" customFormat="1" x14ac:dyDescent="0.25">
      <c r="A143" s="27">
        <v>42808</v>
      </c>
      <c r="B143" s="26">
        <v>400</v>
      </c>
      <c r="C143" s="26" t="s">
        <v>248</v>
      </c>
      <c r="D143" s="26">
        <v>104</v>
      </c>
      <c r="F143" s="26">
        <v>700</v>
      </c>
      <c r="G143" s="26">
        <v>700</v>
      </c>
      <c r="H143" s="26">
        <v>0</v>
      </c>
      <c r="I143" s="26" t="s">
        <v>288</v>
      </c>
      <c r="J143" s="26" t="s">
        <v>446</v>
      </c>
    </row>
    <row r="144" spans="1:10" s="26" customFormat="1" x14ac:dyDescent="0.25">
      <c r="A144" s="27">
        <v>42808</v>
      </c>
      <c r="B144" s="26">
        <v>400</v>
      </c>
      <c r="C144" s="26" t="s">
        <v>248</v>
      </c>
      <c r="D144" s="28">
        <v>105</v>
      </c>
      <c r="E144" s="28"/>
      <c r="F144" s="28">
        <v>650</v>
      </c>
      <c r="G144" s="28">
        <v>650</v>
      </c>
      <c r="H144" s="28">
        <v>0</v>
      </c>
      <c r="I144" s="26" t="s">
        <v>288</v>
      </c>
      <c r="J144" s="26" t="s">
        <v>446</v>
      </c>
    </row>
    <row r="145" spans="1:10" s="26" customFormat="1" x14ac:dyDescent="0.25">
      <c r="A145" s="27">
        <v>42808</v>
      </c>
      <c r="B145" s="26">
        <v>400</v>
      </c>
      <c r="C145" s="26" t="s">
        <v>248</v>
      </c>
      <c r="D145" s="26">
        <v>211</v>
      </c>
      <c r="F145" s="26">
        <v>750</v>
      </c>
      <c r="G145" s="26">
        <v>750</v>
      </c>
      <c r="H145" s="26">
        <v>0</v>
      </c>
      <c r="I145" s="26" t="s">
        <v>288</v>
      </c>
      <c r="J145" s="26" t="s">
        <v>446</v>
      </c>
    </row>
    <row r="146" spans="1:10" s="26" customFormat="1" x14ac:dyDescent="0.25">
      <c r="A146" s="27">
        <v>42808</v>
      </c>
      <c r="B146" s="26">
        <v>400</v>
      </c>
      <c r="C146" s="26" t="s">
        <v>248</v>
      </c>
      <c r="D146" s="26">
        <v>212</v>
      </c>
      <c r="F146" s="26">
        <v>250</v>
      </c>
      <c r="G146" s="26">
        <v>250</v>
      </c>
      <c r="H146" s="26">
        <v>0</v>
      </c>
      <c r="I146" s="26" t="s">
        <v>288</v>
      </c>
      <c r="J146" s="26" t="s">
        <v>446</v>
      </c>
    </row>
    <row r="147" spans="1:10" s="26" customFormat="1" x14ac:dyDescent="0.25">
      <c r="A147" s="27">
        <v>42808</v>
      </c>
      <c r="B147" s="26">
        <v>400</v>
      </c>
      <c r="C147" s="26" t="s">
        <v>248</v>
      </c>
      <c r="D147" s="26">
        <v>213</v>
      </c>
      <c r="F147" s="26">
        <v>100</v>
      </c>
      <c r="G147" s="26">
        <v>100</v>
      </c>
      <c r="H147" s="26">
        <v>0</v>
      </c>
      <c r="I147" s="26" t="s">
        <v>288</v>
      </c>
      <c r="J147" s="26" t="s">
        <v>446</v>
      </c>
    </row>
    <row r="148" spans="1:10" s="26" customFormat="1" x14ac:dyDescent="0.25">
      <c r="A148" s="27">
        <v>42808</v>
      </c>
      <c r="B148" s="26">
        <v>400</v>
      </c>
      <c r="C148" s="26" t="s">
        <v>248</v>
      </c>
      <c r="D148" s="26">
        <v>214</v>
      </c>
      <c r="F148" s="26">
        <v>150</v>
      </c>
      <c r="G148" s="26">
        <v>150</v>
      </c>
      <c r="H148" s="26">
        <v>0</v>
      </c>
      <c r="I148" s="26" t="s">
        <v>288</v>
      </c>
      <c r="J148" s="26" t="s">
        <v>446</v>
      </c>
    </row>
    <row r="149" spans="1:10" s="26" customFormat="1" x14ac:dyDescent="0.25">
      <c r="A149" s="27">
        <v>42808</v>
      </c>
      <c r="B149" s="26">
        <v>400</v>
      </c>
      <c r="C149" s="26" t="s">
        <v>248</v>
      </c>
      <c r="D149" s="26">
        <v>215</v>
      </c>
      <c r="F149" s="26">
        <v>240</v>
      </c>
      <c r="G149" s="26">
        <v>240</v>
      </c>
      <c r="H149" s="26">
        <v>0</v>
      </c>
      <c r="I149" s="26" t="s">
        <v>288</v>
      </c>
      <c r="J149" s="26" t="s">
        <v>446</v>
      </c>
    </row>
    <row r="150" spans="1:10" s="26" customFormat="1" x14ac:dyDescent="0.25">
      <c r="A150" s="27">
        <v>42808</v>
      </c>
      <c r="B150" s="26">
        <v>400</v>
      </c>
      <c r="C150" s="26" t="s">
        <v>248</v>
      </c>
      <c r="D150" s="26">
        <v>301</v>
      </c>
      <c r="F150" s="26">
        <v>50</v>
      </c>
      <c r="G150" s="26">
        <v>50</v>
      </c>
      <c r="H150" s="26">
        <v>0</v>
      </c>
      <c r="I150" s="26" t="s">
        <v>288</v>
      </c>
      <c r="J150" s="26" t="s">
        <v>446</v>
      </c>
    </row>
    <row r="151" spans="1:10" s="26" customFormat="1" x14ac:dyDescent="0.25">
      <c r="A151" s="27">
        <v>42808</v>
      </c>
      <c r="B151" s="26">
        <v>400</v>
      </c>
      <c r="C151" s="26" t="s">
        <v>248</v>
      </c>
      <c r="D151" s="26">
        <v>302</v>
      </c>
      <c r="F151" s="26">
        <v>100</v>
      </c>
      <c r="G151" s="26">
        <v>100</v>
      </c>
      <c r="H151" s="26">
        <v>0</v>
      </c>
      <c r="I151" s="26" t="s">
        <v>288</v>
      </c>
      <c r="J151" s="26" t="s">
        <v>446</v>
      </c>
    </row>
    <row r="152" spans="1:10" s="26" customFormat="1" x14ac:dyDescent="0.25">
      <c r="A152" s="27">
        <v>42808</v>
      </c>
      <c r="B152" s="26">
        <v>400</v>
      </c>
      <c r="C152" s="26" t="s">
        <v>248</v>
      </c>
      <c r="D152" s="26">
        <v>303</v>
      </c>
      <c r="F152" s="26">
        <v>400</v>
      </c>
      <c r="G152" s="26">
        <v>400</v>
      </c>
      <c r="H152" s="26">
        <v>0</v>
      </c>
      <c r="I152" s="26" t="s">
        <v>288</v>
      </c>
      <c r="J152" s="26" t="s">
        <v>446</v>
      </c>
    </row>
    <row r="153" spans="1:10" s="26" customFormat="1" x14ac:dyDescent="0.25">
      <c r="A153" s="27">
        <v>42808</v>
      </c>
      <c r="B153" s="26">
        <v>400</v>
      </c>
      <c r="C153" s="26" t="s">
        <v>248</v>
      </c>
      <c r="D153" s="26">
        <v>304</v>
      </c>
      <c r="F153" s="26">
        <v>300</v>
      </c>
      <c r="G153" s="26">
        <v>300</v>
      </c>
      <c r="H153" s="26">
        <v>0</v>
      </c>
      <c r="I153" s="26" t="s">
        <v>288</v>
      </c>
      <c r="J153" s="26" t="s">
        <v>446</v>
      </c>
    </row>
    <row r="154" spans="1:10" s="26" customFormat="1" x14ac:dyDescent="0.25">
      <c r="A154" s="27">
        <v>42808</v>
      </c>
      <c r="B154" s="26">
        <v>400</v>
      </c>
      <c r="C154" s="26" t="s">
        <v>248</v>
      </c>
      <c r="D154" s="26">
        <v>305</v>
      </c>
      <c r="F154" s="26">
        <v>350</v>
      </c>
      <c r="G154" s="26">
        <v>350</v>
      </c>
      <c r="H154" s="26">
        <v>0</v>
      </c>
      <c r="I154" s="26" t="s">
        <v>288</v>
      </c>
      <c r="J154" s="26" t="s">
        <v>446</v>
      </c>
    </row>
    <row r="155" spans="1:10" s="26" customFormat="1" x14ac:dyDescent="0.25">
      <c r="A155" s="27">
        <v>42808</v>
      </c>
      <c r="B155" s="26">
        <v>400</v>
      </c>
      <c r="C155" s="26" t="s">
        <v>248</v>
      </c>
      <c r="D155" s="26">
        <v>401</v>
      </c>
      <c r="F155" s="26">
        <v>350</v>
      </c>
      <c r="G155" s="26">
        <v>350</v>
      </c>
      <c r="H155" s="26">
        <v>0</v>
      </c>
      <c r="I155" s="26" t="s">
        <v>288</v>
      </c>
      <c r="J155" s="26" t="s">
        <v>446</v>
      </c>
    </row>
    <row r="156" spans="1:10" s="26" customFormat="1" x14ac:dyDescent="0.25">
      <c r="A156" s="27">
        <v>42808</v>
      </c>
      <c r="B156" s="26">
        <v>400</v>
      </c>
      <c r="C156" s="26" t="s">
        <v>248</v>
      </c>
      <c r="D156" s="26">
        <v>402</v>
      </c>
      <c r="F156" s="26">
        <v>250</v>
      </c>
      <c r="G156" s="26">
        <v>250</v>
      </c>
      <c r="H156" s="26">
        <v>0</v>
      </c>
      <c r="I156" s="26" t="s">
        <v>288</v>
      </c>
      <c r="J156" s="26" t="s">
        <v>446</v>
      </c>
    </row>
    <row r="157" spans="1:10" s="26" customFormat="1" x14ac:dyDescent="0.25">
      <c r="A157" s="27">
        <v>42808</v>
      </c>
      <c r="B157" s="26">
        <v>400</v>
      </c>
      <c r="C157" s="26" t="s">
        <v>248</v>
      </c>
      <c r="D157" s="26">
        <v>403</v>
      </c>
      <c r="F157" s="26">
        <v>300</v>
      </c>
      <c r="G157" s="26">
        <v>300</v>
      </c>
      <c r="H157" s="26">
        <v>0</v>
      </c>
      <c r="I157" s="26" t="s">
        <v>288</v>
      </c>
      <c r="J157" s="26" t="s">
        <v>446</v>
      </c>
    </row>
    <row r="158" spans="1:10" s="26" customFormat="1" x14ac:dyDescent="0.25">
      <c r="A158" s="27">
        <v>42808</v>
      </c>
      <c r="B158" s="26">
        <v>400</v>
      </c>
      <c r="C158" s="26" t="s">
        <v>248</v>
      </c>
      <c r="D158" s="26">
        <v>404</v>
      </c>
      <c r="F158" s="26">
        <v>300</v>
      </c>
      <c r="G158" s="26">
        <v>300</v>
      </c>
      <c r="H158" s="26">
        <v>0</v>
      </c>
      <c r="I158" s="26" t="s">
        <v>288</v>
      </c>
      <c r="J158" s="26" t="s">
        <v>446</v>
      </c>
    </row>
    <row r="159" spans="1:10" s="26" customFormat="1" x14ac:dyDescent="0.25">
      <c r="A159" s="27">
        <v>42808</v>
      </c>
      <c r="B159" s="26">
        <v>400</v>
      </c>
      <c r="C159" s="26" t="s">
        <v>248</v>
      </c>
      <c r="D159" s="26">
        <v>405</v>
      </c>
      <c r="F159" s="26">
        <v>250</v>
      </c>
      <c r="G159" s="26">
        <v>250</v>
      </c>
      <c r="H159" s="26">
        <v>0</v>
      </c>
      <c r="I159" s="26" t="s">
        <v>288</v>
      </c>
      <c r="J159" s="26" t="s">
        <v>446</v>
      </c>
    </row>
    <row r="160" spans="1:10" s="26" customFormat="1" x14ac:dyDescent="0.25">
      <c r="A160" s="2">
        <v>42808</v>
      </c>
      <c r="B160">
        <v>500</v>
      </c>
      <c r="C160" t="s">
        <v>249</v>
      </c>
      <c r="D160">
        <v>131</v>
      </c>
      <c r="E160" s="26">
        <v>500</v>
      </c>
      <c r="F160">
        <v>1000</v>
      </c>
      <c r="G160" s="26">
        <v>1000</v>
      </c>
      <c r="H160">
        <v>0</v>
      </c>
      <c r="I160" s="26" t="s">
        <v>284</v>
      </c>
      <c r="J160" t="s">
        <v>455</v>
      </c>
    </row>
    <row r="161" spans="1:10" s="26" customFormat="1" x14ac:dyDescent="0.25">
      <c r="A161" s="2">
        <v>42808</v>
      </c>
      <c r="B161">
        <v>500</v>
      </c>
      <c r="C161" t="s">
        <v>249</v>
      </c>
      <c r="D161">
        <v>132</v>
      </c>
      <c r="E161" s="26">
        <v>500</v>
      </c>
      <c r="F161">
        <v>500</v>
      </c>
      <c r="G161" s="26">
        <v>500</v>
      </c>
      <c r="H161">
        <v>0</v>
      </c>
      <c r="I161" s="26" t="s">
        <v>284</v>
      </c>
      <c r="J161" s="26" t="s">
        <v>455</v>
      </c>
    </row>
    <row r="162" spans="1:10" s="26" customFormat="1" x14ac:dyDescent="0.25">
      <c r="A162" s="2">
        <v>42808</v>
      </c>
      <c r="B162">
        <v>500</v>
      </c>
      <c r="C162" t="s">
        <v>249</v>
      </c>
      <c r="D162">
        <v>133</v>
      </c>
      <c r="E162" s="26">
        <v>500</v>
      </c>
      <c r="F162" s="21">
        <v>500</v>
      </c>
      <c r="G162" s="21">
        <v>500</v>
      </c>
      <c r="H162">
        <v>0</v>
      </c>
      <c r="I162" s="26" t="s">
        <v>284</v>
      </c>
      <c r="J162" s="26" t="s">
        <v>455</v>
      </c>
    </row>
    <row r="163" spans="1:10" s="26" customFormat="1" x14ac:dyDescent="0.25">
      <c r="A163" s="2">
        <v>42808</v>
      </c>
      <c r="B163">
        <v>500</v>
      </c>
      <c r="C163" t="s">
        <v>249</v>
      </c>
      <c r="D163">
        <v>134</v>
      </c>
      <c r="E163" s="26">
        <v>500</v>
      </c>
      <c r="F163">
        <v>550</v>
      </c>
      <c r="G163" s="21">
        <v>600</v>
      </c>
      <c r="H163">
        <v>50</v>
      </c>
      <c r="I163" s="26" t="s">
        <v>284</v>
      </c>
      <c r="J163" s="26" t="s">
        <v>455</v>
      </c>
    </row>
    <row r="164" spans="1:10" s="26" customFormat="1" x14ac:dyDescent="0.25">
      <c r="A164" s="2">
        <v>42808</v>
      </c>
      <c r="B164">
        <v>500</v>
      </c>
      <c r="C164" t="s">
        <v>249</v>
      </c>
      <c r="D164">
        <v>250</v>
      </c>
      <c r="E164" s="26">
        <v>500</v>
      </c>
      <c r="F164" s="21">
        <v>500</v>
      </c>
      <c r="G164" s="21">
        <v>500</v>
      </c>
      <c r="H164">
        <v>0</v>
      </c>
      <c r="I164" s="26" t="s">
        <v>284</v>
      </c>
      <c r="J164" s="26" t="s">
        <v>455</v>
      </c>
    </row>
    <row r="165" spans="1:10" s="26" customFormat="1" x14ac:dyDescent="0.25">
      <c r="A165" s="2">
        <v>42808</v>
      </c>
      <c r="B165">
        <v>500</v>
      </c>
      <c r="C165" t="s">
        <v>249</v>
      </c>
      <c r="D165">
        <v>251</v>
      </c>
      <c r="E165" s="26">
        <v>500</v>
      </c>
      <c r="F165" s="21">
        <v>500</v>
      </c>
      <c r="G165" s="21">
        <v>500</v>
      </c>
      <c r="H165">
        <v>0</v>
      </c>
      <c r="I165" s="26" t="s">
        <v>284</v>
      </c>
      <c r="J165" s="26" t="s">
        <v>455</v>
      </c>
    </row>
    <row r="166" spans="1:10" x14ac:dyDescent="0.25">
      <c r="A166" s="2">
        <v>42808</v>
      </c>
      <c r="B166">
        <v>500</v>
      </c>
      <c r="C166" t="s">
        <v>249</v>
      </c>
      <c r="D166">
        <v>252</v>
      </c>
      <c r="E166" s="26">
        <v>500</v>
      </c>
      <c r="F166" s="21">
        <v>500</v>
      </c>
      <c r="G166" s="21">
        <v>500</v>
      </c>
      <c r="H166">
        <v>0</v>
      </c>
      <c r="I166" s="26" t="s">
        <v>284</v>
      </c>
      <c r="J166" s="26" t="s">
        <v>455</v>
      </c>
    </row>
    <row r="167" spans="1:10" x14ac:dyDescent="0.25">
      <c r="A167" s="2">
        <v>42808</v>
      </c>
      <c r="B167">
        <v>500</v>
      </c>
      <c r="C167" t="s">
        <v>249</v>
      </c>
      <c r="D167">
        <v>253</v>
      </c>
      <c r="E167" s="26">
        <v>500</v>
      </c>
      <c r="F167">
        <v>700</v>
      </c>
      <c r="G167" s="21">
        <v>1000</v>
      </c>
      <c r="H167">
        <v>300</v>
      </c>
      <c r="I167" t="s">
        <v>284</v>
      </c>
      <c r="J167" s="26" t="s">
        <v>455</v>
      </c>
    </row>
    <row r="168" spans="1:10" x14ac:dyDescent="0.25">
      <c r="A168" s="2">
        <v>42808</v>
      </c>
      <c r="B168">
        <v>500</v>
      </c>
      <c r="C168" t="s">
        <v>249</v>
      </c>
      <c r="D168">
        <v>254</v>
      </c>
      <c r="E168" s="26">
        <v>500</v>
      </c>
      <c r="F168" s="23">
        <v>2000</v>
      </c>
      <c r="G168" s="23">
        <v>2000</v>
      </c>
      <c r="H168">
        <v>0</v>
      </c>
      <c r="I168" s="26" t="s">
        <v>450</v>
      </c>
      <c r="J168" s="26" t="s">
        <v>455</v>
      </c>
    </row>
    <row r="169" spans="1:10" x14ac:dyDescent="0.25">
      <c r="A169" s="2">
        <v>42808</v>
      </c>
      <c r="B169">
        <v>500</v>
      </c>
      <c r="C169" t="s">
        <v>249</v>
      </c>
      <c r="D169">
        <v>255</v>
      </c>
      <c r="E169" s="26">
        <v>500</v>
      </c>
      <c r="F169" s="23">
        <v>2000</v>
      </c>
      <c r="G169" s="23">
        <v>2000</v>
      </c>
      <c r="H169">
        <v>0</v>
      </c>
      <c r="I169" s="26" t="s">
        <v>450</v>
      </c>
      <c r="J169" s="26" t="s">
        <v>455</v>
      </c>
    </row>
    <row r="170" spans="1:10" x14ac:dyDescent="0.25">
      <c r="A170" s="2">
        <v>42808</v>
      </c>
      <c r="B170">
        <v>500</v>
      </c>
      <c r="C170" t="s">
        <v>249</v>
      </c>
      <c r="D170">
        <v>256</v>
      </c>
      <c r="E170" s="26">
        <v>500</v>
      </c>
      <c r="F170">
        <v>1900</v>
      </c>
      <c r="G170" s="23">
        <v>2000</v>
      </c>
      <c r="H170">
        <v>100</v>
      </c>
      <c r="I170" s="26" t="s">
        <v>450</v>
      </c>
      <c r="J170" s="26" t="s">
        <v>455</v>
      </c>
    </row>
    <row r="171" spans="1:10" x14ac:dyDescent="0.25">
      <c r="A171" s="27">
        <v>42808</v>
      </c>
      <c r="B171" s="26">
        <v>500</v>
      </c>
      <c r="C171" s="26" t="s">
        <v>249</v>
      </c>
      <c r="D171" s="26">
        <v>257</v>
      </c>
      <c r="E171" s="26">
        <v>500</v>
      </c>
      <c r="F171" s="26">
        <v>2000</v>
      </c>
      <c r="G171" s="23">
        <v>2000</v>
      </c>
      <c r="H171" s="26">
        <v>0</v>
      </c>
      <c r="I171" s="26" t="s">
        <v>450</v>
      </c>
      <c r="J171" s="26" t="s">
        <v>455</v>
      </c>
    </row>
    <row r="172" spans="1:10" x14ac:dyDescent="0.25">
      <c r="A172" s="2">
        <v>42808</v>
      </c>
      <c r="B172">
        <v>500</v>
      </c>
      <c r="C172" t="s">
        <v>249</v>
      </c>
      <c r="D172">
        <v>320</v>
      </c>
      <c r="E172" s="26">
        <v>500</v>
      </c>
      <c r="F172" s="23">
        <v>700</v>
      </c>
      <c r="G172" s="23">
        <v>700</v>
      </c>
      <c r="H172">
        <v>0</v>
      </c>
      <c r="I172" s="26" t="s">
        <v>450</v>
      </c>
      <c r="J172" s="26" t="s">
        <v>455</v>
      </c>
    </row>
    <row r="173" spans="1:10" x14ac:dyDescent="0.25">
      <c r="A173" s="2">
        <v>42808</v>
      </c>
      <c r="B173">
        <v>500</v>
      </c>
      <c r="C173" t="s">
        <v>249</v>
      </c>
      <c r="D173">
        <v>321</v>
      </c>
      <c r="E173" s="26">
        <v>500</v>
      </c>
      <c r="F173" s="23">
        <v>700</v>
      </c>
      <c r="G173" s="23">
        <v>700</v>
      </c>
      <c r="H173">
        <v>0</v>
      </c>
      <c r="I173" s="26" t="s">
        <v>450</v>
      </c>
      <c r="J173" s="26" t="s">
        <v>455</v>
      </c>
    </row>
    <row r="174" spans="1:10" x14ac:dyDescent="0.25">
      <c r="A174" s="2">
        <v>42808</v>
      </c>
      <c r="B174">
        <v>500</v>
      </c>
      <c r="C174" t="s">
        <v>249</v>
      </c>
      <c r="D174">
        <v>322</v>
      </c>
      <c r="E174" s="26">
        <v>500</v>
      </c>
      <c r="F174" s="23">
        <v>600</v>
      </c>
      <c r="G174" s="23">
        <v>700</v>
      </c>
      <c r="H174">
        <v>100</v>
      </c>
      <c r="I174" t="s">
        <v>450</v>
      </c>
      <c r="J174" s="26" t="s">
        <v>455</v>
      </c>
    </row>
    <row r="175" spans="1:10" x14ac:dyDescent="0.25">
      <c r="A175" s="27">
        <v>42808</v>
      </c>
      <c r="B175" s="26">
        <v>500</v>
      </c>
      <c r="C175" s="26" t="s">
        <v>249</v>
      </c>
      <c r="D175" s="26">
        <v>440</v>
      </c>
      <c r="E175" s="26">
        <v>500</v>
      </c>
      <c r="F175" s="23">
        <v>500</v>
      </c>
      <c r="G175" s="23">
        <v>500</v>
      </c>
      <c r="H175" s="26">
        <v>0</v>
      </c>
      <c r="I175" s="26" t="s">
        <v>450</v>
      </c>
      <c r="J175" s="26" t="s">
        <v>455</v>
      </c>
    </row>
    <row r="176" spans="1:10" x14ac:dyDescent="0.25">
      <c r="A176" s="27">
        <v>42808</v>
      </c>
      <c r="B176" s="26">
        <v>500</v>
      </c>
      <c r="C176" s="26" t="s">
        <v>249</v>
      </c>
      <c r="D176" s="26">
        <v>441</v>
      </c>
      <c r="E176" s="26">
        <v>500</v>
      </c>
      <c r="F176" s="23">
        <v>1000</v>
      </c>
      <c r="G176" s="23">
        <v>1000</v>
      </c>
      <c r="H176" s="26">
        <v>0</v>
      </c>
      <c r="I176" s="26" t="s">
        <v>450</v>
      </c>
      <c r="J176" s="26" t="s">
        <v>455</v>
      </c>
    </row>
    <row r="177" spans="1:10" x14ac:dyDescent="0.25">
      <c r="A177" s="27">
        <v>42808</v>
      </c>
      <c r="B177" s="26">
        <v>500</v>
      </c>
      <c r="C177" s="26" t="s">
        <v>249</v>
      </c>
      <c r="D177" s="26">
        <v>442</v>
      </c>
      <c r="E177" s="26">
        <v>500</v>
      </c>
      <c r="F177" s="23">
        <v>500</v>
      </c>
      <c r="G177" s="23">
        <v>550</v>
      </c>
      <c r="H177" s="26">
        <v>50</v>
      </c>
      <c r="I177" s="26" t="s">
        <v>450</v>
      </c>
      <c r="J177" s="26" t="s">
        <v>455</v>
      </c>
    </row>
    <row r="178" spans="1:10" x14ac:dyDescent="0.25">
      <c r="A178" s="27">
        <v>42808</v>
      </c>
      <c r="B178" s="26">
        <v>500</v>
      </c>
      <c r="C178" s="26" t="s">
        <v>249</v>
      </c>
      <c r="D178" s="26">
        <v>570</v>
      </c>
      <c r="E178" s="26">
        <v>500</v>
      </c>
      <c r="F178" s="23">
        <v>500</v>
      </c>
      <c r="G178" s="23">
        <v>500</v>
      </c>
      <c r="H178" s="26">
        <v>0</v>
      </c>
      <c r="I178" s="26" t="s">
        <v>450</v>
      </c>
      <c r="J178" s="26" t="s">
        <v>455</v>
      </c>
    </row>
    <row r="179" spans="1:10" x14ac:dyDescent="0.25">
      <c r="A179" s="27">
        <v>42808</v>
      </c>
      <c r="B179" s="26">
        <v>500</v>
      </c>
      <c r="C179" s="26" t="s">
        <v>249</v>
      </c>
      <c r="D179" s="26">
        <v>571</v>
      </c>
      <c r="E179" s="26">
        <v>500</v>
      </c>
      <c r="F179" s="23">
        <v>700</v>
      </c>
      <c r="G179" s="23">
        <v>700</v>
      </c>
      <c r="H179" s="26">
        <v>0</v>
      </c>
      <c r="I179" s="26" t="s">
        <v>450</v>
      </c>
      <c r="J179" s="26" t="s">
        <v>455</v>
      </c>
    </row>
    <row r="180" spans="1:10" x14ac:dyDescent="0.25">
      <c r="A180" s="27">
        <v>42808</v>
      </c>
      <c r="B180" s="26">
        <v>500</v>
      </c>
      <c r="C180" s="26" t="s">
        <v>249</v>
      </c>
      <c r="D180" s="26">
        <v>572</v>
      </c>
      <c r="E180" s="26">
        <v>500</v>
      </c>
      <c r="F180" s="23">
        <v>800</v>
      </c>
      <c r="G180" s="23">
        <v>800</v>
      </c>
      <c r="H180" s="26">
        <v>0</v>
      </c>
      <c r="I180" s="26" t="s">
        <v>450</v>
      </c>
      <c r="J180" s="26" t="s">
        <v>455</v>
      </c>
    </row>
    <row r="181" spans="1:10" x14ac:dyDescent="0.25">
      <c r="A181" s="27">
        <v>42808</v>
      </c>
      <c r="B181" s="26">
        <v>500</v>
      </c>
      <c r="C181" s="26" t="s">
        <v>249</v>
      </c>
      <c r="D181" s="26">
        <v>573</v>
      </c>
      <c r="E181" s="26">
        <v>500</v>
      </c>
      <c r="F181" s="23">
        <v>500</v>
      </c>
      <c r="G181" s="23">
        <v>500</v>
      </c>
      <c r="H181" s="26">
        <v>0</v>
      </c>
      <c r="I181" s="26" t="s">
        <v>450</v>
      </c>
      <c r="J181" s="26" t="s">
        <v>455</v>
      </c>
    </row>
    <row r="182" spans="1:10" x14ac:dyDescent="0.25">
      <c r="A182" s="27">
        <v>42808</v>
      </c>
      <c r="B182" s="26">
        <v>500</v>
      </c>
      <c r="C182" s="26" t="s">
        <v>249</v>
      </c>
      <c r="D182" s="26">
        <v>574</v>
      </c>
      <c r="E182" s="26">
        <v>500</v>
      </c>
      <c r="F182" s="23">
        <v>600</v>
      </c>
      <c r="G182" s="23">
        <v>700</v>
      </c>
      <c r="H182" s="26">
        <v>100</v>
      </c>
      <c r="I182" s="26" t="s">
        <v>450</v>
      </c>
      <c r="J182" s="26" t="s">
        <v>455</v>
      </c>
    </row>
    <row r="183" spans="1:10" x14ac:dyDescent="0.25">
      <c r="A183" s="27">
        <v>42808</v>
      </c>
      <c r="B183" s="26">
        <v>500</v>
      </c>
      <c r="C183" s="26" t="s">
        <v>249</v>
      </c>
      <c r="D183" s="26">
        <v>575</v>
      </c>
      <c r="E183" s="26">
        <v>500</v>
      </c>
      <c r="F183" s="23">
        <v>600</v>
      </c>
      <c r="G183" s="23">
        <v>600</v>
      </c>
      <c r="H183" s="26">
        <v>0</v>
      </c>
      <c r="I183" s="26" t="s">
        <v>450</v>
      </c>
      <c r="J183" s="26" t="s">
        <v>455</v>
      </c>
    </row>
    <row r="184" spans="1:10" x14ac:dyDescent="0.25">
      <c r="A184" s="27">
        <v>42808</v>
      </c>
      <c r="B184" s="26">
        <v>500</v>
      </c>
      <c r="C184" s="26" t="s">
        <v>249</v>
      </c>
      <c r="D184" s="26">
        <v>576</v>
      </c>
      <c r="E184" s="26">
        <v>500</v>
      </c>
      <c r="F184" s="23">
        <v>550</v>
      </c>
      <c r="G184" s="23">
        <v>550</v>
      </c>
      <c r="H184" s="26">
        <v>0</v>
      </c>
      <c r="I184" s="26" t="s">
        <v>450</v>
      </c>
      <c r="J184" s="26" t="s">
        <v>455</v>
      </c>
    </row>
    <row r="185" spans="1:10" x14ac:dyDescent="0.25">
      <c r="A185" s="27">
        <v>42808</v>
      </c>
      <c r="B185" s="26">
        <v>500</v>
      </c>
      <c r="C185" s="26" t="s">
        <v>249</v>
      </c>
      <c r="D185" s="26">
        <v>577</v>
      </c>
      <c r="E185" s="26">
        <v>500</v>
      </c>
      <c r="F185" s="23">
        <v>500</v>
      </c>
      <c r="G185" s="23">
        <v>500</v>
      </c>
      <c r="H185" s="26">
        <v>0</v>
      </c>
      <c r="I185" s="26" t="s">
        <v>450</v>
      </c>
      <c r="J185" s="26" t="s">
        <v>455</v>
      </c>
    </row>
    <row r="186" spans="1:10" s="26" customFormat="1" x14ac:dyDescent="0.25">
      <c r="A186" s="27">
        <v>42808</v>
      </c>
      <c r="B186" s="26">
        <v>500</v>
      </c>
      <c r="C186" s="26" t="s">
        <v>249</v>
      </c>
      <c r="D186" s="26">
        <v>101</v>
      </c>
      <c r="F186" s="26">
        <v>400</v>
      </c>
      <c r="G186" s="26">
        <v>400</v>
      </c>
      <c r="H186" s="26">
        <v>0</v>
      </c>
      <c r="I186" s="26" t="s">
        <v>450</v>
      </c>
      <c r="J186" s="26" t="s">
        <v>455</v>
      </c>
    </row>
    <row r="187" spans="1:10" s="26" customFormat="1" x14ac:dyDescent="0.25">
      <c r="A187" s="27">
        <v>42808</v>
      </c>
      <c r="B187" s="26">
        <v>500</v>
      </c>
      <c r="C187" s="26" t="s">
        <v>249</v>
      </c>
      <c r="D187" s="26">
        <v>102</v>
      </c>
      <c r="F187" s="26">
        <v>600</v>
      </c>
      <c r="G187" s="26">
        <v>600</v>
      </c>
      <c r="H187" s="26">
        <v>0</v>
      </c>
      <c r="I187" s="26" t="s">
        <v>450</v>
      </c>
      <c r="J187" s="26" t="s">
        <v>455</v>
      </c>
    </row>
    <row r="188" spans="1:10" s="26" customFormat="1" x14ac:dyDescent="0.25">
      <c r="A188" s="27">
        <v>42808</v>
      </c>
      <c r="B188" s="26">
        <v>500</v>
      </c>
      <c r="C188" s="26" t="s">
        <v>249</v>
      </c>
      <c r="D188" s="26">
        <v>103</v>
      </c>
      <c r="F188" s="26">
        <v>550</v>
      </c>
      <c r="G188" s="26">
        <v>550</v>
      </c>
      <c r="H188" s="26">
        <v>0</v>
      </c>
      <c r="I188" s="26" t="s">
        <v>450</v>
      </c>
      <c r="J188" s="26" t="s">
        <v>455</v>
      </c>
    </row>
    <row r="189" spans="1:10" s="26" customFormat="1" x14ac:dyDescent="0.25">
      <c r="A189" s="27">
        <v>42808</v>
      </c>
      <c r="B189" s="26">
        <v>500</v>
      </c>
      <c r="C189" s="26" t="s">
        <v>249</v>
      </c>
      <c r="D189" s="26">
        <v>104</v>
      </c>
      <c r="F189" s="26">
        <v>400</v>
      </c>
      <c r="G189" s="26">
        <v>400</v>
      </c>
      <c r="H189" s="26">
        <v>0</v>
      </c>
      <c r="I189" s="26" t="s">
        <v>450</v>
      </c>
      <c r="J189" s="26" t="s">
        <v>455</v>
      </c>
    </row>
    <row r="190" spans="1:10" s="26" customFormat="1" x14ac:dyDescent="0.25">
      <c r="A190" s="27">
        <v>42808</v>
      </c>
      <c r="B190" s="26">
        <v>500</v>
      </c>
      <c r="C190" s="26" t="s">
        <v>249</v>
      </c>
      <c r="D190" s="28">
        <v>105</v>
      </c>
      <c r="E190" s="28"/>
      <c r="F190" s="28">
        <v>500</v>
      </c>
      <c r="G190" s="28">
        <v>500</v>
      </c>
      <c r="H190" s="28">
        <v>0</v>
      </c>
      <c r="I190" s="26" t="s">
        <v>450</v>
      </c>
      <c r="J190" s="26" t="s">
        <v>455</v>
      </c>
    </row>
    <row r="191" spans="1:10" s="26" customFormat="1" x14ac:dyDescent="0.25">
      <c r="A191" s="27">
        <v>42808</v>
      </c>
      <c r="B191" s="26">
        <v>500</v>
      </c>
      <c r="C191" s="26" t="s">
        <v>249</v>
      </c>
      <c r="D191" s="26">
        <v>211</v>
      </c>
      <c r="F191" s="26">
        <v>160</v>
      </c>
      <c r="G191" s="26">
        <v>160</v>
      </c>
      <c r="H191" s="26">
        <v>0</v>
      </c>
      <c r="I191" s="26" t="s">
        <v>450</v>
      </c>
      <c r="J191" s="26" t="s">
        <v>455</v>
      </c>
    </row>
    <row r="192" spans="1:10" s="26" customFormat="1" x14ac:dyDescent="0.25">
      <c r="A192" s="27">
        <v>42808</v>
      </c>
      <c r="B192" s="26">
        <v>500</v>
      </c>
      <c r="C192" s="26" t="s">
        <v>249</v>
      </c>
      <c r="D192" s="26">
        <v>212</v>
      </c>
      <c r="F192" s="26">
        <v>200</v>
      </c>
      <c r="G192" s="26">
        <v>200</v>
      </c>
      <c r="H192" s="26">
        <v>0</v>
      </c>
      <c r="I192" s="26" t="s">
        <v>450</v>
      </c>
      <c r="J192" s="26" t="s">
        <v>455</v>
      </c>
    </row>
    <row r="193" spans="1:10" s="26" customFormat="1" x14ac:dyDescent="0.25">
      <c r="A193" s="27">
        <v>42808</v>
      </c>
      <c r="B193" s="26">
        <v>500</v>
      </c>
      <c r="C193" s="26" t="s">
        <v>249</v>
      </c>
      <c r="D193" s="26">
        <v>213</v>
      </c>
      <c r="F193" s="26">
        <v>250</v>
      </c>
      <c r="G193" s="26">
        <v>250</v>
      </c>
      <c r="H193" s="26">
        <v>0</v>
      </c>
      <c r="I193" s="26" t="s">
        <v>450</v>
      </c>
      <c r="J193" s="26" t="s">
        <v>455</v>
      </c>
    </row>
    <row r="194" spans="1:10" s="26" customFormat="1" x14ac:dyDescent="0.25">
      <c r="A194" s="27">
        <v>42808</v>
      </c>
      <c r="B194" s="26">
        <v>500</v>
      </c>
      <c r="C194" s="26" t="s">
        <v>249</v>
      </c>
      <c r="D194" s="26">
        <v>214</v>
      </c>
      <c r="F194" s="26">
        <v>200</v>
      </c>
      <c r="G194" s="26">
        <v>200</v>
      </c>
      <c r="H194" s="26">
        <v>0</v>
      </c>
      <c r="I194" s="26" t="s">
        <v>450</v>
      </c>
      <c r="J194" s="26" t="s">
        <v>455</v>
      </c>
    </row>
    <row r="195" spans="1:10" s="26" customFormat="1" x14ac:dyDescent="0.25">
      <c r="A195" s="27">
        <v>42808</v>
      </c>
      <c r="B195" s="26">
        <v>500</v>
      </c>
      <c r="C195" s="26" t="s">
        <v>249</v>
      </c>
      <c r="D195" s="26">
        <v>215</v>
      </c>
      <c r="F195" s="26">
        <v>300</v>
      </c>
      <c r="G195" s="26">
        <v>300</v>
      </c>
      <c r="H195" s="26">
        <v>0</v>
      </c>
      <c r="I195" s="26" t="s">
        <v>450</v>
      </c>
      <c r="J195" s="26" t="s">
        <v>455</v>
      </c>
    </row>
    <row r="196" spans="1:10" s="26" customFormat="1" x14ac:dyDescent="0.25">
      <c r="A196" s="27">
        <v>42808</v>
      </c>
      <c r="B196" s="26">
        <v>500</v>
      </c>
      <c r="C196" s="26" t="s">
        <v>249</v>
      </c>
      <c r="D196" s="26">
        <v>301</v>
      </c>
      <c r="F196" s="26">
        <v>340</v>
      </c>
      <c r="G196" s="26">
        <v>340</v>
      </c>
      <c r="H196" s="26">
        <v>0</v>
      </c>
      <c r="I196" s="26" t="s">
        <v>450</v>
      </c>
      <c r="J196" s="26" t="s">
        <v>455</v>
      </c>
    </row>
    <row r="197" spans="1:10" s="26" customFormat="1" x14ac:dyDescent="0.25">
      <c r="A197" s="27">
        <v>42808</v>
      </c>
      <c r="B197" s="26">
        <v>500</v>
      </c>
      <c r="C197" s="26" t="s">
        <v>249</v>
      </c>
      <c r="D197" s="26">
        <v>302</v>
      </c>
      <c r="F197" s="26">
        <v>550</v>
      </c>
      <c r="G197" s="26">
        <v>550</v>
      </c>
      <c r="H197" s="26">
        <v>0</v>
      </c>
      <c r="I197" s="26" t="s">
        <v>450</v>
      </c>
      <c r="J197" s="26" t="s">
        <v>455</v>
      </c>
    </row>
    <row r="198" spans="1:10" s="26" customFormat="1" x14ac:dyDescent="0.25">
      <c r="A198" s="27">
        <v>42808</v>
      </c>
      <c r="B198" s="26">
        <v>500</v>
      </c>
      <c r="C198" s="26" t="s">
        <v>249</v>
      </c>
      <c r="D198" s="26">
        <v>303</v>
      </c>
      <c r="F198" s="26">
        <v>280</v>
      </c>
      <c r="G198" s="26">
        <v>280</v>
      </c>
      <c r="H198" s="26">
        <v>0</v>
      </c>
      <c r="I198" s="26" t="s">
        <v>450</v>
      </c>
      <c r="J198" s="26" t="s">
        <v>455</v>
      </c>
    </row>
    <row r="199" spans="1:10" s="26" customFormat="1" x14ac:dyDescent="0.25">
      <c r="A199" s="27">
        <v>42808</v>
      </c>
      <c r="B199" s="26">
        <v>500</v>
      </c>
      <c r="C199" s="26" t="s">
        <v>249</v>
      </c>
      <c r="D199" s="26">
        <v>304</v>
      </c>
      <c r="F199" s="26">
        <v>275</v>
      </c>
      <c r="G199" s="26">
        <v>275</v>
      </c>
      <c r="H199" s="26">
        <v>0</v>
      </c>
      <c r="I199" s="26" t="s">
        <v>450</v>
      </c>
      <c r="J199" s="26" t="s">
        <v>455</v>
      </c>
    </row>
    <row r="200" spans="1:10" s="26" customFormat="1" x14ac:dyDescent="0.25">
      <c r="A200" s="27">
        <v>42808</v>
      </c>
      <c r="B200" s="26">
        <v>500</v>
      </c>
      <c r="C200" s="26" t="s">
        <v>249</v>
      </c>
      <c r="D200" s="26">
        <v>305</v>
      </c>
      <c r="F200" s="26">
        <v>400</v>
      </c>
      <c r="G200" s="26">
        <v>400</v>
      </c>
      <c r="H200" s="26">
        <v>0</v>
      </c>
      <c r="I200" s="26" t="s">
        <v>450</v>
      </c>
      <c r="J200" s="26" t="s">
        <v>455</v>
      </c>
    </row>
    <row r="201" spans="1:10" s="26" customFormat="1" x14ac:dyDescent="0.25">
      <c r="A201" s="27">
        <v>42808</v>
      </c>
      <c r="B201" s="26">
        <v>500</v>
      </c>
      <c r="C201" s="26" t="s">
        <v>249</v>
      </c>
      <c r="D201" s="26">
        <v>401</v>
      </c>
      <c r="F201" s="26">
        <v>300</v>
      </c>
      <c r="G201" s="26">
        <v>300</v>
      </c>
      <c r="H201" s="26">
        <v>0</v>
      </c>
      <c r="I201" s="26" t="s">
        <v>450</v>
      </c>
      <c r="J201" s="26" t="s">
        <v>455</v>
      </c>
    </row>
    <row r="202" spans="1:10" s="26" customFormat="1" x14ac:dyDescent="0.25">
      <c r="A202" s="27">
        <v>42808</v>
      </c>
      <c r="B202" s="26">
        <v>500</v>
      </c>
      <c r="C202" s="26" t="s">
        <v>249</v>
      </c>
      <c r="D202" s="26">
        <v>402</v>
      </c>
      <c r="F202" s="26">
        <v>200</v>
      </c>
      <c r="G202" s="26">
        <v>200</v>
      </c>
      <c r="H202" s="26">
        <v>0</v>
      </c>
      <c r="I202" s="26" t="s">
        <v>450</v>
      </c>
      <c r="J202" s="26" t="s">
        <v>455</v>
      </c>
    </row>
    <row r="203" spans="1:10" s="26" customFormat="1" x14ac:dyDescent="0.25">
      <c r="A203" s="27">
        <v>42808</v>
      </c>
      <c r="B203" s="26">
        <v>500</v>
      </c>
      <c r="C203" s="26" t="s">
        <v>249</v>
      </c>
      <c r="D203" s="26">
        <v>403</v>
      </c>
      <c r="F203" s="26">
        <v>300</v>
      </c>
      <c r="G203" s="26">
        <v>300</v>
      </c>
      <c r="H203" s="26">
        <v>0</v>
      </c>
      <c r="I203" s="26" t="s">
        <v>450</v>
      </c>
      <c r="J203" s="26" t="s">
        <v>455</v>
      </c>
    </row>
    <row r="204" spans="1:10" s="26" customFormat="1" x14ac:dyDescent="0.25">
      <c r="A204" s="27">
        <v>42808</v>
      </c>
      <c r="B204" s="26">
        <v>500</v>
      </c>
      <c r="C204" s="26" t="s">
        <v>249</v>
      </c>
      <c r="D204" s="26">
        <v>404</v>
      </c>
      <c r="F204" s="26">
        <v>350</v>
      </c>
      <c r="G204" s="26">
        <v>350</v>
      </c>
      <c r="H204" s="26">
        <v>0</v>
      </c>
      <c r="I204" s="26" t="s">
        <v>450</v>
      </c>
      <c r="J204" s="26" t="s">
        <v>455</v>
      </c>
    </row>
    <row r="205" spans="1:10" s="26" customFormat="1" x14ac:dyDescent="0.25">
      <c r="A205" s="27">
        <v>42808</v>
      </c>
      <c r="B205" s="26">
        <v>500</v>
      </c>
      <c r="C205" s="26" t="s">
        <v>249</v>
      </c>
      <c r="D205" s="26">
        <v>405</v>
      </c>
      <c r="F205" s="26">
        <v>300</v>
      </c>
      <c r="G205" s="26">
        <v>300</v>
      </c>
      <c r="H205" s="26">
        <v>0</v>
      </c>
      <c r="I205" s="26" t="s">
        <v>450</v>
      </c>
      <c r="J205" s="26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ColWidth="8.85546875" defaultRowHeight="15" x14ac:dyDescent="0.25"/>
  <cols>
    <col min="1" max="1" width="9.7109375" bestFit="1" customWidth="1"/>
    <col min="2" max="3" width="18.42578125" customWidth="1"/>
    <col min="4" max="4" width="23.7109375" customWidth="1"/>
    <col min="5" max="5" width="22.7109375" customWidth="1"/>
    <col min="6" max="6" width="21.28515625" customWidth="1"/>
    <col min="7" max="7" width="21" customWidth="1"/>
    <col min="8" max="8" width="16.7109375" customWidth="1"/>
  </cols>
  <sheetData>
    <row r="1" spans="1:8" x14ac:dyDescent="0.25">
      <c r="A1" s="6" t="s">
        <v>77</v>
      </c>
      <c r="B1" s="6" t="s">
        <v>63</v>
      </c>
      <c r="C1" s="6" t="s">
        <v>119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</row>
    <row r="2" spans="1:8" x14ac:dyDescent="0.25">
      <c r="A2" s="2">
        <v>42809</v>
      </c>
      <c r="B2">
        <v>600</v>
      </c>
      <c r="C2" t="s">
        <v>458</v>
      </c>
      <c r="E2">
        <v>211</v>
      </c>
      <c r="H2" t="s">
        <v>461</v>
      </c>
    </row>
    <row r="3" spans="1:8" x14ac:dyDescent="0.25">
      <c r="A3" s="27">
        <v>42809</v>
      </c>
      <c r="B3" s="26">
        <v>600</v>
      </c>
      <c r="C3" s="26" t="s">
        <v>458</v>
      </c>
      <c r="E3">
        <v>303</v>
      </c>
      <c r="H3" t="s">
        <v>461</v>
      </c>
    </row>
    <row r="4" spans="1:8" s="26" customFormat="1" x14ac:dyDescent="0.25">
      <c r="A4" s="27">
        <v>42809</v>
      </c>
      <c r="B4" s="26">
        <v>600</v>
      </c>
      <c r="C4" s="26" t="s">
        <v>458</v>
      </c>
      <c r="E4" s="26">
        <v>305</v>
      </c>
      <c r="H4" s="26" t="s">
        <v>461</v>
      </c>
    </row>
    <row r="5" spans="1:8" s="26" customFormat="1" x14ac:dyDescent="0.25">
      <c r="A5" s="27">
        <v>42809</v>
      </c>
      <c r="B5" s="26">
        <v>600</v>
      </c>
      <c r="C5" s="26" t="s">
        <v>458</v>
      </c>
      <c r="E5" s="28">
        <v>403</v>
      </c>
      <c r="H5" s="26" t="s">
        <v>461</v>
      </c>
    </row>
    <row r="6" spans="1:8" s="26" customFormat="1" x14ac:dyDescent="0.25">
      <c r="A6" s="27">
        <v>42809</v>
      </c>
      <c r="B6" s="26">
        <v>600</v>
      </c>
      <c r="C6" s="26" t="s">
        <v>458</v>
      </c>
      <c r="E6" s="28">
        <v>404</v>
      </c>
      <c r="H6" s="26" t="s">
        <v>461</v>
      </c>
    </row>
    <row r="7" spans="1:8" s="26" customFormat="1" x14ac:dyDescent="0.25">
      <c r="A7" s="27">
        <v>42809</v>
      </c>
      <c r="B7" s="26">
        <v>600</v>
      </c>
      <c r="C7" s="26" t="s">
        <v>458</v>
      </c>
      <c r="E7" s="28">
        <v>405</v>
      </c>
      <c r="H7" s="26" t="s">
        <v>461</v>
      </c>
    </row>
    <row r="8" spans="1:8" x14ac:dyDescent="0.25">
      <c r="A8" s="2">
        <v>42809</v>
      </c>
      <c r="B8">
        <v>500</v>
      </c>
      <c r="C8" t="s">
        <v>249</v>
      </c>
      <c r="D8">
        <v>134</v>
      </c>
      <c r="H8" t="s">
        <v>455</v>
      </c>
    </row>
    <row r="9" spans="1:8" x14ac:dyDescent="0.25">
      <c r="A9" s="2">
        <v>42809</v>
      </c>
      <c r="B9">
        <v>500</v>
      </c>
      <c r="C9" t="s">
        <v>249</v>
      </c>
      <c r="D9">
        <v>253</v>
      </c>
      <c r="H9" t="s">
        <v>455</v>
      </c>
    </row>
    <row r="10" spans="1:8" x14ac:dyDescent="0.25">
      <c r="A10" s="2">
        <v>42809</v>
      </c>
      <c r="B10">
        <v>500</v>
      </c>
      <c r="C10" t="s">
        <v>249</v>
      </c>
      <c r="D10">
        <v>256</v>
      </c>
      <c r="H10" t="s">
        <v>455</v>
      </c>
    </row>
    <row r="11" spans="1:8" s="26" customFormat="1" x14ac:dyDescent="0.25">
      <c r="A11" s="27">
        <v>42809</v>
      </c>
      <c r="B11" s="26">
        <v>500</v>
      </c>
      <c r="C11" s="26" t="s">
        <v>249</v>
      </c>
      <c r="D11" s="26">
        <v>322</v>
      </c>
      <c r="H11" s="26" t="s">
        <v>455</v>
      </c>
    </row>
    <row r="12" spans="1:8" x14ac:dyDescent="0.25">
      <c r="A12" s="27">
        <v>42809</v>
      </c>
      <c r="B12" s="26">
        <v>500</v>
      </c>
      <c r="C12" s="26" t="s">
        <v>249</v>
      </c>
      <c r="D12">
        <v>442</v>
      </c>
      <c r="H12" s="26" t="s">
        <v>455</v>
      </c>
    </row>
    <row r="13" spans="1:8" s="26" customFormat="1" x14ac:dyDescent="0.25">
      <c r="A13" s="27">
        <v>42809</v>
      </c>
      <c r="B13" s="26">
        <v>500</v>
      </c>
      <c r="C13" s="26" t="s">
        <v>249</v>
      </c>
      <c r="D13" s="26">
        <v>574</v>
      </c>
      <c r="H13" s="26" t="s">
        <v>455</v>
      </c>
    </row>
    <row r="14" spans="1:8" s="26" customFormat="1" x14ac:dyDescent="0.25">
      <c r="A14" s="2">
        <v>42809</v>
      </c>
      <c r="B14">
        <v>400</v>
      </c>
      <c r="C14" t="s">
        <v>248</v>
      </c>
      <c r="D14">
        <v>131</v>
      </c>
      <c r="E14"/>
      <c r="F14"/>
      <c r="G14"/>
      <c r="H14" t="s">
        <v>446</v>
      </c>
    </row>
    <row r="15" spans="1:8" x14ac:dyDescent="0.25">
      <c r="A15" s="27">
        <v>42809</v>
      </c>
      <c r="B15" s="26">
        <v>400</v>
      </c>
      <c r="C15" s="26" t="s">
        <v>248</v>
      </c>
      <c r="D15" s="26">
        <v>250</v>
      </c>
      <c r="E15" s="26"/>
      <c r="F15" s="26"/>
      <c r="G15" s="26"/>
      <c r="H15" s="26" t="s">
        <v>446</v>
      </c>
    </row>
    <row r="16" spans="1:8" x14ac:dyDescent="0.25">
      <c r="A16" s="27">
        <v>42809</v>
      </c>
      <c r="B16" s="26">
        <v>400</v>
      </c>
      <c r="C16" s="26" t="s">
        <v>248</v>
      </c>
      <c r="D16" s="26">
        <v>253</v>
      </c>
      <c r="E16" s="26"/>
      <c r="F16" s="26"/>
      <c r="G16" s="26"/>
      <c r="H16" s="26" t="s">
        <v>446</v>
      </c>
    </row>
    <row r="17" spans="1:8" s="26" customFormat="1" x14ac:dyDescent="0.25">
      <c r="A17" s="27">
        <v>42809</v>
      </c>
      <c r="B17" s="26">
        <v>400</v>
      </c>
      <c r="C17" s="26" t="s">
        <v>248</v>
      </c>
      <c r="D17" s="26">
        <v>321</v>
      </c>
      <c r="H17" s="26" t="s">
        <v>446</v>
      </c>
    </row>
    <row r="18" spans="1:8" x14ac:dyDescent="0.25">
      <c r="A18" s="27">
        <v>42809</v>
      </c>
      <c r="B18" s="26">
        <v>400</v>
      </c>
      <c r="C18" s="26" t="s">
        <v>248</v>
      </c>
      <c r="D18">
        <v>570</v>
      </c>
      <c r="H18" s="26" t="s">
        <v>446</v>
      </c>
    </row>
    <row r="19" spans="1:8" x14ac:dyDescent="0.25">
      <c r="A19" s="27">
        <v>42809</v>
      </c>
      <c r="B19" s="26">
        <v>400</v>
      </c>
      <c r="C19" s="26" t="s">
        <v>248</v>
      </c>
      <c r="D19">
        <v>574</v>
      </c>
      <c r="H19" s="26" t="s">
        <v>446</v>
      </c>
    </row>
    <row r="20" spans="1:8" x14ac:dyDescent="0.25">
      <c r="A20" s="2">
        <v>42809</v>
      </c>
      <c r="B20">
        <v>300</v>
      </c>
      <c r="C20" t="s">
        <v>247</v>
      </c>
      <c r="D20">
        <v>131</v>
      </c>
      <c r="H20" t="s">
        <v>296</v>
      </c>
    </row>
    <row r="21" spans="1:8" x14ac:dyDescent="0.25">
      <c r="A21" s="27">
        <v>42809</v>
      </c>
      <c r="B21" s="26">
        <v>300</v>
      </c>
      <c r="C21" s="26" t="s">
        <v>247</v>
      </c>
      <c r="D21">
        <v>132</v>
      </c>
      <c r="H21" t="s">
        <v>296</v>
      </c>
    </row>
    <row r="22" spans="1:8" x14ac:dyDescent="0.25">
      <c r="A22" s="27">
        <v>42809</v>
      </c>
      <c r="B22" s="26">
        <v>300</v>
      </c>
      <c r="C22" s="26" t="s">
        <v>247</v>
      </c>
      <c r="D22" s="26">
        <v>252</v>
      </c>
      <c r="E22" s="26"/>
      <c r="F22" s="26"/>
      <c r="G22" s="26"/>
      <c r="H22" s="26" t="s">
        <v>296</v>
      </c>
    </row>
    <row r="23" spans="1:8" x14ac:dyDescent="0.25">
      <c r="A23" s="27">
        <v>42809</v>
      </c>
      <c r="B23" s="26">
        <v>300</v>
      </c>
      <c r="C23" s="26" t="s">
        <v>247</v>
      </c>
      <c r="D23">
        <v>255</v>
      </c>
      <c r="H23" s="26" t="s">
        <v>296</v>
      </c>
    </row>
    <row r="24" spans="1:8" x14ac:dyDescent="0.25">
      <c r="A24" s="27">
        <v>42809</v>
      </c>
      <c r="B24" s="26">
        <v>300</v>
      </c>
      <c r="C24" s="26" t="s">
        <v>247</v>
      </c>
      <c r="D24">
        <v>322</v>
      </c>
      <c r="H24" s="26" t="s">
        <v>296</v>
      </c>
    </row>
    <row r="25" spans="1:8" x14ac:dyDescent="0.25">
      <c r="A25" s="27">
        <v>42809</v>
      </c>
      <c r="B25" s="26">
        <v>300</v>
      </c>
      <c r="C25" s="26" t="s">
        <v>247</v>
      </c>
      <c r="D25">
        <v>573</v>
      </c>
      <c r="H25" s="26" t="s">
        <v>296</v>
      </c>
    </row>
    <row r="26" spans="1:8" x14ac:dyDescent="0.25">
      <c r="A26" s="2">
        <v>42809</v>
      </c>
      <c r="B26">
        <v>200</v>
      </c>
      <c r="C26" t="s">
        <v>246</v>
      </c>
      <c r="D26">
        <v>131</v>
      </c>
      <c r="H26" t="s">
        <v>431</v>
      </c>
    </row>
    <row r="27" spans="1:8" x14ac:dyDescent="0.25">
      <c r="A27" s="27">
        <v>42809</v>
      </c>
      <c r="B27" s="26">
        <v>200</v>
      </c>
      <c r="C27" s="26" t="s">
        <v>246</v>
      </c>
      <c r="D27">
        <v>251</v>
      </c>
      <c r="H27" s="26" t="s">
        <v>431</v>
      </c>
    </row>
    <row r="28" spans="1:8" x14ac:dyDescent="0.25">
      <c r="A28" s="27">
        <v>42809</v>
      </c>
      <c r="B28" s="26">
        <v>200</v>
      </c>
      <c r="C28" s="26" t="s">
        <v>246</v>
      </c>
      <c r="D28">
        <v>255</v>
      </c>
      <c r="H28" s="26" t="s">
        <v>431</v>
      </c>
    </row>
    <row r="29" spans="1:8" x14ac:dyDescent="0.25">
      <c r="A29" s="27">
        <v>42809</v>
      </c>
      <c r="B29" s="26">
        <v>200</v>
      </c>
      <c r="C29" s="26" t="s">
        <v>246</v>
      </c>
      <c r="D29">
        <v>440</v>
      </c>
      <c r="H29" s="26" t="s">
        <v>431</v>
      </c>
    </row>
    <row r="30" spans="1:8" x14ac:dyDescent="0.25">
      <c r="A30" s="27">
        <v>42809</v>
      </c>
      <c r="B30" s="26">
        <v>200</v>
      </c>
      <c r="C30" s="26" t="s">
        <v>246</v>
      </c>
      <c r="D30">
        <v>442</v>
      </c>
      <c r="H30" s="26" t="s">
        <v>431</v>
      </c>
    </row>
    <row r="31" spans="1:8" x14ac:dyDescent="0.25">
      <c r="A31" s="27">
        <v>42809</v>
      </c>
      <c r="B31" s="26">
        <v>200</v>
      </c>
      <c r="C31" s="26" t="s">
        <v>246</v>
      </c>
      <c r="D31">
        <v>572</v>
      </c>
      <c r="H31" s="26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Normal="100" workbookViewId="0"/>
  </sheetViews>
  <sheetFormatPr defaultColWidth="8.85546875" defaultRowHeight="15" x14ac:dyDescent="0.25"/>
  <cols>
    <col min="2" max="2" width="10.85546875" bestFit="1" customWidth="1"/>
    <col min="3" max="3" width="20" customWidth="1"/>
    <col min="4" max="4" width="12.28515625" customWidth="1"/>
    <col min="5" max="5" width="16.42578125" customWidth="1"/>
    <col min="6" max="6" width="11.42578125" customWidth="1"/>
    <col min="7" max="7" width="20.140625" customWidth="1"/>
    <col min="8" max="8" width="16" customWidth="1"/>
    <col min="9" max="9" width="13.42578125" customWidth="1"/>
    <col min="10" max="10" width="17" style="31" customWidth="1"/>
    <col min="11" max="11" width="15.85546875" customWidth="1"/>
    <col min="12" max="12" width="19.7109375" style="39" customWidth="1"/>
    <col min="13" max="13" width="19.140625" customWidth="1"/>
    <col min="15" max="15" width="10" bestFit="1" customWidth="1"/>
    <col min="18" max="18" width="10" bestFit="1" customWidth="1"/>
  </cols>
  <sheetData>
    <row r="1" spans="1:14" x14ac:dyDescent="0.25">
      <c r="A1" s="7" t="s">
        <v>83</v>
      </c>
      <c r="B1" s="7" t="s">
        <v>69</v>
      </c>
      <c r="C1" s="7" t="s">
        <v>84</v>
      </c>
      <c r="D1" s="7" t="s">
        <v>64</v>
      </c>
      <c r="E1" s="7" t="s">
        <v>66</v>
      </c>
      <c r="F1" s="7" t="s">
        <v>85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91</v>
      </c>
      <c r="M1" s="7" t="s">
        <v>56</v>
      </c>
      <c r="N1" s="7" t="s">
        <v>92</v>
      </c>
    </row>
    <row r="2" spans="1:14" x14ac:dyDescent="0.25">
      <c r="A2">
        <v>74562</v>
      </c>
      <c r="B2" s="26">
        <v>321782506</v>
      </c>
      <c r="C2" s="27">
        <v>42802</v>
      </c>
      <c r="D2" s="26">
        <v>131</v>
      </c>
      <c r="E2" s="26">
        <v>100</v>
      </c>
      <c r="F2" s="26">
        <v>15</v>
      </c>
      <c r="G2" s="26">
        <f>E2*F2</f>
        <v>1500</v>
      </c>
      <c r="H2">
        <f>E2*2</f>
        <v>200</v>
      </c>
      <c r="I2">
        <v>1700</v>
      </c>
      <c r="J2" s="40" t="s">
        <v>286</v>
      </c>
      <c r="K2" s="26">
        <v>323205</v>
      </c>
      <c r="L2" s="39">
        <v>774805</v>
      </c>
      <c r="M2" s="26" t="s">
        <v>302</v>
      </c>
      <c r="N2" t="s">
        <v>382</v>
      </c>
    </row>
    <row r="3" spans="1:14" x14ac:dyDescent="0.25">
      <c r="A3">
        <v>21775</v>
      </c>
      <c r="B3" s="26">
        <v>658314729</v>
      </c>
      <c r="C3" s="27">
        <v>42802</v>
      </c>
      <c r="D3" s="26">
        <v>132</v>
      </c>
      <c r="E3" s="26">
        <v>50</v>
      </c>
      <c r="F3" s="26">
        <v>15</v>
      </c>
      <c r="G3" s="26">
        <f t="shared" ref="G3:G66" si="0">E3*F3</f>
        <v>750</v>
      </c>
      <c r="H3" s="26">
        <f t="shared" ref="H3:H66" si="1">E3*2</f>
        <v>100</v>
      </c>
      <c r="I3" s="26">
        <v>850</v>
      </c>
      <c r="J3" s="40" t="s">
        <v>286</v>
      </c>
      <c r="K3" s="26">
        <v>405605</v>
      </c>
      <c r="L3" s="39">
        <v>665014</v>
      </c>
      <c r="M3" s="26" t="s">
        <v>299</v>
      </c>
      <c r="N3" s="30">
        <v>0.05</v>
      </c>
    </row>
    <row r="4" spans="1:14" x14ac:dyDescent="0.25">
      <c r="A4">
        <v>65075</v>
      </c>
      <c r="B4" s="26">
        <v>658314729</v>
      </c>
      <c r="C4" s="27">
        <v>42808</v>
      </c>
      <c r="D4" s="26">
        <v>133</v>
      </c>
      <c r="E4" s="26">
        <v>50</v>
      </c>
      <c r="F4" s="26">
        <v>15</v>
      </c>
      <c r="G4" s="26">
        <f t="shared" si="0"/>
        <v>750</v>
      </c>
      <c r="H4" s="26">
        <f t="shared" si="1"/>
        <v>100</v>
      </c>
      <c r="I4" s="26">
        <v>850</v>
      </c>
      <c r="J4" s="40" t="s">
        <v>286</v>
      </c>
      <c r="K4" s="26">
        <v>650351</v>
      </c>
      <c r="L4" s="39">
        <v>205068</v>
      </c>
      <c r="M4" s="26" t="s">
        <v>299</v>
      </c>
      <c r="N4" s="30">
        <v>0.05</v>
      </c>
    </row>
    <row r="5" spans="1:14" x14ac:dyDescent="0.25">
      <c r="A5">
        <v>54055</v>
      </c>
      <c r="B5" s="26">
        <v>504796147</v>
      </c>
      <c r="C5" s="27">
        <v>42808</v>
      </c>
      <c r="D5" s="26">
        <v>134</v>
      </c>
      <c r="E5" s="26">
        <v>50</v>
      </c>
      <c r="F5" s="26">
        <v>15</v>
      </c>
      <c r="G5" s="26">
        <f t="shared" si="0"/>
        <v>750</v>
      </c>
      <c r="H5" s="26">
        <f t="shared" si="1"/>
        <v>100</v>
      </c>
      <c r="I5" s="26">
        <v>850</v>
      </c>
      <c r="J5" s="40" t="s">
        <v>286</v>
      </c>
      <c r="K5" s="26">
        <v>795652</v>
      </c>
      <c r="L5" s="39">
        <v>700656</v>
      </c>
      <c r="M5" s="26" t="s">
        <v>301</v>
      </c>
      <c r="N5" s="30">
        <v>0.05</v>
      </c>
    </row>
    <row r="6" spans="1:14" x14ac:dyDescent="0.25">
      <c r="A6">
        <v>30892</v>
      </c>
      <c r="B6" s="26">
        <v>640498345</v>
      </c>
      <c r="C6" s="27">
        <v>42802</v>
      </c>
      <c r="D6" s="26">
        <v>250</v>
      </c>
      <c r="E6" s="26">
        <v>200</v>
      </c>
      <c r="F6" s="26">
        <v>20</v>
      </c>
      <c r="G6" s="26">
        <f t="shared" si="0"/>
        <v>4000</v>
      </c>
      <c r="H6" s="26">
        <f t="shared" si="1"/>
        <v>400</v>
      </c>
      <c r="I6" s="26">
        <v>4400</v>
      </c>
      <c r="J6" s="40" t="s">
        <v>286</v>
      </c>
      <c r="K6" s="26">
        <v>749207</v>
      </c>
      <c r="L6" s="39">
        <v>985084</v>
      </c>
      <c r="M6" s="26" t="s">
        <v>302</v>
      </c>
      <c r="N6" s="30">
        <v>0.05</v>
      </c>
    </row>
    <row r="7" spans="1:14" x14ac:dyDescent="0.25">
      <c r="A7">
        <v>31598</v>
      </c>
      <c r="B7" s="26">
        <v>114058620</v>
      </c>
      <c r="C7" s="27">
        <v>42804</v>
      </c>
      <c r="D7" s="26">
        <v>251</v>
      </c>
      <c r="E7" s="26">
        <v>300</v>
      </c>
      <c r="F7" s="26">
        <v>20</v>
      </c>
      <c r="G7" s="26">
        <f t="shared" si="0"/>
        <v>6000</v>
      </c>
      <c r="H7" s="26">
        <f t="shared" si="1"/>
        <v>600</v>
      </c>
      <c r="I7" s="26">
        <v>6600</v>
      </c>
      <c r="J7" s="40" t="s">
        <v>286</v>
      </c>
      <c r="K7" s="26">
        <v>998053</v>
      </c>
      <c r="L7" s="39">
        <v>146505</v>
      </c>
      <c r="M7" s="26" t="s">
        <v>303</v>
      </c>
      <c r="N7" s="30" t="s">
        <v>382</v>
      </c>
    </row>
    <row r="8" spans="1:14" x14ac:dyDescent="0.25">
      <c r="A8">
        <v>10547</v>
      </c>
      <c r="B8" s="26">
        <v>842895157</v>
      </c>
      <c r="C8" s="27">
        <v>42808</v>
      </c>
      <c r="D8" s="26">
        <v>252</v>
      </c>
      <c r="E8" s="26">
        <v>200</v>
      </c>
      <c r="F8" s="26">
        <v>20</v>
      </c>
      <c r="G8" s="26">
        <f t="shared" si="0"/>
        <v>4000</v>
      </c>
      <c r="H8" s="26">
        <f t="shared" si="1"/>
        <v>400</v>
      </c>
      <c r="I8" s="26">
        <v>4400</v>
      </c>
      <c r="J8" s="40" t="s">
        <v>286</v>
      </c>
      <c r="K8" s="26">
        <v>798350</v>
      </c>
      <c r="L8" s="39">
        <v>606807</v>
      </c>
      <c r="M8" s="26" t="s">
        <v>303</v>
      </c>
      <c r="N8" s="26" t="s">
        <v>382</v>
      </c>
    </row>
    <row r="9" spans="1:14" x14ac:dyDescent="0.25">
      <c r="A9">
        <v>48905</v>
      </c>
      <c r="B9" s="26">
        <v>912086047</v>
      </c>
      <c r="C9" s="27">
        <v>42809</v>
      </c>
      <c r="D9" s="26">
        <v>253</v>
      </c>
      <c r="E9" s="26">
        <v>600</v>
      </c>
      <c r="F9" s="26">
        <v>20</v>
      </c>
      <c r="G9" s="26">
        <f t="shared" si="0"/>
        <v>12000</v>
      </c>
      <c r="H9" s="26">
        <f t="shared" si="1"/>
        <v>1200</v>
      </c>
      <c r="I9" s="26">
        <v>13200</v>
      </c>
      <c r="J9" s="40" t="s">
        <v>286</v>
      </c>
      <c r="K9" s="26">
        <v>504377</v>
      </c>
      <c r="L9" s="39">
        <v>420447</v>
      </c>
      <c r="M9" s="26" t="s">
        <v>302</v>
      </c>
      <c r="N9" s="30" t="s">
        <v>382</v>
      </c>
    </row>
    <row r="10" spans="1:14" x14ac:dyDescent="0.25">
      <c r="A10">
        <v>98446</v>
      </c>
      <c r="B10" s="26">
        <v>667057064</v>
      </c>
      <c r="C10" s="27">
        <v>42801</v>
      </c>
      <c r="D10" s="26">
        <v>254</v>
      </c>
      <c r="E10" s="26">
        <v>500</v>
      </c>
      <c r="F10" s="26">
        <v>20</v>
      </c>
      <c r="G10" s="26">
        <f t="shared" si="0"/>
        <v>10000</v>
      </c>
      <c r="H10" s="26">
        <f t="shared" si="1"/>
        <v>1000</v>
      </c>
      <c r="I10" s="26">
        <v>11000</v>
      </c>
      <c r="J10" s="40" t="s">
        <v>286</v>
      </c>
      <c r="K10" s="26">
        <v>410560</v>
      </c>
      <c r="L10" s="39">
        <v>980752</v>
      </c>
      <c r="M10" s="26" t="s">
        <v>299</v>
      </c>
      <c r="N10" s="30">
        <v>0.05</v>
      </c>
    </row>
    <row r="11" spans="1:14" x14ac:dyDescent="0.25">
      <c r="A11">
        <v>34870</v>
      </c>
      <c r="B11" s="26">
        <v>508089512</v>
      </c>
      <c r="C11" s="27">
        <v>42804</v>
      </c>
      <c r="D11" s="26">
        <v>255</v>
      </c>
      <c r="E11" s="26">
        <v>500</v>
      </c>
      <c r="F11" s="26">
        <v>20</v>
      </c>
      <c r="G11" s="26">
        <f t="shared" si="0"/>
        <v>10000</v>
      </c>
      <c r="H11" s="26">
        <f t="shared" si="1"/>
        <v>1000</v>
      </c>
      <c r="I11" s="26">
        <v>11000</v>
      </c>
      <c r="J11" s="40" t="s">
        <v>286</v>
      </c>
      <c r="K11" s="26">
        <v>540576</v>
      </c>
      <c r="L11" s="39">
        <v>950400</v>
      </c>
      <c r="M11" s="26" t="s">
        <v>301</v>
      </c>
      <c r="N11" s="30" t="s">
        <v>382</v>
      </c>
    </row>
    <row r="12" spans="1:14" x14ac:dyDescent="0.25">
      <c r="A12">
        <v>90453</v>
      </c>
      <c r="B12" s="26">
        <v>504796147</v>
      </c>
      <c r="C12" s="27">
        <v>42804</v>
      </c>
      <c r="D12" s="26">
        <v>256</v>
      </c>
      <c r="E12" s="26">
        <v>2000</v>
      </c>
      <c r="F12" s="26">
        <v>20</v>
      </c>
      <c r="G12" s="26">
        <f t="shared" si="0"/>
        <v>40000</v>
      </c>
      <c r="H12" s="26">
        <f t="shared" si="1"/>
        <v>4000</v>
      </c>
      <c r="I12" s="26">
        <v>44000</v>
      </c>
      <c r="J12" s="31" t="s">
        <v>668</v>
      </c>
      <c r="K12" s="26">
        <v>132086</v>
      </c>
      <c r="L12" s="39">
        <v>110501</v>
      </c>
      <c r="M12" s="26" t="s">
        <v>301</v>
      </c>
      <c r="N12" s="30">
        <v>0.05</v>
      </c>
    </row>
    <row r="13" spans="1:14" x14ac:dyDescent="0.25">
      <c r="A13">
        <v>70648</v>
      </c>
      <c r="B13" s="26">
        <v>912086047</v>
      </c>
      <c r="C13" s="27">
        <v>42804</v>
      </c>
      <c r="D13" s="26">
        <v>257</v>
      </c>
      <c r="E13" s="26">
        <v>1500</v>
      </c>
      <c r="F13" s="26">
        <v>20</v>
      </c>
      <c r="G13" s="26">
        <f t="shared" si="0"/>
        <v>30000</v>
      </c>
      <c r="H13" s="26">
        <f t="shared" si="1"/>
        <v>3000</v>
      </c>
      <c r="I13" s="26">
        <v>33000</v>
      </c>
      <c r="J13" s="31" t="s">
        <v>668</v>
      </c>
      <c r="K13" s="26">
        <v>321460</v>
      </c>
      <c r="L13" s="39">
        <v>607802</v>
      </c>
      <c r="M13" s="26" t="s">
        <v>302</v>
      </c>
      <c r="N13" s="30" t="s">
        <v>382</v>
      </c>
    </row>
    <row r="14" spans="1:14" x14ac:dyDescent="0.25">
      <c r="A14">
        <v>11018</v>
      </c>
      <c r="B14" s="26">
        <v>321782506</v>
      </c>
      <c r="C14" s="27">
        <v>42809</v>
      </c>
      <c r="D14" s="26">
        <v>320</v>
      </c>
      <c r="E14" s="26">
        <v>400</v>
      </c>
      <c r="F14" s="26">
        <v>30</v>
      </c>
      <c r="G14" s="26">
        <f t="shared" si="0"/>
        <v>12000</v>
      </c>
      <c r="H14" s="26">
        <f t="shared" si="1"/>
        <v>800</v>
      </c>
      <c r="I14" s="26">
        <v>12800</v>
      </c>
      <c r="J14" s="31" t="s">
        <v>668</v>
      </c>
      <c r="K14" s="26">
        <v>305403</v>
      </c>
      <c r="L14" s="39">
        <v>654650</v>
      </c>
      <c r="M14" s="26" t="s">
        <v>302</v>
      </c>
      <c r="N14" t="s">
        <v>382</v>
      </c>
    </row>
    <row r="15" spans="1:14" x14ac:dyDescent="0.25">
      <c r="A15">
        <v>15498</v>
      </c>
      <c r="B15" s="26">
        <v>108906507</v>
      </c>
      <c r="C15" s="27">
        <v>42809</v>
      </c>
      <c r="D15" s="26">
        <v>321</v>
      </c>
      <c r="E15" s="26">
        <v>450</v>
      </c>
      <c r="F15" s="26">
        <v>30</v>
      </c>
      <c r="G15" s="26">
        <f t="shared" si="0"/>
        <v>13500</v>
      </c>
      <c r="H15" s="26">
        <f t="shared" si="1"/>
        <v>900</v>
      </c>
      <c r="I15" s="26">
        <v>14400</v>
      </c>
      <c r="J15" s="31" t="s">
        <v>668</v>
      </c>
      <c r="K15" s="26">
        <v>609327</v>
      </c>
      <c r="L15" s="39">
        <v>906503</v>
      </c>
      <c r="M15" s="26" t="s">
        <v>301</v>
      </c>
      <c r="N15" s="30" t="s">
        <v>382</v>
      </c>
    </row>
    <row r="16" spans="1:14" x14ac:dyDescent="0.25">
      <c r="A16">
        <v>57805</v>
      </c>
      <c r="B16" s="26">
        <v>504796147</v>
      </c>
      <c r="C16" s="27">
        <v>42809</v>
      </c>
      <c r="D16" s="26">
        <v>322</v>
      </c>
      <c r="E16" s="26">
        <v>450</v>
      </c>
      <c r="F16" s="26">
        <v>30</v>
      </c>
      <c r="G16" s="26">
        <f t="shared" si="0"/>
        <v>13500</v>
      </c>
      <c r="H16" s="26">
        <f t="shared" si="1"/>
        <v>900</v>
      </c>
      <c r="I16" s="26">
        <v>14400</v>
      </c>
      <c r="J16" s="31" t="s">
        <v>668</v>
      </c>
      <c r="K16" s="26">
        <v>650899</v>
      </c>
      <c r="L16" s="39">
        <v>980605</v>
      </c>
      <c r="M16" s="26" t="s">
        <v>301</v>
      </c>
      <c r="N16" s="30">
        <v>0.05</v>
      </c>
    </row>
    <row r="17" spans="1:14" x14ac:dyDescent="0.25">
      <c r="A17">
        <v>70540</v>
      </c>
      <c r="B17" s="26">
        <v>658314729</v>
      </c>
      <c r="C17" s="27">
        <v>42801</v>
      </c>
      <c r="D17" s="26">
        <v>440</v>
      </c>
      <c r="E17" s="26">
        <v>100</v>
      </c>
      <c r="F17" s="26">
        <v>25</v>
      </c>
      <c r="G17" s="26">
        <f t="shared" si="0"/>
        <v>2500</v>
      </c>
      <c r="H17" s="26">
        <f t="shared" si="1"/>
        <v>200</v>
      </c>
      <c r="I17" s="26">
        <v>2700</v>
      </c>
      <c r="J17" s="31" t="s">
        <v>668</v>
      </c>
      <c r="K17" s="26">
        <v>989301</v>
      </c>
      <c r="L17" s="39">
        <v>885240</v>
      </c>
      <c r="M17" s="26" t="s">
        <v>299</v>
      </c>
      <c r="N17" s="30">
        <v>0.05</v>
      </c>
    </row>
    <row r="18" spans="1:14" x14ac:dyDescent="0.25">
      <c r="A18">
        <v>46570</v>
      </c>
      <c r="B18" s="26">
        <v>842895157</v>
      </c>
      <c r="C18" s="27">
        <v>42801</v>
      </c>
      <c r="D18" s="26">
        <v>441</v>
      </c>
      <c r="E18" s="26">
        <v>400</v>
      </c>
      <c r="F18" s="26">
        <v>25</v>
      </c>
      <c r="G18" s="26">
        <f t="shared" si="0"/>
        <v>10000</v>
      </c>
      <c r="H18" s="26">
        <f t="shared" si="1"/>
        <v>800</v>
      </c>
      <c r="I18" s="26">
        <v>10800</v>
      </c>
      <c r="J18" s="31" t="s">
        <v>668</v>
      </c>
      <c r="K18" s="26">
        <v>321086</v>
      </c>
      <c r="L18" s="39">
        <v>220350</v>
      </c>
      <c r="M18" s="26" t="s">
        <v>303</v>
      </c>
      <c r="N18" t="s">
        <v>382</v>
      </c>
    </row>
    <row r="19" spans="1:14" x14ac:dyDescent="0.25">
      <c r="A19">
        <v>60873</v>
      </c>
      <c r="B19" s="26">
        <v>640498345</v>
      </c>
      <c r="C19" s="27">
        <v>42804</v>
      </c>
      <c r="D19" s="26">
        <v>442</v>
      </c>
      <c r="E19" s="26">
        <v>400</v>
      </c>
      <c r="F19" s="26">
        <v>25</v>
      </c>
      <c r="G19" s="26">
        <f t="shared" si="0"/>
        <v>10000</v>
      </c>
      <c r="H19" s="26">
        <f t="shared" si="1"/>
        <v>800</v>
      </c>
      <c r="I19" s="26">
        <v>10800</v>
      </c>
      <c r="J19" s="31" t="s">
        <v>668</v>
      </c>
      <c r="K19" s="26">
        <v>608706</v>
      </c>
      <c r="L19" s="39">
        <v>995065</v>
      </c>
      <c r="M19" s="26" t="s">
        <v>302</v>
      </c>
      <c r="N19" s="30">
        <v>0.05</v>
      </c>
    </row>
    <row r="20" spans="1:14" x14ac:dyDescent="0.25">
      <c r="A20">
        <v>54891</v>
      </c>
      <c r="B20" s="26">
        <v>321782506</v>
      </c>
      <c r="C20" s="27">
        <v>42808</v>
      </c>
      <c r="D20" s="26">
        <v>570</v>
      </c>
      <c r="E20" s="26">
        <v>75</v>
      </c>
      <c r="F20" s="26">
        <v>10</v>
      </c>
      <c r="G20" s="26">
        <f t="shared" si="0"/>
        <v>750</v>
      </c>
      <c r="H20" s="26">
        <f t="shared" si="1"/>
        <v>150</v>
      </c>
      <c r="I20" s="26">
        <v>900</v>
      </c>
      <c r="J20" s="31" t="s">
        <v>668</v>
      </c>
      <c r="K20" s="26">
        <v>980052</v>
      </c>
      <c r="L20" s="39">
        <v>306560</v>
      </c>
      <c r="M20" s="26" t="s">
        <v>302</v>
      </c>
      <c r="N20" t="s">
        <v>382</v>
      </c>
    </row>
    <row r="21" spans="1:14" x14ac:dyDescent="0.25">
      <c r="A21">
        <v>51869</v>
      </c>
      <c r="B21" s="26">
        <v>508089512</v>
      </c>
      <c r="C21" s="27">
        <v>42801</v>
      </c>
      <c r="D21" s="26">
        <v>571</v>
      </c>
      <c r="E21" s="26">
        <v>150</v>
      </c>
      <c r="F21" s="26">
        <v>10</v>
      </c>
      <c r="G21" s="26">
        <f t="shared" si="0"/>
        <v>1500</v>
      </c>
      <c r="H21" s="26">
        <f t="shared" si="1"/>
        <v>300</v>
      </c>
      <c r="I21" s="26">
        <v>1800</v>
      </c>
      <c r="J21" s="31" t="s">
        <v>668</v>
      </c>
      <c r="K21" s="26">
        <v>654255</v>
      </c>
      <c r="L21" s="39">
        <v>306504</v>
      </c>
      <c r="M21" s="26" t="s">
        <v>301</v>
      </c>
      <c r="N21" s="26" t="s">
        <v>382</v>
      </c>
    </row>
    <row r="22" spans="1:14" x14ac:dyDescent="0.25">
      <c r="A22">
        <v>20756</v>
      </c>
      <c r="B22" s="26">
        <v>508089512</v>
      </c>
      <c r="C22" s="27">
        <v>42801</v>
      </c>
      <c r="D22" s="26">
        <v>572</v>
      </c>
      <c r="E22" s="26">
        <v>150</v>
      </c>
      <c r="F22" s="26">
        <v>10</v>
      </c>
      <c r="G22" s="26">
        <f t="shared" si="0"/>
        <v>1500</v>
      </c>
      <c r="H22" s="26">
        <f t="shared" si="1"/>
        <v>300</v>
      </c>
      <c r="I22" s="26">
        <v>1800</v>
      </c>
      <c r="J22" s="31" t="s">
        <v>668</v>
      </c>
      <c r="K22" s="26">
        <v>669521</v>
      </c>
      <c r="L22" s="39">
        <v>201050</v>
      </c>
      <c r="M22" s="26" t="s">
        <v>301</v>
      </c>
      <c r="N22" s="26" t="s">
        <v>382</v>
      </c>
    </row>
    <row r="23" spans="1:14" x14ac:dyDescent="0.25">
      <c r="A23">
        <v>10298</v>
      </c>
      <c r="B23" s="26">
        <v>842895157</v>
      </c>
      <c r="C23" s="27">
        <v>42801</v>
      </c>
      <c r="D23" s="26">
        <v>573</v>
      </c>
      <c r="E23" s="26">
        <v>75</v>
      </c>
      <c r="F23" s="26">
        <v>10</v>
      </c>
      <c r="G23" s="26">
        <f t="shared" si="0"/>
        <v>750</v>
      </c>
      <c r="H23" s="26">
        <f t="shared" si="1"/>
        <v>150</v>
      </c>
      <c r="I23" s="26">
        <v>900</v>
      </c>
      <c r="J23" s="31" t="s">
        <v>668</v>
      </c>
      <c r="K23" s="26">
        <v>891247</v>
      </c>
      <c r="L23" s="39">
        <v>302090</v>
      </c>
      <c r="M23" s="26" t="s">
        <v>300</v>
      </c>
      <c r="N23" t="s">
        <v>382</v>
      </c>
    </row>
    <row r="24" spans="1:14" x14ac:dyDescent="0.25">
      <c r="A24">
        <v>13354</v>
      </c>
      <c r="B24" s="26">
        <v>508089512</v>
      </c>
      <c r="C24" s="27">
        <v>42801</v>
      </c>
      <c r="D24" s="26">
        <v>574</v>
      </c>
      <c r="E24" s="26">
        <v>75</v>
      </c>
      <c r="F24" s="26">
        <v>10</v>
      </c>
      <c r="G24" s="26">
        <f t="shared" si="0"/>
        <v>750</v>
      </c>
      <c r="H24" s="26">
        <f t="shared" si="1"/>
        <v>150</v>
      </c>
      <c r="I24" s="26">
        <v>900</v>
      </c>
      <c r="J24" s="31" t="s">
        <v>668</v>
      </c>
      <c r="K24" s="26">
        <v>880320</v>
      </c>
      <c r="L24" s="39">
        <v>305408</v>
      </c>
      <c r="M24" s="26" t="s">
        <v>301</v>
      </c>
      <c r="N24" t="s">
        <v>382</v>
      </c>
    </row>
    <row r="25" spans="1:14" x14ac:dyDescent="0.25">
      <c r="A25">
        <v>98631</v>
      </c>
      <c r="B25" s="26">
        <v>658314729</v>
      </c>
      <c r="C25" s="27">
        <v>42801</v>
      </c>
      <c r="D25" s="26">
        <v>575</v>
      </c>
      <c r="E25" s="26">
        <v>75</v>
      </c>
      <c r="F25" s="26">
        <v>10</v>
      </c>
      <c r="G25" s="26">
        <f t="shared" si="0"/>
        <v>750</v>
      </c>
      <c r="H25" s="26">
        <f t="shared" si="1"/>
        <v>150</v>
      </c>
      <c r="I25" s="26">
        <v>900</v>
      </c>
      <c r="J25" s="31" t="s">
        <v>668</v>
      </c>
      <c r="K25" s="26">
        <v>808604</v>
      </c>
      <c r="L25" s="39">
        <v>668071</v>
      </c>
      <c r="M25" s="26" t="s">
        <v>299</v>
      </c>
      <c r="N25" s="30">
        <v>0.05</v>
      </c>
    </row>
    <row r="26" spans="1:14" x14ac:dyDescent="0.25">
      <c r="A26">
        <v>45204</v>
      </c>
      <c r="B26" s="26">
        <v>508089512</v>
      </c>
      <c r="C26" s="27">
        <v>42802</v>
      </c>
      <c r="D26" s="26">
        <v>576</v>
      </c>
      <c r="E26" s="26">
        <v>75</v>
      </c>
      <c r="F26" s="26">
        <v>10</v>
      </c>
      <c r="G26" s="26">
        <f t="shared" si="0"/>
        <v>750</v>
      </c>
      <c r="H26" s="26">
        <f t="shared" si="1"/>
        <v>150</v>
      </c>
      <c r="I26" s="26">
        <v>900</v>
      </c>
      <c r="J26" s="31" t="s">
        <v>668</v>
      </c>
      <c r="K26" s="26">
        <v>332556</v>
      </c>
      <c r="L26" s="39">
        <v>305038</v>
      </c>
      <c r="M26" s="26" t="s">
        <v>301</v>
      </c>
      <c r="N26" s="30" t="s">
        <v>382</v>
      </c>
    </row>
    <row r="27" spans="1:14" x14ac:dyDescent="0.25">
      <c r="A27">
        <v>70554</v>
      </c>
      <c r="B27" s="26">
        <v>912086047</v>
      </c>
      <c r="C27" s="27">
        <v>42804</v>
      </c>
      <c r="D27" s="26">
        <v>577</v>
      </c>
      <c r="E27" s="26">
        <v>75</v>
      </c>
      <c r="F27" s="26">
        <v>10</v>
      </c>
      <c r="G27" s="26">
        <f t="shared" si="0"/>
        <v>750</v>
      </c>
      <c r="H27" s="26">
        <f t="shared" si="1"/>
        <v>150</v>
      </c>
      <c r="I27" s="26">
        <v>900</v>
      </c>
      <c r="J27" s="31" t="s">
        <v>668</v>
      </c>
      <c r="K27" s="26">
        <v>980350</v>
      </c>
      <c r="L27" s="39">
        <v>605068</v>
      </c>
      <c r="M27" s="26" t="s">
        <v>302</v>
      </c>
      <c r="N27" s="26" t="s">
        <v>382</v>
      </c>
    </row>
    <row r="28" spans="1:14" x14ac:dyDescent="0.25">
      <c r="A28">
        <v>70015</v>
      </c>
      <c r="B28" s="26">
        <v>912086047</v>
      </c>
      <c r="C28" s="27">
        <v>42808</v>
      </c>
      <c r="D28" s="26">
        <v>131</v>
      </c>
      <c r="E28" s="26">
        <v>60</v>
      </c>
      <c r="F28" s="26">
        <v>15</v>
      </c>
      <c r="G28" s="26">
        <f t="shared" si="0"/>
        <v>900</v>
      </c>
      <c r="H28" s="26">
        <f t="shared" si="1"/>
        <v>120</v>
      </c>
      <c r="I28" s="26">
        <v>1020</v>
      </c>
      <c r="J28" s="31" t="s">
        <v>693</v>
      </c>
      <c r="K28" s="26">
        <v>506795</v>
      </c>
      <c r="L28" s="39">
        <v>996055</v>
      </c>
      <c r="M28" s="26" t="s">
        <v>302</v>
      </c>
      <c r="N28" t="s">
        <v>382</v>
      </c>
    </row>
    <row r="29" spans="1:14" x14ac:dyDescent="0.25">
      <c r="A29">
        <v>65480</v>
      </c>
      <c r="B29" s="26">
        <v>912086047</v>
      </c>
      <c r="C29" s="27">
        <v>42809</v>
      </c>
      <c r="D29" s="26">
        <v>132</v>
      </c>
      <c r="E29" s="26">
        <v>120</v>
      </c>
      <c r="F29" s="26">
        <v>15</v>
      </c>
      <c r="G29" s="26">
        <f t="shared" si="0"/>
        <v>1800</v>
      </c>
      <c r="H29" s="26">
        <f t="shared" si="1"/>
        <v>240</v>
      </c>
      <c r="I29" s="26">
        <v>2040</v>
      </c>
      <c r="J29" s="31" t="s">
        <v>693</v>
      </c>
      <c r="K29" s="26">
        <v>894632</v>
      </c>
      <c r="L29" s="39">
        <v>160530</v>
      </c>
      <c r="M29" s="26" t="s">
        <v>302</v>
      </c>
      <c r="N29" s="26" t="s">
        <v>382</v>
      </c>
    </row>
    <row r="30" spans="1:14" x14ac:dyDescent="0.25">
      <c r="A30">
        <v>30574</v>
      </c>
      <c r="B30" s="26">
        <v>504796147</v>
      </c>
      <c r="C30" s="27">
        <v>42809</v>
      </c>
      <c r="D30" s="26">
        <v>133</v>
      </c>
      <c r="E30" s="26">
        <v>160</v>
      </c>
      <c r="F30" s="26">
        <v>15</v>
      </c>
      <c r="G30" s="26">
        <f t="shared" si="0"/>
        <v>2400</v>
      </c>
      <c r="H30" s="26">
        <f t="shared" si="1"/>
        <v>320</v>
      </c>
      <c r="I30" s="26">
        <v>2720</v>
      </c>
      <c r="J30" s="31" t="s">
        <v>693</v>
      </c>
      <c r="K30" s="26">
        <v>641589</v>
      </c>
      <c r="L30" s="39">
        <v>775041</v>
      </c>
      <c r="M30" s="26" t="s">
        <v>301</v>
      </c>
      <c r="N30" s="30">
        <v>0.05</v>
      </c>
    </row>
    <row r="31" spans="1:14" x14ac:dyDescent="0.25">
      <c r="A31">
        <v>65076</v>
      </c>
      <c r="B31" s="26">
        <v>667057064</v>
      </c>
      <c r="C31" s="27">
        <v>42802</v>
      </c>
      <c r="D31" s="26">
        <v>134</v>
      </c>
      <c r="E31" s="26">
        <v>160</v>
      </c>
      <c r="F31" s="26">
        <v>15</v>
      </c>
      <c r="G31" s="26">
        <f t="shared" si="0"/>
        <v>2400</v>
      </c>
      <c r="H31" s="26">
        <f t="shared" si="1"/>
        <v>320</v>
      </c>
      <c r="I31" s="26">
        <v>2720</v>
      </c>
      <c r="J31" s="31" t="s">
        <v>693</v>
      </c>
      <c r="K31" s="26">
        <v>223149</v>
      </c>
      <c r="L31" s="39">
        <v>335047</v>
      </c>
      <c r="M31" s="26" t="s">
        <v>299</v>
      </c>
      <c r="N31" s="30">
        <v>0.05</v>
      </c>
    </row>
    <row r="32" spans="1:14" x14ac:dyDescent="0.25">
      <c r="A32" s="26">
        <v>51182</v>
      </c>
      <c r="B32" s="26">
        <v>114058620</v>
      </c>
      <c r="C32" s="27">
        <v>42802</v>
      </c>
      <c r="D32" s="26">
        <v>250</v>
      </c>
      <c r="E32" s="26">
        <v>400</v>
      </c>
      <c r="F32" s="26">
        <v>20</v>
      </c>
      <c r="G32" s="26">
        <f t="shared" si="0"/>
        <v>8000</v>
      </c>
      <c r="H32" s="26">
        <f t="shared" si="1"/>
        <v>800</v>
      </c>
      <c r="I32" s="26">
        <v>8800</v>
      </c>
      <c r="J32" s="31" t="s">
        <v>693</v>
      </c>
      <c r="K32" s="26">
        <v>283649</v>
      </c>
      <c r="L32" s="39">
        <v>421963</v>
      </c>
      <c r="M32" t="s">
        <v>303</v>
      </c>
      <c r="N32" t="s">
        <v>382</v>
      </c>
    </row>
    <row r="33" spans="1:14" x14ac:dyDescent="0.25">
      <c r="A33" s="26">
        <v>77875</v>
      </c>
      <c r="B33" s="26">
        <v>560191569</v>
      </c>
      <c r="C33" s="27">
        <v>42808</v>
      </c>
      <c r="D33" s="26">
        <v>251</v>
      </c>
      <c r="E33" s="26">
        <v>500</v>
      </c>
      <c r="F33" s="26">
        <v>20</v>
      </c>
      <c r="G33" s="26">
        <f t="shared" si="0"/>
        <v>10000</v>
      </c>
      <c r="H33" s="26">
        <f t="shared" si="1"/>
        <v>1000</v>
      </c>
      <c r="I33" s="26">
        <v>11000</v>
      </c>
      <c r="J33" s="31" t="s">
        <v>693</v>
      </c>
      <c r="K33" s="26">
        <v>577616</v>
      </c>
      <c r="L33" s="39">
        <v>903553</v>
      </c>
      <c r="M33" t="s">
        <v>303</v>
      </c>
      <c r="N33" t="s">
        <v>382</v>
      </c>
    </row>
    <row r="34" spans="1:14" x14ac:dyDescent="0.25">
      <c r="A34" s="26">
        <v>93499</v>
      </c>
      <c r="B34" s="26">
        <v>484071188</v>
      </c>
      <c r="C34" s="27">
        <v>42808</v>
      </c>
      <c r="D34" s="26">
        <v>252</v>
      </c>
      <c r="E34" s="26">
        <v>500</v>
      </c>
      <c r="F34" s="26">
        <v>20</v>
      </c>
      <c r="G34" s="26">
        <f t="shared" si="0"/>
        <v>10000</v>
      </c>
      <c r="H34" s="26">
        <f t="shared" si="1"/>
        <v>1000</v>
      </c>
      <c r="I34" s="26">
        <v>11000</v>
      </c>
      <c r="J34" s="31" t="s">
        <v>693</v>
      </c>
      <c r="K34" s="26">
        <v>517699</v>
      </c>
      <c r="L34" s="39">
        <v>490474</v>
      </c>
      <c r="M34" t="s">
        <v>301</v>
      </c>
      <c r="N34" t="s">
        <v>382</v>
      </c>
    </row>
    <row r="35" spans="1:14" x14ac:dyDescent="0.25">
      <c r="A35" s="26">
        <v>84543</v>
      </c>
      <c r="B35" s="26">
        <v>246761437</v>
      </c>
      <c r="C35" s="27">
        <v>42802</v>
      </c>
      <c r="D35" s="26">
        <v>253</v>
      </c>
      <c r="E35" s="26">
        <v>2000</v>
      </c>
      <c r="F35" s="26">
        <v>20</v>
      </c>
      <c r="G35" s="26">
        <f t="shared" si="0"/>
        <v>40000</v>
      </c>
      <c r="H35" s="26">
        <f t="shared" si="1"/>
        <v>4000</v>
      </c>
      <c r="I35" s="26">
        <v>44000</v>
      </c>
      <c r="J35" s="31" t="s">
        <v>693</v>
      </c>
      <c r="K35" s="26">
        <v>947560</v>
      </c>
      <c r="L35" s="39">
        <v>550513</v>
      </c>
      <c r="M35" t="s">
        <v>302</v>
      </c>
      <c r="N35" t="s">
        <v>382</v>
      </c>
    </row>
    <row r="36" spans="1:14" x14ac:dyDescent="0.25">
      <c r="A36" s="26">
        <v>87363</v>
      </c>
      <c r="B36" s="26">
        <v>838679702</v>
      </c>
      <c r="C36" s="27">
        <v>42804</v>
      </c>
      <c r="D36" s="26">
        <v>254</v>
      </c>
      <c r="E36" s="26">
        <v>4000</v>
      </c>
      <c r="F36" s="26">
        <v>20</v>
      </c>
      <c r="G36" s="26">
        <f t="shared" si="0"/>
        <v>80000</v>
      </c>
      <c r="H36" s="26">
        <f t="shared" si="1"/>
        <v>8000</v>
      </c>
      <c r="I36" s="26">
        <v>88000</v>
      </c>
      <c r="J36" s="31" t="s">
        <v>693</v>
      </c>
      <c r="K36" s="26">
        <v>450055</v>
      </c>
      <c r="L36" s="39">
        <v>326574</v>
      </c>
      <c r="M36" t="s">
        <v>302</v>
      </c>
      <c r="N36" s="30" t="s">
        <v>382</v>
      </c>
    </row>
    <row r="37" spans="1:14" x14ac:dyDescent="0.25">
      <c r="A37" s="26">
        <v>52581</v>
      </c>
      <c r="B37" s="26">
        <v>145751240</v>
      </c>
      <c r="C37" s="27">
        <v>42808</v>
      </c>
      <c r="D37" s="26">
        <v>255</v>
      </c>
      <c r="E37" s="26">
        <v>3000</v>
      </c>
      <c r="F37" s="26">
        <v>20</v>
      </c>
      <c r="G37" s="26">
        <f t="shared" si="0"/>
        <v>60000</v>
      </c>
      <c r="H37" s="26">
        <f t="shared" si="1"/>
        <v>6000</v>
      </c>
      <c r="I37" s="26">
        <v>66000</v>
      </c>
      <c r="J37" s="31" t="s">
        <v>693</v>
      </c>
      <c r="K37" s="26">
        <v>241754</v>
      </c>
      <c r="L37" s="39">
        <v>888176</v>
      </c>
      <c r="M37" t="s">
        <v>303</v>
      </c>
      <c r="N37" s="30">
        <v>0.05</v>
      </c>
    </row>
    <row r="38" spans="1:14" x14ac:dyDescent="0.25">
      <c r="A38" s="26">
        <v>99505</v>
      </c>
      <c r="B38" s="26">
        <v>398064250</v>
      </c>
      <c r="C38" s="27">
        <v>42809</v>
      </c>
      <c r="D38" s="26">
        <v>256</v>
      </c>
      <c r="E38" s="26">
        <v>4000</v>
      </c>
      <c r="F38" s="26">
        <v>20</v>
      </c>
      <c r="G38" s="26">
        <f t="shared" si="0"/>
        <v>80000</v>
      </c>
      <c r="H38" s="26">
        <f t="shared" si="1"/>
        <v>8000</v>
      </c>
      <c r="I38" s="26">
        <v>88000</v>
      </c>
      <c r="J38" s="31" t="s">
        <v>694</v>
      </c>
      <c r="K38" s="26">
        <v>839886</v>
      </c>
      <c r="L38" s="39">
        <v>400848</v>
      </c>
      <c r="M38" t="s">
        <v>301</v>
      </c>
      <c r="N38" s="30">
        <v>0.05</v>
      </c>
    </row>
    <row r="39" spans="1:14" x14ac:dyDescent="0.25">
      <c r="A39" s="26">
        <v>86366</v>
      </c>
      <c r="B39" s="26">
        <v>835731031</v>
      </c>
      <c r="C39" s="27">
        <v>42801</v>
      </c>
      <c r="D39" s="26">
        <v>257</v>
      </c>
      <c r="E39" s="26">
        <v>1000</v>
      </c>
      <c r="F39" s="26">
        <v>20</v>
      </c>
      <c r="G39" s="26">
        <f t="shared" si="0"/>
        <v>20000</v>
      </c>
      <c r="H39" s="26">
        <f t="shared" si="1"/>
        <v>2000</v>
      </c>
      <c r="I39" s="26">
        <v>22000</v>
      </c>
      <c r="J39" s="31" t="s">
        <v>694</v>
      </c>
      <c r="K39" s="26">
        <v>777700</v>
      </c>
      <c r="L39" s="39">
        <v>233648</v>
      </c>
      <c r="M39" t="s">
        <v>302</v>
      </c>
      <c r="N39" s="30" t="s">
        <v>382</v>
      </c>
    </row>
    <row r="40" spans="1:14" x14ac:dyDescent="0.25">
      <c r="A40" s="26">
        <v>69988</v>
      </c>
      <c r="B40" s="26">
        <v>949644180</v>
      </c>
      <c r="C40" s="27">
        <v>42804</v>
      </c>
      <c r="D40" s="26">
        <v>320</v>
      </c>
      <c r="E40" s="26">
        <v>60</v>
      </c>
      <c r="F40" s="26">
        <v>30</v>
      </c>
      <c r="G40" s="26">
        <f t="shared" si="0"/>
        <v>1800</v>
      </c>
      <c r="H40" s="26">
        <f t="shared" si="1"/>
        <v>120</v>
      </c>
      <c r="I40" s="26">
        <v>1920</v>
      </c>
      <c r="J40" s="31" t="s">
        <v>694</v>
      </c>
      <c r="K40" s="26">
        <v>455839</v>
      </c>
      <c r="L40" s="39">
        <v>657405</v>
      </c>
      <c r="M40" t="s">
        <v>302</v>
      </c>
      <c r="N40" s="30" t="s">
        <v>382</v>
      </c>
    </row>
    <row r="41" spans="1:14" x14ac:dyDescent="0.25">
      <c r="A41" s="26">
        <v>58853</v>
      </c>
      <c r="B41" s="26">
        <v>525911359</v>
      </c>
      <c r="C41" s="27">
        <v>42804</v>
      </c>
      <c r="D41" s="26">
        <v>321</v>
      </c>
      <c r="E41" s="26">
        <v>60</v>
      </c>
      <c r="F41" s="26">
        <v>30</v>
      </c>
      <c r="G41" s="26">
        <f t="shared" si="0"/>
        <v>1800</v>
      </c>
      <c r="H41" s="26">
        <f t="shared" si="1"/>
        <v>120</v>
      </c>
      <c r="I41" s="26">
        <v>1920</v>
      </c>
      <c r="J41" s="31" t="s">
        <v>694</v>
      </c>
      <c r="K41" s="26">
        <v>383349</v>
      </c>
      <c r="L41" s="39">
        <v>631528</v>
      </c>
      <c r="M41" t="s">
        <v>301</v>
      </c>
      <c r="N41" s="30" t="s">
        <v>382</v>
      </c>
    </row>
    <row r="42" spans="1:14" x14ac:dyDescent="0.25">
      <c r="A42" s="26">
        <v>43146</v>
      </c>
      <c r="B42" s="26">
        <v>573426003</v>
      </c>
      <c r="C42" s="27">
        <v>42804</v>
      </c>
      <c r="D42" s="26">
        <v>322</v>
      </c>
      <c r="E42" s="26">
        <v>60</v>
      </c>
      <c r="F42" s="26">
        <v>30</v>
      </c>
      <c r="G42" s="26">
        <f t="shared" si="0"/>
        <v>1800</v>
      </c>
      <c r="H42" s="26">
        <f t="shared" si="1"/>
        <v>120</v>
      </c>
      <c r="I42" s="26">
        <v>1920</v>
      </c>
      <c r="J42" s="31" t="s">
        <v>694</v>
      </c>
      <c r="K42" s="26">
        <v>355971</v>
      </c>
      <c r="L42" s="39">
        <v>508724</v>
      </c>
      <c r="M42" t="s">
        <v>301</v>
      </c>
      <c r="N42" s="30" t="s">
        <v>382</v>
      </c>
    </row>
    <row r="43" spans="1:14" x14ac:dyDescent="0.25">
      <c r="A43" s="26">
        <v>11879</v>
      </c>
      <c r="B43" s="26">
        <v>761344326</v>
      </c>
      <c r="C43" s="27">
        <v>42809</v>
      </c>
      <c r="D43" s="26">
        <v>440</v>
      </c>
      <c r="E43" s="26">
        <v>45</v>
      </c>
      <c r="F43" s="26">
        <v>25</v>
      </c>
      <c r="G43" s="26">
        <f t="shared" si="0"/>
        <v>1125</v>
      </c>
      <c r="H43" s="26">
        <f t="shared" si="1"/>
        <v>90</v>
      </c>
      <c r="I43" s="26">
        <v>1215</v>
      </c>
      <c r="J43" s="31" t="s">
        <v>694</v>
      </c>
      <c r="K43" s="26">
        <v>511568</v>
      </c>
      <c r="L43" s="39">
        <v>608445</v>
      </c>
      <c r="M43" t="s">
        <v>299</v>
      </c>
      <c r="N43" s="30" t="s">
        <v>382</v>
      </c>
    </row>
    <row r="44" spans="1:14" x14ac:dyDescent="0.25">
      <c r="A44" s="26">
        <v>67612</v>
      </c>
      <c r="B44" s="26">
        <v>266304285</v>
      </c>
      <c r="C44" s="27">
        <v>42809</v>
      </c>
      <c r="D44" s="26">
        <v>441</v>
      </c>
      <c r="E44" s="26">
        <v>50</v>
      </c>
      <c r="F44" s="26">
        <v>25</v>
      </c>
      <c r="G44" s="26">
        <f t="shared" si="0"/>
        <v>1250</v>
      </c>
      <c r="H44" s="26">
        <f t="shared" si="1"/>
        <v>100</v>
      </c>
      <c r="I44" s="26">
        <v>1350</v>
      </c>
      <c r="J44" s="31" t="s">
        <v>694</v>
      </c>
      <c r="K44" s="26">
        <v>711945</v>
      </c>
      <c r="L44" s="39">
        <v>378076</v>
      </c>
      <c r="M44" t="s">
        <v>303</v>
      </c>
      <c r="N44" s="30">
        <v>0.05</v>
      </c>
    </row>
    <row r="45" spans="1:14" x14ac:dyDescent="0.25">
      <c r="A45" s="26">
        <v>92493</v>
      </c>
      <c r="B45" s="26">
        <v>453904299</v>
      </c>
      <c r="C45" s="27">
        <v>42809</v>
      </c>
      <c r="D45" s="26">
        <v>442</v>
      </c>
      <c r="E45" s="26">
        <v>75</v>
      </c>
      <c r="F45" s="26">
        <v>25</v>
      </c>
      <c r="G45" s="26">
        <f t="shared" si="0"/>
        <v>1875</v>
      </c>
      <c r="H45" s="26">
        <f t="shared" si="1"/>
        <v>150</v>
      </c>
      <c r="I45" s="26">
        <v>2025</v>
      </c>
      <c r="J45" s="31" t="s">
        <v>694</v>
      </c>
      <c r="K45" s="26">
        <v>642027</v>
      </c>
      <c r="L45" s="39">
        <v>733501</v>
      </c>
      <c r="M45" t="s">
        <v>301</v>
      </c>
      <c r="N45" s="30" t="s">
        <v>382</v>
      </c>
    </row>
    <row r="46" spans="1:14" x14ac:dyDescent="0.25">
      <c r="A46" s="26">
        <v>72371</v>
      </c>
      <c r="B46" s="26">
        <v>189185611</v>
      </c>
      <c r="C46" s="27">
        <v>42801</v>
      </c>
      <c r="D46" s="26">
        <v>570</v>
      </c>
      <c r="E46" s="26">
        <v>150</v>
      </c>
      <c r="F46" s="26">
        <v>10</v>
      </c>
      <c r="G46" s="26">
        <f t="shared" si="0"/>
        <v>1500</v>
      </c>
      <c r="H46" s="26">
        <f t="shared" si="1"/>
        <v>300</v>
      </c>
      <c r="I46" s="26">
        <v>1800</v>
      </c>
      <c r="J46" s="31" t="s">
        <v>694</v>
      </c>
      <c r="K46" s="26">
        <v>626749</v>
      </c>
      <c r="L46" s="39">
        <v>911798</v>
      </c>
      <c r="M46" t="s">
        <v>301</v>
      </c>
      <c r="N46" s="30">
        <v>0.05</v>
      </c>
    </row>
    <row r="47" spans="1:14" x14ac:dyDescent="0.25">
      <c r="A47" s="26">
        <v>25203</v>
      </c>
      <c r="B47" s="26">
        <v>311488387</v>
      </c>
      <c r="C47" s="27">
        <v>42801</v>
      </c>
      <c r="D47" s="26">
        <v>571</v>
      </c>
      <c r="E47" s="26">
        <v>200</v>
      </c>
      <c r="F47" s="26">
        <v>10</v>
      </c>
      <c r="G47" s="26">
        <f t="shared" si="0"/>
        <v>2000</v>
      </c>
      <c r="H47" s="26">
        <f t="shared" si="1"/>
        <v>400</v>
      </c>
      <c r="I47" s="26">
        <v>2400</v>
      </c>
      <c r="J47" s="31" t="s">
        <v>694</v>
      </c>
      <c r="K47" s="26">
        <v>234101</v>
      </c>
      <c r="L47" s="39">
        <v>849906</v>
      </c>
      <c r="M47" t="s">
        <v>299</v>
      </c>
      <c r="N47" s="30" t="s">
        <v>382</v>
      </c>
    </row>
    <row r="48" spans="1:14" x14ac:dyDescent="0.25">
      <c r="A48" s="26">
        <v>82392</v>
      </c>
      <c r="B48" s="26">
        <v>743296602</v>
      </c>
      <c r="C48" s="27">
        <v>42804</v>
      </c>
      <c r="D48" s="26">
        <v>572</v>
      </c>
      <c r="E48" s="26">
        <v>200</v>
      </c>
      <c r="F48" s="26">
        <v>10</v>
      </c>
      <c r="G48" s="26">
        <f t="shared" si="0"/>
        <v>2000</v>
      </c>
      <c r="H48" s="26">
        <f t="shared" si="1"/>
        <v>400</v>
      </c>
      <c r="I48" s="26">
        <v>2400</v>
      </c>
      <c r="J48" s="31" t="s">
        <v>694</v>
      </c>
      <c r="K48" s="26">
        <v>343572</v>
      </c>
      <c r="L48" s="39">
        <v>484867</v>
      </c>
      <c r="M48" t="s">
        <v>303</v>
      </c>
      <c r="N48" s="30">
        <v>0.05</v>
      </c>
    </row>
    <row r="49" spans="1:14" x14ac:dyDescent="0.25">
      <c r="A49" s="26">
        <v>18523</v>
      </c>
      <c r="B49" s="26">
        <v>886855566</v>
      </c>
      <c r="C49" s="27">
        <v>42808</v>
      </c>
      <c r="D49" s="26">
        <v>573</v>
      </c>
      <c r="E49" s="26">
        <v>100</v>
      </c>
      <c r="F49" s="26">
        <v>10</v>
      </c>
      <c r="G49" s="26">
        <f t="shared" si="0"/>
        <v>1000</v>
      </c>
      <c r="H49" s="26">
        <f t="shared" si="1"/>
        <v>200</v>
      </c>
      <c r="I49" s="26">
        <v>1200</v>
      </c>
      <c r="J49" s="31" t="s">
        <v>694</v>
      </c>
      <c r="K49" s="26">
        <v>136556</v>
      </c>
      <c r="L49" s="39">
        <v>171088</v>
      </c>
      <c r="M49" t="s">
        <v>302</v>
      </c>
      <c r="N49" t="s">
        <v>382</v>
      </c>
    </row>
    <row r="50" spans="1:14" x14ac:dyDescent="0.25">
      <c r="A50" s="26">
        <v>92746</v>
      </c>
      <c r="B50" s="26">
        <v>180683546</v>
      </c>
      <c r="C50" s="27">
        <v>42801</v>
      </c>
      <c r="D50" s="26">
        <v>574</v>
      </c>
      <c r="E50" s="26">
        <v>75</v>
      </c>
      <c r="F50" s="26">
        <v>10</v>
      </c>
      <c r="G50" s="26">
        <f t="shared" si="0"/>
        <v>750</v>
      </c>
      <c r="H50" s="26">
        <f t="shared" si="1"/>
        <v>150</v>
      </c>
      <c r="I50" s="26">
        <v>900</v>
      </c>
      <c r="J50" s="31" t="s">
        <v>694</v>
      </c>
      <c r="K50" s="26">
        <v>592472</v>
      </c>
      <c r="L50" s="39">
        <v>627590</v>
      </c>
      <c r="M50" t="s">
        <v>303</v>
      </c>
      <c r="N50" s="30" t="s">
        <v>382</v>
      </c>
    </row>
    <row r="51" spans="1:14" x14ac:dyDescent="0.25">
      <c r="A51" s="26">
        <v>90870</v>
      </c>
      <c r="B51" s="26">
        <v>625430903</v>
      </c>
      <c r="C51" s="27">
        <v>42801</v>
      </c>
      <c r="D51" s="26">
        <v>575</v>
      </c>
      <c r="E51" s="26">
        <v>100</v>
      </c>
      <c r="F51" s="26">
        <v>10</v>
      </c>
      <c r="G51" s="26">
        <f t="shared" si="0"/>
        <v>1000</v>
      </c>
      <c r="H51" s="26">
        <f t="shared" si="1"/>
        <v>200</v>
      </c>
      <c r="I51" s="26">
        <v>1200</v>
      </c>
      <c r="J51" s="31" t="s">
        <v>694</v>
      </c>
      <c r="K51" s="26">
        <v>454150</v>
      </c>
      <c r="L51" s="39">
        <v>466692</v>
      </c>
      <c r="M51" t="s">
        <v>301</v>
      </c>
      <c r="N51" s="30" t="s">
        <v>382</v>
      </c>
    </row>
    <row r="52" spans="1:14" x14ac:dyDescent="0.25">
      <c r="A52" s="26">
        <v>38535</v>
      </c>
      <c r="B52" s="26">
        <v>636531627</v>
      </c>
      <c r="C52" s="27">
        <v>42801</v>
      </c>
      <c r="D52" s="26">
        <v>576</v>
      </c>
      <c r="E52" s="26">
        <v>75</v>
      </c>
      <c r="F52" s="26">
        <v>10</v>
      </c>
      <c r="G52" s="26">
        <f t="shared" si="0"/>
        <v>750</v>
      </c>
      <c r="H52" s="26">
        <f t="shared" si="1"/>
        <v>150</v>
      </c>
      <c r="I52" s="26">
        <v>900</v>
      </c>
      <c r="J52" s="31" t="s">
        <v>694</v>
      </c>
      <c r="K52" s="26">
        <v>646490</v>
      </c>
      <c r="L52" s="39">
        <v>220595</v>
      </c>
      <c r="M52" t="s">
        <v>302</v>
      </c>
      <c r="N52" s="30" t="s">
        <v>382</v>
      </c>
    </row>
    <row r="53" spans="1:14" x14ac:dyDescent="0.25">
      <c r="A53" s="26">
        <v>37945</v>
      </c>
      <c r="B53" s="26">
        <v>145751240</v>
      </c>
      <c r="C53" s="27">
        <v>42801</v>
      </c>
      <c r="D53" s="26">
        <v>577</v>
      </c>
      <c r="E53" s="26">
        <v>75</v>
      </c>
      <c r="F53" s="26">
        <v>10</v>
      </c>
      <c r="G53" s="26">
        <f t="shared" si="0"/>
        <v>750</v>
      </c>
      <c r="H53" s="26">
        <f t="shared" si="1"/>
        <v>150</v>
      </c>
      <c r="I53" s="26">
        <v>900</v>
      </c>
      <c r="J53" s="31" t="s">
        <v>694</v>
      </c>
      <c r="K53" s="26">
        <v>540782</v>
      </c>
      <c r="L53" s="39">
        <v>630399</v>
      </c>
      <c r="M53" t="s">
        <v>303</v>
      </c>
      <c r="N53" s="30">
        <v>0.05</v>
      </c>
    </row>
    <row r="54" spans="1:14" x14ac:dyDescent="0.25">
      <c r="A54" s="26">
        <v>78884</v>
      </c>
      <c r="B54" s="26">
        <v>949644180</v>
      </c>
      <c r="C54" s="27">
        <v>42801</v>
      </c>
      <c r="D54" s="26">
        <v>131</v>
      </c>
      <c r="E54" s="26">
        <v>450</v>
      </c>
      <c r="F54" s="26">
        <v>15</v>
      </c>
      <c r="G54" s="26">
        <f t="shared" si="0"/>
        <v>6750</v>
      </c>
      <c r="H54" s="26">
        <f t="shared" si="1"/>
        <v>900</v>
      </c>
      <c r="I54" s="26">
        <v>7650</v>
      </c>
      <c r="J54" s="40" t="s">
        <v>442</v>
      </c>
      <c r="K54" s="26">
        <v>672029</v>
      </c>
      <c r="L54" s="39">
        <v>419203</v>
      </c>
      <c r="M54" t="s">
        <v>302</v>
      </c>
      <c r="N54" s="30" t="s">
        <v>382</v>
      </c>
    </row>
    <row r="55" spans="1:14" x14ac:dyDescent="0.25">
      <c r="A55" s="26">
        <v>56971</v>
      </c>
      <c r="B55" s="26">
        <v>180683546</v>
      </c>
      <c r="C55" s="27">
        <v>42802</v>
      </c>
      <c r="D55" s="26">
        <v>132</v>
      </c>
      <c r="E55" s="26">
        <v>500</v>
      </c>
      <c r="F55" s="26">
        <v>15</v>
      </c>
      <c r="G55" s="26">
        <f t="shared" si="0"/>
        <v>7500</v>
      </c>
      <c r="H55" s="26">
        <f t="shared" si="1"/>
        <v>1000</v>
      </c>
      <c r="I55" s="26">
        <v>8500</v>
      </c>
      <c r="J55" s="40" t="s">
        <v>442</v>
      </c>
      <c r="K55" s="26">
        <v>938749</v>
      </c>
      <c r="L55" s="39">
        <v>948037</v>
      </c>
      <c r="M55" t="s">
        <v>303</v>
      </c>
      <c r="N55" s="30" t="s">
        <v>382</v>
      </c>
    </row>
    <row r="56" spans="1:14" x14ac:dyDescent="0.25">
      <c r="A56" s="26">
        <v>13836</v>
      </c>
      <c r="B56" s="26">
        <v>625430903</v>
      </c>
      <c r="C56" s="27">
        <v>42804</v>
      </c>
      <c r="D56" s="26">
        <v>133</v>
      </c>
      <c r="E56" s="26">
        <v>500</v>
      </c>
      <c r="F56" s="26">
        <v>15</v>
      </c>
      <c r="G56" s="26">
        <f t="shared" si="0"/>
        <v>7500</v>
      </c>
      <c r="H56" s="26">
        <f t="shared" si="1"/>
        <v>1000</v>
      </c>
      <c r="I56" s="26">
        <v>8500</v>
      </c>
      <c r="J56" s="40" t="s">
        <v>442</v>
      </c>
      <c r="K56" s="26">
        <v>212257</v>
      </c>
      <c r="L56" s="39">
        <v>350157</v>
      </c>
      <c r="M56" t="s">
        <v>301</v>
      </c>
      <c r="N56" s="30" t="s">
        <v>382</v>
      </c>
    </row>
    <row r="57" spans="1:14" x14ac:dyDescent="0.25">
      <c r="A57" s="26">
        <v>41510</v>
      </c>
      <c r="B57" s="26">
        <v>145751240</v>
      </c>
      <c r="C57" s="27">
        <v>42808</v>
      </c>
      <c r="D57" s="26">
        <v>134</v>
      </c>
      <c r="E57" s="26">
        <v>500</v>
      </c>
      <c r="F57" s="26">
        <v>15</v>
      </c>
      <c r="G57" s="26">
        <f t="shared" si="0"/>
        <v>7500</v>
      </c>
      <c r="H57" s="26">
        <f t="shared" si="1"/>
        <v>1000</v>
      </c>
      <c r="I57" s="26">
        <v>8500</v>
      </c>
      <c r="J57" s="40" t="s">
        <v>442</v>
      </c>
      <c r="K57" s="26">
        <v>662797</v>
      </c>
      <c r="L57" s="39">
        <v>730615</v>
      </c>
      <c r="M57" t="s">
        <v>303</v>
      </c>
      <c r="N57" s="30">
        <v>0.05</v>
      </c>
    </row>
    <row r="58" spans="1:14" x14ac:dyDescent="0.25">
      <c r="A58" s="26">
        <v>16515</v>
      </c>
      <c r="B58" s="26">
        <v>842895157</v>
      </c>
      <c r="C58" s="27">
        <v>42809</v>
      </c>
      <c r="D58" s="26">
        <v>250</v>
      </c>
      <c r="E58" s="26">
        <v>25</v>
      </c>
      <c r="F58" s="26">
        <v>20</v>
      </c>
      <c r="G58" s="26">
        <f t="shared" si="0"/>
        <v>500</v>
      </c>
      <c r="H58" s="26">
        <f t="shared" si="1"/>
        <v>50</v>
      </c>
      <c r="I58" s="26">
        <v>550</v>
      </c>
      <c r="J58" s="40" t="s">
        <v>442</v>
      </c>
      <c r="K58" s="26">
        <v>831855</v>
      </c>
      <c r="L58" s="39">
        <v>877919</v>
      </c>
      <c r="M58" t="s">
        <v>303</v>
      </c>
      <c r="N58" s="30" t="s">
        <v>382</v>
      </c>
    </row>
    <row r="59" spans="1:14" x14ac:dyDescent="0.25">
      <c r="A59" s="26">
        <v>64930</v>
      </c>
      <c r="B59" s="26">
        <v>508089512</v>
      </c>
      <c r="C59" s="27">
        <v>42809</v>
      </c>
      <c r="D59" s="26">
        <v>251</v>
      </c>
      <c r="E59" s="26">
        <v>25</v>
      </c>
      <c r="F59" s="26">
        <v>20</v>
      </c>
      <c r="G59" s="26">
        <f t="shared" si="0"/>
        <v>500</v>
      </c>
      <c r="H59" s="26">
        <f t="shared" si="1"/>
        <v>50</v>
      </c>
      <c r="I59" s="26">
        <v>550</v>
      </c>
      <c r="J59" s="40" t="s">
        <v>442</v>
      </c>
      <c r="K59" s="26">
        <v>540429</v>
      </c>
      <c r="L59" s="39">
        <v>852032</v>
      </c>
      <c r="M59" t="s">
        <v>301</v>
      </c>
      <c r="N59" s="30" t="s">
        <v>382</v>
      </c>
    </row>
    <row r="60" spans="1:14" x14ac:dyDescent="0.25">
      <c r="A60" s="26">
        <v>64270</v>
      </c>
      <c r="B60" s="26">
        <v>658314729</v>
      </c>
      <c r="C60" s="27">
        <v>42802</v>
      </c>
      <c r="D60" s="26">
        <v>252</v>
      </c>
      <c r="E60" s="26">
        <v>25</v>
      </c>
      <c r="F60" s="26">
        <v>20</v>
      </c>
      <c r="G60" s="26">
        <f t="shared" si="0"/>
        <v>500</v>
      </c>
      <c r="H60" s="26">
        <f t="shared" si="1"/>
        <v>50</v>
      </c>
      <c r="I60" s="26">
        <v>550</v>
      </c>
      <c r="J60" s="40" t="s">
        <v>442</v>
      </c>
      <c r="K60" s="26">
        <v>621406</v>
      </c>
      <c r="L60" s="39">
        <v>159338</v>
      </c>
      <c r="M60" t="s">
        <v>299</v>
      </c>
      <c r="N60" s="30">
        <v>0.05</v>
      </c>
    </row>
    <row r="61" spans="1:14" x14ac:dyDescent="0.25">
      <c r="A61" s="26">
        <v>57320</v>
      </c>
      <c r="B61" s="26">
        <v>508089512</v>
      </c>
      <c r="C61" s="27">
        <v>42802</v>
      </c>
      <c r="D61" s="26">
        <v>253</v>
      </c>
      <c r="E61" s="26">
        <v>100</v>
      </c>
      <c r="F61" s="26">
        <v>20</v>
      </c>
      <c r="G61" s="26">
        <f t="shared" si="0"/>
        <v>2000</v>
      </c>
      <c r="H61" s="26">
        <f t="shared" si="1"/>
        <v>200</v>
      </c>
      <c r="I61" s="26">
        <v>2200</v>
      </c>
      <c r="J61" s="40" t="s">
        <v>442</v>
      </c>
      <c r="K61" s="26">
        <v>872673</v>
      </c>
      <c r="L61" s="39">
        <v>629485</v>
      </c>
      <c r="M61" t="s">
        <v>301</v>
      </c>
      <c r="N61" s="30" t="s">
        <v>382</v>
      </c>
    </row>
    <row r="62" spans="1:14" x14ac:dyDescent="0.25">
      <c r="A62" s="26">
        <v>23564</v>
      </c>
      <c r="B62" s="26">
        <v>266304285</v>
      </c>
      <c r="C62" s="27">
        <v>42808</v>
      </c>
      <c r="D62" s="26">
        <v>254</v>
      </c>
      <c r="E62" s="26">
        <v>250</v>
      </c>
      <c r="F62" s="26">
        <v>20</v>
      </c>
      <c r="G62" s="26">
        <f t="shared" si="0"/>
        <v>5000</v>
      </c>
      <c r="H62" s="26">
        <f t="shared" si="1"/>
        <v>500</v>
      </c>
      <c r="I62" s="26">
        <v>5500</v>
      </c>
      <c r="J62" s="40" t="s">
        <v>442</v>
      </c>
      <c r="K62" s="26">
        <v>140814</v>
      </c>
      <c r="L62" s="39">
        <v>384074</v>
      </c>
      <c r="M62" t="s">
        <v>303</v>
      </c>
      <c r="N62" s="30">
        <v>0.05</v>
      </c>
    </row>
    <row r="63" spans="1:14" x14ac:dyDescent="0.25">
      <c r="A63" s="26">
        <v>81849</v>
      </c>
      <c r="B63" s="26">
        <v>453904299</v>
      </c>
      <c r="C63" s="27">
        <v>42808</v>
      </c>
      <c r="D63" s="26">
        <v>255</v>
      </c>
      <c r="E63" s="26">
        <v>250</v>
      </c>
      <c r="F63" s="26">
        <v>20</v>
      </c>
      <c r="G63" s="26">
        <f t="shared" si="0"/>
        <v>5000</v>
      </c>
      <c r="H63" s="26">
        <f t="shared" si="1"/>
        <v>500</v>
      </c>
      <c r="I63" s="26">
        <v>5500</v>
      </c>
      <c r="J63" s="40" t="s">
        <v>442</v>
      </c>
      <c r="K63" s="26">
        <v>551885</v>
      </c>
      <c r="L63" s="39">
        <v>648746</v>
      </c>
      <c r="M63" t="s">
        <v>301</v>
      </c>
      <c r="N63" s="30" t="s">
        <v>382</v>
      </c>
    </row>
    <row r="64" spans="1:14" x14ac:dyDescent="0.25">
      <c r="A64" s="26">
        <v>99319</v>
      </c>
      <c r="B64" s="26">
        <v>189185611</v>
      </c>
      <c r="C64" s="27">
        <v>42802</v>
      </c>
      <c r="D64" s="26">
        <v>256</v>
      </c>
      <c r="E64" s="26">
        <v>250</v>
      </c>
      <c r="F64" s="26">
        <v>20</v>
      </c>
      <c r="G64" s="26">
        <f t="shared" si="0"/>
        <v>5000</v>
      </c>
      <c r="H64" s="26">
        <f t="shared" si="1"/>
        <v>500</v>
      </c>
      <c r="I64" s="26">
        <v>5500</v>
      </c>
      <c r="J64" s="40" t="s">
        <v>442</v>
      </c>
      <c r="K64" s="26">
        <v>427158</v>
      </c>
      <c r="L64" s="39">
        <v>530028</v>
      </c>
      <c r="M64" t="s">
        <v>301</v>
      </c>
      <c r="N64" s="30">
        <v>0.05</v>
      </c>
    </row>
    <row r="65" spans="1:14" x14ac:dyDescent="0.25">
      <c r="A65" s="26">
        <v>27488</v>
      </c>
      <c r="B65" s="26">
        <v>311488387</v>
      </c>
      <c r="C65" s="27">
        <v>42804</v>
      </c>
      <c r="D65" s="26">
        <v>257</v>
      </c>
      <c r="E65" s="26">
        <v>45</v>
      </c>
      <c r="F65" s="26">
        <v>20</v>
      </c>
      <c r="G65" s="26">
        <f t="shared" si="0"/>
        <v>900</v>
      </c>
      <c r="H65" s="26">
        <f t="shared" si="1"/>
        <v>90</v>
      </c>
      <c r="I65" s="26">
        <v>990</v>
      </c>
      <c r="J65" s="40" t="s">
        <v>715</v>
      </c>
      <c r="K65" s="26">
        <v>676707</v>
      </c>
      <c r="L65" s="39">
        <v>128595</v>
      </c>
      <c r="M65" t="s">
        <v>299</v>
      </c>
      <c r="N65" t="s">
        <v>382</v>
      </c>
    </row>
    <row r="66" spans="1:14" x14ac:dyDescent="0.25">
      <c r="A66" s="26">
        <v>55228</v>
      </c>
      <c r="B66" s="26">
        <v>453904299</v>
      </c>
      <c r="C66" s="27">
        <v>42808</v>
      </c>
      <c r="D66" s="26">
        <v>320</v>
      </c>
      <c r="E66" s="26">
        <v>90</v>
      </c>
      <c r="F66" s="26">
        <v>30</v>
      </c>
      <c r="G66" s="26">
        <f t="shared" si="0"/>
        <v>2700</v>
      </c>
      <c r="H66" s="26">
        <f t="shared" si="1"/>
        <v>180</v>
      </c>
      <c r="I66" s="26">
        <v>2880</v>
      </c>
      <c r="J66" s="40" t="s">
        <v>715</v>
      </c>
      <c r="K66" s="26">
        <v>682857</v>
      </c>
      <c r="L66" s="39">
        <v>777694</v>
      </c>
      <c r="M66" t="s">
        <v>301</v>
      </c>
      <c r="N66" s="30" t="s">
        <v>382</v>
      </c>
    </row>
    <row r="67" spans="1:14" x14ac:dyDescent="0.25">
      <c r="A67" s="26">
        <v>83963</v>
      </c>
      <c r="B67" s="26">
        <v>453904299</v>
      </c>
      <c r="C67" s="27">
        <v>42809</v>
      </c>
      <c r="D67" s="26">
        <v>321</v>
      </c>
      <c r="E67" s="26">
        <v>100</v>
      </c>
      <c r="F67" s="26">
        <v>30</v>
      </c>
      <c r="G67" s="26">
        <f t="shared" ref="G67:G105" si="2">E67*F67</f>
        <v>3000</v>
      </c>
      <c r="H67" s="26">
        <f t="shared" ref="H67:H105" si="3">E67*2</f>
        <v>200</v>
      </c>
      <c r="I67" s="26">
        <v>3200</v>
      </c>
      <c r="J67" s="40" t="s">
        <v>715</v>
      </c>
      <c r="K67" s="26">
        <v>289016</v>
      </c>
      <c r="L67" s="39">
        <v>758803</v>
      </c>
      <c r="M67" t="s">
        <v>301</v>
      </c>
      <c r="N67" s="30" t="s">
        <v>382</v>
      </c>
    </row>
    <row r="68" spans="1:14" x14ac:dyDescent="0.25">
      <c r="A68" s="26">
        <v>98724</v>
      </c>
      <c r="B68" s="26">
        <v>949644180</v>
      </c>
      <c r="C68" s="27">
        <v>42801</v>
      </c>
      <c r="D68" s="26">
        <v>322</v>
      </c>
      <c r="E68" s="26">
        <v>100</v>
      </c>
      <c r="F68" s="26">
        <v>30</v>
      </c>
      <c r="G68" s="26">
        <f t="shared" si="2"/>
        <v>3000</v>
      </c>
      <c r="H68" s="26">
        <f t="shared" si="3"/>
        <v>200</v>
      </c>
      <c r="I68" s="26">
        <v>3200</v>
      </c>
      <c r="J68" s="40" t="s">
        <v>715</v>
      </c>
      <c r="K68" s="26">
        <v>129602</v>
      </c>
      <c r="L68" s="39">
        <v>190129</v>
      </c>
      <c r="M68" t="s">
        <v>302</v>
      </c>
      <c r="N68" s="30" t="s">
        <v>382</v>
      </c>
    </row>
    <row r="69" spans="1:14" x14ac:dyDescent="0.25">
      <c r="A69" s="26">
        <v>38062</v>
      </c>
      <c r="B69" s="26">
        <v>266304285</v>
      </c>
      <c r="C69" s="27">
        <v>42804</v>
      </c>
      <c r="D69" s="26">
        <v>440</v>
      </c>
      <c r="E69" s="26">
        <v>75</v>
      </c>
      <c r="F69" s="26">
        <v>25</v>
      </c>
      <c r="G69" s="26">
        <f t="shared" si="2"/>
        <v>1875</v>
      </c>
      <c r="H69" s="26">
        <f t="shared" si="3"/>
        <v>150</v>
      </c>
      <c r="I69" s="26">
        <v>2025</v>
      </c>
      <c r="J69" s="40" t="s">
        <v>715</v>
      </c>
      <c r="K69" s="26">
        <v>697511</v>
      </c>
      <c r="L69" s="39">
        <v>815548</v>
      </c>
      <c r="M69" t="s">
        <v>303</v>
      </c>
      <c r="N69" s="30">
        <v>0.05</v>
      </c>
    </row>
    <row r="70" spans="1:14" x14ac:dyDescent="0.25">
      <c r="A70" s="26">
        <v>98450</v>
      </c>
      <c r="B70" s="26">
        <v>453904299</v>
      </c>
      <c r="C70" s="27">
        <v>42804</v>
      </c>
      <c r="D70" s="26">
        <v>441</v>
      </c>
      <c r="E70" s="26">
        <v>75</v>
      </c>
      <c r="F70" s="26">
        <v>25</v>
      </c>
      <c r="G70" s="26">
        <f t="shared" si="2"/>
        <v>1875</v>
      </c>
      <c r="H70" s="26">
        <f t="shared" si="3"/>
        <v>150</v>
      </c>
      <c r="I70" s="26">
        <v>2025</v>
      </c>
      <c r="J70" s="40" t="s">
        <v>715</v>
      </c>
      <c r="K70" s="26">
        <v>858617</v>
      </c>
      <c r="L70" s="39">
        <v>661535</v>
      </c>
      <c r="M70" t="s">
        <v>301</v>
      </c>
      <c r="N70" s="30" t="s">
        <v>382</v>
      </c>
    </row>
    <row r="71" spans="1:14" x14ac:dyDescent="0.25">
      <c r="A71" s="26">
        <v>28804</v>
      </c>
      <c r="B71" s="26">
        <v>453904299</v>
      </c>
      <c r="C71" s="27">
        <v>42804</v>
      </c>
      <c r="D71" s="26">
        <v>442</v>
      </c>
      <c r="E71" s="26">
        <v>75</v>
      </c>
      <c r="F71" s="26">
        <v>25</v>
      </c>
      <c r="G71" s="26">
        <f t="shared" si="2"/>
        <v>1875</v>
      </c>
      <c r="H71" s="26">
        <f t="shared" si="3"/>
        <v>150</v>
      </c>
      <c r="I71" s="26">
        <v>2025</v>
      </c>
      <c r="J71" s="40" t="s">
        <v>715</v>
      </c>
      <c r="K71" s="26">
        <v>380587</v>
      </c>
      <c r="L71" s="39">
        <v>964485</v>
      </c>
      <c r="M71" t="s">
        <v>301</v>
      </c>
      <c r="N71" s="30" t="s">
        <v>382</v>
      </c>
    </row>
    <row r="72" spans="1:14" x14ac:dyDescent="0.25">
      <c r="A72" s="26">
        <v>47146</v>
      </c>
      <c r="B72" s="26">
        <v>189185611</v>
      </c>
      <c r="C72" s="27">
        <v>42809</v>
      </c>
      <c r="D72" s="26">
        <v>570</v>
      </c>
      <c r="E72" s="26">
        <v>100</v>
      </c>
      <c r="F72" s="26">
        <v>10</v>
      </c>
      <c r="G72" s="26">
        <f t="shared" si="2"/>
        <v>1000</v>
      </c>
      <c r="H72" s="26">
        <f t="shared" si="3"/>
        <v>200</v>
      </c>
      <c r="I72" s="26">
        <v>1200</v>
      </c>
      <c r="J72" s="40" t="s">
        <v>715</v>
      </c>
      <c r="K72" s="26">
        <v>872939</v>
      </c>
      <c r="L72" s="39">
        <v>671613</v>
      </c>
      <c r="M72" t="s">
        <v>301</v>
      </c>
      <c r="N72" s="30">
        <v>0.05</v>
      </c>
    </row>
    <row r="73" spans="1:14" x14ac:dyDescent="0.25">
      <c r="A73" s="26">
        <v>98311</v>
      </c>
      <c r="B73" s="26">
        <v>189185611</v>
      </c>
      <c r="C73" s="27">
        <v>42809</v>
      </c>
      <c r="D73" s="26">
        <v>571</v>
      </c>
      <c r="E73" s="26">
        <v>100</v>
      </c>
      <c r="F73" s="26">
        <v>10</v>
      </c>
      <c r="G73" s="26">
        <f t="shared" si="2"/>
        <v>1000</v>
      </c>
      <c r="H73" s="26">
        <f t="shared" si="3"/>
        <v>200</v>
      </c>
      <c r="I73" s="26">
        <v>1200</v>
      </c>
      <c r="J73" s="40" t="s">
        <v>715</v>
      </c>
      <c r="K73" s="26">
        <v>734204</v>
      </c>
      <c r="L73" s="39">
        <v>724601</v>
      </c>
      <c r="M73" t="s">
        <v>301</v>
      </c>
      <c r="N73" s="30">
        <v>0.05</v>
      </c>
    </row>
    <row r="74" spans="1:14" x14ac:dyDescent="0.25">
      <c r="A74" s="26">
        <v>80903</v>
      </c>
      <c r="B74" s="26">
        <v>949644180</v>
      </c>
      <c r="C74" s="27">
        <v>42809</v>
      </c>
      <c r="D74" s="26">
        <v>572</v>
      </c>
      <c r="E74" s="26">
        <v>100</v>
      </c>
      <c r="F74" s="26">
        <v>10</v>
      </c>
      <c r="G74" s="26">
        <f t="shared" si="2"/>
        <v>1000</v>
      </c>
      <c r="H74" s="26">
        <f t="shared" si="3"/>
        <v>200</v>
      </c>
      <c r="I74" s="26">
        <v>1200</v>
      </c>
      <c r="J74" s="40" t="s">
        <v>715</v>
      </c>
      <c r="K74" s="26">
        <v>693994</v>
      </c>
      <c r="L74" s="39">
        <v>502438</v>
      </c>
      <c r="M74" t="s">
        <v>302</v>
      </c>
      <c r="N74" t="s">
        <v>382</v>
      </c>
    </row>
    <row r="75" spans="1:14" x14ac:dyDescent="0.25">
      <c r="A75" s="26">
        <v>48839</v>
      </c>
      <c r="B75" s="26">
        <v>761344326</v>
      </c>
      <c r="C75" s="27">
        <v>42801</v>
      </c>
      <c r="D75" s="26">
        <v>573</v>
      </c>
      <c r="E75" s="26">
        <v>900</v>
      </c>
      <c r="F75" s="26">
        <v>10</v>
      </c>
      <c r="G75" s="26">
        <f t="shared" si="2"/>
        <v>9000</v>
      </c>
      <c r="H75" s="26">
        <f t="shared" si="3"/>
        <v>1800</v>
      </c>
      <c r="I75" s="26">
        <v>10800</v>
      </c>
      <c r="J75" s="40" t="s">
        <v>715</v>
      </c>
      <c r="K75" s="26">
        <v>409852</v>
      </c>
      <c r="L75" s="39">
        <v>172474</v>
      </c>
      <c r="M75" t="s">
        <v>299</v>
      </c>
      <c r="N75" s="30" t="s">
        <v>382</v>
      </c>
    </row>
    <row r="76" spans="1:14" x14ac:dyDescent="0.25">
      <c r="A76" s="26">
        <v>81049</v>
      </c>
      <c r="B76" s="26">
        <v>266304285</v>
      </c>
      <c r="C76" s="27">
        <v>42801</v>
      </c>
      <c r="D76" s="26">
        <v>574</v>
      </c>
      <c r="E76" s="26">
        <v>900</v>
      </c>
      <c r="F76" s="26">
        <v>10</v>
      </c>
      <c r="G76" s="26">
        <f t="shared" si="2"/>
        <v>9000</v>
      </c>
      <c r="H76" s="26">
        <f t="shared" si="3"/>
        <v>1800</v>
      </c>
      <c r="I76" s="26">
        <v>10800</v>
      </c>
      <c r="J76" s="40" t="s">
        <v>715</v>
      </c>
      <c r="K76" s="26">
        <v>703289</v>
      </c>
      <c r="L76" s="39">
        <v>131887</v>
      </c>
      <c r="M76" t="s">
        <v>303</v>
      </c>
      <c r="N76" s="30">
        <v>0.05</v>
      </c>
    </row>
    <row r="77" spans="1:14" x14ac:dyDescent="0.25">
      <c r="A77" s="26">
        <v>88631</v>
      </c>
      <c r="B77" s="26">
        <v>453904299</v>
      </c>
      <c r="C77" s="27">
        <v>42804</v>
      </c>
      <c r="D77" s="26">
        <v>575</v>
      </c>
      <c r="E77" s="26">
        <v>500</v>
      </c>
      <c r="F77" s="26">
        <v>10</v>
      </c>
      <c r="G77" s="26">
        <f t="shared" si="2"/>
        <v>5000</v>
      </c>
      <c r="H77" s="26">
        <f t="shared" si="3"/>
        <v>1000</v>
      </c>
      <c r="I77" s="26">
        <v>6000</v>
      </c>
      <c r="J77" s="40" t="s">
        <v>715</v>
      </c>
      <c r="K77" s="26">
        <v>224586</v>
      </c>
      <c r="L77" s="39">
        <v>474872</v>
      </c>
      <c r="M77" t="s">
        <v>301</v>
      </c>
      <c r="N77" t="s">
        <v>382</v>
      </c>
    </row>
    <row r="78" spans="1:14" x14ac:dyDescent="0.25">
      <c r="A78" s="26">
        <v>14630</v>
      </c>
      <c r="B78" s="26">
        <v>189185611</v>
      </c>
      <c r="C78" s="27">
        <v>42808</v>
      </c>
      <c r="D78" s="26">
        <v>576</v>
      </c>
      <c r="E78" s="26">
        <v>400</v>
      </c>
      <c r="F78" s="26">
        <v>10</v>
      </c>
      <c r="G78" s="26">
        <f t="shared" si="2"/>
        <v>4000</v>
      </c>
      <c r="H78" s="26">
        <f t="shared" si="3"/>
        <v>800</v>
      </c>
      <c r="I78" s="26">
        <v>4800</v>
      </c>
      <c r="J78" s="40" t="s">
        <v>715</v>
      </c>
      <c r="K78" s="26">
        <v>888955</v>
      </c>
      <c r="L78" s="39">
        <v>421502</v>
      </c>
      <c r="M78" t="s">
        <v>301</v>
      </c>
      <c r="N78" s="30">
        <v>0.05</v>
      </c>
    </row>
    <row r="79" spans="1:14" x14ac:dyDescent="0.25">
      <c r="A79" s="26">
        <v>18095</v>
      </c>
      <c r="B79" s="26">
        <v>761344326</v>
      </c>
      <c r="C79" s="27">
        <v>42801</v>
      </c>
      <c r="D79" s="26">
        <v>577</v>
      </c>
      <c r="E79" s="26">
        <v>250</v>
      </c>
      <c r="F79" s="26">
        <v>10</v>
      </c>
      <c r="G79" s="26">
        <f t="shared" si="2"/>
        <v>2500</v>
      </c>
      <c r="H79" s="26">
        <f t="shared" si="3"/>
        <v>500</v>
      </c>
      <c r="I79" s="26">
        <v>3000</v>
      </c>
      <c r="J79" s="40" t="s">
        <v>715</v>
      </c>
      <c r="K79" s="26">
        <v>168182</v>
      </c>
      <c r="L79" s="39">
        <v>284898</v>
      </c>
      <c r="M79" t="s">
        <v>299</v>
      </c>
      <c r="N79" s="30" t="s">
        <v>382</v>
      </c>
    </row>
    <row r="80" spans="1:14" x14ac:dyDescent="0.25">
      <c r="A80" s="26">
        <v>99410</v>
      </c>
      <c r="B80" s="26">
        <v>761344326</v>
      </c>
      <c r="C80" s="27">
        <v>42801</v>
      </c>
      <c r="D80" s="26">
        <v>131</v>
      </c>
      <c r="E80" s="26">
        <v>500</v>
      </c>
      <c r="F80" s="26">
        <v>15</v>
      </c>
      <c r="G80" s="26">
        <f t="shared" si="2"/>
        <v>7500</v>
      </c>
      <c r="H80" s="26">
        <f t="shared" si="3"/>
        <v>1000</v>
      </c>
      <c r="I80" s="26">
        <v>8500</v>
      </c>
      <c r="J80" s="40" t="s">
        <v>452</v>
      </c>
      <c r="K80" s="26">
        <v>898293</v>
      </c>
      <c r="L80" s="39">
        <v>406525</v>
      </c>
      <c r="M80" t="s">
        <v>299</v>
      </c>
      <c r="N80" s="30" t="s">
        <v>382</v>
      </c>
    </row>
    <row r="81" spans="1:14" x14ac:dyDescent="0.25">
      <c r="A81" s="26">
        <v>46566</v>
      </c>
      <c r="B81" s="26">
        <v>266304285</v>
      </c>
      <c r="C81" s="27">
        <v>42801</v>
      </c>
      <c r="D81" s="26">
        <v>132</v>
      </c>
      <c r="E81" s="26">
        <v>500</v>
      </c>
      <c r="F81" s="26">
        <v>15</v>
      </c>
      <c r="G81" s="26">
        <f t="shared" si="2"/>
        <v>7500</v>
      </c>
      <c r="H81" s="26">
        <f t="shared" si="3"/>
        <v>1000</v>
      </c>
      <c r="I81" s="26">
        <v>8500</v>
      </c>
      <c r="J81" s="40" t="s">
        <v>452</v>
      </c>
      <c r="K81" s="26">
        <v>537285</v>
      </c>
      <c r="L81" s="39">
        <v>745522</v>
      </c>
      <c r="M81" t="s">
        <v>303</v>
      </c>
      <c r="N81" s="30">
        <v>0.05</v>
      </c>
    </row>
    <row r="82" spans="1:14" x14ac:dyDescent="0.25">
      <c r="A82" s="26">
        <v>65465</v>
      </c>
      <c r="B82" s="26">
        <v>658314729</v>
      </c>
      <c r="C82" s="27">
        <v>42801</v>
      </c>
      <c r="D82" s="26">
        <v>133</v>
      </c>
      <c r="E82" s="26">
        <v>750</v>
      </c>
      <c r="F82" s="26">
        <v>15</v>
      </c>
      <c r="G82" s="26">
        <f t="shared" si="2"/>
        <v>11250</v>
      </c>
      <c r="H82" s="26">
        <f t="shared" si="3"/>
        <v>1500</v>
      </c>
      <c r="I82" s="26">
        <v>12750</v>
      </c>
      <c r="J82" s="40" t="s">
        <v>452</v>
      </c>
      <c r="K82" s="26">
        <v>388032</v>
      </c>
      <c r="L82" s="39">
        <v>790081</v>
      </c>
      <c r="M82" t="s">
        <v>299</v>
      </c>
      <c r="N82" s="30">
        <v>0.05</v>
      </c>
    </row>
    <row r="83" spans="1:14" x14ac:dyDescent="0.25">
      <c r="A83" s="26">
        <v>74018</v>
      </c>
      <c r="B83" s="26">
        <v>504796147</v>
      </c>
      <c r="C83" s="27">
        <v>42801</v>
      </c>
      <c r="D83" s="26">
        <v>134</v>
      </c>
      <c r="E83" s="26">
        <v>1000</v>
      </c>
      <c r="F83" s="26">
        <v>15</v>
      </c>
      <c r="G83" s="26">
        <f t="shared" si="2"/>
        <v>15000</v>
      </c>
      <c r="H83" s="26">
        <f t="shared" si="3"/>
        <v>2000</v>
      </c>
      <c r="I83" s="26">
        <v>17000</v>
      </c>
      <c r="J83" s="40" t="s">
        <v>452</v>
      </c>
      <c r="K83" s="26">
        <v>112154</v>
      </c>
      <c r="L83" s="39">
        <v>156360</v>
      </c>
      <c r="M83" t="s">
        <v>301</v>
      </c>
      <c r="N83" s="30">
        <v>0.05</v>
      </c>
    </row>
    <row r="84" spans="1:14" x14ac:dyDescent="0.25">
      <c r="A84" s="26">
        <v>43515</v>
      </c>
      <c r="B84" s="26">
        <v>640498345</v>
      </c>
      <c r="C84" s="27">
        <v>42802</v>
      </c>
      <c r="D84" s="26">
        <v>250</v>
      </c>
      <c r="E84" s="26">
        <v>650</v>
      </c>
      <c r="F84" s="26">
        <v>20</v>
      </c>
      <c r="G84" s="26">
        <f t="shared" si="2"/>
        <v>13000</v>
      </c>
      <c r="H84" s="26">
        <f t="shared" si="3"/>
        <v>1300</v>
      </c>
      <c r="I84" s="26">
        <v>14300</v>
      </c>
      <c r="J84" s="40" t="s">
        <v>452</v>
      </c>
      <c r="K84" s="26">
        <v>441859</v>
      </c>
      <c r="L84" s="39">
        <v>596874</v>
      </c>
      <c r="M84" t="s">
        <v>302</v>
      </c>
      <c r="N84" s="30">
        <v>0.05</v>
      </c>
    </row>
    <row r="85" spans="1:14" x14ac:dyDescent="0.25">
      <c r="A85" s="26">
        <v>55892</v>
      </c>
      <c r="B85" s="26">
        <v>114058620</v>
      </c>
      <c r="C85" s="27">
        <v>42804</v>
      </c>
      <c r="D85" s="26">
        <v>251</v>
      </c>
      <c r="E85" s="26">
        <v>650</v>
      </c>
      <c r="F85" s="26">
        <v>20</v>
      </c>
      <c r="G85" s="26">
        <f t="shared" si="2"/>
        <v>13000</v>
      </c>
      <c r="H85" s="26">
        <f t="shared" si="3"/>
        <v>1300</v>
      </c>
      <c r="I85" s="26">
        <v>14300</v>
      </c>
      <c r="J85" s="40" t="s">
        <v>452</v>
      </c>
      <c r="K85" s="26">
        <v>951471</v>
      </c>
      <c r="L85" s="39">
        <v>821652</v>
      </c>
      <c r="M85" t="s">
        <v>303</v>
      </c>
      <c r="N85" t="s">
        <v>382</v>
      </c>
    </row>
    <row r="86" spans="1:14" x14ac:dyDescent="0.25">
      <c r="A86" s="26">
        <v>75922</v>
      </c>
      <c r="B86" s="26">
        <v>842895157</v>
      </c>
      <c r="C86" s="27">
        <v>42808</v>
      </c>
      <c r="D86" s="26">
        <v>252</v>
      </c>
      <c r="E86" s="26">
        <v>500</v>
      </c>
      <c r="F86" s="26">
        <v>20</v>
      </c>
      <c r="G86" s="26">
        <f t="shared" si="2"/>
        <v>10000</v>
      </c>
      <c r="H86" s="26">
        <f t="shared" si="3"/>
        <v>1000</v>
      </c>
      <c r="I86" s="26">
        <v>11000</v>
      </c>
      <c r="J86" s="40" t="s">
        <v>452</v>
      </c>
      <c r="K86" s="26">
        <v>931171</v>
      </c>
      <c r="L86" s="39">
        <v>285517</v>
      </c>
      <c r="M86" t="s">
        <v>303</v>
      </c>
      <c r="N86" t="s">
        <v>382</v>
      </c>
    </row>
    <row r="87" spans="1:14" x14ac:dyDescent="0.25">
      <c r="A87" s="26">
        <v>76000</v>
      </c>
      <c r="B87" s="26">
        <v>912086047</v>
      </c>
      <c r="C87" s="27">
        <v>42809</v>
      </c>
      <c r="D87" s="26">
        <v>253</v>
      </c>
      <c r="E87" s="26">
        <v>700</v>
      </c>
      <c r="F87" s="26">
        <v>20</v>
      </c>
      <c r="G87" s="26">
        <f t="shared" si="2"/>
        <v>14000</v>
      </c>
      <c r="H87" s="26">
        <f t="shared" si="3"/>
        <v>1400</v>
      </c>
      <c r="I87" s="26">
        <v>15400</v>
      </c>
      <c r="J87" s="40" t="s">
        <v>452</v>
      </c>
      <c r="K87" s="26">
        <v>712492</v>
      </c>
      <c r="L87" s="39">
        <v>752287</v>
      </c>
      <c r="M87" t="s">
        <v>302</v>
      </c>
      <c r="N87" t="s">
        <v>382</v>
      </c>
    </row>
    <row r="88" spans="1:14" x14ac:dyDescent="0.25">
      <c r="A88" s="26">
        <v>55508</v>
      </c>
      <c r="B88" s="26">
        <v>504796147</v>
      </c>
      <c r="C88" s="27">
        <v>42809</v>
      </c>
      <c r="D88" s="26">
        <v>254</v>
      </c>
      <c r="E88" s="26">
        <v>2000</v>
      </c>
      <c r="F88" s="26">
        <v>20</v>
      </c>
      <c r="G88" s="26">
        <f t="shared" si="2"/>
        <v>40000</v>
      </c>
      <c r="H88" s="26">
        <f t="shared" si="3"/>
        <v>4000</v>
      </c>
      <c r="I88" s="26">
        <v>44000</v>
      </c>
      <c r="J88" s="40" t="s">
        <v>452</v>
      </c>
      <c r="K88" s="26">
        <v>785661</v>
      </c>
      <c r="L88" s="39">
        <v>780515</v>
      </c>
      <c r="M88" t="s">
        <v>301</v>
      </c>
      <c r="N88" s="30">
        <v>0.05</v>
      </c>
    </row>
    <row r="89" spans="1:14" x14ac:dyDescent="0.25">
      <c r="A89" s="26">
        <v>42890</v>
      </c>
      <c r="B89" s="26">
        <v>640498345</v>
      </c>
      <c r="C89" s="27">
        <v>42802</v>
      </c>
      <c r="D89" s="26">
        <v>255</v>
      </c>
      <c r="E89" s="26">
        <v>2000</v>
      </c>
      <c r="F89" s="26">
        <v>20</v>
      </c>
      <c r="G89" s="26">
        <f t="shared" si="2"/>
        <v>40000</v>
      </c>
      <c r="H89" s="26">
        <f t="shared" si="3"/>
        <v>4000</v>
      </c>
      <c r="I89" s="26">
        <v>44000</v>
      </c>
      <c r="J89" s="40" t="s">
        <v>452</v>
      </c>
      <c r="K89" s="26">
        <v>146199</v>
      </c>
      <c r="L89" s="39">
        <v>650796</v>
      </c>
      <c r="M89" t="s">
        <v>302</v>
      </c>
      <c r="N89" s="30">
        <v>0.05</v>
      </c>
    </row>
    <row r="90" spans="1:14" x14ac:dyDescent="0.25">
      <c r="A90" s="26">
        <v>60820</v>
      </c>
      <c r="B90" s="26">
        <v>114058620</v>
      </c>
      <c r="C90" s="27">
        <v>42802</v>
      </c>
      <c r="D90" s="26">
        <v>256</v>
      </c>
      <c r="E90" s="26">
        <v>2000</v>
      </c>
      <c r="F90" s="26">
        <v>20</v>
      </c>
      <c r="G90" s="26">
        <f t="shared" si="2"/>
        <v>40000</v>
      </c>
      <c r="H90" s="26">
        <f t="shared" si="3"/>
        <v>4000</v>
      </c>
      <c r="I90" s="26">
        <v>44000</v>
      </c>
      <c r="J90" s="40" t="s">
        <v>452</v>
      </c>
      <c r="K90" s="26">
        <v>722371</v>
      </c>
      <c r="L90" s="39">
        <v>763429</v>
      </c>
      <c r="M90" t="s">
        <v>303</v>
      </c>
      <c r="N90" t="s">
        <v>382</v>
      </c>
    </row>
    <row r="91" spans="1:14" x14ac:dyDescent="0.25">
      <c r="A91" s="26">
        <v>90829</v>
      </c>
      <c r="B91" s="26">
        <v>114058620</v>
      </c>
      <c r="C91" s="27">
        <v>42808</v>
      </c>
      <c r="D91" s="26">
        <v>257</v>
      </c>
      <c r="E91" s="26">
        <v>1000</v>
      </c>
      <c r="F91" s="26">
        <v>20</v>
      </c>
      <c r="G91" s="26">
        <f t="shared" si="2"/>
        <v>20000</v>
      </c>
      <c r="H91" s="26">
        <f t="shared" si="3"/>
        <v>2000</v>
      </c>
      <c r="I91" s="26">
        <v>22000</v>
      </c>
      <c r="J91" s="40" t="s">
        <v>739</v>
      </c>
      <c r="K91" s="26">
        <v>827090</v>
      </c>
      <c r="L91" s="39">
        <v>710193</v>
      </c>
      <c r="M91" t="s">
        <v>303</v>
      </c>
      <c r="N91" t="s">
        <v>1100</v>
      </c>
    </row>
    <row r="92" spans="1:14" x14ac:dyDescent="0.25">
      <c r="A92" s="26">
        <v>13291</v>
      </c>
      <c r="B92" s="26">
        <v>842895157</v>
      </c>
      <c r="C92" s="27">
        <v>42808</v>
      </c>
      <c r="D92" s="26">
        <v>320</v>
      </c>
      <c r="E92" s="26">
        <v>80</v>
      </c>
      <c r="F92" s="26">
        <v>30</v>
      </c>
      <c r="G92" s="26">
        <f t="shared" si="2"/>
        <v>2400</v>
      </c>
      <c r="H92" s="26">
        <f t="shared" si="3"/>
        <v>160</v>
      </c>
      <c r="I92" s="26">
        <v>2560</v>
      </c>
      <c r="J92" s="40" t="s">
        <v>739</v>
      </c>
      <c r="K92" s="26">
        <v>265858</v>
      </c>
      <c r="L92" s="39">
        <v>284290</v>
      </c>
      <c r="M92" t="s">
        <v>303</v>
      </c>
      <c r="N92" t="s">
        <v>382</v>
      </c>
    </row>
    <row r="93" spans="1:14" x14ac:dyDescent="0.25">
      <c r="A93" s="26">
        <v>51041</v>
      </c>
      <c r="B93" s="26">
        <v>912086047</v>
      </c>
      <c r="C93" s="27">
        <v>42802</v>
      </c>
      <c r="D93" s="26">
        <v>321</v>
      </c>
      <c r="E93" s="26">
        <v>80</v>
      </c>
      <c r="F93" s="26">
        <v>30</v>
      </c>
      <c r="G93" s="26">
        <f t="shared" si="2"/>
        <v>2400</v>
      </c>
      <c r="H93" s="26">
        <f t="shared" si="3"/>
        <v>160</v>
      </c>
      <c r="I93" s="26">
        <v>2560</v>
      </c>
      <c r="J93" s="40" t="s">
        <v>739</v>
      </c>
      <c r="K93" s="26">
        <v>810693</v>
      </c>
      <c r="L93" s="39">
        <v>250908</v>
      </c>
      <c r="M93" t="s">
        <v>302</v>
      </c>
      <c r="N93" t="s">
        <v>382</v>
      </c>
    </row>
    <row r="94" spans="1:14" x14ac:dyDescent="0.25">
      <c r="A94" s="26">
        <v>90147</v>
      </c>
      <c r="B94" s="26">
        <v>842895157</v>
      </c>
      <c r="C94" s="27">
        <v>42804</v>
      </c>
      <c r="D94" s="26">
        <v>322</v>
      </c>
      <c r="E94" s="26">
        <v>120</v>
      </c>
      <c r="F94" s="26">
        <v>30</v>
      </c>
      <c r="G94" s="26">
        <f t="shared" si="2"/>
        <v>3600</v>
      </c>
      <c r="H94" s="26">
        <f t="shared" si="3"/>
        <v>240</v>
      </c>
      <c r="I94" s="26">
        <v>3840</v>
      </c>
      <c r="J94" s="40" t="s">
        <v>739</v>
      </c>
      <c r="K94" s="26">
        <v>810028</v>
      </c>
      <c r="L94" s="39">
        <v>812876</v>
      </c>
      <c r="M94" t="s">
        <v>303</v>
      </c>
      <c r="N94" t="s">
        <v>382</v>
      </c>
    </row>
    <row r="95" spans="1:14" x14ac:dyDescent="0.25">
      <c r="A95" s="26">
        <v>51072</v>
      </c>
      <c r="B95" s="26">
        <v>508089512</v>
      </c>
      <c r="C95" s="27">
        <v>42808</v>
      </c>
      <c r="D95" s="26">
        <v>440</v>
      </c>
      <c r="E95" s="26">
        <v>450</v>
      </c>
      <c r="F95" s="26">
        <v>25</v>
      </c>
      <c r="G95" s="26">
        <f t="shared" si="2"/>
        <v>11250</v>
      </c>
      <c r="H95" s="26">
        <f t="shared" si="3"/>
        <v>900</v>
      </c>
      <c r="I95" s="26">
        <v>12150</v>
      </c>
      <c r="J95" s="40" t="s">
        <v>739</v>
      </c>
      <c r="K95" s="26">
        <v>737807</v>
      </c>
      <c r="L95" s="39">
        <v>481466</v>
      </c>
      <c r="M95" t="s">
        <v>301</v>
      </c>
      <c r="N95" t="s">
        <v>1100</v>
      </c>
    </row>
    <row r="96" spans="1:14" x14ac:dyDescent="0.25">
      <c r="A96" s="26">
        <v>80563</v>
      </c>
      <c r="B96" s="26">
        <v>658314729</v>
      </c>
      <c r="C96" s="27">
        <v>42809</v>
      </c>
      <c r="D96" s="26">
        <v>441</v>
      </c>
      <c r="E96" s="26">
        <v>900</v>
      </c>
      <c r="F96" s="26">
        <v>25</v>
      </c>
      <c r="G96" s="26">
        <f t="shared" si="2"/>
        <v>22500</v>
      </c>
      <c r="H96" s="26">
        <f t="shared" si="3"/>
        <v>1800</v>
      </c>
      <c r="I96" s="26">
        <v>24300</v>
      </c>
      <c r="J96" s="40" t="s">
        <v>739</v>
      </c>
      <c r="K96" s="26">
        <v>294920</v>
      </c>
      <c r="L96" s="39">
        <v>540858</v>
      </c>
      <c r="M96" t="s">
        <v>299</v>
      </c>
      <c r="N96" s="30">
        <v>0.05</v>
      </c>
    </row>
    <row r="97" spans="1:14" x14ac:dyDescent="0.25">
      <c r="A97" s="26">
        <v>20346</v>
      </c>
      <c r="B97" s="26">
        <v>658314729</v>
      </c>
      <c r="C97" s="27">
        <v>42801</v>
      </c>
      <c r="D97" s="26">
        <v>442</v>
      </c>
      <c r="E97" s="26">
        <v>450</v>
      </c>
      <c r="F97" s="26">
        <v>25</v>
      </c>
      <c r="G97" s="26">
        <f t="shared" si="2"/>
        <v>11250</v>
      </c>
      <c r="H97" s="26">
        <f t="shared" si="3"/>
        <v>900</v>
      </c>
      <c r="I97" s="26">
        <v>12150</v>
      </c>
      <c r="J97" s="40" t="s">
        <v>739</v>
      </c>
      <c r="K97" s="26">
        <v>960397</v>
      </c>
      <c r="L97" s="39">
        <v>789820</v>
      </c>
      <c r="M97" t="s">
        <v>299</v>
      </c>
      <c r="N97" s="30">
        <v>0.05</v>
      </c>
    </row>
    <row r="98" spans="1:14" x14ac:dyDescent="0.25">
      <c r="A98" s="26">
        <v>32878</v>
      </c>
      <c r="B98" s="26">
        <v>842895157</v>
      </c>
      <c r="C98" s="27">
        <v>42804</v>
      </c>
      <c r="D98" s="26">
        <v>570</v>
      </c>
      <c r="E98" s="26">
        <v>650</v>
      </c>
      <c r="F98" s="26">
        <v>10</v>
      </c>
      <c r="G98" s="26">
        <f t="shared" si="2"/>
        <v>6500</v>
      </c>
      <c r="H98" s="26">
        <f t="shared" si="3"/>
        <v>1300</v>
      </c>
      <c r="I98" s="26">
        <v>7800</v>
      </c>
      <c r="J98" s="40" t="s">
        <v>739</v>
      </c>
      <c r="K98" s="26">
        <v>959408</v>
      </c>
      <c r="L98" s="39">
        <v>741224</v>
      </c>
      <c r="M98" t="s">
        <v>303</v>
      </c>
      <c r="N98" t="s">
        <v>382</v>
      </c>
    </row>
    <row r="99" spans="1:14" x14ac:dyDescent="0.25">
      <c r="A99" s="26">
        <v>43328</v>
      </c>
      <c r="B99" s="26">
        <v>508089512</v>
      </c>
      <c r="C99" s="27">
        <v>42804</v>
      </c>
      <c r="D99" s="26">
        <v>571</v>
      </c>
      <c r="E99" s="26">
        <v>500</v>
      </c>
      <c r="F99" s="26">
        <v>10</v>
      </c>
      <c r="G99" s="26">
        <f t="shared" si="2"/>
        <v>5000</v>
      </c>
      <c r="H99" s="26">
        <f t="shared" si="3"/>
        <v>1000</v>
      </c>
      <c r="I99" s="26">
        <v>6000</v>
      </c>
      <c r="J99" s="40" t="s">
        <v>739</v>
      </c>
      <c r="K99" s="26">
        <v>232472</v>
      </c>
      <c r="L99" s="39">
        <v>592068</v>
      </c>
      <c r="M99" t="s">
        <v>301</v>
      </c>
      <c r="N99" t="s">
        <v>1100</v>
      </c>
    </row>
    <row r="100" spans="1:14" x14ac:dyDescent="0.25">
      <c r="A100" s="26">
        <v>18361</v>
      </c>
      <c r="B100" s="26">
        <v>658314729</v>
      </c>
      <c r="C100" s="27">
        <v>42804</v>
      </c>
      <c r="D100" s="26">
        <v>572</v>
      </c>
      <c r="E100" s="26">
        <v>500</v>
      </c>
      <c r="F100" s="26">
        <v>10</v>
      </c>
      <c r="G100" s="26">
        <f t="shared" si="2"/>
        <v>5000</v>
      </c>
      <c r="H100" s="26">
        <f t="shared" si="3"/>
        <v>1000</v>
      </c>
      <c r="I100" s="26">
        <v>6000</v>
      </c>
      <c r="J100" s="40" t="s">
        <v>739</v>
      </c>
      <c r="K100" s="26">
        <v>466650</v>
      </c>
      <c r="L100" s="39">
        <v>838584</v>
      </c>
      <c r="M100" t="s">
        <v>299</v>
      </c>
      <c r="N100" s="30">
        <v>0.05</v>
      </c>
    </row>
    <row r="101" spans="1:14" x14ac:dyDescent="0.25">
      <c r="A101" s="26">
        <v>75418</v>
      </c>
      <c r="B101" s="26">
        <v>508089512</v>
      </c>
      <c r="C101" s="27">
        <v>42809</v>
      </c>
      <c r="D101" s="26">
        <v>573</v>
      </c>
      <c r="E101" s="26">
        <v>500</v>
      </c>
      <c r="F101" s="26">
        <v>10</v>
      </c>
      <c r="G101" s="26">
        <f t="shared" si="2"/>
        <v>5000</v>
      </c>
      <c r="H101" s="26">
        <f t="shared" si="3"/>
        <v>1000</v>
      </c>
      <c r="I101" s="26">
        <v>6000</v>
      </c>
      <c r="J101" s="40" t="s">
        <v>739</v>
      </c>
      <c r="K101" s="26">
        <v>906530</v>
      </c>
      <c r="L101" s="39">
        <v>335823</v>
      </c>
      <c r="M101" t="s">
        <v>301</v>
      </c>
      <c r="N101" t="s">
        <v>1100</v>
      </c>
    </row>
    <row r="102" spans="1:14" x14ac:dyDescent="0.25">
      <c r="A102">
        <v>65070</v>
      </c>
      <c r="B102" s="26">
        <v>842895157</v>
      </c>
      <c r="C102" s="27">
        <v>42809</v>
      </c>
      <c r="D102" s="26">
        <v>574</v>
      </c>
      <c r="E102" s="26">
        <v>500</v>
      </c>
      <c r="F102" s="26">
        <v>10</v>
      </c>
      <c r="G102" s="26">
        <f t="shared" si="2"/>
        <v>5000</v>
      </c>
      <c r="H102" s="26">
        <f t="shared" si="3"/>
        <v>1000</v>
      </c>
      <c r="I102" s="26">
        <v>6000</v>
      </c>
      <c r="J102" s="40" t="s">
        <v>739</v>
      </c>
      <c r="K102" s="26">
        <v>856065</v>
      </c>
      <c r="L102" s="39">
        <v>650456</v>
      </c>
      <c r="M102" t="s">
        <v>303</v>
      </c>
      <c r="N102" t="s">
        <v>382</v>
      </c>
    </row>
    <row r="103" spans="1:14" x14ac:dyDescent="0.25">
      <c r="A103">
        <v>86075</v>
      </c>
      <c r="B103" s="26">
        <v>508089512</v>
      </c>
      <c r="C103" s="27">
        <v>42809</v>
      </c>
      <c r="D103" s="26">
        <v>575</v>
      </c>
      <c r="E103" s="26">
        <v>750</v>
      </c>
      <c r="F103" s="26">
        <v>10</v>
      </c>
      <c r="G103" s="26">
        <f t="shared" si="2"/>
        <v>7500</v>
      </c>
      <c r="H103" s="26">
        <f t="shared" si="3"/>
        <v>1500</v>
      </c>
      <c r="I103" s="26">
        <v>9000</v>
      </c>
      <c r="J103" s="40" t="s">
        <v>739</v>
      </c>
      <c r="K103" s="26">
        <v>650472</v>
      </c>
      <c r="L103" s="39">
        <v>608545</v>
      </c>
      <c r="M103" t="s">
        <v>301</v>
      </c>
      <c r="N103" t="s">
        <v>382</v>
      </c>
    </row>
    <row r="104" spans="1:14" x14ac:dyDescent="0.25">
      <c r="A104">
        <v>69962</v>
      </c>
      <c r="B104" s="26">
        <v>658314729</v>
      </c>
      <c r="C104" s="27">
        <v>42801</v>
      </c>
      <c r="D104" s="26">
        <v>576</v>
      </c>
      <c r="E104" s="26">
        <v>700</v>
      </c>
      <c r="F104" s="26">
        <v>10</v>
      </c>
      <c r="G104" s="26">
        <f t="shared" si="2"/>
        <v>7000</v>
      </c>
      <c r="H104" s="26">
        <f t="shared" si="3"/>
        <v>1400</v>
      </c>
      <c r="I104" s="26">
        <v>8400</v>
      </c>
      <c r="J104" s="40" t="s">
        <v>739</v>
      </c>
      <c r="K104" s="26">
        <v>305652</v>
      </c>
      <c r="L104" s="39">
        <v>708504</v>
      </c>
      <c r="M104" t="s">
        <v>299</v>
      </c>
      <c r="N104" s="30">
        <v>0.05</v>
      </c>
    </row>
    <row r="105" spans="1:14" x14ac:dyDescent="0.25">
      <c r="A105">
        <v>44122</v>
      </c>
      <c r="B105" s="26">
        <v>508089512</v>
      </c>
      <c r="C105" s="27">
        <v>42801</v>
      </c>
      <c r="D105" s="26">
        <v>577</v>
      </c>
      <c r="E105" s="26">
        <v>500</v>
      </c>
      <c r="F105" s="26">
        <v>10</v>
      </c>
      <c r="G105" s="26">
        <f t="shared" si="2"/>
        <v>5000</v>
      </c>
      <c r="H105" s="26">
        <f t="shared" si="3"/>
        <v>1000</v>
      </c>
      <c r="I105" s="26">
        <v>6000</v>
      </c>
      <c r="J105" s="40" t="s">
        <v>739</v>
      </c>
      <c r="K105" s="26">
        <v>552210</v>
      </c>
      <c r="L105" s="39">
        <v>650807</v>
      </c>
      <c r="M105" t="s">
        <v>301</v>
      </c>
      <c r="N105" t="s">
        <v>382</v>
      </c>
    </row>
  </sheetData>
  <conditionalFormatting sqref="K2:K105">
    <cfRule type="duplicateValues" dxfId="67" priority="22"/>
  </conditionalFormatting>
  <conditionalFormatting sqref="L2:L105">
    <cfRule type="duplicateValues" dxfId="66" priority="21"/>
  </conditionalFormatting>
  <conditionalFormatting sqref="B32:B52">
    <cfRule type="duplicateValues" dxfId="65" priority="20"/>
  </conditionalFormatting>
  <conditionalFormatting sqref="B53">
    <cfRule type="duplicateValues" dxfId="64" priority="19"/>
  </conditionalFormatting>
  <conditionalFormatting sqref="B57">
    <cfRule type="duplicateValues" dxfId="63" priority="18"/>
  </conditionalFormatting>
  <conditionalFormatting sqref="B54">
    <cfRule type="duplicateValues" dxfId="62" priority="17"/>
  </conditionalFormatting>
  <conditionalFormatting sqref="B68">
    <cfRule type="duplicateValues" dxfId="61" priority="16"/>
  </conditionalFormatting>
  <conditionalFormatting sqref="B74">
    <cfRule type="duplicateValues" dxfId="60" priority="15"/>
  </conditionalFormatting>
  <conditionalFormatting sqref="B62:B65">
    <cfRule type="duplicateValues" dxfId="59" priority="14"/>
  </conditionalFormatting>
  <conditionalFormatting sqref="B66">
    <cfRule type="duplicateValues" dxfId="58" priority="13"/>
  </conditionalFormatting>
  <conditionalFormatting sqref="B67">
    <cfRule type="duplicateValues" dxfId="57" priority="12"/>
  </conditionalFormatting>
  <conditionalFormatting sqref="B71">
    <cfRule type="duplicateValues" dxfId="56" priority="11"/>
  </conditionalFormatting>
  <conditionalFormatting sqref="B75:B78">
    <cfRule type="duplicateValues" dxfId="55" priority="10"/>
  </conditionalFormatting>
  <conditionalFormatting sqref="B69:B70">
    <cfRule type="duplicateValues" dxfId="54" priority="9"/>
  </conditionalFormatting>
  <conditionalFormatting sqref="B72">
    <cfRule type="duplicateValues" dxfId="53" priority="8"/>
  </conditionalFormatting>
  <conditionalFormatting sqref="B73">
    <cfRule type="duplicateValues" dxfId="52" priority="7"/>
  </conditionalFormatting>
  <conditionalFormatting sqref="B79">
    <cfRule type="duplicateValues" dxfId="51" priority="6"/>
  </conditionalFormatting>
  <conditionalFormatting sqref="B80">
    <cfRule type="duplicateValues" dxfId="50" priority="5"/>
  </conditionalFormatting>
  <conditionalFormatting sqref="B81">
    <cfRule type="duplicateValues" dxfId="49" priority="4"/>
  </conditionalFormatting>
  <conditionalFormatting sqref="B55:B56">
    <cfRule type="duplicateValues" dxfId="48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8.85546875" defaultRowHeight="15" x14ac:dyDescent="0.25"/>
  <cols>
    <col min="1" max="1" width="10.7109375" bestFit="1" customWidth="1"/>
    <col min="2" max="2" width="14.28515625" bestFit="1" customWidth="1"/>
    <col min="3" max="3" width="14.28515625" customWidth="1"/>
    <col min="4" max="4" width="18.42578125" customWidth="1"/>
  </cols>
  <sheetData>
    <row r="1" spans="1:4" s="3" customFormat="1" x14ac:dyDescent="0.25">
      <c r="A1" s="6" t="s">
        <v>6</v>
      </c>
      <c r="B1" s="6" t="s">
        <v>7</v>
      </c>
      <c r="C1" s="6" t="s">
        <v>15</v>
      </c>
      <c r="D1" s="6" t="s">
        <v>8</v>
      </c>
    </row>
    <row r="2" spans="1:4" x14ac:dyDescent="0.25">
      <c r="A2" s="4">
        <v>100</v>
      </c>
      <c r="B2" s="5" t="s">
        <v>16</v>
      </c>
      <c r="C2" s="4" t="s">
        <v>12</v>
      </c>
      <c r="D2" s="5" t="s">
        <v>13</v>
      </c>
    </row>
    <row r="3" spans="1:4" x14ac:dyDescent="0.25">
      <c r="A3" s="4">
        <v>200</v>
      </c>
      <c r="B3" s="5" t="s">
        <v>39</v>
      </c>
      <c r="C3" s="4" t="s">
        <v>12</v>
      </c>
      <c r="D3" s="5" t="s">
        <v>14</v>
      </c>
    </row>
    <row r="4" spans="1:4" x14ac:dyDescent="0.25">
      <c r="A4" s="4">
        <v>300</v>
      </c>
      <c r="B4" s="5" t="s">
        <v>40</v>
      </c>
      <c r="C4" s="4" t="s">
        <v>10</v>
      </c>
      <c r="D4" s="5" t="s">
        <v>14</v>
      </c>
    </row>
    <row r="5" spans="1:4" x14ac:dyDescent="0.25">
      <c r="A5" s="4">
        <v>400</v>
      </c>
      <c r="B5" s="5" t="s">
        <v>18</v>
      </c>
      <c r="C5" s="4" t="s">
        <v>11</v>
      </c>
      <c r="D5" s="5" t="s">
        <v>14</v>
      </c>
    </row>
    <row r="6" spans="1:4" x14ac:dyDescent="0.25">
      <c r="A6" s="4">
        <v>500</v>
      </c>
      <c r="B6" s="5" t="s">
        <v>17</v>
      </c>
      <c r="C6" s="4" t="s">
        <v>9</v>
      </c>
      <c r="D6" s="5" t="s">
        <v>14</v>
      </c>
    </row>
    <row r="7" spans="1:4" x14ac:dyDescent="0.25">
      <c r="A7" s="4">
        <v>600</v>
      </c>
      <c r="B7" s="5" t="s">
        <v>42</v>
      </c>
      <c r="C7" s="4" t="s">
        <v>12</v>
      </c>
      <c r="D7" s="5" t="s">
        <v>41</v>
      </c>
    </row>
  </sheetData>
  <sortState ref="A2:E6">
    <sortCondition ref="A2:A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activeCell="B15" sqref="B15"/>
      <selection pane="bottomLeft"/>
    </sheetView>
  </sheetViews>
  <sheetFormatPr defaultColWidth="8.85546875" defaultRowHeight="15" x14ac:dyDescent="0.25"/>
  <cols>
    <col min="1" max="1" width="14.42578125" style="1" customWidth="1"/>
    <col min="2" max="2" width="37.5703125" style="1" bestFit="1" customWidth="1"/>
    <col min="3" max="3" width="21.85546875" style="1" bestFit="1" customWidth="1"/>
    <col min="4" max="4" width="6.140625" style="9" customWidth="1"/>
    <col min="5" max="5" width="14.85546875" customWidth="1"/>
    <col min="6" max="6" width="16.85546875" bestFit="1" customWidth="1"/>
  </cols>
  <sheetData>
    <row r="1" spans="1:4" s="3" customFormat="1" x14ac:dyDescent="0.25">
      <c r="A1" s="7" t="s">
        <v>21</v>
      </c>
      <c r="B1" s="7" t="s">
        <v>102</v>
      </c>
      <c r="C1" s="7" t="s">
        <v>25</v>
      </c>
      <c r="D1" s="12"/>
    </row>
    <row r="2" spans="1:4" x14ac:dyDescent="0.25">
      <c r="A2" s="8" t="s">
        <v>27</v>
      </c>
      <c r="B2" s="8" t="s">
        <v>383</v>
      </c>
      <c r="C2" s="13">
        <v>400</v>
      </c>
      <c r="D2" s="34"/>
    </row>
    <row r="3" spans="1:4" x14ac:dyDescent="0.25">
      <c r="A3" s="8" t="s">
        <v>28</v>
      </c>
      <c r="B3" s="8" t="s">
        <v>384</v>
      </c>
      <c r="C3" s="13">
        <v>200</v>
      </c>
      <c r="D3" s="34"/>
    </row>
    <row r="4" spans="1:4" x14ac:dyDescent="0.25">
      <c r="A4" s="8" t="s">
        <v>29</v>
      </c>
      <c r="B4" s="8" t="s">
        <v>385</v>
      </c>
      <c r="C4" s="13" t="s">
        <v>387</v>
      </c>
      <c r="D4" s="34"/>
    </row>
    <row r="5" spans="1:4" x14ac:dyDescent="0.25">
      <c r="A5" s="8" t="s">
        <v>30</v>
      </c>
      <c r="B5" s="8" t="s">
        <v>386</v>
      </c>
      <c r="C5" s="13" t="s">
        <v>388</v>
      </c>
      <c r="D5" s="34"/>
    </row>
    <row r="6" spans="1:4" x14ac:dyDescent="0.25">
      <c r="A6" s="8" t="s">
        <v>35</v>
      </c>
      <c r="B6" s="8" t="s">
        <v>389</v>
      </c>
      <c r="C6" s="13">
        <v>100</v>
      </c>
      <c r="D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Customer</vt:lpstr>
      <vt:lpstr>Employee</vt:lpstr>
      <vt:lpstr>Finished Goods On-Hand</vt:lpstr>
      <vt:lpstr>Formulas</vt:lpstr>
      <vt:lpstr>Inventory Count</vt:lpstr>
      <vt:lpstr>Inventory Adjustments</vt:lpstr>
      <vt:lpstr>Invoice</vt:lpstr>
      <vt:lpstr>Location</vt:lpstr>
      <vt:lpstr>Medical Plan</vt:lpstr>
      <vt:lpstr>Payment</vt:lpstr>
      <vt:lpstr>Payroll</vt:lpstr>
      <vt:lpstr>Purchase Order</vt:lpstr>
      <vt:lpstr>Raw Materials On-hand</vt:lpstr>
      <vt:lpstr>Receipt</vt:lpstr>
      <vt:lpstr>Sales</vt:lpstr>
      <vt:lpstr>Savings Plan</vt:lpstr>
      <vt:lpstr>Vendor</vt:lpstr>
      <vt:lpstr>Product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2017-08-15T22:30:27Z</dcterms:modified>
</cp:coreProperties>
</file>