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mc:AlternateContent xmlns:mc="http://schemas.openxmlformats.org/markup-compatibility/2006">
    <mc:Choice Requires="x15">
      <x15ac:absPath xmlns:x15ac="http://schemas.microsoft.com/office/spreadsheetml/2010/11/ac" url="/Users/mohamedsaban/Desktop/Last/Baker2/"/>
    </mc:Choice>
  </mc:AlternateContent>
  <xr:revisionPtr revIDLastSave="0" documentId="8_{B4B2D44E-4213-654B-8F79-7013D6EE6810}" xr6:coauthVersionLast="47" xr6:coauthVersionMax="47" xr10:uidLastSave="{00000000-0000-0000-0000-000000000000}"/>
  <bookViews>
    <workbookView xWindow="0" yWindow="680" windowWidth="25600" windowHeight="14580" activeTab="2" xr2:uid="{00000000-000D-0000-FFFF-FFFF00000000}"/>
  </bookViews>
  <sheets>
    <sheet name="Codes" sheetId="1" r:id="rId1"/>
    <sheet name="human" sheetId="2" r:id="rId2"/>
    <sheet name="Codification" sheetId="3" r:id="rId3"/>
  </sheets>
  <calcPr calcId="191029"/>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90" i="3" l="1"/>
  <c r="D90" i="3"/>
  <c r="C90" i="3"/>
  <c r="B90" i="3"/>
  <c r="A90" i="3"/>
  <c r="E89" i="3"/>
  <c r="D89" i="3"/>
  <c r="C89" i="3"/>
  <c r="B89" i="3"/>
  <c r="A89" i="3"/>
  <c r="E88" i="3"/>
  <c r="D88" i="3"/>
  <c r="C88" i="3"/>
  <c r="B88" i="3"/>
  <c r="A88" i="3"/>
  <c r="E87" i="3"/>
  <c r="D87" i="3"/>
  <c r="C87" i="3"/>
  <c r="B87" i="3"/>
  <c r="A87" i="3"/>
  <c r="E86" i="3"/>
  <c r="D86" i="3"/>
  <c r="C86" i="3"/>
  <c r="B86" i="3"/>
  <c r="A86" i="3"/>
  <c r="E85" i="3"/>
  <c r="D85" i="3"/>
  <c r="C85" i="3"/>
  <c r="B85" i="3"/>
  <c r="A85" i="3"/>
  <c r="E84" i="3"/>
  <c r="D84" i="3"/>
  <c r="C84" i="3"/>
  <c r="B84" i="3"/>
  <c r="A84" i="3"/>
  <c r="E83" i="3"/>
  <c r="D83" i="3"/>
  <c r="C83" i="3"/>
  <c r="B83" i="3"/>
  <c r="A83" i="3"/>
  <c r="E82" i="3"/>
  <c r="D82" i="3"/>
  <c r="C82" i="3"/>
  <c r="B82" i="3"/>
  <c r="A82" i="3"/>
  <c r="E81" i="3"/>
  <c r="D81" i="3"/>
  <c r="C81" i="3"/>
  <c r="B81" i="3"/>
  <c r="A81" i="3"/>
  <c r="E80" i="3"/>
  <c r="D80" i="3"/>
  <c r="C80" i="3"/>
  <c r="B80" i="3"/>
  <c r="A80" i="3"/>
  <c r="E79" i="3"/>
  <c r="D79" i="3"/>
  <c r="C79" i="3"/>
  <c r="B79" i="3"/>
  <c r="A79" i="3"/>
  <c r="E78" i="3"/>
  <c r="D78" i="3"/>
  <c r="C78" i="3"/>
  <c r="B78" i="3"/>
  <c r="A78" i="3"/>
  <c r="E77" i="3"/>
  <c r="D77" i="3"/>
  <c r="C77" i="3"/>
  <c r="B77" i="3"/>
  <c r="A77" i="3"/>
  <c r="E76" i="3"/>
  <c r="D76" i="3"/>
  <c r="C76" i="3"/>
  <c r="B76" i="3"/>
  <c r="A76" i="3"/>
  <c r="E75" i="3"/>
  <c r="D75" i="3"/>
  <c r="C75" i="3"/>
  <c r="B75" i="3"/>
  <c r="A75" i="3"/>
  <c r="E74" i="3"/>
  <c r="D74" i="3"/>
  <c r="C74" i="3"/>
  <c r="B74" i="3"/>
  <c r="A74" i="3"/>
  <c r="E73" i="3"/>
  <c r="D73" i="3"/>
  <c r="C73" i="3"/>
  <c r="B73" i="3"/>
  <c r="A73" i="3"/>
  <c r="E72" i="3"/>
  <c r="D72" i="3"/>
  <c r="C72" i="3"/>
  <c r="B72" i="3"/>
  <c r="A72" i="3"/>
  <c r="E71" i="3"/>
  <c r="D71" i="3"/>
  <c r="C71" i="3"/>
  <c r="B71" i="3"/>
  <c r="A71" i="3"/>
  <c r="E70" i="3"/>
  <c r="D70" i="3"/>
  <c r="C70" i="3"/>
  <c r="B70" i="3"/>
  <c r="A70" i="3"/>
  <c r="E69" i="3"/>
  <c r="D69" i="3"/>
  <c r="C69" i="3"/>
  <c r="B69" i="3"/>
  <c r="A69" i="3"/>
  <c r="E68" i="3"/>
  <c r="D68" i="3"/>
  <c r="C68" i="3"/>
  <c r="B68" i="3"/>
  <c r="A68" i="3"/>
  <c r="E67" i="3"/>
  <c r="D67" i="3"/>
  <c r="C67" i="3"/>
  <c r="B67" i="3"/>
  <c r="A67" i="3"/>
  <c r="E66" i="3"/>
  <c r="D66" i="3"/>
  <c r="C66" i="3"/>
  <c r="B66" i="3"/>
  <c r="A66" i="3"/>
  <c r="E65" i="3"/>
  <c r="D65" i="3"/>
  <c r="C65" i="3"/>
  <c r="B65" i="3"/>
  <c r="A65" i="3"/>
  <c r="E64" i="3"/>
  <c r="D64" i="3"/>
  <c r="C64" i="3"/>
  <c r="B64" i="3"/>
  <c r="A64" i="3"/>
  <c r="E63" i="3"/>
  <c r="D63" i="3"/>
  <c r="C63" i="3"/>
  <c r="B63" i="3"/>
  <c r="A63" i="3"/>
  <c r="E62" i="3"/>
  <c r="D62" i="3"/>
  <c r="C62" i="3"/>
  <c r="B62" i="3"/>
  <c r="A62" i="3"/>
  <c r="E61" i="3"/>
  <c r="D61" i="3"/>
  <c r="C61" i="3"/>
  <c r="B61" i="3"/>
  <c r="A61" i="3"/>
  <c r="E60" i="3"/>
  <c r="D60" i="3"/>
  <c r="C60" i="3"/>
  <c r="B60" i="3"/>
  <c r="A60" i="3"/>
  <c r="E59" i="3"/>
  <c r="D59" i="3"/>
  <c r="C59" i="3"/>
  <c r="B59" i="3"/>
  <c r="A59" i="3"/>
  <c r="E58" i="3"/>
  <c r="D58" i="3"/>
  <c r="C58" i="3"/>
  <c r="B58" i="3"/>
  <c r="A58" i="3"/>
  <c r="E57" i="3"/>
  <c r="D57" i="3"/>
  <c r="C57" i="3"/>
  <c r="B57" i="3"/>
  <c r="A57" i="3"/>
  <c r="E56" i="3"/>
  <c r="D56" i="3"/>
  <c r="C56" i="3"/>
  <c r="B56" i="3"/>
  <c r="A56" i="3"/>
  <c r="E55" i="3"/>
  <c r="D55" i="3"/>
  <c r="C55" i="3"/>
  <c r="B55" i="3"/>
  <c r="A55" i="3"/>
  <c r="E54" i="3"/>
  <c r="D54" i="3"/>
  <c r="C54" i="3"/>
  <c r="B54" i="3"/>
  <c r="A54" i="3"/>
  <c r="E53" i="3"/>
  <c r="D53" i="3"/>
  <c r="C53" i="3"/>
  <c r="B53" i="3"/>
  <c r="A53" i="3"/>
  <c r="E52" i="3"/>
  <c r="D52" i="3"/>
  <c r="C52" i="3"/>
  <c r="B52" i="3"/>
  <c r="A52" i="3"/>
  <c r="E51" i="3"/>
  <c r="D51" i="3"/>
  <c r="C51" i="3"/>
  <c r="B51" i="3"/>
  <c r="A51" i="3"/>
  <c r="E50" i="3"/>
  <c r="D50" i="3"/>
  <c r="C50" i="3"/>
  <c r="B50" i="3"/>
  <c r="A50" i="3"/>
  <c r="E49" i="3"/>
  <c r="D49" i="3"/>
  <c r="C49" i="3"/>
  <c r="B49" i="3"/>
  <c r="A49" i="3"/>
  <c r="E48" i="3"/>
  <c r="D48" i="3"/>
  <c r="C48" i="3"/>
  <c r="B48" i="3"/>
  <c r="A48" i="3"/>
  <c r="E47" i="3"/>
  <c r="D47" i="3"/>
  <c r="C47" i="3"/>
  <c r="B47" i="3"/>
  <c r="A47" i="3"/>
  <c r="E46" i="3"/>
  <c r="D46" i="3"/>
  <c r="C46" i="3"/>
  <c r="B46" i="3"/>
  <c r="A46" i="3"/>
  <c r="E45" i="3"/>
  <c r="D45" i="3"/>
  <c r="C45" i="3"/>
  <c r="B45" i="3"/>
  <c r="A45" i="3"/>
  <c r="E44" i="3"/>
  <c r="D44" i="3"/>
  <c r="C44" i="3"/>
  <c r="B44" i="3"/>
  <c r="A44" i="3"/>
  <c r="E43" i="3"/>
  <c r="D43" i="3"/>
  <c r="C43" i="3"/>
  <c r="B43" i="3"/>
  <c r="A43" i="3"/>
  <c r="E42" i="3"/>
  <c r="D42" i="3"/>
  <c r="C42" i="3"/>
  <c r="B42" i="3"/>
  <c r="A42" i="3"/>
  <c r="E41" i="3"/>
  <c r="D41" i="3"/>
  <c r="C41" i="3"/>
  <c r="B41" i="3"/>
  <c r="A41" i="3"/>
  <c r="E40" i="3"/>
  <c r="D40" i="3"/>
  <c r="C40" i="3"/>
  <c r="B40" i="3"/>
  <c r="A40" i="3"/>
  <c r="E39" i="3"/>
  <c r="D39" i="3"/>
  <c r="C39" i="3"/>
  <c r="B39" i="3"/>
  <c r="A39" i="3"/>
  <c r="E38" i="3"/>
  <c r="D38" i="3"/>
  <c r="C38" i="3"/>
  <c r="B38" i="3"/>
  <c r="A38" i="3"/>
  <c r="E37" i="3"/>
  <c r="D37" i="3"/>
  <c r="C37" i="3"/>
  <c r="B37" i="3"/>
  <c r="A37" i="3"/>
  <c r="E36" i="3"/>
  <c r="D36" i="3"/>
  <c r="C36" i="3"/>
  <c r="B36" i="3"/>
  <c r="A36" i="3"/>
  <c r="E35" i="3"/>
  <c r="D35" i="3"/>
  <c r="C35" i="3"/>
  <c r="B35" i="3"/>
  <c r="A35" i="3"/>
  <c r="E34" i="3"/>
  <c r="D34" i="3"/>
  <c r="C34" i="3"/>
  <c r="B34" i="3"/>
  <c r="A34" i="3"/>
  <c r="E33" i="3"/>
  <c r="D33" i="3"/>
  <c r="C33" i="3"/>
  <c r="B33" i="3"/>
  <c r="A33" i="3"/>
  <c r="E32" i="3"/>
  <c r="D32" i="3"/>
  <c r="C32" i="3"/>
  <c r="B32" i="3"/>
  <c r="A32" i="3"/>
  <c r="E31" i="3"/>
  <c r="D31" i="3"/>
  <c r="C31" i="3"/>
  <c r="B31" i="3"/>
  <c r="A31" i="3"/>
  <c r="E30" i="3"/>
  <c r="D30" i="3"/>
  <c r="C30" i="3"/>
  <c r="B30" i="3"/>
  <c r="A30" i="3"/>
  <c r="E29" i="3"/>
  <c r="D29" i="3"/>
  <c r="C29" i="3"/>
  <c r="B29" i="3"/>
  <c r="A29" i="3"/>
  <c r="E28" i="3"/>
  <c r="D28" i="3"/>
  <c r="C28" i="3"/>
  <c r="B28" i="3"/>
  <c r="A28" i="3"/>
  <c r="E27" i="3"/>
  <c r="D27" i="3"/>
  <c r="C27" i="3"/>
  <c r="B27" i="3"/>
  <c r="A27" i="3"/>
  <c r="E26" i="3"/>
  <c r="D26" i="3"/>
  <c r="C26" i="3"/>
  <c r="B26" i="3"/>
  <c r="A26" i="3"/>
  <c r="E25" i="3"/>
  <c r="D25" i="3"/>
  <c r="C25" i="3"/>
  <c r="B25" i="3"/>
  <c r="A25" i="3"/>
  <c r="E24" i="3"/>
  <c r="D24" i="3"/>
  <c r="C24" i="3"/>
  <c r="B24" i="3"/>
  <c r="A24" i="3"/>
  <c r="E23" i="3"/>
  <c r="D23" i="3"/>
  <c r="C23" i="3"/>
  <c r="B23" i="3"/>
  <c r="A23" i="3"/>
  <c r="E22" i="3"/>
  <c r="D22" i="3"/>
  <c r="C22" i="3"/>
  <c r="B22" i="3"/>
  <c r="A22" i="3"/>
  <c r="E21" i="3"/>
  <c r="D21" i="3"/>
  <c r="C21" i="3"/>
  <c r="B21" i="3"/>
  <c r="A21" i="3"/>
  <c r="E20" i="3"/>
  <c r="D20" i="3"/>
  <c r="C20" i="3"/>
  <c r="B20" i="3"/>
  <c r="A20" i="3"/>
  <c r="E19" i="3"/>
  <c r="D19" i="3"/>
  <c r="C19" i="3"/>
  <c r="B19" i="3"/>
  <c r="A19" i="3"/>
  <c r="E18" i="3"/>
  <c r="D18" i="3"/>
  <c r="C18" i="3"/>
  <c r="B18" i="3"/>
  <c r="A18" i="3"/>
  <c r="E17" i="3"/>
  <c r="D17" i="3"/>
  <c r="C17" i="3"/>
  <c r="B17" i="3"/>
  <c r="A17" i="3"/>
  <c r="E16" i="3"/>
  <c r="D16" i="3"/>
  <c r="C16" i="3"/>
  <c r="B16" i="3"/>
  <c r="A16" i="3"/>
  <c r="E15" i="3"/>
  <c r="D15" i="3"/>
  <c r="C15" i="3"/>
  <c r="B15" i="3"/>
  <c r="A15" i="3"/>
  <c r="E14" i="3"/>
  <c r="D14" i="3"/>
  <c r="C14" i="3"/>
  <c r="B14" i="3"/>
  <c r="A14" i="3"/>
  <c r="E13" i="3"/>
  <c r="D13" i="3"/>
  <c r="C13" i="3"/>
  <c r="B13" i="3"/>
  <c r="A13" i="3"/>
  <c r="E12" i="3"/>
  <c r="D12" i="3"/>
  <c r="C12" i="3"/>
  <c r="B12" i="3"/>
  <c r="A12" i="3"/>
  <c r="E11" i="3"/>
  <c r="D11" i="3"/>
  <c r="C11" i="3"/>
  <c r="B11" i="3"/>
  <c r="A11" i="3"/>
  <c r="E10" i="3"/>
  <c r="D10" i="3"/>
  <c r="C10" i="3"/>
  <c r="B10" i="3"/>
  <c r="A10" i="3"/>
  <c r="E9" i="3"/>
  <c r="D9" i="3"/>
  <c r="C9" i="3"/>
  <c r="B9" i="3"/>
  <c r="A9" i="3"/>
  <c r="E8" i="3"/>
  <c r="D8" i="3"/>
  <c r="C8" i="3"/>
  <c r="B8" i="3"/>
  <c r="A8" i="3"/>
  <c r="E7" i="3"/>
  <c r="D7" i="3"/>
  <c r="C7" i="3"/>
  <c r="B7" i="3"/>
  <c r="A7" i="3"/>
  <c r="E6" i="3"/>
  <c r="D6" i="3"/>
  <c r="C6" i="3"/>
  <c r="B6" i="3"/>
  <c r="A6" i="3"/>
  <c r="E5" i="3"/>
  <c r="D5" i="3"/>
  <c r="C5" i="3"/>
  <c r="B5" i="3"/>
  <c r="A5" i="3"/>
  <c r="E4" i="3"/>
  <c r="D4" i="3"/>
  <c r="C4" i="3"/>
  <c r="B4" i="3"/>
  <c r="A4" i="3"/>
  <c r="E3" i="3"/>
  <c r="D3" i="3"/>
  <c r="C3" i="3"/>
  <c r="B3" i="3"/>
  <c r="A3" i="3"/>
  <c r="E2" i="3"/>
  <c r="D2" i="3"/>
  <c r="C2" i="3"/>
  <c r="B2" i="3"/>
  <c r="A2" i="3"/>
  <c r="E1" i="3"/>
  <c r="D1" i="3"/>
  <c r="C1" i="3"/>
  <c r="B1" i="3"/>
  <c r="A1" i="3"/>
  <c r="E90" i="2"/>
  <c r="D90" i="2"/>
  <c r="C90" i="2"/>
  <c r="B90" i="2"/>
  <c r="A90" i="2"/>
  <c r="E89" i="2"/>
  <c r="D89" i="2"/>
  <c r="C89" i="2"/>
  <c r="B89" i="2"/>
  <c r="A89" i="2"/>
  <c r="E88" i="2"/>
  <c r="D88" i="2"/>
  <c r="C88" i="2"/>
  <c r="B88" i="2"/>
  <c r="A88" i="2"/>
  <c r="E87" i="2"/>
  <c r="D87" i="2"/>
  <c r="C87" i="2"/>
  <c r="B87" i="2"/>
  <c r="A87" i="2"/>
  <c r="E86" i="2"/>
  <c r="D86" i="2"/>
  <c r="C86" i="2"/>
  <c r="B86" i="2"/>
  <c r="A86" i="2"/>
  <c r="E85" i="2"/>
  <c r="D85" i="2"/>
  <c r="C85" i="2"/>
  <c r="B85" i="2"/>
  <c r="A85" i="2"/>
  <c r="E84" i="2"/>
  <c r="D84" i="2"/>
  <c r="C84" i="2"/>
  <c r="B84" i="2"/>
  <c r="A84" i="2"/>
  <c r="E83" i="2"/>
  <c r="D83" i="2"/>
  <c r="C83" i="2"/>
  <c r="B83" i="2"/>
  <c r="A83" i="2"/>
  <c r="E82" i="2"/>
  <c r="D82" i="2"/>
  <c r="C82" i="2"/>
  <c r="B82" i="2"/>
  <c r="A82" i="2"/>
  <c r="E81" i="2"/>
  <c r="D81" i="2"/>
  <c r="C81" i="2"/>
  <c r="B81" i="2"/>
  <c r="A81" i="2"/>
  <c r="E80" i="2"/>
  <c r="D80" i="2"/>
  <c r="C80" i="2"/>
  <c r="B80" i="2"/>
  <c r="A80" i="2"/>
  <c r="E79" i="2"/>
  <c r="D79" i="2"/>
  <c r="C79" i="2"/>
  <c r="B79" i="2"/>
  <c r="A79" i="2"/>
  <c r="E78" i="2"/>
  <c r="D78" i="2"/>
  <c r="C78" i="2"/>
  <c r="B78" i="2"/>
  <c r="A78" i="2"/>
  <c r="E77" i="2"/>
  <c r="D77" i="2"/>
  <c r="C77" i="2"/>
  <c r="B77" i="2"/>
  <c r="A77" i="2"/>
  <c r="E76" i="2"/>
  <c r="D76" i="2"/>
  <c r="C76" i="2"/>
  <c r="B76" i="2"/>
  <c r="A76" i="2"/>
  <c r="E75" i="2"/>
  <c r="D75" i="2"/>
  <c r="C75" i="2"/>
  <c r="B75" i="2"/>
  <c r="A75" i="2"/>
  <c r="E74" i="2"/>
  <c r="D74" i="2"/>
  <c r="C74" i="2"/>
  <c r="B74" i="2"/>
  <c r="A74" i="2"/>
  <c r="E73" i="2"/>
  <c r="D73" i="2"/>
  <c r="C73" i="2"/>
  <c r="B73" i="2"/>
  <c r="A73" i="2"/>
  <c r="E72" i="2"/>
  <c r="D72" i="2"/>
  <c r="C72" i="2"/>
  <c r="B72" i="2"/>
  <c r="A72" i="2"/>
  <c r="E71" i="2"/>
  <c r="D71" i="2"/>
  <c r="C71" i="2"/>
  <c r="B71" i="2"/>
  <c r="A71" i="2"/>
  <c r="E70" i="2"/>
  <c r="D70" i="2"/>
  <c r="C70" i="2"/>
  <c r="B70" i="2"/>
  <c r="A70" i="2"/>
  <c r="E69" i="2"/>
  <c r="D69" i="2"/>
  <c r="C69" i="2"/>
  <c r="B69" i="2"/>
  <c r="A69" i="2"/>
  <c r="E68" i="2"/>
  <c r="D68" i="2"/>
  <c r="C68" i="2"/>
  <c r="B68" i="2"/>
  <c r="A68" i="2"/>
  <c r="E67" i="2"/>
  <c r="D67" i="2"/>
  <c r="C67" i="2"/>
  <c r="B67" i="2"/>
  <c r="A67" i="2"/>
  <c r="E66" i="2"/>
  <c r="D66" i="2"/>
  <c r="C66" i="2"/>
  <c r="B66" i="2"/>
  <c r="A66" i="2"/>
  <c r="E65" i="2"/>
  <c r="D65" i="2"/>
  <c r="C65" i="2"/>
  <c r="B65" i="2"/>
  <c r="A65" i="2"/>
  <c r="E64" i="2"/>
  <c r="D64" i="2"/>
  <c r="C64" i="2"/>
  <c r="B64" i="2"/>
  <c r="A64" i="2"/>
  <c r="E63" i="2"/>
  <c r="D63" i="2"/>
  <c r="C63" i="2"/>
  <c r="B63" i="2"/>
  <c r="A63" i="2"/>
  <c r="E62" i="2"/>
  <c r="D62" i="2"/>
  <c r="C62" i="2"/>
  <c r="B62" i="2"/>
  <c r="A62" i="2"/>
  <c r="E61" i="2"/>
  <c r="D61" i="2"/>
  <c r="C61" i="2"/>
  <c r="B61" i="2"/>
  <c r="A61" i="2"/>
  <c r="E60" i="2"/>
  <c r="D60" i="2"/>
  <c r="C60" i="2"/>
  <c r="B60" i="2"/>
  <c r="A60" i="2"/>
  <c r="E59" i="2"/>
  <c r="D59" i="2"/>
  <c r="C59" i="2"/>
  <c r="B59" i="2"/>
  <c r="A59" i="2"/>
  <c r="E58" i="2"/>
  <c r="D58" i="2"/>
  <c r="C58" i="2"/>
  <c r="B58" i="2"/>
  <c r="A58" i="2"/>
  <c r="E57" i="2"/>
  <c r="D57" i="2"/>
  <c r="C57" i="2"/>
  <c r="B57" i="2"/>
  <c r="A57" i="2"/>
  <c r="E56" i="2"/>
  <c r="D56" i="2"/>
  <c r="C56" i="2"/>
  <c r="B56" i="2"/>
  <c r="A56" i="2"/>
  <c r="E55" i="2"/>
  <c r="D55" i="2"/>
  <c r="C55" i="2"/>
  <c r="B55" i="2"/>
  <c r="A55" i="2"/>
  <c r="E54" i="2"/>
  <c r="D54" i="2"/>
  <c r="C54" i="2"/>
  <c r="B54" i="2"/>
  <c r="A54" i="2"/>
  <c r="E53" i="2"/>
  <c r="D53" i="2"/>
  <c r="C53" i="2"/>
  <c r="B53" i="2"/>
  <c r="A53" i="2"/>
  <c r="E52" i="2"/>
  <c r="D52" i="2"/>
  <c r="C52" i="2"/>
  <c r="B52" i="2"/>
  <c r="A52" i="2"/>
  <c r="E51" i="2"/>
  <c r="D51" i="2"/>
  <c r="C51" i="2"/>
  <c r="B51" i="2"/>
  <c r="A51" i="2"/>
  <c r="E50" i="2"/>
  <c r="D50" i="2"/>
  <c r="C50" i="2"/>
  <c r="B50" i="2"/>
  <c r="A50" i="2"/>
  <c r="E49" i="2"/>
  <c r="D49" i="2"/>
  <c r="C49" i="2"/>
  <c r="B49" i="2"/>
  <c r="A49" i="2"/>
  <c r="E48" i="2"/>
  <c r="D48" i="2"/>
  <c r="C48" i="2"/>
  <c r="B48" i="2"/>
  <c r="A48" i="2"/>
  <c r="E47" i="2"/>
  <c r="D47" i="2"/>
  <c r="C47" i="2"/>
  <c r="B47" i="2"/>
  <c r="A47" i="2"/>
  <c r="E46" i="2"/>
  <c r="D46" i="2"/>
  <c r="C46" i="2"/>
  <c r="B46" i="2"/>
  <c r="A46" i="2"/>
  <c r="E45" i="2"/>
  <c r="D45" i="2"/>
  <c r="C45" i="2"/>
  <c r="B45" i="2"/>
  <c r="A45" i="2"/>
  <c r="E44" i="2"/>
  <c r="D44" i="2"/>
  <c r="C44" i="2"/>
  <c r="B44" i="2"/>
  <c r="A44" i="2"/>
  <c r="E43" i="2"/>
  <c r="D43" i="2"/>
  <c r="C43" i="2"/>
  <c r="B43" i="2"/>
  <c r="A43" i="2"/>
  <c r="E42" i="2"/>
  <c r="D42" i="2"/>
  <c r="C42" i="2"/>
  <c r="B42" i="2"/>
  <c r="A42" i="2"/>
  <c r="E41" i="2"/>
  <c r="D41" i="2"/>
  <c r="C41" i="2"/>
  <c r="B41" i="2"/>
  <c r="A41" i="2"/>
  <c r="E40" i="2"/>
  <c r="D40" i="2"/>
  <c r="C40" i="2"/>
  <c r="B40" i="2"/>
  <c r="A40" i="2"/>
  <c r="E39" i="2"/>
  <c r="D39" i="2"/>
  <c r="C39" i="2"/>
  <c r="B39" i="2"/>
  <c r="A39" i="2"/>
  <c r="E38" i="2"/>
  <c r="D38" i="2"/>
  <c r="C38" i="2"/>
  <c r="B38" i="2"/>
  <c r="A38" i="2"/>
  <c r="E37" i="2"/>
  <c r="D37" i="2"/>
  <c r="C37" i="2"/>
  <c r="B37" i="2"/>
  <c r="A37" i="2"/>
  <c r="E36" i="2"/>
  <c r="D36" i="2"/>
  <c r="C36" i="2"/>
  <c r="B36" i="2"/>
  <c r="A36" i="2"/>
  <c r="E35" i="2"/>
  <c r="D35" i="2"/>
  <c r="C35" i="2"/>
  <c r="B35" i="2"/>
  <c r="A35" i="2"/>
  <c r="E34" i="2"/>
  <c r="D34" i="2"/>
  <c r="C34" i="2"/>
  <c r="B34" i="2"/>
  <c r="A34" i="2"/>
  <c r="E33" i="2"/>
  <c r="D33" i="2"/>
  <c r="C33" i="2"/>
  <c r="B33" i="2"/>
  <c r="A33" i="2"/>
  <c r="E32" i="2"/>
  <c r="D32" i="2"/>
  <c r="C32" i="2"/>
  <c r="B32" i="2"/>
  <c r="A32" i="2"/>
  <c r="E31" i="2"/>
  <c r="D31" i="2"/>
  <c r="C31" i="2"/>
  <c r="B31" i="2"/>
  <c r="A31" i="2"/>
  <c r="E30" i="2"/>
  <c r="D30" i="2"/>
  <c r="C30" i="2"/>
  <c r="B30" i="2"/>
  <c r="A30" i="2"/>
  <c r="E29" i="2"/>
  <c r="D29" i="2"/>
  <c r="C29" i="2"/>
  <c r="B29" i="2"/>
  <c r="A29" i="2"/>
  <c r="E28" i="2"/>
  <c r="D28" i="2"/>
  <c r="C28" i="2"/>
  <c r="B28" i="2"/>
  <c r="A28" i="2"/>
  <c r="E27" i="2"/>
  <c r="D27" i="2"/>
  <c r="C27" i="2"/>
  <c r="B27" i="2"/>
  <c r="A27" i="2"/>
  <c r="E26" i="2"/>
  <c r="D26" i="2"/>
  <c r="C26" i="2"/>
  <c r="B26" i="2"/>
  <c r="A26" i="2"/>
  <c r="E25" i="2"/>
  <c r="D25" i="2"/>
  <c r="C25" i="2"/>
  <c r="B25" i="2"/>
  <c r="A25" i="2"/>
  <c r="E24" i="2"/>
  <c r="D24" i="2"/>
  <c r="C24" i="2"/>
  <c r="B24" i="2"/>
  <c r="A24" i="2"/>
  <c r="E23" i="2"/>
  <c r="D23" i="2"/>
  <c r="C23" i="2"/>
  <c r="B23" i="2"/>
  <c r="A23" i="2"/>
  <c r="E22" i="2"/>
  <c r="D22" i="2"/>
  <c r="C22" i="2"/>
  <c r="B22" i="2"/>
  <c r="A22" i="2"/>
  <c r="E21" i="2"/>
  <c r="D21" i="2"/>
  <c r="C21" i="2"/>
  <c r="B21" i="2"/>
  <c r="A21" i="2"/>
  <c r="E20" i="2"/>
  <c r="D20" i="2"/>
  <c r="C20" i="2"/>
  <c r="B20" i="2"/>
  <c r="A20" i="2"/>
  <c r="E19" i="2"/>
  <c r="D19" i="2"/>
  <c r="C19" i="2"/>
  <c r="B19" i="2"/>
  <c r="A19" i="2"/>
  <c r="E18" i="2"/>
  <c r="D18" i="2"/>
  <c r="C18" i="2"/>
  <c r="B18" i="2"/>
  <c r="A18" i="2"/>
  <c r="E17" i="2"/>
  <c r="D17" i="2"/>
  <c r="C17" i="2"/>
  <c r="B17" i="2"/>
  <c r="A17" i="2"/>
  <c r="E16" i="2"/>
  <c r="D16" i="2"/>
  <c r="C16" i="2"/>
  <c r="B16" i="2"/>
  <c r="A16" i="2"/>
  <c r="E15" i="2"/>
  <c r="D15" i="2"/>
  <c r="C15" i="2"/>
  <c r="B15" i="2"/>
  <c r="A15" i="2"/>
  <c r="E14" i="2"/>
  <c r="D14" i="2"/>
  <c r="C14" i="2"/>
  <c r="B14" i="2"/>
  <c r="A14" i="2"/>
  <c r="E13" i="2"/>
  <c r="D13" i="2"/>
  <c r="C13" i="2"/>
  <c r="B13" i="2"/>
  <c r="A13" i="2"/>
  <c r="E12" i="2"/>
  <c r="D12" i="2"/>
  <c r="C12" i="2"/>
  <c r="B12" i="2"/>
  <c r="A12" i="2"/>
  <c r="E11" i="2"/>
  <c r="D11" i="2"/>
  <c r="C11" i="2"/>
  <c r="B11" i="2"/>
  <c r="A11" i="2"/>
  <c r="E10" i="2"/>
  <c r="D10" i="2"/>
  <c r="C10" i="2"/>
  <c r="B10" i="2"/>
  <c r="A10" i="2"/>
  <c r="E9" i="2"/>
  <c r="D9" i="2"/>
  <c r="C9" i="2"/>
  <c r="B9" i="2"/>
  <c r="A9" i="2"/>
  <c r="E8" i="2"/>
  <c r="D8" i="2"/>
  <c r="C8" i="2"/>
  <c r="B8" i="2"/>
  <c r="A8" i="2"/>
  <c r="E7" i="2"/>
  <c r="D7" i="2"/>
  <c r="C7" i="2"/>
  <c r="B7" i="2"/>
  <c r="A7" i="2"/>
  <c r="E6" i="2"/>
  <c r="D6" i="2"/>
  <c r="C6" i="2"/>
  <c r="B6" i="2"/>
  <c r="A6" i="2"/>
  <c r="E5" i="2"/>
  <c r="D5" i="2"/>
  <c r="C5" i="2"/>
  <c r="B5" i="2"/>
  <c r="A5" i="2"/>
  <c r="E4" i="2"/>
  <c r="D4" i="2"/>
  <c r="C4" i="2"/>
  <c r="B4" i="2"/>
  <c r="A4" i="2"/>
  <c r="E3" i="2"/>
  <c r="D3" i="2"/>
  <c r="C3" i="2"/>
  <c r="B3" i="2"/>
  <c r="A3" i="2"/>
  <c r="E2" i="2"/>
  <c r="D2" i="2"/>
  <c r="C2" i="2"/>
  <c r="B2" i="2"/>
  <c r="A2" i="2"/>
  <c r="E1" i="2"/>
  <c r="D1" i="2"/>
  <c r="C1" i="2"/>
  <c r="B1" i="2"/>
  <c r="A1" i="2"/>
</calcChain>
</file>

<file path=xl/sharedStrings.xml><?xml version="1.0" encoding="utf-8"?>
<sst xmlns="http://schemas.openxmlformats.org/spreadsheetml/2006/main" count="1227" uniqueCount="45">
  <si>
    <t>Code name</t>
  </si>
  <si>
    <t>Code description</t>
  </si>
  <si>
    <t>Code examples</t>
  </si>
  <si>
    <t>passive learning</t>
  </si>
  <si>
    <t>Learners being oriented toward and receiving information from the instructional materials without overtly doing anything else related to learning.</t>
  </si>
  <si>
    <t>TASK DESCRIPTION: 
English text devoted to students that:
1) requires only listening, observing, reading, or watching an animation/video. For example: "Read the following instructions [...]"; "Watch the video and [...] " 
2) sounds meaningful/readable, unless higher order tasks are requested (e.g., descriptions potentially extracted from third-party tools such as youtube, descriptive manuals, ...). For example: "BUDDY is an endearing emotional robot [...]; "Computers are all around us [...]"
3) poses rhetorical and open questions. For example:  "Do you remember that in the lesson [...]  you discovered [...]?"
4) requires not only passive learning. If it also requires a higher level of engagement, then it should NOT be coded as passive, as in: "Watch the video and answer the following questions"
5) requiring students to observe. If such observation is recorded or tracked or they are required to describe what happened, then it should NOT be coded as passive, as in: "Describe below what you observe"
Caution: If the text is too short it should NOT be coded as Passive:  For example: titles/headings such as "Trigonometry"
---
EMBEDDED ARTIFACT: 
Embedded artifacts with a learning instruction preceding or accompanying them that:
1) only deliver content (i.e., just static content requiring students to consume information). For example: images, gifs, audio, video, or pdfs
2) do not require students to interact with the content. For example: Learning analytics apps that only show dashboards without posing reflection questions to the students (Phase Transitions, Time Checker, Time Spent, Time Spent Summary, Timeline), apps where teachers provide feedback to the students (but the students cannot communicate back),  video players, or apps that only visualize resources</t>
  </si>
  <si>
    <t>active learning</t>
  </si>
  <si>
    <t>Learners do some form of overt motoric action or physical manipulation without necessarily entailubf the production of an artifact.</t>
  </si>
  <si>
    <t>TASK DESCRIPTION: 
English text devoted to students that:
1) requires individual interaction (i.e., manipulation beyond browsing) with physical/digital resources (e.g., using a lab or devices such as meters, scales, chronometers...). For example: "Measure the distance between [...]"; "In this task, you will have to balance the seesaw [...]"; "Place things in the correct order ..."; "Follow these steps, take rule, measure the length, ...." 
2) requires providing or "sharing" existing material (e.g., refs or pictures) individually. For example: "Upload an image of a volcano"
Caution: If the item requires not only active but also a higher level of engagement, then the item should NOT be coded as active, as in: "Watch the following video and write down your conclusions"
---
EMBEDDED ARTIFACT: 
Embedded artifacts with a learning instruction preceding or accompanying them that:
1) enable students to interact with the content but do not entail the construction of an artifact. For example: a calculator, a periodic table, simulations and online labs</t>
  </si>
  <si>
    <t>constructive learning</t>
  </si>
  <si>
    <t>Learners generate or produce additional externalized outputs or products beyond what was provided in the learning materials.</t>
  </si>
  <si>
    <t>TASK DESCRIPTION: 
English text devoted to students that:
1) requires individual content creation. For example: "Now, create a concept map based on [...]"; "Use the following app to write down your hypothesis [...]";  "Answer the following questions/quiz: [...]"; 
2) requires students to produce new materials or verbalize their ideas individually (to be shared). For example: "Draw your initial thoughts and ideas"; "Share your thoughts/ideas/suggestions of [...]";
Caution: If the item requires not only constructive but also a higher level of engagement, then the item should NOT be coded as constructive, as in: "Present your ideas and discuss them with your peers"
---
EMBEDDED ARTIFACT: 
Embedded artifacts with a learning instruction preceding or accompanying them that:
1) promote individual content creation. For example: apps to collect students' answers (e.g., input box, observation tool, tables or questionnaires), or to support the creation of hypotheses,  research questions, concept maps, experiment designs,  or reports</t>
  </si>
  <si>
    <t>interactive learning</t>
  </si>
  <si>
    <t>Learners dialogue with another person, device, learning environment, or system (e.g., a chatbot). Also, if a learning environment or computer-based system expects a response from the user, and provides feedback to that response. It does not necessarily entail the creation of an artifact.</t>
  </si>
  <si>
    <t>TASK DESCRIPTION: 
1) Items with neither description (i.e., "No task description") or embedded artifact (i.e., "No artifact embedded) 
2) Text does not request any learning action (e.g., browsing instructions,  short headings/titles without clear learning goals, wrap-up items;  requests for administrative tasks, or a reminder not related to the learning itself ) or without enough information to code it. For example: "once you're done, go to the following tab"; "Trigonemetry"; "All About the Unit Circle"; "you have learned about ..."; "ask your teacher for an account"); "save your work"; "Questions"; "Learning outcomes"
3) Text that is meaningless/unreadable. For example: "äsdfasdfasdf" or text potential extracted from images such as ",..mm HE [3 Peter Hermes PM N Dreamsvme mm"
4) Text written in other languages different than English. For example: "En este diseño ..."; "Bienvenue à [...]"
5) References to a demo/test usage. For example: "This is a test"
6) Text directed to teachers: "Prompt your students to come back [...]"
---
EMBEDDED ARTIFACT:
1) Embedded artifacts with no learning instruction preceding or accompanying them. For example, isolated apps, documents, or images</t>
  </si>
  <si>
    <t>individual activity</t>
  </si>
  <si>
    <t>Learners are asked to accomplish certain activities individually, not involving the creation of an artifact</t>
  </si>
  <si>
    <t xml:space="preserve">TASK DESCRIPTION: 
English text devoted to students that:
1) requires an individual task without entailing artifact generation, e.g.: "Read the following instructions [...]"; "Now, you will have to measure the duration and distance covered by [...]";  "Place things in the correct order [...]"; "Share your references [...]";  "Thanks for watching, don't forget to like, comment, subscribe"; "Do you remember that in the lesson [...]  you discovered [...]?"
2) simply offers meaningful text to be read, unless the text is too short as in titles/headings such as "Trigonometry". In that case, the item should NOT be coded as individual activity.
3) poses rhetorical and open questions:  For example:  "Do you remember that in the lesson [...]  you discovered [...]?"
Caution: 
1) If the text entails individual content generation, then it should NOT be coded as an individual activity, as in: "Write down your answers"
2) If the text entails collective activities, then it should NOT be coded as individual activity, as in: "Discuss with your team"
EMBEDDED ARTIFACT:
Embedded artifacts with a learning instruction preceding or accompanying them that:
1) only deliver content, just requiring students to consume static information. For example: images, gifs, audio, video, or pdfs 
2) do not require students to interact with the content. For example: Learning analytics apps that only show dashboards without posing reflection questions to the students (Phase Transitions, Time Checker, Time Spent, Time Spent Summary, Timeline), apps where teachers provide feedback to the students (but the students cannot communicate back),  video players, or apps that only visualize resources
3) enable students to interact with the content but do not entail the construction of an artefact. For example: a calculator, a periodic table, simulations and online labs. </t>
  </si>
  <si>
    <t>individual product</t>
  </si>
  <si>
    <t>The participating students were asked to produce an individual artifact</t>
  </si>
  <si>
    <t>TASK DESCRIPTION: 
English text devoted to students that:
1) requires individual artifact generation. For example: "Write down your measurements in the following table"; "Through the different objects and report your observations in the following tool";  "Answer the following questions"; "Create a report summarizing your investigation"; 
2) prompt the students to verbalize their ideas/thoughts. For example: "Draw your initial thoughts and ideas"; "Share your thoughts/ideas/suggestions of [...]"
Caution:
1) If the text also entails collective product generation should NOT be coded as "individual product"
---
EMBEDDED ARTIFACT:
Embedded artifacts with a learning instruction preceding or accompanying them that:
1) promote individual content creation. For example: apps to collect students' answers (e.g., input box, observation tool, tables or questionnaires), or to support the creation of hypotheses,  research questions, concept maps, experiment designs,  or reports</t>
  </si>
  <si>
    <t>collective activity</t>
  </si>
  <si>
    <t>Learners are asked to only accomplish certain activities with other people (e.g., other peers, teacher, parents, external people) not involving the creation of an artifact</t>
  </si>
  <si>
    <t>TASK DESCRIPTION: 
English text devoted to students that:
1) requires collective work with peers without entailing artifact generation. For example: "Share your thoughts/results with your colleagues" "In pairs you will have to brainstorm on ..." "Discuss with your team ..." "Present your ideas to the class ..." "Provide feedback to each other"  "Coordinate with your colleagues in order to ..."
Caution: 
1) if the text also requires collective product creation, it should NOT be coded as a collective activity, as in: "Share your thoughts and create a joint summary"
2) items not requesting collaboration with other peers but with other stakeholders should NOT be coded "Collective activity", as in "Ask your parents what they think about ...."
---
EMBEDDED ARTIFACT: 
Embedded artifacts with a learning instruction preceding or accompanying them that:
1) enable communication. For example: chat tools (e.g., SpeakUp) or conference tools (Zoom, Skype, or Teams)</t>
  </si>
  <si>
    <t>collective product</t>
  </si>
  <si>
    <t>Learners are asked to produce an artifact with other people (e.g., other peers, teacher, parents, external people)</t>
  </si>
  <si>
    <t>TASK DESCRIPTION: 
English text devoted to students that:
1) requires collective artifact generation with peers such as joint reports, slides, concept maps, ... For example: "In groups, create a report [...]"; "Prepare a joint presentation [...]"
Caution: 
1) items not requesting collaboration with other peers but with other stakeholders shout NOT be coded "Collective product", as in "ask your teacher for an account"
2) If creating the product in groups is optional, shout NOT be coded "Collective product"
---
EMBEDDED ARTIFACT: 
Embedded artifacts with a learning instruction preceding or accompanying them that:
1) enable collaborative content creation. For example: collaborative editors (e.g., shared wikis, padlet), or tools for peer assessment or peer feedback</t>
  </si>
  <si>
    <t>orientation</t>
  </si>
  <si>
    <t>The process of stimulating curiosity about a topic and addressing a learning challenge through a problem statement.</t>
  </si>
  <si>
    <t>TASK DESCRIPTION:
This phase usually contains English text devoted to students with some of these elements:
1) A meaningful/readable textual description frequently pointing to pictures, videos, or external documents presenting the problem/phenomenon (often related to real-life examples, misconceptions or controversial topics), stimulating interest towards the domain and curiosity to carry out an inquiry. They may not include any learning activity to be carried out. For example: "Ever wondered how buildings are measured and structured orderly so we can live safely in it?"
2) Pointers/links to materials to bridge knowledge gaps or to get prepared for the learning activities. For example: "Do you still know that in the lesson about "The colour of light" you discovered [...]"
3) An overview of the tasks ahead (what is expected from students in terms of learning, ways of thinking and behaviour) and requirements to be taken into consideration (e.g., grouping arrangements, technical requirements, required instruments/materials). For example: "In this first phase of estimation, you will create a functional model of the electric car that you can use to estimate power." ; "In order to do that you will need to have an account."
4) A description of the purpose/learning goal of the activity/ILS. For example: "With this ILS you can learn about ..."; "This lesson will bring you to the world of Black Holes. [...]" "We are going to learn about Digital Divide"
5) An explanation of what students should be able to do by the end of the lesson. For example: "At the end of this lesson, students should be able to: 1. explain [...]; 2. state [...]; 3. explain [...]"
6) An explanation about the relevance of the topic (i.e. why students would want to learn this topic). For example: "In today's lesson you will learn about the importance of natural and sexual selection processes in understanding evolution"; "'He has his father's eyes!' or 'Maybe my genes are wrong!' are phrases we have all heard of. Have you ever wondered how genes define the characteristics of an individual? How could something not visible to our naked eye be responsible for the shape of our eyes or the color of our hair?"
7) Introductions to the domain and background/additional information (e.g., theory) as well as app/lab tutorials. For example: "The measure of extension on an elastic material is proportional to the force exerted on them. [...]"; "Below you will find a brief tutorial [...]"
8) Invitations to explore or get familiar with a lab/app (i.e., just to know how it works and prepare the student for later activities). For example:  "Explore the history of computers and the features they all share"
9) Tips/guidelines without an associated task (e.g., how to create a research question, concept map, hypothesis, run an effective collaboration, ...). For example: "A concept map is a visual representation of your thoughts, [...] Avoid linking everything to everything [...]"; "Tips for Research";  "Tips for a good collaboration"
Caution: Text referring to the Orientation phase without providing any additional information, should NOT be coded as "Orientation". For example: "This is the Orientation phase"
---
EMBEDDED ARTIFACT:
Caution: artifacts without TASK DESCRIPTION or not long enough to understand the task (e.g. titles) should NOT be coded as "Orientation"</t>
  </si>
  <si>
    <t>conceptualisation</t>
  </si>
  <si>
    <t>The process of generating research questions and/or hypotheses regarding a stated problem.</t>
  </si>
  <si>
    <t>TASK DESCRIPTION:
This phase usually contains English text devoted to students with some of these elements:
1) Requests to create "theory-based"/educated/misconception/mistake-based hypotheses, research questions or concept maps. For example: "Create your hypothesis"
2) Triggers to reflect on a given scientific study to pick up skills/ideas that students can use in their own study or to identify a number of characteristic mistakes to be avoided. For example: "Look at the following study. Which good practices/mistakes do you identify"
3) Prompts/questions to identify the key variables of the study (to formulate the research questions and hypothesis). For example: "You have now been introduced to the different variables [...]. Before performing experiments you need to form an overview of your research topic and decide what you want to know. You do this by formulating research questions. [...]"
Caution: Text referring to the Conceptualization phase without providing any additional information, should NOT be coded as "Conceptualization". For example: "This is the Conceptualization phase"
---
EMBEDDED ARTIFACT:
Embedded artifacts with a learning instruction preceding or accompanying them that:
1)  enable or scaffold the creation of hypotheses, research questions or concept maps</t>
  </si>
  <si>
    <t>investigation</t>
  </si>
  <si>
    <t>The process of planning exploration or experimentation, collecting and analysing data based on the experimental design or exploration.
* Exploration: The process of systematic and planned data generation on the basis of a research question.
* Experimentation: The process of designing and conducting an experiment in order to test a hypothesis.
* Data Interpretation: The process of making meaning out of collected data and synthesizing new knowledge.</t>
  </si>
  <si>
    <t>TASK DESCRIPTION:
This phase usually contains English text devoted to students with some of these elements:
1) Tasks to create the experiment design: E.g.: "In the Investigation phase you will design and then perform your experiments. First design your experiments and [...]"
2) Requests to run the experiments. They often detail the steps (e.g., only change one variable at a time, configure the lab, collect enough data, ...). E.g.: "Now you are ready to measure the brightness of [...]. When you are done proceed to create a graph [...]"; "Finally [...] find the limit mass of [...]"
3) Exploration exercises/opportunities to explore/get familiar with the labs before the experiment: "Explore the Simulation by moving the red dot [...]"; 
4) Questions to collect doubts about the lab usage. E.g.: "In case you have doubts about the lab, write down your questions in the following input box"
5) Simulations and Online labs or descriptions about the physical materials to be used during the inquiry. E.g.: "From the unit circle on the lab [...]"; "Have a look at the Mixing colors virtual laboratory below"
6) References apps or materials/instruments to collect or process evidence. E.g.: "Record your observations in the tool below the lab"; "Plot your dataset with the Viewer tool"; 
7) References to the hypothesis/research questions to narrow down the scope of the investigation (e.g., to identify the variables to work with). E.g.: "You want to answer your research question. For this, you will conduct an experiment [...]"
8) Requests to do observations or collect data/evidence: "[...] write down your observation below"; "Record your observations in the tool below the lab"; "Take a picture of the observed phenomenon"
9) Requests to develop explanations/verbalize their understanding of what they have explored, based on evidence:  "From the unit circle on the lab, what is the radius of the circle and how do you know?"
10) Items requiring to reach conclusions should NOT be coded as investigation. E.g.: "When you finish your research, make sure you analyse your data carefully in order to answer the questions [...]"
11) If there is no hypothesis/ research question / research problem (either created by the student or provided by the teacher), Items should NOT be coded as investigation. E.g.: "Explore the history of computers and the features they all share."
Caution: Text referring to the Investigation phase without providing any additional information, should NOT be coded as "Investigation". For example: "This is the Investigation phase"
---
EMBEDDED ARTIFACT:
Embedded artifacts with a learning instruction preceding or accompanying them that:
1) offer simulations or online labs
2) scaffold the experiment design, the data gathering or the analysis during an experiment. For example: the experiment design tools, observation tools, and apps to plot the data</t>
  </si>
  <si>
    <t>conclusion</t>
  </si>
  <si>
    <t>The process of drawing conclusions from the data. Comparing inferences made based on data with hypotheses or research questions.</t>
  </si>
  <si>
    <t>TASK DESCRIPTION:
This phase usually contains English text devoted to students with some of these elements:
1) Requests to create conclusions based on the evidence collected during the investigation phase (conclusion tool). For example:  "Once you have tried different combinations, open your notes and answer as detailed as possible the following questions:" "Now you have to see whether these data can help accept or reject your hypotheses. You can find your hypotheses at the top of the Conclusion tool below. "
2) References/connections with the previously posed hypotheses/questions and the gathered evidence to reflect upon. For example:  "Can you answer your research question with the results you obtained? You can use the conclusion tool below to have a look at your research question and on the observations that you recorded during the experiments"; "You have collected all data needed to draw your conclusions;"
3) Suggestions to repeat the experiments in case of wrong conclusions or insufficient evidence. For example: "You can always go back to the Investigation phase to perform additional experiments if you believe you need more evidence"
Caution: 
1) if there's no previous hypothesis/research question followed by data gathering, the item should NOT be coded as "Conclusion"
2) Text referring to the Conclusion phase without providing any additional information, should NOT be coded as "Conclusion". For example: "This is the Conclusion phase"
---
EMBEDDED ARTIFACT:
Embedded artifacts with a learning instruction preceding or accompanying them that:
1) Apps to create conclusions</t>
  </si>
  <si>
    <t>discussion</t>
  </si>
  <si>
    <t>The process of presenting findings of particular phases or the whole inquiry cycle by communicating with others and/or engaging in reflective activities about the whole learning process or its phases.
* Communication: The process of presenting outcomes of an inquiry phase or of the whole inquiry cycle to others (peers, teachers) and collecting feedback from them. Discussion with others.
* Reflection: The process of describing, critiquing, evaluating and discussing the whole inquiry cycle or a specific phase. Inner discussion.</t>
  </si>
  <si>
    <t>CONTENT DESCRIPTION:
This phase usually contains English text devoted to students with some of these elements:
1) Activities requiring group work on a certain artifact. For example:  "[...] discuss  with your team and try to answer the questions below"
2) Activities promoting the discussion with peers, parents or teachers to share thoughts, materials, findings or conclusions (often proposing questions to discuss). For example: "[...] present your work to your colleagues and discuss the results."; "Share your thoughts/ideas/suggestions of how [...]"
3) Activities where students provide/receive feedback to/from peers and teachers. For example: "Respond to the questions below for immediate feedback"
4) Requests to prepare a report/paper/presentation about the inquiry process. For example: "Prepare a full report about your research"
5) Activities promoting the reflection on the success of the inquiry,  process or cycle  (e.g., What did I do? Why did I do so? Did I do well? What are the other options in a similar situation?), or the progress towards the learning goals. For example: "Write down some of the difficulties you have faced"; "If you cannot answer your research question, ask yourself [...]Did your research question contain [...] Did you design your experiment in such a way that [...] Do you think it is possible to answer [...]"
6) Activities triggering reflection on the process, the conclusion, on identified mistakes, misconceptions or the study's limitations. For example: "To reflect on your activities please click on the circular black arrows icon to refresh the reflection tool. Then answer the questions that follow."
7) Requests to suggest how the inquiry-based learning process could be improved. For example: "Share your thoughts/ideas/suggestions of how you could improve ..."
8) Requests to propose new problems for a new inquiry cycle, or new aspects to be inquired. For example: "We have seen that the quantity of data has a direct impact [...] But, what about the data quality?" 
9) Requests to collect feedback from the students about the ILS. For example: "Please, provide ideas about the strengths and weaknesses of this learning activity "
10) Quizzes/questionnaires enabling self-assessment/receiving feedback from teachers or gathering ideas for brainstorming activities. For example: "use the following quiz to self-assess your knowledge about [...]"
Caution: Text referring to the Discussion phase without providing any additional information, should NOT be coded as "Investigation". For example: "This is the Discussion phase"
---
EMBEDDED ARTIFACT:
Embedded artifacts with a learning instruction preceding or accompanying them that:
1) support the creation of scientific reports about the learning process, which can be shared later
2) trigger self-reflection about the learning content or process (with statistics and/or questions to guide the reflection)
3) enable communication (e.g., SpeakUp) and/or collaboration (GDoc, Padlet)
4) Apps for self-assessment. For example: learning analytics tools</t>
  </si>
  <si>
    <t>Summaries</t>
  </si>
  <si>
    <t>0</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</si>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</sst>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2"/>
      <color theme="1"/>
      <name val="Aptos Narrow"/>
      <family val="2"/>
      <scheme val="minor"/>
    </font>
    <font>
      <b/>
      <sz val="8"/>
      <color theme="1"/>
      <name val="Arial"/>
      <family val="2"/>
    </font>
    <font>
      <sz val="8"/>
      <color theme="1"/>
      <name val="Arial"/>
      <family val="2"/>
    </font>
    <font>
      <sz val="12"/>
      <color indexed="8"/>
      <name val="Aptos Narrow"/>
    </font>
    <font>
      <sz val="12"/>
      <color indexed="8"/>
      <name val="Arial"/>
      <family val="2"/>
    </font>
    <font>
      <b/>
      <sz val="8"/>
      <color indexed="8"/>
      <name val="Arial"/>
      <family val="2"/>
    </font>
    <font>
      <sz val="9"/>
      <color indexed="11"/>
      <name val="Arial"/>
      <family val="2"/>
    </font>
    <font>
      <b/>
      <sz val="9"/>
      <color indexed="11"/>
      <name val="Arial"/>
      <family val="2"/>
    </font>
    <font>
      <b/>
      <sz val="9"/>
      <color indexed="8"/>
      <name val="Arial"/>
      <family val="2"/>
    </font>
  </fonts>
  <fills count="9">
    <fill>
      <patternFill patternType="none"/>
    </fill>
    <fill>
      <patternFill patternType="gray125"/>
    </fill>
    <fill>
      <patternFill patternType="solid">
        <fgColor rgb="FFEAD1DC"/>
        <bgColor rgb="FFEAD1DC"/>
      </patternFill>
    </fill>
    <fill>
      <patternFill patternType="solid">
        <fgColor rgb="FFCFE2F3"/>
        <bgColor rgb="FFCFE2F3"/>
      </patternFill>
    </fill>
    <fill>
      <patternFill patternType="solid">
        <fgColor rgb="FFFFF2CC"/>
        <bgColor rgb="FFFFF2CC"/>
      </patternFill>
    </fill>
    <fill>
      <patternFill patternType="solid">
        <fgColor indexed="9"/>
        <bgColor auto="1"/>
      </patternFill>
    </fill>
    <fill>
      <patternFill patternType="solid">
        <fgColor theme="3" tint="0.89999084444715716"/>
        <bgColor indexed="64"/>
      </patternFill>
    </fill>
    <fill>
      <patternFill patternType="solid">
        <fgColor theme="5" tint="0.79998168889431442"/>
        <bgColor indexed="64"/>
      </patternFill>
    </fill>
    <fill>
      <patternFill patternType="solid">
        <fgColor theme="9" tint="0.79998168889431442"/>
        <bgColor indexed="64"/>
      </patternFill>
    </fill>
  </fills>
  <borders count="1">
    <border>
      <left/>
      <right/>
      <top/>
      <bottom/>
      <diagonal/>
    </border>
  </borders>
  <cellStyleXfs count="2">
    <xf numFmtId="0" fontId="0" fillId="0" borderId="0"/>
    <xf numFmtId="0" fontId="3" fillId="0" borderId="0"/>
  </cellStyleXfs>
  <cellXfs count="25">
    <xf numFmtId="0" fontId="0" fillId="0" borderId="0" xfId="0"/>
    <xf numFmtId="0" fontId="1" fillId="0" borderId="0" xfId="0" applyFont="1"/>
    <xf numFmtId="0" fontId="1" fillId="0" borderId="0" xfId="0" applyFont="1" applyAlignment="1">
      <alignment wrapText="1"/>
    </xf>
    <xf numFmtId="0" fontId="1" fillId="2" borderId="0" xfId="0" applyFont="1" applyFill="1" applyAlignment="1">
      <alignment textRotation="90"/>
    </xf>
    <xf numFmtId="0" fontId="1" fillId="3" borderId="0" xfId="0" applyFont="1" applyFill="1" applyAlignment="1">
      <alignment textRotation="90"/>
    </xf>
    <xf numFmtId="0" fontId="1" fillId="4" borderId="0" xfId="0" applyFont="1" applyFill="1" applyAlignment="1">
      <alignment textRotation="90"/>
    </xf>
    <xf numFmtId="0" fontId="2" fillId="0" borderId="0" xfId="0" applyFont="1"/>
    <xf numFmtId="0" fontId="2" fillId="0" borderId="0" xfId="0" applyFont="1" applyAlignment="1">
      <alignment wrapText="1"/>
    </xf>
    <xf numFmtId="9" fontId="2" fillId="2" borderId="0" xfId="0" applyNumberFormat="1" applyFont="1" applyFill="1"/>
    <xf numFmtId="9" fontId="2" fillId="3" borderId="0" xfId="0" applyNumberFormat="1" applyFont="1" applyFill="1"/>
    <xf numFmtId="9" fontId="2" fillId="4" borderId="0" xfId="0" applyNumberFormat="1" applyFont="1" applyFill="1"/>
    <xf numFmtId="0" fontId="3" fillId="0" borderId="0" xfId="1"/>
    <xf numFmtId="49" fontId="8" fillId="5" borderId="0" xfId="1" applyNumberFormat="1" applyFont="1" applyFill="1"/>
    <xf numFmtId="0" fontId="3" fillId="5" borderId="0" xfId="1" applyFill="1"/>
    <xf numFmtId="0" fontId="7" fillId="5" borderId="0" xfId="1" applyFont="1" applyFill="1" applyAlignment="1">
      <alignment vertical="center" wrapText="1"/>
    </xf>
    <xf numFmtId="0" fontId="6" fillId="5" borderId="0" xfId="1" applyFont="1" applyFill="1" applyAlignment="1">
      <alignment vertical="center" wrapText="1"/>
    </xf>
    <xf numFmtId="0" fontId="3" fillId="5" borderId="0" xfId="1" applyFill="1" applyAlignment="1">
      <alignment vertical="center" wrapText="1"/>
    </xf>
    <xf numFmtId="0" fontId="3" fillId="5" borderId="0" xfId="1" applyFill="1" applyAlignment="1">
      <alignment wrapText="1"/>
    </xf>
    <xf numFmtId="49" fontId="3" fillId="6" borderId="0" xfId="1" applyNumberFormat="1" applyFill="1" applyAlignment="1">
      <alignment wrapText="1"/>
    </xf>
    <xf numFmtId="0" fontId="7" fillId="5" borderId="0" xfId="1" applyFont="1" applyFill="1" applyAlignment="1">
      <alignment wrapText="1"/>
    </xf>
    <xf numFmtId="0" fontId="6" fillId="5" borderId="0" xfId="1" applyFont="1" applyFill="1"/>
    <xf numFmtId="49" fontId="5" fillId="6" borderId="0" xfId="1" applyNumberFormat="1" applyFont="1" applyFill="1" applyAlignment="1">
      <alignment wrapText="1"/>
    </xf>
    <xf numFmtId="49" fontId="3" fillId="7" borderId="0" xfId="1" applyNumberFormat="1" applyFill="1" applyAlignment="1">
      <alignment wrapText="1"/>
    </xf>
    <xf numFmtId="49" fontId="3" fillId="8" borderId="0" xfId="1" applyNumberFormat="1" applyFill="1" applyAlignment="1">
      <alignment wrapText="1"/>
    </xf>
    <xf numFmtId="49" fontId="4" fillId="8" borderId="0" xfId="1" applyNumberFormat="1" applyFont="1" applyFill="1" applyAlignment="1">
      <alignment wrapText="1" readingOrder="1"/>
    </xf>
  </cellXfs>
  <cellStyles count="2">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37"/>
  <sheetViews>
    <sheetView showGridLines="0" topLeftCell="A6" zoomScale="76" zoomScaleNormal="76" workbookViewId="0">
      <selection activeCell="C3" sqref="C3"/>
    </sheetView>
  </sheetViews>
  <sheetFormatPr baseColWidth="10" defaultColWidth="10.83203125" defaultRowHeight="16" customHeight="1" x14ac:dyDescent="0.2"/>
  <cols>
    <col min="1" max="1" width="31.6640625" style="11" customWidth="1"/>
    <col min="2" max="2" width="87.1640625" style="11" customWidth="1"/>
    <col min="3" max="3" width="225.6640625" style="11" customWidth="1"/>
    <col min="4" max="6" width="10.83203125" style="11" customWidth="1"/>
    <col min="7" max="7" width="30" style="11" customWidth="1"/>
    <col min="8" max="11" width="10.83203125" style="11" customWidth="1"/>
    <col min="12" max="16384" width="10.83203125" style="11"/>
  </cols>
  <sheetData>
    <row r="1" spans="1:7" ht="17" customHeight="1" x14ac:dyDescent="0.2">
      <c r="A1" s="12" t="s">
        <v>0</v>
      </c>
      <c r="B1" s="12" t="s">
        <v>1</v>
      </c>
      <c r="C1" s="12" t="s">
        <v>2</v>
      </c>
      <c r="D1" s="13"/>
      <c r="E1" s="13"/>
      <c r="F1" s="13"/>
      <c r="G1" s="13"/>
    </row>
    <row r="2" spans="1:7" ht="255" customHeight="1" x14ac:dyDescent="0.2">
      <c r="A2" s="14"/>
      <c r="B2" s="15"/>
      <c r="C2" s="16"/>
      <c r="D2" s="17"/>
      <c r="E2" s="17"/>
      <c r="F2" s="13"/>
      <c r="G2" s="13"/>
    </row>
    <row r="3" spans="1:7" ht="323" customHeight="1" x14ac:dyDescent="0.2">
      <c r="A3" s="18" t="s">
        <v>3</v>
      </c>
      <c r="B3" s="18" t="s">
        <v>4</v>
      </c>
      <c r="C3" s="18" t="s">
        <v>5</v>
      </c>
      <c r="D3" s="17"/>
      <c r="E3" s="19"/>
      <c r="F3" s="20"/>
      <c r="G3" s="17"/>
    </row>
    <row r="4" spans="1:7" ht="409.5" customHeight="1" x14ac:dyDescent="0.2">
      <c r="A4" s="18" t="s">
        <v>6</v>
      </c>
      <c r="B4" s="18" t="s">
        <v>7</v>
      </c>
      <c r="C4" s="18" t="s">
        <v>8</v>
      </c>
      <c r="D4" s="17"/>
      <c r="E4" s="17"/>
      <c r="F4" s="17"/>
      <c r="G4" s="17"/>
    </row>
    <row r="5" spans="1:7" ht="255" customHeight="1" x14ac:dyDescent="0.2">
      <c r="A5" s="18" t="s">
        <v>9</v>
      </c>
      <c r="B5" s="18" t="s">
        <v>10</v>
      </c>
      <c r="C5" s="18" t="s">
        <v>11</v>
      </c>
      <c r="D5" s="17"/>
      <c r="E5" s="14"/>
      <c r="F5" s="15"/>
      <c r="G5" s="16"/>
    </row>
    <row r="6" spans="1:7" ht="136" customHeight="1" x14ac:dyDescent="0.2">
      <c r="A6" s="21" t="s">
        <v>12</v>
      </c>
      <c r="B6" s="18" t="s">
        <v>13</v>
      </c>
      <c r="C6" s="18" t="s">
        <v>14</v>
      </c>
      <c r="D6" s="17"/>
      <c r="E6" s="17"/>
      <c r="F6" s="13"/>
      <c r="G6" s="13"/>
    </row>
    <row r="7" spans="1:7" ht="68" customHeight="1" x14ac:dyDescent="0.2">
      <c r="A7" s="22" t="s">
        <v>15</v>
      </c>
      <c r="B7" s="22" t="s">
        <v>16</v>
      </c>
      <c r="C7" s="22" t="s">
        <v>17</v>
      </c>
      <c r="D7" s="17"/>
      <c r="E7" s="17"/>
      <c r="F7" s="13"/>
      <c r="G7" s="13"/>
    </row>
    <row r="8" spans="1:7" ht="68" customHeight="1" x14ac:dyDescent="0.2">
      <c r="A8" s="22" t="s">
        <v>18</v>
      </c>
      <c r="B8" s="22" t="s">
        <v>19</v>
      </c>
      <c r="C8" s="22" t="s">
        <v>20</v>
      </c>
      <c r="D8" s="17"/>
      <c r="E8" s="17"/>
      <c r="F8" s="13"/>
      <c r="G8" s="13"/>
    </row>
    <row r="9" spans="1:7" ht="85" customHeight="1" x14ac:dyDescent="0.2">
      <c r="A9" s="22" t="s">
        <v>21</v>
      </c>
      <c r="B9" s="22" t="s">
        <v>22</v>
      </c>
      <c r="C9" s="22" t="s">
        <v>23</v>
      </c>
      <c r="D9" s="17"/>
      <c r="E9" s="17"/>
      <c r="F9" s="13"/>
      <c r="G9" s="13"/>
    </row>
    <row r="10" spans="1:7" ht="85" customHeight="1" x14ac:dyDescent="0.2">
      <c r="A10" s="22" t="s">
        <v>24</v>
      </c>
      <c r="B10" s="22" t="s">
        <v>25</v>
      </c>
      <c r="C10" s="22" t="s">
        <v>26</v>
      </c>
      <c r="D10" s="17"/>
      <c r="E10" s="17"/>
      <c r="F10" s="13"/>
      <c r="G10" s="13"/>
    </row>
    <row r="11" spans="1:7" ht="238" customHeight="1" x14ac:dyDescent="0.2">
      <c r="A11" s="23" t="s">
        <v>27</v>
      </c>
      <c r="B11" s="23" t="s">
        <v>28</v>
      </c>
      <c r="C11" s="24" t="s">
        <v>29</v>
      </c>
      <c r="D11" s="17"/>
      <c r="E11" s="17"/>
      <c r="F11" s="13"/>
      <c r="G11" s="13"/>
    </row>
    <row r="12" spans="1:7" ht="85" customHeight="1" x14ac:dyDescent="0.2">
      <c r="A12" s="23" t="s">
        <v>30</v>
      </c>
      <c r="B12" s="23" t="s">
        <v>31</v>
      </c>
      <c r="C12" s="23" t="s">
        <v>32</v>
      </c>
      <c r="D12" s="17"/>
      <c r="E12" s="17"/>
      <c r="F12" s="13"/>
      <c r="G12" s="13"/>
    </row>
    <row r="13" spans="1:7" ht="170" customHeight="1" x14ac:dyDescent="0.2">
      <c r="A13" s="23" t="s">
        <v>33</v>
      </c>
      <c r="B13" s="23" t="s">
        <v>34</v>
      </c>
      <c r="C13" s="23" t="s">
        <v>35</v>
      </c>
      <c r="D13" s="17"/>
      <c r="E13" s="17"/>
      <c r="F13" s="13"/>
      <c r="G13" s="13"/>
    </row>
    <row r="14" spans="1:7" ht="85" customHeight="1" x14ac:dyDescent="0.2">
      <c r="A14" s="23" t="s">
        <v>36</v>
      </c>
      <c r="B14" s="23" t="s">
        <v>37</v>
      </c>
      <c r="C14" s="23" t="s">
        <v>38</v>
      </c>
      <c r="D14" s="17"/>
      <c r="E14" s="17"/>
      <c r="F14" s="13"/>
      <c r="G14" s="13"/>
    </row>
    <row r="15" spans="1:7" ht="187" customHeight="1" x14ac:dyDescent="0.2">
      <c r="A15" s="23" t="s">
        <v>39</v>
      </c>
      <c r="B15" s="23" t="s">
        <v>40</v>
      </c>
      <c r="C15" s="23" t="s">
        <v>41</v>
      </c>
      <c r="D15" s="17"/>
      <c r="E15" s="17"/>
      <c r="F15" s="13"/>
      <c r="G15" s="13"/>
    </row>
    <row r="16" spans="1:7" ht="17" customHeight="1" x14ac:dyDescent="0.2">
      <c r="A16" s="17"/>
      <c r="B16" s="17"/>
      <c r="C16" s="17"/>
      <c r="D16" s="17"/>
      <c r="E16" s="17"/>
      <c r="F16" s="13"/>
      <c r="G16" s="13"/>
    </row>
    <row r="17" spans="1:7" ht="17" customHeight="1" x14ac:dyDescent="0.2">
      <c r="A17" s="17"/>
      <c r="B17" s="17"/>
      <c r="C17" s="17"/>
      <c r="D17" s="17"/>
      <c r="E17" s="17"/>
      <c r="F17" s="13"/>
      <c r="G17" s="13"/>
    </row>
    <row r="18" spans="1:7" ht="17" customHeight="1" x14ac:dyDescent="0.2">
      <c r="A18" s="17"/>
      <c r="B18" s="17"/>
      <c r="C18" s="17"/>
      <c r="D18" s="17"/>
      <c r="E18" s="17"/>
      <c r="F18" s="13"/>
      <c r="G18" s="13"/>
    </row>
    <row r="19" spans="1:7" ht="17" customHeight="1" x14ac:dyDescent="0.2">
      <c r="A19" s="17"/>
      <c r="B19" s="17"/>
      <c r="C19" s="17"/>
      <c r="D19" s="17"/>
      <c r="E19" s="17"/>
      <c r="F19" s="13"/>
      <c r="G19" s="13"/>
    </row>
    <row r="20" spans="1:7" ht="17" customHeight="1" x14ac:dyDescent="0.2">
      <c r="A20" s="17"/>
      <c r="B20" s="17"/>
      <c r="C20" s="17"/>
      <c r="D20" s="17"/>
      <c r="E20" s="17"/>
      <c r="F20" s="13"/>
      <c r="G20" s="13"/>
    </row>
    <row r="21" spans="1:7" ht="17" customHeight="1" x14ac:dyDescent="0.2">
      <c r="A21" s="17"/>
      <c r="B21" s="17"/>
      <c r="C21" s="17"/>
      <c r="D21" s="17"/>
      <c r="E21" s="17"/>
      <c r="F21" s="13"/>
      <c r="G21" s="13"/>
    </row>
    <row r="22" spans="1:7" ht="17" customHeight="1" x14ac:dyDescent="0.2">
      <c r="A22" s="17"/>
      <c r="B22" s="17"/>
      <c r="C22" s="17"/>
      <c r="D22" s="17"/>
      <c r="E22" s="17"/>
      <c r="F22" s="13"/>
      <c r="G22" s="13"/>
    </row>
    <row r="23" spans="1:7" ht="17" customHeight="1" x14ac:dyDescent="0.2">
      <c r="A23" s="17"/>
      <c r="B23" s="17"/>
      <c r="C23" s="17"/>
      <c r="D23" s="17"/>
      <c r="E23" s="17"/>
      <c r="F23" s="13"/>
      <c r="G23" s="13"/>
    </row>
    <row r="24" spans="1:7" ht="17" customHeight="1" x14ac:dyDescent="0.2">
      <c r="A24" s="17"/>
      <c r="B24" s="17"/>
      <c r="C24" s="17"/>
      <c r="D24" s="17"/>
      <c r="E24" s="17"/>
      <c r="F24" s="13"/>
      <c r="G24" s="13"/>
    </row>
    <row r="25" spans="1:7" ht="17" customHeight="1" x14ac:dyDescent="0.2">
      <c r="A25" s="17"/>
      <c r="B25" s="17"/>
      <c r="C25" s="17"/>
      <c r="D25" s="17"/>
      <c r="E25" s="17"/>
      <c r="F25" s="13"/>
      <c r="G25" s="13"/>
    </row>
    <row r="26" spans="1:7" ht="17" customHeight="1" x14ac:dyDescent="0.2">
      <c r="A26" s="17"/>
      <c r="B26" s="17"/>
      <c r="C26" s="17"/>
      <c r="D26" s="17"/>
      <c r="E26" s="17"/>
      <c r="F26" s="13"/>
      <c r="G26" s="13"/>
    </row>
    <row r="27" spans="1:7" ht="17" customHeight="1" x14ac:dyDescent="0.2">
      <c r="A27" s="17"/>
      <c r="B27" s="17"/>
      <c r="C27" s="17"/>
      <c r="D27" s="17"/>
      <c r="E27" s="17"/>
      <c r="F27" s="13"/>
      <c r="G27" s="13"/>
    </row>
    <row r="28" spans="1:7" ht="17" customHeight="1" x14ac:dyDescent="0.2">
      <c r="A28" s="17"/>
      <c r="B28" s="17"/>
      <c r="C28" s="17"/>
      <c r="D28" s="17"/>
      <c r="E28" s="17"/>
      <c r="F28" s="13"/>
      <c r="G28" s="13"/>
    </row>
    <row r="29" spans="1:7" ht="17" customHeight="1" x14ac:dyDescent="0.2">
      <c r="A29" s="17"/>
      <c r="B29" s="17"/>
      <c r="C29" s="17"/>
      <c r="D29" s="17"/>
      <c r="E29" s="17"/>
      <c r="F29" s="13"/>
      <c r="G29" s="13"/>
    </row>
    <row r="30" spans="1:7" ht="17" customHeight="1" x14ac:dyDescent="0.2">
      <c r="A30" s="17"/>
      <c r="B30" s="17"/>
      <c r="C30" s="17"/>
      <c r="D30" s="17"/>
      <c r="E30" s="17"/>
      <c r="F30" s="13"/>
      <c r="G30" s="13"/>
    </row>
    <row r="31" spans="1:7" ht="17" customHeight="1" x14ac:dyDescent="0.2">
      <c r="A31" s="17"/>
      <c r="B31" s="17"/>
      <c r="C31" s="17"/>
      <c r="D31" s="17"/>
      <c r="E31" s="17"/>
      <c r="F31" s="13"/>
      <c r="G31" s="13"/>
    </row>
    <row r="32" spans="1:7" ht="17" customHeight="1" x14ac:dyDescent="0.2">
      <c r="A32" s="17"/>
      <c r="B32" s="17"/>
      <c r="C32" s="17"/>
      <c r="D32" s="17"/>
      <c r="E32" s="17"/>
      <c r="F32" s="13"/>
      <c r="G32" s="13"/>
    </row>
    <row r="33" spans="1:7" ht="17" customHeight="1" x14ac:dyDescent="0.2">
      <c r="A33" s="17"/>
      <c r="B33" s="17"/>
      <c r="C33" s="17"/>
      <c r="D33" s="17"/>
      <c r="E33" s="17"/>
      <c r="F33" s="13"/>
      <c r="G33" s="13"/>
    </row>
    <row r="34" spans="1:7" ht="17" customHeight="1" x14ac:dyDescent="0.2">
      <c r="A34" s="17"/>
      <c r="B34" s="17"/>
      <c r="C34" s="17"/>
      <c r="D34" s="17"/>
      <c r="E34" s="17"/>
      <c r="F34" s="13"/>
      <c r="G34" s="13"/>
    </row>
    <row r="35" spans="1:7" ht="17" customHeight="1" x14ac:dyDescent="0.2">
      <c r="A35" s="17"/>
      <c r="B35" s="17"/>
      <c r="C35" s="17"/>
      <c r="D35" s="17"/>
      <c r="E35" s="17"/>
      <c r="F35" s="13"/>
      <c r="G35" s="13"/>
    </row>
    <row r="36" spans="1:7" ht="17" customHeight="1" x14ac:dyDescent="0.2">
      <c r="A36" s="17"/>
      <c r="B36" s="17"/>
      <c r="C36" s="17"/>
      <c r="D36" s="17"/>
      <c r="E36" s="17"/>
      <c r="F36" s="13"/>
      <c r="G36" s="13"/>
    </row>
    <row r="37" spans="1:7" ht="17" customHeight="1" x14ac:dyDescent="0.2">
      <c r="A37" s="17"/>
      <c r="B37" s="17"/>
      <c r="C37" s="17"/>
      <c r="D37" s="17"/>
      <c r="E37" s="17"/>
      <c r="F37" s="13"/>
      <c r="G37" s="13"/>
    </row>
  </sheetData>
  <pageMargins left="0.7" right="0.7" top="0.75" bottom="0.75" header="0.3" footer="0.3"/>
  <pageSetup orientation="portrait"/>
  <headerFooter>
    <oddFooter>&amp;C&amp;"Helvetica Neue,Regular"&amp;12 &amp;K000000&amp;P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S90"/>
  <sheetViews>
    <sheetView workbookViewId="0">
      <selection activeCell="C100" sqref="C100"/>
    </sheetView>
  </sheetViews>
  <sheetFormatPr baseColWidth="10" defaultRowHeight="16" x14ac:dyDescent="0.2"/>
  <cols>
    <col min="1" max="1" width="42.1640625" customWidth="1"/>
  </cols>
  <sheetData>
    <row r="1" spans="1:19" ht="83" customHeight="1" x14ac:dyDescent="0.2">
      <c r="A1" s="1" t="str">
        <f ca="1">IFERROR(__xludf.DUMMYFUNCTION("""COMPUTED_VALUE"""),"ils_title")</f>
        <v>ils_title</v>
      </c>
      <c r="B1" s="1" t="str">
        <f ca="1">IFERROR(__xludf.DUMMYFUNCTION("""COMPUTED_VALUE"""),"item_category")</f>
        <v>item_category</v>
      </c>
      <c r="C1" s="1" t="str">
        <f ca="1">IFERROR(__xludf.DUMMYFUNCTION("""COMPUTED_VALUE"""),"item_name")</f>
        <v>item_name</v>
      </c>
      <c r="D1" s="2" t="str">
        <f ca="1">IFERROR(__xludf.DUMMYFUNCTION("""COMPUTED_VALUE"""),"task_description")</f>
        <v>task_description</v>
      </c>
      <c r="E1" s="2" t="str">
        <f ca="1">IFERROR(__xludf.DUMMYFUNCTION("""COMPUTED_VALUE"""),"embedded_artifact_description")</f>
        <v>embedded_artifact_description</v>
      </c>
      <c r="F1" s="2" t="s">
        <v>42</v>
      </c>
      <c r="G1" s="3" t="s">
        <v>3</v>
      </c>
      <c r="H1" s="3" t="s">
        <v>6</v>
      </c>
      <c r="I1" s="3" t="s">
        <v>9</v>
      </c>
      <c r="J1" s="3" t="s">
        <v>12</v>
      </c>
      <c r="K1" s="4" t="s">
        <v>15</v>
      </c>
      <c r="L1" s="4" t="s">
        <v>18</v>
      </c>
      <c r="M1" s="4" t="s">
        <v>21</v>
      </c>
      <c r="N1" s="4" t="s">
        <v>24</v>
      </c>
      <c r="O1" s="5" t="s">
        <v>27</v>
      </c>
      <c r="P1" s="5" t="s">
        <v>30</v>
      </c>
      <c r="Q1" s="5" t="s">
        <v>33</v>
      </c>
      <c r="R1" s="5" t="s">
        <v>36</v>
      </c>
      <c r="S1" s="5" t="s">
        <v>39</v>
      </c>
    </row>
    <row r="2" spans="1:19" ht="25" customHeight="1" x14ac:dyDescent="0.2">
      <c r="A2" s="6" t="str">
        <f ca="1">IFERROR(__xludf.DUMMYFUNCTION("""COMPUTED_VALUE"""),"Hooke's Law")</f>
        <v>Hooke's Law</v>
      </c>
      <c r="B2" s="6" t="str">
        <f ca="1">IFERROR(__xludf.DUMMYFUNCTION("""COMPUTED_VALUE"""),"Space")</f>
        <v>Space</v>
      </c>
      <c r="C2" s="6" t="str">
        <f ca="1">IFERROR(__xludf.DUMMYFUNCTION("""COMPUTED_VALUE"""),"Engage")</f>
        <v>Engage</v>
      </c>
      <c r="D2" s="7" t="str">
        <f ca="1">IFERROR(__xludf.DUMMYFUNCTION("""COMPUTED_VALUE"""),"No task description")</f>
        <v>No task description</v>
      </c>
      <c r="E2" s="7" t="str">
        <f ca="1">IFERROR(__xludf.DUMMYFUNCTION("""COMPUTED_VALUE"""),"No artifact embedded")</f>
        <v>No artifact embedded</v>
      </c>
      <c r="F2" s="7"/>
      <c r="G2" s="8">
        <v>0</v>
      </c>
      <c r="H2" s="8">
        <v>0</v>
      </c>
      <c r="I2" s="8">
        <v>0</v>
      </c>
      <c r="J2" s="8">
        <v>0</v>
      </c>
      <c r="K2" s="9">
        <v>0</v>
      </c>
      <c r="L2" s="9">
        <v>0</v>
      </c>
      <c r="M2" s="9">
        <v>0</v>
      </c>
      <c r="N2" s="9">
        <v>0</v>
      </c>
      <c r="O2" s="10">
        <v>0</v>
      </c>
      <c r="P2" s="10">
        <v>0</v>
      </c>
      <c r="Q2" s="10">
        <v>0</v>
      </c>
      <c r="R2" s="10">
        <v>0</v>
      </c>
      <c r="S2" s="10">
        <v>0</v>
      </c>
    </row>
    <row r="3" spans="1:19" ht="274" customHeight="1" x14ac:dyDescent="0.2">
      <c r="A3" s="6" t="str">
        <f ca="1">IFERROR(__xludf.DUMMYFUNCTION("""COMPUTED_VALUE"""),"Hooke's Law")</f>
        <v>Hooke's Law</v>
      </c>
      <c r="B3" s="6" t="str">
        <f ca="1">IFERROR(__xludf.DUMMYFUNCTION("""COMPUTED_VALUE"""),"Resource")</f>
        <v>Resource</v>
      </c>
      <c r="C3" s="6" t="str">
        <f ca="1">IFERROR(__xludf.DUMMYFUNCTION("""COMPUTED_VALUE"""),"Engage.graasp")</f>
        <v>Engage.graasp</v>
      </c>
      <c r="D3" s="7" t="str">
        <f ca="1">IFERROR(__xludf.DUMMYFUNCTION("""COMPUTED_VALUE"""),"&lt;p&gt;The content of this ILS is covered at Form 2 (Grade 10) Kenyan curriculum. &lt;/p&gt;&lt;p&gt;&lt;br&gt;&lt;/p&gt;&lt;p&gt;&lt;br&gt;&lt;/p&gt;&lt;p&gt;&lt;strong&gt;Observe the following images &lt;/strong&gt;&lt;br&gt;&lt;br&gt;&lt;/p&gt;&lt;p&gt;What is shown in the images?&lt;br&gt;What functions do the objects in the images serve?&lt;br&gt;W"&amp;"hat makes the objects able to achieve the role they play?&lt;/p&gt;")</f>
        <v>&lt;p&gt;The content of this ILS is covered at Form 2 (Grade 10) Kenyan curriculum. &lt;/p&gt;&lt;p&gt;&lt;br&gt;&lt;/p&gt;&lt;p&gt;&lt;br&gt;&lt;/p&gt;&lt;p&gt;&lt;strong&gt;Observe the following images &lt;/strong&gt;&lt;br&gt;&lt;br&gt;&lt;/p&gt;&lt;p&gt;What is shown in the images?&lt;br&gt;What functions do the objects in the images serve?&lt;br&gt;What makes the objects able to achieve the role they play?&lt;/p&gt;</v>
      </c>
      <c r="E3" s="7" t="str">
        <f ca="1">IFERROR(__xludf.DUMMYFUNCTION("""COMPUTED_VALUE"""),"No artifact embedded")</f>
        <v>No artifact embedded</v>
      </c>
      <c r="F3" s="7"/>
      <c r="G3" s="8">
        <v>1</v>
      </c>
      <c r="H3" s="8">
        <v>0</v>
      </c>
      <c r="I3" s="8">
        <v>0</v>
      </c>
      <c r="J3" s="8">
        <v>0</v>
      </c>
      <c r="K3" s="9">
        <v>1</v>
      </c>
      <c r="L3" s="9">
        <v>0</v>
      </c>
      <c r="M3" s="9">
        <v>0</v>
      </c>
      <c r="N3" s="9">
        <v>0</v>
      </c>
      <c r="O3" s="10">
        <v>1</v>
      </c>
      <c r="P3" s="10">
        <v>0</v>
      </c>
      <c r="Q3" s="10">
        <v>0</v>
      </c>
      <c r="R3" s="10">
        <v>0</v>
      </c>
      <c r="S3" s="10">
        <v>0</v>
      </c>
    </row>
    <row r="4" spans="1:19" ht="109" customHeight="1" x14ac:dyDescent="0.2">
      <c r="A4" s="6" t="str">
        <f ca="1">IFERROR(__xludf.DUMMYFUNCTION("""COMPUTED_VALUE"""),"Hooke's Law")</f>
        <v>Hooke's Law</v>
      </c>
      <c r="B4" s="6" t="str">
        <f ca="1">IFERROR(__xludf.DUMMYFUNCTION("""COMPUTED_VALUE"""),"Resource")</f>
        <v>Resource</v>
      </c>
      <c r="C4" s="6" t="str">
        <f ca="1">IFERROR(__xludf.DUMMYFUNCTION("""COMPUTED_VALUE"""),"Springs.jpg")</f>
        <v>Springs.jpg</v>
      </c>
      <c r="D4" s="7" t="str">
        <f ca="1">IFERROR(__xludf.DUMMYFUNCTION("""COMPUTED_VALUE"""),"No task description")</f>
        <v>No task description</v>
      </c>
      <c r="E4"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4" s="7"/>
      <c r="G4" s="8">
        <v>1</v>
      </c>
      <c r="H4" s="8">
        <v>0</v>
      </c>
      <c r="I4" s="8">
        <v>0</v>
      </c>
      <c r="J4" s="8">
        <v>0</v>
      </c>
      <c r="K4" s="9">
        <v>1</v>
      </c>
      <c r="L4" s="9">
        <v>0</v>
      </c>
      <c r="M4" s="9">
        <v>0</v>
      </c>
      <c r="N4" s="9">
        <v>0</v>
      </c>
      <c r="O4" s="10">
        <v>0</v>
      </c>
      <c r="P4" s="10">
        <v>0</v>
      </c>
      <c r="Q4" s="10">
        <v>0</v>
      </c>
      <c r="R4" s="10">
        <v>0</v>
      </c>
      <c r="S4" s="10">
        <v>0</v>
      </c>
    </row>
    <row r="5" spans="1:19" ht="318" customHeight="1" x14ac:dyDescent="0.2">
      <c r="A5" s="6" t="str">
        <f ca="1">IFERROR(__xludf.DUMMYFUNCTION("""COMPUTED_VALUE"""),"Hooke's Law")</f>
        <v>Hooke's Law</v>
      </c>
      <c r="B5" s="6" t="str">
        <f ca="1">IFERROR(__xludf.DUMMYFUNCTION("""COMPUTED_VALUE"""),"Application")</f>
        <v>Application</v>
      </c>
      <c r="C5" s="6" t="str">
        <f ca="1">IFERROR(__xludf.DUMMYFUNCTION("""COMPUTED_VALUE"""),"Input Box")</f>
        <v>Input Box</v>
      </c>
      <c r="D5" s="7" t="str">
        <f ca="1">IFERROR(__xludf.DUMMYFUNCTION("""COMPUTED_VALUE"""),"No task description")</f>
        <v>No task description</v>
      </c>
      <c r="E5"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5" s="7"/>
      <c r="G5" s="8">
        <v>0</v>
      </c>
      <c r="H5" s="8">
        <v>0</v>
      </c>
      <c r="I5" s="8">
        <v>1</v>
      </c>
      <c r="J5" s="8">
        <v>0</v>
      </c>
      <c r="K5" s="9">
        <v>0</v>
      </c>
      <c r="L5" s="9">
        <v>1</v>
      </c>
      <c r="M5" s="9">
        <v>0</v>
      </c>
      <c r="N5" s="9">
        <v>0</v>
      </c>
      <c r="O5" s="10">
        <v>0</v>
      </c>
      <c r="P5" s="10">
        <v>0</v>
      </c>
      <c r="Q5" s="10">
        <v>0</v>
      </c>
      <c r="R5" s="10">
        <v>0</v>
      </c>
      <c r="S5" s="10">
        <v>0</v>
      </c>
    </row>
    <row r="6" spans="1:19" ht="73" customHeight="1" x14ac:dyDescent="0.2">
      <c r="A6" s="6" t="str">
        <f ca="1">IFERROR(__xludf.DUMMYFUNCTION("""COMPUTED_VALUE"""),"Hooke's Law")</f>
        <v>Hooke's Law</v>
      </c>
      <c r="B6" s="6" t="str">
        <f ca="1">IFERROR(__xludf.DUMMYFUNCTION("""COMPUTED_VALUE"""),"Application")</f>
        <v>Application</v>
      </c>
      <c r="C6" s="6" t="str">
        <f ca="1">IFERROR(__xludf.DUMMYFUNCTION("""COMPUTED_VALUE"""),"Teacher Feedback")</f>
        <v>Teacher Feedback</v>
      </c>
      <c r="D6" s="7" t="str">
        <f ca="1">IFERROR(__xludf.DUMMYFUNCTION("""COMPUTED_VALUE"""),"No task description")</f>
        <v>No task description</v>
      </c>
      <c r="E6" s="7" t="str">
        <f ca="1">IFERROR(__xludf.DUMMYFUNCTION("""COMPUTED_VALUE"""),"Golabz app/lab: ""&lt;p&gt;A tool where teachers can provide feedback to students&lt;/p&gt;\r\n""")</f>
        <v>Golabz app/lab: "&lt;p&gt;A tool where teachers can provide feedback to students&lt;/p&gt;\r\n"</v>
      </c>
      <c r="F6" s="7"/>
      <c r="G6" s="8">
        <v>1</v>
      </c>
      <c r="H6" s="8">
        <v>0</v>
      </c>
      <c r="I6" s="8">
        <v>0</v>
      </c>
      <c r="J6" s="8">
        <v>0</v>
      </c>
      <c r="K6" s="9">
        <v>1</v>
      </c>
      <c r="L6" s="9">
        <v>0</v>
      </c>
      <c r="M6" s="9">
        <v>0</v>
      </c>
      <c r="N6" s="9">
        <v>0</v>
      </c>
      <c r="O6" s="10">
        <v>0</v>
      </c>
      <c r="P6" s="10">
        <v>0</v>
      </c>
      <c r="Q6" s="10">
        <v>0</v>
      </c>
      <c r="R6" s="10">
        <v>0</v>
      </c>
      <c r="S6" s="10">
        <v>1</v>
      </c>
    </row>
    <row r="7" spans="1:19" ht="37" customHeight="1" x14ac:dyDescent="0.2">
      <c r="A7" s="6" t="str">
        <f ca="1">IFERROR(__xludf.DUMMYFUNCTION("""COMPUTED_VALUE"""),"Hooke's Law")</f>
        <v>Hooke's Law</v>
      </c>
      <c r="B7" s="6" t="str">
        <f ca="1">IFERROR(__xludf.DUMMYFUNCTION("""COMPUTED_VALUE"""),"Resource")</f>
        <v>Resource</v>
      </c>
      <c r="C7" s="6" t="str">
        <f ca="1">IFERROR(__xludf.DUMMYFUNCTION("""COMPUTED_VALUE"""),"Elephant on trampoline.graasp")</f>
        <v>Elephant on trampoline.graasp</v>
      </c>
      <c r="D7" s="7" t="str">
        <f ca="1">IFERROR(__xludf.DUMMYFUNCTION("""COMPUTED_VALUE"""),"&lt;p&gt;Observe the following video.&lt;/p&gt;")</f>
        <v>&lt;p&gt;Observe the following video.&lt;/p&gt;</v>
      </c>
      <c r="E7" s="7" t="str">
        <f ca="1">IFERROR(__xludf.DUMMYFUNCTION("""COMPUTED_VALUE"""),"No artifact embedded")</f>
        <v>No artifact embedded</v>
      </c>
      <c r="F7" s="7"/>
      <c r="G7" s="8">
        <v>1</v>
      </c>
      <c r="H7" s="8">
        <v>0</v>
      </c>
      <c r="I7" s="8">
        <v>0</v>
      </c>
      <c r="J7" s="8">
        <v>0</v>
      </c>
      <c r="K7" s="9">
        <v>1</v>
      </c>
      <c r="L7" s="9">
        <v>0</v>
      </c>
      <c r="M7" s="9">
        <v>0</v>
      </c>
      <c r="N7" s="9">
        <v>0</v>
      </c>
      <c r="O7" s="10">
        <v>1</v>
      </c>
      <c r="P7" s="10">
        <v>0</v>
      </c>
      <c r="Q7" s="10">
        <v>0</v>
      </c>
      <c r="R7" s="10">
        <v>0</v>
      </c>
      <c r="S7" s="10">
        <v>0</v>
      </c>
    </row>
    <row r="8" spans="1:19" ht="109" customHeight="1" x14ac:dyDescent="0.2">
      <c r="A8" s="6" t="str">
        <f ca="1">IFERROR(__xludf.DUMMYFUNCTION("""COMPUTED_VALUE"""),"Hooke's Law")</f>
        <v>Hooke's Law</v>
      </c>
      <c r="B8" s="6" t="str">
        <f ca="1">IFERROR(__xludf.DUMMYFUNCTION("""COMPUTED_VALUE"""),"Resource")</f>
        <v>Resource</v>
      </c>
      <c r="C8" s="6" t="str">
        <f ca="1">IFERROR(__xludf.DUMMYFUNCTION("""COMPUTED_VALUE"""),"Elephant on a trampoline.mp4")</f>
        <v>Elephant on a trampoline.mp4</v>
      </c>
      <c r="D8" s="7" t="str">
        <f ca="1">IFERROR(__xludf.DUMMYFUNCTION("""COMPUTED_VALUE"""),"No task description")</f>
        <v>No task description</v>
      </c>
      <c r="E8" s="7" t="str">
        <f ca="1">IFERROR(__xludf.DUMMYFUNCTION("""COMPUTED_VALUE"""),"video/mp4 – A video file containing moving images and possibly audio, suitable for playback on most modern devices and platforms.")</f>
        <v>video/mp4 – A video file containing moving images and possibly audio, suitable for playback on most modern devices and platforms.</v>
      </c>
      <c r="F8" s="7"/>
      <c r="G8" s="8">
        <v>1</v>
      </c>
      <c r="H8" s="8">
        <v>0</v>
      </c>
      <c r="I8" s="8">
        <v>0</v>
      </c>
      <c r="J8" s="8">
        <v>0</v>
      </c>
      <c r="K8" s="9">
        <v>1</v>
      </c>
      <c r="L8" s="9">
        <v>0</v>
      </c>
      <c r="M8" s="9">
        <v>0</v>
      </c>
      <c r="N8" s="9">
        <v>0</v>
      </c>
      <c r="O8" s="10">
        <v>0</v>
      </c>
      <c r="P8" s="10">
        <v>0</v>
      </c>
      <c r="Q8" s="10">
        <v>0</v>
      </c>
      <c r="R8" s="10">
        <v>0</v>
      </c>
      <c r="S8" s="10">
        <v>0</v>
      </c>
    </row>
    <row r="9" spans="1:19" ht="318" customHeight="1" x14ac:dyDescent="0.2">
      <c r="A9" s="6" t="str">
        <f ca="1">IFERROR(__xludf.DUMMYFUNCTION("""COMPUTED_VALUE"""),"Hooke's Law")</f>
        <v>Hooke's Law</v>
      </c>
      <c r="B9" s="6" t="str">
        <f ca="1">IFERROR(__xludf.DUMMYFUNCTION("""COMPUTED_VALUE"""),"Application")</f>
        <v>Application</v>
      </c>
      <c r="C9" s="6" t="str">
        <f ca="1">IFERROR(__xludf.DUMMYFUNCTION("""COMPUTED_VALUE"""),"Input Box (1)")</f>
        <v>Input Box (1)</v>
      </c>
      <c r="D9" s="7" t="str">
        <f ca="1">IFERROR(__xludf.DUMMYFUNCTION("""COMPUTED_VALUE"""),"No task description")</f>
        <v>No task description</v>
      </c>
      <c r="E9"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9" s="7"/>
      <c r="G9" s="8">
        <v>0</v>
      </c>
      <c r="H9" s="8">
        <v>0</v>
      </c>
      <c r="I9" s="8">
        <v>0</v>
      </c>
      <c r="J9" s="8">
        <v>0</v>
      </c>
      <c r="K9" s="9">
        <v>0</v>
      </c>
      <c r="L9" s="9">
        <v>0</v>
      </c>
      <c r="M9" s="9">
        <v>0</v>
      </c>
      <c r="N9" s="9">
        <v>0</v>
      </c>
      <c r="O9" s="10">
        <v>0</v>
      </c>
      <c r="P9" s="10">
        <v>0</v>
      </c>
      <c r="Q9" s="10">
        <v>0</v>
      </c>
      <c r="R9" s="10">
        <v>0</v>
      </c>
      <c r="S9" s="10">
        <v>0</v>
      </c>
    </row>
    <row r="10" spans="1:19" ht="73" customHeight="1" x14ac:dyDescent="0.2">
      <c r="A10" s="6" t="str">
        <f ca="1">IFERROR(__xludf.DUMMYFUNCTION("""COMPUTED_VALUE"""),"Hooke's Law")</f>
        <v>Hooke's Law</v>
      </c>
      <c r="B10" s="6" t="str">
        <f ca="1">IFERROR(__xludf.DUMMYFUNCTION("""COMPUTED_VALUE"""),"Application")</f>
        <v>Application</v>
      </c>
      <c r="C10" s="6" t="str">
        <f ca="1">IFERROR(__xludf.DUMMYFUNCTION("""COMPUTED_VALUE"""),"Teacher Feedback (1)")</f>
        <v>Teacher Feedback (1)</v>
      </c>
      <c r="D10" s="7" t="str">
        <f ca="1">IFERROR(__xludf.DUMMYFUNCTION("""COMPUTED_VALUE"""),"No task description")</f>
        <v>No task description</v>
      </c>
      <c r="E10" s="7" t="str">
        <f ca="1">IFERROR(__xludf.DUMMYFUNCTION("""COMPUTED_VALUE"""),"Golabz app/lab: ""&lt;p&gt;A tool where teachers can provide feedback to students&lt;/p&gt;\r\n""")</f>
        <v>Golabz app/lab: "&lt;p&gt;A tool where teachers can provide feedback to students&lt;/p&gt;\r\n"</v>
      </c>
      <c r="F10" s="7"/>
      <c r="G10" s="8">
        <v>1</v>
      </c>
      <c r="H10" s="8">
        <v>0</v>
      </c>
      <c r="I10" s="8">
        <v>0</v>
      </c>
      <c r="J10" s="8">
        <v>0</v>
      </c>
      <c r="K10" s="9">
        <v>1</v>
      </c>
      <c r="L10" s="9">
        <v>0</v>
      </c>
      <c r="M10" s="9">
        <v>0</v>
      </c>
      <c r="N10" s="9">
        <v>0</v>
      </c>
      <c r="O10" s="10">
        <v>0</v>
      </c>
      <c r="P10" s="10">
        <v>0</v>
      </c>
      <c r="Q10" s="10">
        <v>0</v>
      </c>
      <c r="R10" s="10">
        <v>0</v>
      </c>
      <c r="S10" s="10">
        <v>1</v>
      </c>
    </row>
    <row r="11" spans="1:19" ht="25" customHeight="1" x14ac:dyDescent="0.2">
      <c r="A11" s="6" t="str">
        <f ca="1">IFERROR(__xludf.DUMMYFUNCTION("""COMPUTED_VALUE"""),"Hooke's Law")</f>
        <v>Hooke's Law</v>
      </c>
      <c r="B11" s="6" t="str">
        <f ca="1">IFERROR(__xludf.DUMMYFUNCTION("""COMPUTED_VALUE"""),"Resource")</f>
        <v>Resource</v>
      </c>
      <c r="C11" s="6" t="str">
        <f ca="1">IFERROR(__xludf.DUMMYFUNCTION("""COMPUTED_VALUE"""),"to proceed.graasp")</f>
        <v>to proceed.graasp</v>
      </c>
      <c r="D11" s="7" t="str">
        <f ca="1">IFERROR(__xludf.DUMMYFUNCTION("""COMPUTED_VALUE"""),"&lt;p&gt;Click Explore to proceed&lt;/p&gt;")</f>
        <v>&lt;p&gt;Click Explore to proceed&lt;/p&gt;</v>
      </c>
      <c r="E11" s="7" t="str">
        <f ca="1">IFERROR(__xludf.DUMMYFUNCTION("""COMPUTED_VALUE"""),"No artifact embedded")</f>
        <v>No artifact embedded</v>
      </c>
      <c r="F11" s="7"/>
      <c r="G11" s="8">
        <v>0</v>
      </c>
      <c r="H11" s="8">
        <v>0</v>
      </c>
      <c r="I11" s="8">
        <v>0</v>
      </c>
      <c r="J11" s="8">
        <v>0</v>
      </c>
      <c r="K11" s="9">
        <v>0</v>
      </c>
      <c r="L11" s="9">
        <v>0</v>
      </c>
      <c r="M11" s="9">
        <v>0</v>
      </c>
      <c r="N11" s="9">
        <v>0</v>
      </c>
      <c r="O11" s="10">
        <v>0</v>
      </c>
      <c r="P11" s="10">
        <v>0</v>
      </c>
      <c r="Q11" s="10">
        <v>0</v>
      </c>
      <c r="R11" s="10">
        <v>0</v>
      </c>
      <c r="S11" s="10">
        <v>0</v>
      </c>
    </row>
    <row r="12" spans="1:19" ht="229" customHeight="1" x14ac:dyDescent="0.2">
      <c r="A12" s="6" t="str">
        <f ca="1">IFERROR(__xludf.DUMMYFUNCTION("""COMPUTED_VALUE"""),"Hooke's Law")</f>
        <v>Hooke's Law</v>
      </c>
      <c r="B12" s="6" t="str">
        <f ca="1">IFERROR(__xludf.DUMMYFUNCTION("""COMPUTED_VALUE"""),"Space")</f>
        <v>Space</v>
      </c>
      <c r="C12" s="6" t="str">
        <f ca="1">IFERROR(__xludf.DUMMYFUNCTION("""COMPUTED_VALUE"""),"Explore")</f>
        <v>Explore</v>
      </c>
      <c r="D12" s="7" t="str">
        <f ca="1">IFERROR(__xludf.DUMMYFUNCTION("""COMPUTED_VALUE"""),"&lt;p&gt;Read the instructions given then click 'got it' to proceed.&lt;/p&gt;&lt;p&gt;Note: For the purpose of this experiment, mass has been used in place of weight. It is ok since weight of a body is proportional to its mass. Would you need to convert however, take W = "&amp;"mg where g = 10N/kg&lt;/p&gt;")</f>
        <v>&lt;p&gt;Read the instructions given then click 'got it' to proceed.&lt;/p&gt;&lt;p&gt;Note: For the purpose of this experiment, mass has been used in place of weight. It is ok since weight of a body is proportional to its mass. Would you need to convert however, take W = mg where g = 10N/kg&lt;/p&gt;</v>
      </c>
      <c r="E12" s="7" t="str">
        <f ca="1">IFERROR(__xludf.DUMMYFUNCTION("""COMPUTED_VALUE"""),"No artifact embedded")</f>
        <v>No artifact embedded</v>
      </c>
      <c r="F12" s="7"/>
      <c r="G12" s="8">
        <v>0</v>
      </c>
      <c r="H12" s="8">
        <v>1</v>
      </c>
      <c r="I12" s="8">
        <v>0</v>
      </c>
      <c r="J12" s="8">
        <v>0</v>
      </c>
      <c r="K12" s="9">
        <v>1</v>
      </c>
      <c r="L12" s="9">
        <v>0</v>
      </c>
      <c r="M12" s="9">
        <v>0</v>
      </c>
      <c r="N12" s="9">
        <v>0</v>
      </c>
      <c r="O12" s="10">
        <v>0</v>
      </c>
      <c r="P12" s="10">
        <v>0</v>
      </c>
      <c r="Q12" s="10">
        <v>1</v>
      </c>
      <c r="R12" s="10">
        <v>0</v>
      </c>
      <c r="S12" s="10">
        <v>0</v>
      </c>
    </row>
    <row r="13" spans="1:19" ht="121" customHeight="1" x14ac:dyDescent="0.2">
      <c r="A13" s="6" t="str">
        <f ca="1">IFERROR(__xludf.DUMMYFUNCTION("""COMPUTED_VALUE"""),"Hooke's Law")</f>
        <v>Hooke's Law</v>
      </c>
      <c r="B13" s="6" t="str">
        <f ca="1">IFERROR(__xludf.DUMMYFUNCTION("""COMPUTED_VALUE"""),"Application")</f>
        <v>Application</v>
      </c>
      <c r="C13" s="6" t="str">
        <f ca="1">IFERROR(__xludf.DUMMYFUNCTION("""COMPUTED_VALUE"""),"Verification of Hooke's Law")</f>
        <v>Verification of Hooke's Law</v>
      </c>
      <c r="D13" s="7" t="str">
        <f ca="1">IFERROR(__xludf.DUMMYFUNCTION("""COMPUTED_VALUE"""),"No task description")</f>
        <v>No task description</v>
      </c>
      <c r="E13" s="7" t="str">
        <f ca="1">IFERROR(__xludf.DUMMYFUNCTION("""COMPUTED_VALUE"""),"Golabz app/lab: ""&lt;p&gt;&amp;nbsp;&lt;/p&gt;\r\n\r\n&lt;p&gt;This lab allows student to experiment with different weights for the same spring to check Hooke's law.&lt;/p&gt;\r\n""")</f>
        <v>Golabz app/lab: "&lt;p&gt;&amp;nbsp;&lt;/p&gt;\r\n\r\n&lt;p&gt;This lab allows student to experiment with different weights for the same spring to check Hooke's law.&lt;/p&gt;\r\n"</v>
      </c>
      <c r="F13" s="7"/>
      <c r="G13" s="8">
        <v>0</v>
      </c>
      <c r="H13" s="8">
        <v>1</v>
      </c>
      <c r="I13" s="8">
        <v>0</v>
      </c>
      <c r="J13" s="8">
        <v>0</v>
      </c>
      <c r="K13" s="9">
        <v>1</v>
      </c>
      <c r="L13" s="9">
        <v>0</v>
      </c>
      <c r="M13" s="9">
        <v>0</v>
      </c>
      <c r="N13" s="9">
        <v>0</v>
      </c>
      <c r="O13" s="10">
        <v>0</v>
      </c>
      <c r="P13" s="10">
        <v>0</v>
      </c>
      <c r="Q13" s="10">
        <v>1</v>
      </c>
      <c r="R13" s="10">
        <v>0</v>
      </c>
      <c r="S13" s="10">
        <v>0</v>
      </c>
    </row>
    <row r="14" spans="1:19" ht="49" customHeight="1" x14ac:dyDescent="0.2">
      <c r="A14" s="6" t="str">
        <f ca="1">IFERROR(__xludf.DUMMYFUNCTION("""COMPUTED_VALUE"""),"Hooke's Law")</f>
        <v>Hooke's Law</v>
      </c>
      <c r="B14" s="6" t="str">
        <f ca="1">IFERROR(__xludf.DUMMYFUNCTION("""COMPUTED_VALUE"""),"Resource")</f>
        <v>Resource</v>
      </c>
      <c r="C14" s="6" t="str">
        <f ca="1">IFERROR(__xludf.DUMMYFUNCTION("""COMPUTED_VALUE"""),"to proceed.graasp")</f>
        <v>to proceed.graasp</v>
      </c>
      <c r="D14" s="7" t="str">
        <f ca="1">IFERROR(__xludf.DUMMYFUNCTION("""COMPUTED_VALUE"""),"&lt;p&gt;Once through, click on Explain to proceed&lt;/p&gt;")</f>
        <v>&lt;p&gt;Once through, click on Explain to proceed&lt;/p&gt;</v>
      </c>
      <c r="E14" s="7" t="str">
        <f ca="1">IFERROR(__xludf.DUMMYFUNCTION("""COMPUTED_VALUE"""),"No artifact embedded")</f>
        <v>No artifact embedded</v>
      </c>
      <c r="F14" s="7"/>
      <c r="G14" s="8">
        <v>0</v>
      </c>
      <c r="H14" s="8">
        <v>0</v>
      </c>
      <c r="I14" s="8">
        <v>0</v>
      </c>
      <c r="J14" s="8">
        <v>0</v>
      </c>
      <c r="K14" s="9">
        <v>0</v>
      </c>
      <c r="L14" s="9">
        <v>0</v>
      </c>
      <c r="M14" s="9">
        <v>0</v>
      </c>
      <c r="N14" s="9">
        <v>0</v>
      </c>
      <c r="O14" s="10">
        <v>0</v>
      </c>
      <c r="P14" s="10">
        <v>0</v>
      </c>
      <c r="Q14" s="10">
        <v>0</v>
      </c>
      <c r="R14" s="10">
        <v>0</v>
      </c>
      <c r="S14" s="10">
        <v>0</v>
      </c>
    </row>
    <row r="15" spans="1:19" ht="25" customHeight="1" x14ac:dyDescent="0.2">
      <c r="A15" s="6" t="str">
        <f ca="1">IFERROR(__xludf.DUMMYFUNCTION("""COMPUTED_VALUE"""),"Hooke's Law")</f>
        <v>Hooke's Law</v>
      </c>
      <c r="B15" s="6" t="str">
        <f ca="1">IFERROR(__xludf.DUMMYFUNCTION("""COMPUTED_VALUE"""),"Space")</f>
        <v>Space</v>
      </c>
      <c r="C15" s="6" t="str">
        <f ca="1">IFERROR(__xludf.DUMMYFUNCTION("""COMPUTED_VALUE"""),"Explain")</f>
        <v>Explain</v>
      </c>
      <c r="D15" s="7" t="str">
        <f ca="1">IFERROR(__xludf.DUMMYFUNCTION("""COMPUTED_VALUE"""),"No task description")</f>
        <v>No task description</v>
      </c>
      <c r="E15" s="7" t="str">
        <f ca="1">IFERROR(__xludf.DUMMYFUNCTION("""COMPUTED_VALUE"""),"No artifact embedded")</f>
        <v>No artifact embedded</v>
      </c>
      <c r="F15" s="7"/>
      <c r="G15" s="8">
        <v>0</v>
      </c>
      <c r="H15" s="8">
        <v>0</v>
      </c>
      <c r="I15" s="8">
        <v>0</v>
      </c>
      <c r="J15" s="8">
        <v>0</v>
      </c>
      <c r="K15" s="9">
        <v>0</v>
      </c>
      <c r="L15" s="9">
        <v>0</v>
      </c>
      <c r="M15" s="9">
        <v>0</v>
      </c>
      <c r="N15" s="9">
        <v>0</v>
      </c>
      <c r="O15" s="10">
        <v>0</v>
      </c>
      <c r="P15" s="10">
        <v>0</v>
      </c>
      <c r="Q15" s="10">
        <v>0</v>
      </c>
      <c r="R15" s="10">
        <v>0</v>
      </c>
      <c r="S15" s="10">
        <v>0</v>
      </c>
    </row>
    <row r="16" spans="1:19" ht="409.5" customHeight="1" x14ac:dyDescent="0.2">
      <c r="A16" s="6" t="str">
        <f ca="1">IFERROR(__xludf.DUMMYFUNCTION("""COMPUTED_VALUE"""),"Hooke's Law")</f>
        <v>Hooke's Law</v>
      </c>
      <c r="B16" s="6" t="str">
        <f ca="1">IFERROR(__xludf.DUMMYFUNCTION("""COMPUTED_VALUE"""),"Application")</f>
        <v>Application</v>
      </c>
      <c r="C16" s="6" t="str">
        <f ca="1">IFERROR(__xludf.DUMMYFUNCTION("""COMPUTED_VALUE"""),"Hypothesis Scratchpad")</f>
        <v>Hypothesis Scratchpad</v>
      </c>
      <c r="D16" s="7" t="str">
        <f ca="1">IFERROR(__xludf.DUMMYFUNCTION("""COMPUTED_VALUE"""),"No task description")</f>
        <v>No task description</v>
      </c>
      <c r="E16"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16" s="7"/>
      <c r="G16" s="8">
        <v>0</v>
      </c>
      <c r="H16" s="8">
        <v>0</v>
      </c>
      <c r="I16" s="8">
        <v>1</v>
      </c>
      <c r="J16" s="8">
        <v>0</v>
      </c>
      <c r="K16" s="9">
        <v>0</v>
      </c>
      <c r="L16" s="9">
        <v>1</v>
      </c>
      <c r="M16" s="9">
        <v>0</v>
      </c>
      <c r="N16" s="9">
        <v>0</v>
      </c>
      <c r="O16" s="10">
        <v>0</v>
      </c>
      <c r="P16" s="10">
        <v>1</v>
      </c>
      <c r="Q16" s="10">
        <v>0</v>
      </c>
      <c r="R16" s="10">
        <v>0</v>
      </c>
      <c r="S16" s="10">
        <v>0</v>
      </c>
    </row>
    <row r="17" spans="1:19" ht="85" customHeight="1" x14ac:dyDescent="0.2">
      <c r="A17" s="6" t="str">
        <f ca="1">IFERROR(__xludf.DUMMYFUNCTION("""COMPUTED_VALUE"""),"Hooke's Law")</f>
        <v>Hooke's Law</v>
      </c>
      <c r="B17" s="6" t="str">
        <f ca="1">IFERROR(__xludf.DUMMYFUNCTION("""COMPUTED_VALUE"""),"Resource")</f>
        <v>Resource</v>
      </c>
      <c r="C17" s="6" t="str">
        <f ca="1">IFERROR(__xludf.DUMMYFUNCTION("""COMPUTED_VALUE"""),"Explain.graasp")</f>
        <v>Explain.graasp</v>
      </c>
      <c r="D17" s="7" t="str">
        <f ca="1">IFERROR(__xludf.DUMMYFUNCTION("""COMPUTED_VALUE"""),"&lt;p&gt;What happens to the extension when force on the spring increases?&lt;/p&gt;&lt;p&gt;&lt;br&gt;&lt;br&gt;&lt;/p&gt;")</f>
        <v>&lt;p&gt;What happens to the extension when force on the spring increases?&lt;/p&gt;&lt;p&gt;&lt;br&gt;&lt;br&gt;&lt;/p&gt;</v>
      </c>
      <c r="E17" s="7" t="str">
        <f ca="1">IFERROR(__xludf.DUMMYFUNCTION("""COMPUTED_VALUE"""),"No artifact embedded")</f>
        <v>No artifact embedded</v>
      </c>
      <c r="F17" s="7"/>
      <c r="G17" s="8">
        <v>1</v>
      </c>
      <c r="H17" s="8">
        <v>0</v>
      </c>
      <c r="I17" s="8">
        <v>0</v>
      </c>
      <c r="J17" s="8">
        <v>0</v>
      </c>
      <c r="K17" s="9">
        <v>1</v>
      </c>
      <c r="L17" s="9">
        <v>0</v>
      </c>
      <c r="M17" s="9">
        <v>0</v>
      </c>
      <c r="N17" s="9">
        <v>0</v>
      </c>
      <c r="O17" s="10">
        <v>0</v>
      </c>
      <c r="P17" s="10">
        <v>0</v>
      </c>
      <c r="Q17" s="10">
        <v>0</v>
      </c>
      <c r="R17" s="10">
        <v>1</v>
      </c>
      <c r="S17" s="10">
        <v>0</v>
      </c>
    </row>
    <row r="18" spans="1:19" ht="318" customHeight="1" x14ac:dyDescent="0.2">
      <c r="A18" s="6" t="str">
        <f ca="1">IFERROR(__xludf.DUMMYFUNCTION("""COMPUTED_VALUE"""),"Hooke's Law")</f>
        <v>Hooke's Law</v>
      </c>
      <c r="B18" s="6" t="str">
        <f ca="1">IFERROR(__xludf.DUMMYFUNCTION("""COMPUTED_VALUE"""),"Application")</f>
        <v>Application</v>
      </c>
      <c r="C18" s="6" t="str">
        <f ca="1">IFERROR(__xludf.DUMMYFUNCTION("""COMPUTED_VALUE"""),"Input Box")</f>
        <v>Input Box</v>
      </c>
      <c r="D18" s="7" t="str">
        <f ca="1">IFERROR(__xludf.DUMMYFUNCTION("""COMPUTED_VALUE"""),"No task description")</f>
        <v>No task description</v>
      </c>
      <c r="E18"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18" s="7"/>
      <c r="G18" s="8">
        <v>0</v>
      </c>
      <c r="H18" s="8">
        <v>0</v>
      </c>
      <c r="I18" s="8">
        <v>1</v>
      </c>
      <c r="J18" s="8">
        <v>0</v>
      </c>
      <c r="K18" s="9">
        <v>0</v>
      </c>
      <c r="L18" s="9">
        <v>1</v>
      </c>
      <c r="M18" s="9">
        <v>0</v>
      </c>
      <c r="N18" s="9">
        <v>0</v>
      </c>
      <c r="O18" s="10">
        <v>0</v>
      </c>
      <c r="P18" s="10">
        <v>0</v>
      </c>
      <c r="Q18" s="10">
        <v>0</v>
      </c>
      <c r="R18" s="10">
        <v>0</v>
      </c>
      <c r="S18" s="10">
        <v>0</v>
      </c>
    </row>
    <row r="19" spans="1:19" ht="121" customHeight="1" x14ac:dyDescent="0.2">
      <c r="A19" s="6" t="str">
        <f ca="1">IFERROR(__xludf.DUMMYFUNCTION("""COMPUTED_VALUE"""),"Hooke's Law")</f>
        <v>Hooke's Law</v>
      </c>
      <c r="B19" s="6" t="str">
        <f ca="1">IFERROR(__xludf.DUMMYFUNCTION("""COMPUTED_VALUE"""),"Resource")</f>
        <v>Resource</v>
      </c>
      <c r="C19" s="6" t="str">
        <f ca="1">IFERROR(__xludf.DUMMYFUNCTION("""COMPUTED_VALUE"""),"explain 2.graasp")</f>
        <v>explain 2.graasp</v>
      </c>
      <c r="D19" s="7" t="str">
        <f ca="1">IFERROR(__xludf.DUMMYFUNCTION("""COMPUTED_VALUE"""),"&lt;p&gt;What do you think is the relationship between the applied forces (weight of suspended mass) to the extensions on the spring?&lt;/p&gt;")</f>
        <v>&lt;p&gt;What do you think is the relationship between the applied forces (weight of suspended mass) to the extensions on the spring?&lt;/p&gt;</v>
      </c>
      <c r="E19" s="7" t="str">
        <f ca="1">IFERROR(__xludf.DUMMYFUNCTION("""COMPUTED_VALUE"""),"No artifact embedded")</f>
        <v>No artifact embedded</v>
      </c>
      <c r="F19" s="7"/>
      <c r="G19" s="8">
        <v>1</v>
      </c>
      <c r="H19" s="8">
        <v>0</v>
      </c>
      <c r="I19" s="8">
        <v>0</v>
      </c>
      <c r="J19" s="8">
        <v>0</v>
      </c>
      <c r="K19" s="9">
        <v>1</v>
      </c>
      <c r="L19" s="9">
        <v>0</v>
      </c>
      <c r="M19" s="9">
        <v>0</v>
      </c>
      <c r="N19" s="9">
        <v>0</v>
      </c>
      <c r="O19" s="10">
        <v>0</v>
      </c>
      <c r="P19" s="10">
        <v>0</v>
      </c>
      <c r="Q19" s="10">
        <v>0</v>
      </c>
      <c r="R19" s="10">
        <v>1</v>
      </c>
      <c r="S19" s="10">
        <v>0</v>
      </c>
    </row>
    <row r="20" spans="1:19" ht="318" customHeight="1" x14ac:dyDescent="0.2">
      <c r="A20" s="6" t="str">
        <f ca="1">IFERROR(__xludf.DUMMYFUNCTION("""COMPUTED_VALUE"""),"Hooke's Law")</f>
        <v>Hooke's Law</v>
      </c>
      <c r="B20" s="6" t="str">
        <f ca="1">IFERROR(__xludf.DUMMYFUNCTION("""COMPUTED_VALUE"""),"Application")</f>
        <v>Application</v>
      </c>
      <c r="C20" s="6" t="str">
        <f ca="1">IFERROR(__xludf.DUMMYFUNCTION("""COMPUTED_VALUE"""),"Input Box (1)")</f>
        <v>Input Box (1)</v>
      </c>
      <c r="D20" s="7" t="str">
        <f ca="1">IFERROR(__xludf.DUMMYFUNCTION("""COMPUTED_VALUE"""),"No task description")</f>
        <v>No task description</v>
      </c>
      <c r="E20"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20" s="7"/>
      <c r="G20" s="8">
        <v>0</v>
      </c>
      <c r="H20" s="8">
        <v>0</v>
      </c>
      <c r="I20" s="8">
        <v>1</v>
      </c>
      <c r="J20" s="8">
        <v>0</v>
      </c>
      <c r="K20" s="9">
        <v>0</v>
      </c>
      <c r="L20" s="9">
        <v>1</v>
      </c>
      <c r="M20" s="9">
        <v>0</v>
      </c>
      <c r="N20" s="9">
        <v>0</v>
      </c>
      <c r="O20" s="10">
        <v>0</v>
      </c>
      <c r="P20" s="10">
        <v>0</v>
      </c>
      <c r="Q20" s="10">
        <v>0</v>
      </c>
      <c r="R20" s="10">
        <v>0</v>
      </c>
      <c r="S20" s="10">
        <v>0</v>
      </c>
    </row>
    <row r="21" spans="1:19" ht="85" customHeight="1" x14ac:dyDescent="0.2">
      <c r="A21" s="6" t="str">
        <f ca="1">IFERROR(__xludf.DUMMYFUNCTION("""COMPUTED_VALUE"""),"Hooke's Law")</f>
        <v>Hooke's Law</v>
      </c>
      <c r="B21" s="6" t="str">
        <f ca="1">IFERROR(__xludf.DUMMYFUNCTION("""COMPUTED_VALUE"""),"Resource")</f>
        <v>Resource</v>
      </c>
      <c r="C21" s="6" t="str">
        <f ca="1">IFERROR(__xludf.DUMMYFUNCTION("""COMPUTED_VALUE"""),"explain 3.graasp")</f>
        <v>explain 3.graasp</v>
      </c>
      <c r="D21" s="7" t="str">
        <f ca="1">IFERROR(__xludf.DUMMYFUNCTION("""COMPUTED_VALUE"""),"&lt;p&gt;Is the measure of extension on the spring the same when loading the masses as when offloading?&lt;/p&gt;")</f>
        <v>&lt;p&gt;Is the measure of extension on the spring the same when loading the masses as when offloading?&lt;/p&gt;</v>
      </c>
      <c r="E21" s="7" t="str">
        <f ca="1">IFERROR(__xludf.DUMMYFUNCTION("""COMPUTED_VALUE"""),"No artifact embedded")</f>
        <v>No artifact embedded</v>
      </c>
      <c r="F21" s="7"/>
      <c r="G21" s="8">
        <v>1</v>
      </c>
      <c r="H21" s="8">
        <v>0</v>
      </c>
      <c r="I21" s="8">
        <v>0</v>
      </c>
      <c r="J21" s="8">
        <v>0</v>
      </c>
      <c r="K21" s="9">
        <v>1</v>
      </c>
      <c r="L21" s="9">
        <v>0</v>
      </c>
      <c r="M21" s="9">
        <v>0</v>
      </c>
      <c r="N21" s="9">
        <v>0</v>
      </c>
      <c r="O21" s="10">
        <v>0</v>
      </c>
      <c r="P21" s="10">
        <v>0</v>
      </c>
      <c r="Q21" s="10">
        <v>0</v>
      </c>
      <c r="R21" s="10">
        <v>1</v>
      </c>
      <c r="S21" s="10">
        <v>0</v>
      </c>
    </row>
    <row r="22" spans="1:19" ht="318" customHeight="1" x14ac:dyDescent="0.2">
      <c r="A22" s="6" t="str">
        <f ca="1">IFERROR(__xludf.DUMMYFUNCTION("""COMPUTED_VALUE"""),"Hooke's Law")</f>
        <v>Hooke's Law</v>
      </c>
      <c r="B22" s="6" t="str">
        <f ca="1">IFERROR(__xludf.DUMMYFUNCTION("""COMPUTED_VALUE"""),"Application")</f>
        <v>Application</v>
      </c>
      <c r="C22" s="6" t="str">
        <f ca="1">IFERROR(__xludf.DUMMYFUNCTION("""COMPUTED_VALUE"""),"Input Box (2)")</f>
        <v>Input Box (2)</v>
      </c>
      <c r="D22" s="7" t="str">
        <f ca="1">IFERROR(__xludf.DUMMYFUNCTION("""COMPUTED_VALUE"""),"No task description")</f>
        <v>No task description</v>
      </c>
      <c r="E22"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22" s="7"/>
      <c r="G22" s="8">
        <v>0</v>
      </c>
      <c r="H22" s="8">
        <v>0</v>
      </c>
      <c r="I22" s="8">
        <v>1</v>
      </c>
      <c r="J22" s="8">
        <v>0</v>
      </c>
      <c r="K22" s="9">
        <v>0</v>
      </c>
      <c r="L22" s="9">
        <v>1</v>
      </c>
      <c r="M22" s="9">
        <v>0</v>
      </c>
      <c r="N22" s="9">
        <v>0</v>
      </c>
      <c r="O22" s="10">
        <v>0</v>
      </c>
      <c r="P22" s="10">
        <v>0</v>
      </c>
      <c r="Q22" s="10">
        <v>0</v>
      </c>
      <c r="R22" s="10">
        <v>0</v>
      </c>
      <c r="S22" s="10">
        <v>0</v>
      </c>
    </row>
    <row r="23" spans="1:19" ht="37" customHeight="1" x14ac:dyDescent="0.2">
      <c r="A23" s="6" t="str">
        <f ca="1">IFERROR(__xludf.DUMMYFUNCTION("""COMPUTED_VALUE"""),"Hooke's Law")</f>
        <v>Hooke's Law</v>
      </c>
      <c r="B23" s="6" t="str">
        <f ca="1">IFERROR(__xludf.DUMMYFUNCTION("""COMPUTED_VALUE"""),"Resource")</f>
        <v>Resource</v>
      </c>
      <c r="C23" s="6" t="str">
        <f ca="1">IFERROR(__xludf.DUMMYFUNCTION("""COMPUTED_VALUE"""),"to proceed.graasp")</f>
        <v>to proceed.graasp</v>
      </c>
      <c r="D23" s="7" t="str">
        <f ca="1">IFERROR(__xludf.DUMMYFUNCTION("""COMPUTED_VALUE"""),"&lt;p&gt;Click on Elaborate to continue&lt;/p&gt;")</f>
        <v>&lt;p&gt;Click on Elaborate to continue&lt;/p&gt;</v>
      </c>
      <c r="E23" s="7" t="str">
        <f ca="1">IFERROR(__xludf.DUMMYFUNCTION("""COMPUTED_VALUE"""),"No artifact embedded")</f>
        <v>No artifact embedded</v>
      </c>
      <c r="F23" s="7"/>
      <c r="G23" s="8">
        <v>0</v>
      </c>
      <c r="H23" s="8">
        <v>0</v>
      </c>
      <c r="I23" s="8">
        <v>0</v>
      </c>
      <c r="J23" s="8">
        <v>0</v>
      </c>
      <c r="K23" s="9">
        <v>0</v>
      </c>
      <c r="L23" s="9">
        <v>0</v>
      </c>
      <c r="M23" s="9">
        <v>0</v>
      </c>
      <c r="N23" s="9">
        <v>0</v>
      </c>
      <c r="O23" s="10">
        <v>0</v>
      </c>
      <c r="P23" s="10">
        <v>0</v>
      </c>
      <c r="Q23" s="10">
        <v>0</v>
      </c>
      <c r="R23" s="10">
        <v>0</v>
      </c>
      <c r="S23" s="10">
        <v>0</v>
      </c>
    </row>
    <row r="24" spans="1:19" ht="25" customHeight="1" x14ac:dyDescent="0.2">
      <c r="A24" s="6" t="str">
        <f ca="1">IFERROR(__xludf.DUMMYFUNCTION("""COMPUTED_VALUE"""),"Hooke's Law")</f>
        <v>Hooke's Law</v>
      </c>
      <c r="B24" s="6" t="str">
        <f ca="1">IFERROR(__xludf.DUMMYFUNCTION("""COMPUTED_VALUE"""),"Space")</f>
        <v>Space</v>
      </c>
      <c r="C24" s="6" t="str">
        <f ca="1">IFERROR(__xludf.DUMMYFUNCTION("""COMPUTED_VALUE"""),"Elaborate")</f>
        <v>Elaborate</v>
      </c>
      <c r="D24" s="7" t="str">
        <f ca="1">IFERROR(__xludf.DUMMYFUNCTION("""COMPUTED_VALUE"""),"No task description")</f>
        <v>No task description</v>
      </c>
      <c r="E24" s="7" t="str">
        <f ca="1">IFERROR(__xludf.DUMMYFUNCTION("""COMPUTED_VALUE"""),"No artifact embedded")</f>
        <v>No artifact embedded</v>
      </c>
      <c r="F24" s="7"/>
      <c r="G24" s="8">
        <v>0</v>
      </c>
      <c r="H24" s="8">
        <v>0</v>
      </c>
      <c r="I24" s="8">
        <v>0</v>
      </c>
      <c r="J24" s="8">
        <v>0</v>
      </c>
      <c r="K24" s="9">
        <v>0</v>
      </c>
      <c r="L24" s="9">
        <v>0</v>
      </c>
      <c r="M24" s="9">
        <v>0</v>
      </c>
      <c r="N24" s="9">
        <v>0</v>
      </c>
      <c r="O24" s="10">
        <v>0</v>
      </c>
      <c r="P24" s="10">
        <v>0</v>
      </c>
      <c r="Q24" s="10">
        <v>0</v>
      </c>
      <c r="R24" s="10">
        <v>0</v>
      </c>
      <c r="S24" s="10">
        <v>0</v>
      </c>
    </row>
    <row r="25" spans="1:19" ht="409.5" customHeight="1" x14ac:dyDescent="0.2">
      <c r="A25" s="6" t="str">
        <f ca="1">IFERROR(__xludf.DUMMYFUNCTION("""COMPUTED_VALUE"""),"Hooke's Law")</f>
        <v>Hooke's Law</v>
      </c>
      <c r="B25" s="6" t="str">
        <f ca="1">IFERROR(__xludf.DUMMYFUNCTION("""COMPUTED_VALUE"""),"Resource")</f>
        <v>Resource</v>
      </c>
      <c r="C25" s="6" t="str">
        <f ca="1">IFERROR(__xludf.DUMMYFUNCTION("""COMPUTED_VALUE"""),"Elaboration.graasp")</f>
        <v>Elaboration.graasp</v>
      </c>
      <c r="D25" s="7" t="str">
        <f ca="1">IFERROR(__xludf.DUMMYFUNCTION("""COMPUTED_VALUE"""),"&lt;p&gt;          Materials that are able to regain their original size when force deforming them is withdrawn are said to be elastic.&lt;/p&gt;&lt;p&gt;The measure of extension on an elastic material is proportional to the force exerted on them.&lt;br&gt;This essentially means"&amp;" that an increase in extending force leads to an increase in size of the material.&lt;br&gt;This however has a limit beyond which the material won’t be able to regain its initial size after the deforming force is withdrawn.&lt;br&gt;The greatest extent within which a"&amp;" deformed material is able to regain its size after deformation is called its elastic limit.&lt;br&gt;The extension of a material within the elastic limit is called elastic deformation while extension beyond the material’s elastic limit is called plastic deform"&amp;"ation.&lt;br&gt;In this case then;&lt;br&gt;        The extension on an elastic material is directly proportional to the force applied as long as the elastic limit is not exceeded.&lt;br&gt;This is called the Hooke’s Law.&lt;br&gt;In expression form&lt;br&gt;                       F α"&amp;"  e&lt;br&gt;Introducing a constant k of proportionality,&lt;br&gt;                       F = ke&lt;br&gt;The constant k is called the spring constant of the material being considered.&lt;br&gt;When the force is in N and extension in m, the units of k are N/m.&lt;br&gt;For elastic mat"&amp;"erials that need to withstand large forces without suffering permanent deformation, their value of k should be large.&lt;br&gt;This ensures small extension when large forces are exerted on them.&lt;/p&gt;")</f>
        <v>&lt;p&gt;          Materials that are able to regain their original size when force deforming them is withdrawn are said to be elastic.&lt;/p&gt;&lt;p&gt;The measure of extension on an elastic material is proportional to the force exerted on them.&lt;br&gt;This essentially means that an increase in extending force leads to an increase in size of the material.&lt;br&gt;This however has a limit beyond which the material won’t be able to regain its initial size after the deforming force is withdrawn.&lt;br&gt;The greatest extent within which a deformed material is able to regain its size after deformation is called its elastic limit.&lt;br&gt;The extension of a material within the elastic limit is called elastic deformation while extension beyond the material’s elastic limit is called plastic deformation.&lt;br&gt;In this case then;&lt;br&gt;        The extension on an elastic material is directly proportional to the force applied as long as the elastic limit is not exceeded.&lt;br&gt;This is called the Hooke’s Law.&lt;br&gt;In expression form&lt;br&gt;                       F α  e&lt;br&gt;Introducing a constant k of proportionality,&lt;br&gt;                       F = ke&lt;br&gt;The constant k is called the spring constant of the material being considered.&lt;br&gt;When the force is in N and extension in m, the units of k are N/m.&lt;br&gt;For elastic materials that need to withstand large forces without suffering permanent deformation, their value of k should be large.&lt;br&gt;This ensures small extension when large forces are exerted on them.&lt;/p&gt;</v>
      </c>
      <c r="E25" s="7" t="str">
        <f ca="1">IFERROR(__xludf.DUMMYFUNCTION("""COMPUTED_VALUE"""),"No artifact embedded")</f>
        <v>No artifact embedded</v>
      </c>
      <c r="F25" s="7"/>
      <c r="G25" s="8">
        <v>1</v>
      </c>
      <c r="H25" s="8">
        <v>0</v>
      </c>
      <c r="I25" s="8">
        <v>0</v>
      </c>
      <c r="J25" s="8">
        <v>0</v>
      </c>
      <c r="K25" s="9">
        <v>1</v>
      </c>
      <c r="L25" s="9">
        <v>0</v>
      </c>
      <c r="M25" s="9">
        <v>0</v>
      </c>
      <c r="N25" s="9">
        <v>0</v>
      </c>
      <c r="O25" s="10">
        <v>1</v>
      </c>
      <c r="P25" s="10">
        <v>0</v>
      </c>
      <c r="Q25" s="10">
        <v>0</v>
      </c>
      <c r="R25" s="10">
        <v>0</v>
      </c>
      <c r="S25" s="10">
        <v>0</v>
      </c>
    </row>
    <row r="26" spans="1:19" ht="37" customHeight="1" x14ac:dyDescent="0.2">
      <c r="A26" s="6" t="str">
        <f ca="1">IFERROR(__xludf.DUMMYFUNCTION("""COMPUTED_VALUE"""),"Hooke's Law")</f>
        <v>Hooke's Law</v>
      </c>
      <c r="B26" s="6" t="str">
        <f ca="1">IFERROR(__xludf.DUMMYFUNCTION("""COMPUTED_VALUE"""),"Resource")</f>
        <v>Resource</v>
      </c>
      <c r="C26" s="6" t="str">
        <f ca="1">IFERROR(__xludf.DUMMYFUNCTION("""COMPUTED_VALUE"""),"to proceed.graasp")</f>
        <v>to proceed.graasp</v>
      </c>
      <c r="D26" s="7" t="str">
        <f ca="1">IFERROR(__xludf.DUMMYFUNCTION("""COMPUTED_VALUE"""),"&lt;p&gt;Click on Evaluation to continue&lt;/p&gt;")</f>
        <v>&lt;p&gt;Click on Evaluation to continue&lt;/p&gt;</v>
      </c>
      <c r="E26" s="7" t="str">
        <f ca="1">IFERROR(__xludf.DUMMYFUNCTION("""COMPUTED_VALUE"""),"No artifact embedded")</f>
        <v>No artifact embedded</v>
      </c>
      <c r="F26" s="7"/>
      <c r="G26" s="8">
        <v>0</v>
      </c>
      <c r="H26" s="8">
        <v>0</v>
      </c>
      <c r="I26" s="8">
        <v>0</v>
      </c>
      <c r="J26" s="8">
        <v>0</v>
      </c>
      <c r="K26" s="9">
        <v>0</v>
      </c>
      <c r="L26" s="9">
        <v>0</v>
      </c>
      <c r="M26" s="9">
        <v>0</v>
      </c>
      <c r="N26" s="9">
        <v>0</v>
      </c>
      <c r="O26" s="10">
        <v>0</v>
      </c>
      <c r="P26" s="10">
        <v>0</v>
      </c>
      <c r="Q26" s="10">
        <v>0</v>
      </c>
      <c r="R26" s="10">
        <v>0</v>
      </c>
      <c r="S26" s="10">
        <v>0</v>
      </c>
    </row>
    <row r="27" spans="1:19" ht="25" customHeight="1" x14ac:dyDescent="0.2">
      <c r="A27" s="6" t="str">
        <f ca="1">IFERROR(__xludf.DUMMYFUNCTION("""COMPUTED_VALUE"""),"Hooke's Law")</f>
        <v>Hooke's Law</v>
      </c>
      <c r="B27" s="6" t="str">
        <f ca="1">IFERROR(__xludf.DUMMYFUNCTION("""COMPUTED_VALUE"""),"Space")</f>
        <v>Space</v>
      </c>
      <c r="C27" s="6" t="str">
        <f ca="1">IFERROR(__xludf.DUMMYFUNCTION("""COMPUTED_VALUE"""),"Evaluation")</f>
        <v>Evaluation</v>
      </c>
      <c r="D27" s="7" t="str">
        <f ca="1">IFERROR(__xludf.DUMMYFUNCTION("""COMPUTED_VALUE"""),"No task description")</f>
        <v>No task description</v>
      </c>
      <c r="E27" s="7" t="str">
        <f ca="1">IFERROR(__xludf.DUMMYFUNCTION("""COMPUTED_VALUE"""),"No artifact embedded")</f>
        <v>No artifact embedded</v>
      </c>
      <c r="F27" s="7"/>
      <c r="G27" s="8">
        <v>0</v>
      </c>
      <c r="H27" s="8">
        <v>0</v>
      </c>
      <c r="I27" s="8">
        <v>0</v>
      </c>
      <c r="J27" s="8">
        <v>0</v>
      </c>
      <c r="K27" s="9">
        <v>0</v>
      </c>
      <c r="L27" s="9">
        <v>0</v>
      </c>
      <c r="M27" s="9">
        <v>0</v>
      </c>
      <c r="N27" s="9">
        <v>0</v>
      </c>
      <c r="O27" s="10">
        <v>0</v>
      </c>
      <c r="P27" s="10">
        <v>0</v>
      </c>
      <c r="Q27" s="10">
        <v>0</v>
      </c>
      <c r="R27" s="10">
        <v>0</v>
      </c>
      <c r="S27" s="10">
        <v>0</v>
      </c>
    </row>
    <row r="28" spans="1:19" ht="274" customHeight="1" x14ac:dyDescent="0.2">
      <c r="A28" s="6" t="str">
        <f ca="1">IFERROR(__xludf.DUMMYFUNCTION("""COMPUTED_VALUE"""),"Hooke's Law")</f>
        <v>Hooke's Law</v>
      </c>
      <c r="B28" s="6" t="str">
        <f ca="1">IFERROR(__xludf.DUMMYFUNCTION("""COMPUTED_VALUE"""),"Application")</f>
        <v>Application</v>
      </c>
      <c r="C28" s="6" t="str">
        <f ca="1">IFERROR(__xludf.DUMMYFUNCTION("""COMPUTED_VALUE"""),"Quiz Tool")</f>
        <v>Quiz Tool</v>
      </c>
      <c r="D28" s="7" t="str">
        <f ca="1">IFERROR(__xludf.DUMMYFUNCTION("""COMPUTED_VALUE"""),"&lt;p&gt;Attempt the following questions&lt;/p&gt;")</f>
        <v>&lt;p&gt;Attempt the following questions&lt;/p&gt;</v>
      </c>
      <c r="E28"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28" s="7"/>
      <c r="G28" s="8">
        <v>0</v>
      </c>
      <c r="H28" s="8">
        <v>0</v>
      </c>
      <c r="I28" s="8">
        <v>0</v>
      </c>
      <c r="J28" s="8">
        <v>1</v>
      </c>
      <c r="K28" s="9">
        <v>0</v>
      </c>
      <c r="L28" s="9">
        <v>1</v>
      </c>
      <c r="M28" s="9">
        <v>0</v>
      </c>
      <c r="N28" s="9">
        <v>0</v>
      </c>
      <c r="O28" s="10">
        <v>0</v>
      </c>
      <c r="P28" s="10">
        <v>0</v>
      </c>
      <c r="Q28" s="10">
        <v>0</v>
      </c>
      <c r="R28" s="10">
        <v>0</v>
      </c>
      <c r="S28" s="10">
        <v>1</v>
      </c>
    </row>
    <row r="29" spans="1:19" ht="37" customHeight="1" x14ac:dyDescent="0.2">
      <c r="A29" s="6" t="str">
        <f ca="1">IFERROR(__xludf.DUMMYFUNCTION("""COMPUTED_VALUE"""),"Hooke's Law")</f>
        <v>Hooke's Law</v>
      </c>
      <c r="B29" s="6" t="str">
        <f ca="1">IFERROR(__xludf.DUMMYFUNCTION("""COMPUTED_VALUE"""),"Resource")</f>
        <v>Resource</v>
      </c>
      <c r="C29" s="6" t="str">
        <f ca="1">IFERROR(__xludf.DUMMYFUNCTION("""COMPUTED_VALUE"""),"Q5..graasp")</f>
        <v>Q5..graasp</v>
      </c>
      <c r="D29" s="7" t="str">
        <f ca="1">IFERROR(__xludf.DUMMYFUNCTION("""COMPUTED_VALUE"""),"&lt;p&gt;Q6. State Hooke's Law &lt;/p&gt;")</f>
        <v>&lt;p&gt;Q6. State Hooke's Law &lt;/p&gt;</v>
      </c>
      <c r="E29" s="7" t="str">
        <f ca="1">IFERROR(__xludf.DUMMYFUNCTION("""COMPUTED_VALUE"""),"No artifact embedded")</f>
        <v>No artifact embedded</v>
      </c>
      <c r="F29" s="7"/>
      <c r="G29" s="8">
        <v>0</v>
      </c>
      <c r="H29" s="8">
        <v>0</v>
      </c>
      <c r="I29" s="8">
        <v>1</v>
      </c>
      <c r="J29" s="8">
        <v>0</v>
      </c>
      <c r="K29" s="9">
        <v>0</v>
      </c>
      <c r="L29" s="9">
        <v>1</v>
      </c>
      <c r="M29" s="9">
        <v>0</v>
      </c>
      <c r="N29" s="9">
        <v>0</v>
      </c>
      <c r="O29" s="10">
        <v>0</v>
      </c>
      <c r="P29" s="10">
        <v>0</v>
      </c>
      <c r="Q29" s="10">
        <v>0</v>
      </c>
      <c r="R29" s="10">
        <v>0</v>
      </c>
      <c r="S29" s="10">
        <v>0</v>
      </c>
    </row>
    <row r="30" spans="1:19" ht="318" customHeight="1" x14ac:dyDescent="0.2">
      <c r="A30" s="6" t="str">
        <f ca="1">IFERROR(__xludf.DUMMYFUNCTION("""COMPUTED_VALUE"""),"Hooke's Law")</f>
        <v>Hooke's Law</v>
      </c>
      <c r="B30" s="6" t="str">
        <f ca="1">IFERROR(__xludf.DUMMYFUNCTION("""COMPUTED_VALUE"""),"Application")</f>
        <v>Application</v>
      </c>
      <c r="C30" s="6" t="str">
        <f ca="1">IFERROR(__xludf.DUMMYFUNCTION("""COMPUTED_VALUE"""),"Input Box")</f>
        <v>Input Box</v>
      </c>
      <c r="D30" s="7" t="str">
        <f ca="1">IFERROR(__xludf.DUMMYFUNCTION("""COMPUTED_VALUE"""),"No task description")</f>
        <v>No task description</v>
      </c>
      <c r="E30"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30" s="7"/>
      <c r="G30" s="8">
        <v>0</v>
      </c>
      <c r="H30" s="8">
        <v>0</v>
      </c>
      <c r="I30" s="8">
        <v>1</v>
      </c>
      <c r="J30" s="8">
        <v>0</v>
      </c>
      <c r="K30" s="9">
        <v>0</v>
      </c>
      <c r="L30" s="9">
        <v>1</v>
      </c>
      <c r="M30" s="9">
        <v>0</v>
      </c>
      <c r="N30" s="9">
        <v>0</v>
      </c>
      <c r="O30" s="10">
        <v>0</v>
      </c>
      <c r="P30" s="10">
        <v>0</v>
      </c>
      <c r="Q30" s="10">
        <v>0</v>
      </c>
      <c r="R30" s="10">
        <v>0</v>
      </c>
      <c r="S30" s="10">
        <v>0</v>
      </c>
    </row>
    <row r="31" spans="1:19" ht="73" customHeight="1" x14ac:dyDescent="0.2">
      <c r="A31" s="6" t="str">
        <f ca="1">IFERROR(__xludf.DUMMYFUNCTION("""COMPUTED_VALUE"""),"Hooke's Law")</f>
        <v>Hooke's Law</v>
      </c>
      <c r="B31" s="6" t="str">
        <f ca="1">IFERROR(__xludf.DUMMYFUNCTION("""COMPUTED_VALUE"""),"Application")</f>
        <v>Application</v>
      </c>
      <c r="C31" s="6" t="str">
        <f ca="1">IFERROR(__xludf.DUMMYFUNCTION("""COMPUTED_VALUE"""),"Teacher Feedback")</f>
        <v>Teacher Feedback</v>
      </c>
      <c r="D31" s="7" t="str">
        <f ca="1">IFERROR(__xludf.DUMMYFUNCTION("""COMPUTED_VALUE"""),"No task description")</f>
        <v>No task description</v>
      </c>
      <c r="E31" s="7" t="str">
        <f ca="1">IFERROR(__xludf.DUMMYFUNCTION("""COMPUTED_VALUE"""),"Golabz app/lab: ""&lt;p&gt;A tool where teachers can provide feedback to students&lt;/p&gt;\r\n""")</f>
        <v>Golabz app/lab: "&lt;p&gt;A tool where teachers can provide feedback to students&lt;/p&gt;\r\n"</v>
      </c>
      <c r="F31" s="7"/>
      <c r="G31" s="8">
        <v>1</v>
      </c>
      <c r="H31" s="8">
        <v>0</v>
      </c>
      <c r="I31" s="8">
        <v>0</v>
      </c>
      <c r="J31" s="8">
        <v>0</v>
      </c>
      <c r="K31" s="9">
        <v>1</v>
      </c>
      <c r="L31" s="9">
        <v>0</v>
      </c>
      <c r="M31" s="9">
        <v>0</v>
      </c>
      <c r="N31" s="9">
        <v>0</v>
      </c>
      <c r="O31" s="10">
        <v>0</v>
      </c>
      <c r="P31" s="10">
        <v>0</v>
      </c>
      <c r="Q31" s="10">
        <v>0</v>
      </c>
      <c r="R31" s="10">
        <v>0</v>
      </c>
      <c r="S31" s="10">
        <v>1</v>
      </c>
    </row>
    <row r="32" spans="1:19" ht="109" customHeight="1" x14ac:dyDescent="0.2">
      <c r="A32" s="6" t="str">
        <f ca="1">IFERROR(__xludf.DUMMYFUNCTION("""COMPUTED_VALUE"""),"Hooke's Law")</f>
        <v>Hooke's Law</v>
      </c>
      <c r="B32" s="6" t="str">
        <f ca="1">IFERROR(__xludf.DUMMYFUNCTION("""COMPUTED_VALUE"""),"Resource")</f>
        <v>Resource</v>
      </c>
      <c r="C32" s="6" t="str">
        <f ca="1">IFERROR(__xludf.DUMMYFUNCTION("""COMPUTED_VALUE"""),"Q6..graasp")</f>
        <v>Q6..graasp</v>
      </c>
      <c r="D32" s="7" t="str">
        <f ca="1">IFERROR(__xludf.DUMMYFUNCTION("""COMPUTED_VALUE"""),"&lt;p&gt;Q7. State one practical application of materials that;&lt;/p&gt;&lt;p&gt;(i) Obey Hooke's Law&lt;/p&gt;&lt;p&gt;(ii) Do not obey Hooke's Law&lt;/p&gt;")</f>
        <v>&lt;p&gt;Q7. State one practical application of materials that;&lt;/p&gt;&lt;p&gt;(i) Obey Hooke's Law&lt;/p&gt;&lt;p&gt;(ii) Do not obey Hooke's Law&lt;/p&gt;</v>
      </c>
      <c r="E32" s="7" t="str">
        <f ca="1">IFERROR(__xludf.DUMMYFUNCTION("""COMPUTED_VALUE"""),"No artifact embedded")</f>
        <v>No artifact embedded</v>
      </c>
      <c r="F32" s="7"/>
      <c r="G32" s="8">
        <v>0</v>
      </c>
      <c r="H32" s="8">
        <v>0</v>
      </c>
      <c r="I32" s="8">
        <v>1</v>
      </c>
      <c r="J32" s="8">
        <v>0</v>
      </c>
      <c r="K32" s="9">
        <v>0</v>
      </c>
      <c r="L32" s="9">
        <v>1</v>
      </c>
      <c r="M32" s="9">
        <v>0</v>
      </c>
      <c r="N32" s="9">
        <v>0</v>
      </c>
      <c r="O32" s="10">
        <v>0</v>
      </c>
      <c r="P32" s="10">
        <v>0</v>
      </c>
      <c r="Q32" s="10">
        <v>0</v>
      </c>
      <c r="R32" s="10">
        <v>0</v>
      </c>
      <c r="S32" s="10">
        <v>1</v>
      </c>
    </row>
    <row r="33" spans="1:19" ht="318" customHeight="1" x14ac:dyDescent="0.2">
      <c r="A33" s="6" t="str">
        <f ca="1">IFERROR(__xludf.DUMMYFUNCTION("""COMPUTED_VALUE"""),"Hooke's Law")</f>
        <v>Hooke's Law</v>
      </c>
      <c r="B33" s="6" t="str">
        <f ca="1">IFERROR(__xludf.DUMMYFUNCTION("""COMPUTED_VALUE"""),"Application")</f>
        <v>Application</v>
      </c>
      <c r="C33" s="6" t="str">
        <f ca="1">IFERROR(__xludf.DUMMYFUNCTION("""COMPUTED_VALUE"""),"Input Box (1)")</f>
        <v>Input Box (1)</v>
      </c>
      <c r="D33" s="7" t="str">
        <f ca="1">IFERROR(__xludf.DUMMYFUNCTION("""COMPUTED_VALUE"""),"No task description")</f>
        <v>No task description</v>
      </c>
      <c r="E33"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33" s="7"/>
      <c r="G33" s="8">
        <v>0</v>
      </c>
      <c r="H33" s="8">
        <v>0</v>
      </c>
      <c r="I33" s="8">
        <v>1</v>
      </c>
      <c r="J33" s="8">
        <v>0</v>
      </c>
      <c r="K33" s="9">
        <v>0</v>
      </c>
      <c r="L33" s="9">
        <v>1</v>
      </c>
      <c r="M33" s="9">
        <v>0</v>
      </c>
      <c r="N33" s="9">
        <v>0</v>
      </c>
      <c r="O33" s="10">
        <v>0</v>
      </c>
      <c r="P33" s="10">
        <v>0</v>
      </c>
      <c r="Q33" s="10">
        <v>0</v>
      </c>
      <c r="R33" s="10">
        <v>0</v>
      </c>
      <c r="S33" s="10">
        <v>0</v>
      </c>
    </row>
    <row r="34" spans="1:19" ht="73" customHeight="1" x14ac:dyDescent="0.2">
      <c r="A34" s="6" t="str">
        <f ca="1">IFERROR(__xludf.DUMMYFUNCTION("""COMPUTED_VALUE"""),"Hooke's Law")</f>
        <v>Hooke's Law</v>
      </c>
      <c r="B34" s="6" t="str">
        <f ca="1">IFERROR(__xludf.DUMMYFUNCTION("""COMPUTED_VALUE"""),"Application")</f>
        <v>Application</v>
      </c>
      <c r="C34" s="6" t="str">
        <f ca="1">IFERROR(__xludf.DUMMYFUNCTION("""COMPUTED_VALUE"""),"Teacher Feedback (1)")</f>
        <v>Teacher Feedback (1)</v>
      </c>
      <c r="D34" s="7" t="str">
        <f ca="1">IFERROR(__xludf.DUMMYFUNCTION("""COMPUTED_VALUE"""),"No task description")</f>
        <v>No task description</v>
      </c>
      <c r="E34" s="7" t="str">
        <f ca="1">IFERROR(__xludf.DUMMYFUNCTION("""COMPUTED_VALUE"""),"Golabz app/lab: ""&lt;p&gt;A tool where teachers can provide feedback to students&lt;/p&gt;\r\n""")</f>
        <v>Golabz app/lab: "&lt;p&gt;A tool where teachers can provide feedback to students&lt;/p&gt;\r\n"</v>
      </c>
      <c r="F34" s="7"/>
      <c r="G34" s="8">
        <v>1</v>
      </c>
      <c r="H34" s="8">
        <v>0</v>
      </c>
      <c r="I34" s="8">
        <v>0</v>
      </c>
      <c r="J34" s="8">
        <v>0</v>
      </c>
      <c r="K34" s="9">
        <v>1</v>
      </c>
      <c r="L34" s="9">
        <v>0</v>
      </c>
      <c r="M34" s="9">
        <v>0</v>
      </c>
      <c r="N34" s="9">
        <v>0</v>
      </c>
      <c r="O34" s="10">
        <v>0</v>
      </c>
      <c r="P34" s="10">
        <v>0</v>
      </c>
      <c r="Q34" s="10">
        <v>0</v>
      </c>
      <c r="R34" s="10">
        <v>0</v>
      </c>
      <c r="S34" s="10">
        <v>1</v>
      </c>
    </row>
    <row r="35" spans="1:19" ht="25" customHeight="1" x14ac:dyDescent="0.2">
      <c r="A35" s="6" t="str">
        <f ca="1">IFERROR(__xludf.DUMMYFUNCTION("""COMPUTED_VALUE"""),"Hooke's Law")</f>
        <v>Hooke's Law</v>
      </c>
      <c r="B35" s="6" t="str">
        <f ca="1">IFERROR(__xludf.DUMMYFUNCTION("""COMPUTED_VALUE"""),"Space")</f>
        <v>Space</v>
      </c>
      <c r="C35" s="6" t="str">
        <f ca="1">IFERROR(__xludf.DUMMYFUNCTION("""COMPUTED_VALUE"""),"Assignment")</f>
        <v>Assignment</v>
      </c>
      <c r="D35" s="7" t="str">
        <f ca="1">IFERROR(__xludf.DUMMYFUNCTION("""COMPUTED_VALUE"""),"No task description")</f>
        <v>No task description</v>
      </c>
      <c r="E35" s="7" t="str">
        <f ca="1">IFERROR(__xludf.DUMMYFUNCTION("""COMPUTED_VALUE"""),"No artifact embedded")</f>
        <v>No artifact embedded</v>
      </c>
      <c r="F35" s="7"/>
      <c r="G35" s="8">
        <v>0</v>
      </c>
      <c r="H35" s="8">
        <v>0</v>
      </c>
      <c r="I35" s="8">
        <v>0</v>
      </c>
      <c r="J35" s="8">
        <v>0</v>
      </c>
      <c r="K35" s="9">
        <v>0</v>
      </c>
      <c r="L35" s="9">
        <v>0</v>
      </c>
      <c r="M35" s="9">
        <v>0</v>
      </c>
      <c r="N35" s="9">
        <v>0</v>
      </c>
      <c r="O35" s="10">
        <v>0</v>
      </c>
      <c r="P35" s="10">
        <v>0</v>
      </c>
      <c r="Q35" s="10">
        <v>0</v>
      </c>
      <c r="R35" s="10">
        <v>0</v>
      </c>
      <c r="S35" s="10">
        <v>0</v>
      </c>
    </row>
    <row r="36" spans="1:19" ht="181" customHeight="1" x14ac:dyDescent="0.2">
      <c r="A36" s="6" t="str">
        <f ca="1">IFERROR(__xludf.DUMMYFUNCTION("""COMPUTED_VALUE"""),"Hooke's Law")</f>
        <v>Hooke's Law</v>
      </c>
      <c r="B36" s="6" t="str">
        <f ca="1">IFERROR(__xludf.DUMMYFUNCTION("""COMPUTED_VALUE"""),"Resource")</f>
        <v>Resource</v>
      </c>
      <c r="C36" s="6" t="str">
        <f ca="1">IFERROR(__xludf.DUMMYFUNCTION("""COMPUTED_VALUE"""),"Assignment.graasp")</f>
        <v>Assignment.graasp</v>
      </c>
      <c r="D36" s="7" t="str">
        <f ca="1">IFERROR(__xludf.DUMMYFUNCTION("""COMPUTED_VALUE"""),"&lt;p&gt;ASSIGNMENT&lt;/p&gt;&lt;p&gt;State and explain various uses of elastic materials&lt;br&gt;What is the effect on (a) spring constant (b) extension when springs are connected as shown in the following diagrams?&lt;/p&gt;")</f>
        <v>&lt;p&gt;ASSIGNMENT&lt;/p&gt;&lt;p&gt;State and explain various uses of elastic materials&lt;br&gt;What is the effect on (a) spring constant (b) extension when springs are connected as shown in the following diagrams?&lt;/p&gt;</v>
      </c>
      <c r="E36" s="7" t="str">
        <f ca="1">IFERROR(__xludf.DUMMYFUNCTION("""COMPUTED_VALUE"""),"No artifact embedded")</f>
        <v>No artifact embedded</v>
      </c>
      <c r="F36" s="7"/>
      <c r="G36" s="8">
        <v>0</v>
      </c>
      <c r="H36" s="8">
        <v>0</v>
      </c>
      <c r="I36" s="8">
        <v>1</v>
      </c>
      <c r="J36" s="8">
        <v>0</v>
      </c>
      <c r="K36" s="9">
        <v>0</v>
      </c>
      <c r="L36" s="9">
        <v>1</v>
      </c>
      <c r="M36" s="9">
        <v>0</v>
      </c>
      <c r="N36" s="9">
        <v>0</v>
      </c>
      <c r="O36" s="10">
        <v>0</v>
      </c>
      <c r="P36" s="10">
        <v>0</v>
      </c>
      <c r="Q36" s="10">
        <v>0</v>
      </c>
      <c r="R36" s="10">
        <v>0</v>
      </c>
      <c r="S36" s="10">
        <v>1</v>
      </c>
    </row>
    <row r="37" spans="1:19" ht="157" customHeight="1" x14ac:dyDescent="0.2">
      <c r="A37" s="6" t="str">
        <f ca="1">IFERROR(__xludf.DUMMYFUNCTION("""COMPUTED_VALUE"""),"Hooke's Law")</f>
        <v>Hooke's Law</v>
      </c>
      <c r="B37" s="6" t="str">
        <f ca="1">IFERROR(__xludf.DUMMYFUNCTION("""COMPUTED_VALUE"""),"Resource")</f>
        <v>Resource</v>
      </c>
      <c r="C37" s="6" t="str">
        <f ca="1">IFERROR(__xludf.DUMMYFUNCTION("""COMPUTED_VALUE"""),"springs.docx")</f>
        <v>springs.docx</v>
      </c>
      <c r="D37" s="7" t="str">
        <f ca="1">IFERROR(__xludf.DUMMYFUNCTION("""COMPUTED_VALUE"""),"No task description")</f>
        <v>No task description</v>
      </c>
      <c r="E37" s="7" t="str">
        <f ca="1">IFERROR(__xludf.DUMMYFUNCTION("""COMPUTED_VALUE"""),"application/vnd.openxmlformats-officedocument.wordprocessingml.document – A Microsoft Word document (DOCX), typically containing formatted text, images, and tables.")</f>
        <v>application/vnd.openxmlformats-officedocument.wordprocessingml.document – A Microsoft Word document (DOCX), typically containing formatted text, images, and tables.</v>
      </c>
      <c r="F37" s="7"/>
      <c r="G37" s="8">
        <v>1</v>
      </c>
      <c r="H37" s="8">
        <v>0</v>
      </c>
      <c r="I37" s="8">
        <v>0</v>
      </c>
      <c r="J37" s="8">
        <v>0</v>
      </c>
      <c r="K37" s="9">
        <v>1</v>
      </c>
      <c r="L37" s="9">
        <v>0</v>
      </c>
      <c r="M37" s="9">
        <v>0</v>
      </c>
      <c r="N37" s="9">
        <v>0</v>
      </c>
      <c r="O37" s="10">
        <v>0</v>
      </c>
      <c r="P37" s="10">
        <v>0</v>
      </c>
      <c r="Q37" s="10">
        <v>0</v>
      </c>
      <c r="R37" s="10">
        <v>0</v>
      </c>
      <c r="S37" s="10">
        <v>0</v>
      </c>
    </row>
    <row r="38" spans="1:19" ht="157" customHeight="1" x14ac:dyDescent="0.2">
      <c r="A38" s="6" t="str">
        <f ca="1">IFERROR(__xludf.DUMMYFUNCTION("""COMPUTED_VALUE"""),"Hooke's Law")</f>
        <v>Hooke's Law</v>
      </c>
      <c r="B38" s="6" t="str">
        <f ca="1">IFERROR(__xludf.DUMMYFUNCTION("""COMPUTED_VALUE"""),"Application")</f>
        <v>Application</v>
      </c>
      <c r="C38" s="6" t="str">
        <f ca="1">IFERROR(__xludf.DUMMYFUNCTION("""COMPUTED_VALUE"""),"File Drop")</f>
        <v>File Drop</v>
      </c>
      <c r="D38" s="7" t="str">
        <f ca="1">IFERROR(__xludf.DUMMYFUNCTION("""COMPUTED_VALUE"""),"No task description")</f>
        <v>No task description</v>
      </c>
      <c r="E38" s="7" t="str">
        <f ca="1">IFERROR(__xludf.DUMMYFUNCTION("""COMPUTED_VALUE"""),"Golabz app/lab: ""&lt;p&gt;This app allows students to upload files, e.g., assignment and reports, to the Inquiry learning Space. The app also allows teachers to download the uploaded files.&lt;/p&gt;\r\n""")</f>
        <v>Golabz app/lab: "&lt;p&gt;This app allows students to upload files, e.g., assignment and reports, to the Inquiry learning Space. The app also allows teachers to download the uploaded files.&lt;/p&gt;\r\n"</v>
      </c>
      <c r="F38" s="7"/>
      <c r="G38" s="8">
        <v>0</v>
      </c>
      <c r="H38" s="8">
        <v>0</v>
      </c>
      <c r="I38" s="8">
        <v>1</v>
      </c>
      <c r="J38" s="8">
        <v>0</v>
      </c>
      <c r="K38" s="9">
        <v>0</v>
      </c>
      <c r="L38" s="9">
        <v>1</v>
      </c>
      <c r="M38" s="9">
        <v>0</v>
      </c>
      <c r="N38" s="9">
        <v>0</v>
      </c>
      <c r="O38" s="10">
        <v>0</v>
      </c>
      <c r="P38" s="10">
        <v>0</v>
      </c>
      <c r="Q38" s="10">
        <v>0</v>
      </c>
      <c r="R38" s="10">
        <v>0</v>
      </c>
      <c r="S38" s="10">
        <v>0</v>
      </c>
    </row>
    <row r="39" spans="1:19" ht="25" customHeight="1" x14ac:dyDescent="0.2">
      <c r="A39" s="6" t="str">
        <f ca="1">IFERROR(__xludf.DUMMYFUNCTION("""COMPUTED_VALUE"""),"How do light and temperature affect photosynthesis in plants? - Version A")</f>
        <v>How do light and temperature affect photosynthesis in plants? - Version A</v>
      </c>
      <c r="B39" s="6" t="str">
        <f ca="1">IFERROR(__xludf.DUMMYFUNCTION("""COMPUTED_VALUE"""),"Space")</f>
        <v>Space</v>
      </c>
      <c r="C39" s="6" t="str">
        <f ca="1">IFERROR(__xludf.DUMMYFUNCTION("""COMPUTED_VALUE"""),"Demo")</f>
        <v>Demo</v>
      </c>
      <c r="D39" s="7" t="str">
        <f ca="1">IFERROR(__xludf.DUMMYFUNCTION("""COMPUTED_VALUE"""),"No task description")</f>
        <v>No task description</v>
      </c>
      <c r="E39" s="7" t="str">
        <f ca="1">IFERROR(__xludf.DUMMYFUNCTION("""COMPUTED_VALUE"""),"No artifact embedded")</f>
        <v>No artifact embedded</v>
      </c>
      <c r="F39" s="7"/>
      <c r="G39" s="8">
        <v>0</v>
      </c>
      <c r="H39" s="8">
        <v>0</v>
      </c>
      <c r="I39" s="8">
        <v>0</v>
      </c>
      <c r="J39" s="8">
        <v>0</v>
      </c>
      <c r="K39" s="9">
        <v>0</v>
      </c>
      <c r="L39" s="9">
        <v>0</v>
      </c>
      <c r="M39" s="9">
        <v>0</v>
      </c>
      <c r="N39" s="9">
        <v>0</v>
      </c>
      <c r="O39" s="10">
        <v>0</v>
      </c>
      <c r="P39" s="10">
        <v>0</v>
      </c>
      <c r="Q39" s="10">
        <v>0</v>
      </c>
      <c r="R39" s="10">
        <v>0</v>
      </c>
      <c r="S39" s="10">
        <v>0</v>
      </c>
    </row>
    <row r="40" spans="1:19" ht="97" customHeight="1" x14ac:dyDescent="0.2">
      <c r="A40" s="6" t="str">
        <f ca="1">IFERROR(__xludf.DUMMYFUNCTION("""COMPUTED_VALUE"""),"How do light and temperature affect photosynthesis in plants? - Version A")</f>
        <v>How do light and temperature affect photosynthesis in plants? - Version A</v>
      </c>
      <c r="B40" s="6" t="str">
        <f ca="1">IFERROR(__xludf.DUMMYFUNCTION("""COMPUTED_VALUE"""),"Resource")</f>
        <v>Resource</v>
      </c>
      <c r="C40" s="6" t="str">
        <f ca="1">IFERROR(__xludf.DUMMYFUNCTION("""COMPUTED_VALUE"""),"pilt.png")</f>
        <v>pilt.png</v>
      </c>
      <c r="D40" s="7" t="str">
        <f ca="1">IFERROR(__xludf.DUMMYFUNCTION("""COMPUTED_VALUE"""),"No task description")</f>
        <v>No task description</v>
      </c>
      <c r="E40" s="7" t="str">
        <f ca="1">IFERROR(__xludf.DUMMYFUNCTION("""COMPUTED_VALUE"""),"image/png – A high-quality image with support for transparency, often used in design and web applications.")</f>
        <v>image/png – A high-quality image with support for transparency, often used in design and web applications.</v>
      </c>
      <c r="F40" s="7"/>
      <c r="G40" s="8">
        <v>0</v>
      </c>
      <c r="H40" s="8">
        <v>0</v>
      </c>
      <c r="I40" s="8">
        <v>0</v>
      </c>
      <c r="J40" s="8">
        <v>0</v>
      </c>
      <c r="K40" s="9">
        <v>0</v>
      </c>
      <c r="L40" s="9">
        <v>0</v>
      </c>
      <c r="M40" s="9">
        <v>0</v>
      </c>
      <c r="N40" s="9">
        <v>0</v>
      </c>
      <c r="O40" s="10">
        <v>0</v>
      </c>
      <c r="P40" s="10">
        <v>0</v>
      </c>
      <c r="Q40" s="10">
        <v>0</v>
      </c>
      <c r="R40" s="10">
        <v>0</v>
      </c>
      <c r="S40" s="10">
        <v>0</v>
      </c>
    </row>
    <row r="41" spans="1:19" ht="169" customHeight="1" x14ac:dyDescent="0.2">
      <c r="A41" s="6" t="str">
        <f ca="1">IFERROR(__xludf.DUMMYFUNCTION("""COMPUTED_VALUE"""),"How do light and temperature affect photosynthesis in plants? - Version A")</f>
        <v>How do light and temperature affect photosynthesis in plants? - Version A</v>
      </c>
      <c r="B41" s="6" t="str">
        <f ca="1">IFERROR(__xludf.DUMMYFUNCTION("""COMPUTED_VALUE"""),"Resource")</f>
        <v>Resource</v>
      </c>
      <c r="C41" s="6" t="str">
        <f ca="1">IFERROR(__xludf.DUMMYFUNCTION("""COMPUTED_VALUE"""),"Tekst5.graasp")</f>
        <v>Tekst5.graasp</v>
      </c>
      <c r="D41" s="7" t="str">
        <f ca="1">IFERROR(__xludf.DUMMYFUNCTION("""COMPUTED_VALUE"""),"&lt;p&gt;Look at the picture and think how you could select and place objects on the seesaw so that the seesaw is balanced. Use the scratchpad tool below to formulate a prediction (hypothesis).&lt;br&gt;&lt;/p&gt;")</f>
        <v>&lt;p&gt;Look at the picture and think how you could select and place objects on the seesaw so that the seesaw is balanced. Use the scratchpad tool below to formulate a prediction (hypothesis).&lt;br&gt;&lt;/p&gt;</v>
      </c>
      <c r="E41" s="7" t="str">
        <f ca="1">IFERROR(__xludf.DUMMYFUNCTION("""COMPUTED_VALUE"""),"No artifact embedded")</f>
        <v>No artifact embedded</v>
      </c>
      <c r="F41" s="7"/>
      <c r="G41" s="8">
        <v>0</v>
      </c>
      <c r="H41" s="8">
        <v>0</v>
      </c>
      <c r="I41" s="8">
        <v>1</v>
      </c>
      <c r="J41" s="8">
        <v>0</v>
      </c>
      <c r="K41" s="9">
        <v>0</v>
      </c>
      <c r="L41" s="9">
        <v>1</v>
      </c>
      <c r="M41" s="9">
        <v>0</v>
      </c>
      <c r="N41" s="9">
        <v>0</v>
      </c>
      <c r="O41" s="10">
        <v>0</v>
      </c>
      <c r="P41" s="10">
        <v>1</v>
      </c>
      <c r="Q41" s="10">
        <v>0</v>
      </c>
      <c r="R41" s="10">
        <v>0</v>
      </c>
      <c r="S41" s="10">
        <v>0</v>
      </c>
    </row>
    <row r="42" spans="1:19" ht="409.5" customHeight="1" x14ac:dyDescent="0.2">
      <c r="A42" s="6" t="str">
        <f ca="1">IFERROR(__xludf.DUMMYFUNCTION("""COMPUTED_VALUE"""),"How do light and temperature affect photosynthesis in plants? - Version A")</f>
        <v>How do light and temperature affect photosynthesis in plants? - Version A</v>
      </c>
      <c r="B42" s="6" t="str">
        <f ca="1">IFERROR(__xludf.DUMMYFUNCTION("""COMPUTED_VALUE"""),"Application")</f>
        <v>Application</v>
      </c>
      <c r="C42" s="6" t="str">
        <f ca="1">IFERROR(__xludf.DUMMYFUNCTION("""COMPUTED_VALUE"""),"Hypothesis Scratchpad")</f>
        <v>Hypothesis Scratchpad</v>
      </c>
      <c r="D42" s="7" t="str">
        <f ca="1">IFERROR(__xludf.DUMMYFUNCTION("""COMPUTED_VALUE"""),"No task description")</f>
        <v>No task description</v>
      </c>
      <c r="E42"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42" s="7"/>
      <c r="G42" s="8">
        <v>0</v>
      </c>
      <c r="H42" s="8">
        <v>0</v>
      </c>
      <c r="I42" s="8">
        <v>1</v>
      </c>
      <c r="J42" s="8">
        <v>0</v>
      </c>
      <c r="K42" s="9">
        <v>0</v>
      </c>
      <c r="L42" s="9">
        <v>1</v>
      </c>
      <c r="M42" s="9">
        <v>0</v>
      </c>
      <c r="N42" s="9">
        <v>0</v>
      </c>
      <c r="O42" s="10">
        <v>0</v>
      </c>
      <c r="P42" s="10">
        <v>1</v>
      </c>
      <c r="Q42" s="10">
        <v>0</v>
      </c>
      <c r="R42" s="10">
        <v>0</v>
      </c>
      <c r="S42" s="10">
        <v>0</v>
      </c>
    </row>
    <row r="43" spans="1:19" ht="395" customHeight="1" x14ac:dyDescent="0.2">
      <c r="A43" s="6" t="str">
        <f ca="1">IFERROR(__xludf.DUMMYFUNCTION("""COMPUTED_VALUE"""),"How do light and temperature affect photosynthesis in plants? - Version A")</f>
        <v>How do light and temperature affect photosynthesis in plants? - Version A</v>
      </c>
      <c r="B43" s="6" t="str">
        <f ca="1">IFERROR(__xludf.DUMMYFUNCTION("""COMPUTED_VALUE"""),"Resource")</f>
        <v>Resource</v>
      </c>
      <c r="C43" s="6" t="str">
        <f ca="1">IFERROR(__xludf.DUMMYFUNCTION("""COMPUTED_VALUE"""),"Text 1.graasp")</f>
        <v>Text 1.graasp</v>
      </c>
      <c r="D43" s="7" t="str">
        <f ca="1">IFERROR(__xludf.DUMMYFUNCTION("""COMPUTED_VALUE"""),"&lt;hr&gt;&lt;p&gt;In this task you will collaborate together with a partner to solve a problem about balancing a seesaw. The task has three parts:&lt;/p&gt;&lt;p style=""margin-left: 40px;""&gt;1) a simulation of a seesaw that both you and your partner can partially control;&lt;br"&amp;"&gt;2) a chat application to communicate with your partner;&lt;br&gt;3) a question for you to answer.&lt;/p&gt;Once you have finished answering your question, the task is complete. Your can find the question at the bottom of this page.")</f>
        <v>&lt;hr&gt;&lt;p&gt;In this task you will collaborate together with a partner to solve a problem about balancing a seesaw. The task has three parts:&lt;/p&gt;&lt;p style="margin-left: 40px;"&gt;1) a simulation of a seesaw that both you and your partner can partially control;&lt;br&gt;2) a chat application to communicate with your partner;&lt;br&gt;3) a question for you to answer.&lt;/p&gt;Once you have finished answering your question, the task is complete. Your can find the question at the bottom of this page.</v>
      </c>
      <c r="E43" s="7" t="str">
        <f ca="1">IFERROR(__xludf.DUMMYFUNCTION("""COMPUTED_VALUE"""),"No artifact embedded")</f>
        <v>No artifact embedded</v>
      </c>
      <c r="F43" s="7"/>
      <c r="G43" s="8">
        <v>0</v>
      </c>
      <c r="H43" s="8">
        <v>0</v>
      </c>
      <c r="I43" s="8">
        <v>0</v>
      </c>
      <c r="J43" s="8">
        <v>1</v>
      </c>
      <c r="K43" s="9">
        <v>0</v>
      </c>
      <c r="L43" s="9">
        <v>0</v>
      </c>
      <c r="M43" s="9">
        <v>0</v>
      </c>
      <c r="N43" s="9">
        <v>1</v>
      </c>
      <c r="O43" s="10">
        <v>0</v>
      </c>
      <c r="P43" s="10">
        <v>0</v>
      </c>
      <c r="Q43" s="10">
        <v>1</v>
      </c>
      <c r="R43" s="10">
        <v>0</v>
      </c>
      <c r="S43" s="10">
        <v>1</v>
      </c>
    </row>
    <row r="44" spans="1:19" ht="409.5" customHeight="1" x14ac:dyDescent="0.2">
      <c r="A44" s="6" t="str">
        <f ca="1">IFERROR(__xludf.DUMMYFUNCTION("""COMPUTED_VALUE"""),"How do light and temperature affect photosynthesis in plants? - Version A")</f>
        <v>How do light and temperature affect photosynthesis in plants? - Version A</v>
      </c>
      <c r="B44" s="6" t="str">
        <f ca="1">IFERROR(__xludf.DUMMYFUNCTION("""COMPUTED_VALUE"""),"Resource")</f>
        <v>Resource</v>
      </c>
      <c r="C44" s="6" t="str">
        <f ca="1">IFERROR(__xludf.DUMMYFUNCTION("""COMPUTED_VALUE"""),"instructions for the simulation and chat app.graasp")</f>
        <v>instructions for the simulation and chat app.graasp</v>
      </c>
      <c r="D44" s="7" t="str">
        <f ca="1">IFERROR(__xludf.DUMMYFUNCTION("""COMPUTED_VALUE"""),"&lt;p&gt;&lt;strong&gt;1. Instructions for the simulation and chat app&lt;/strong&gt;&lt;/p&gt;&lt;p&gt;A. Your teacher has assigned you a number that you will use to open the simulation.  Please enter this number in the text box labeled ""Enter your chat room number"" and click on th"&amp;"e button ""Join"".&lt;/p&gt;&lt;p&gt;B. You and your partner share a seesaw but each of you can only interact with one side of it. Place objects on the seesaw by clicking and dragging them to the numbered positions.&lt;/p&gt;&lt;p&gt;C. You can share an object with your partner "&amp;"by moving it to the text box labeled ""Drag-and-drop and object here to share it"".&lt;/p&gt;&lt;p&gt;D. To open the chat application, enter the same number you used to open the simulation into the second text box labeled ""Room number."" Then click on the ""Join exi"&amp;"sting room"" button.&lt;/p&gt;")</f>
        <v>&lt;p&gt;&lt;strong&gt;1. Instructions for the simulation and chat app&lt;/strong&gt;&lt;/p&gt;&lt;p&gt;A. Your teacher has assigned you a number that you will use to open the simulation.  Please enter this number in the text box labeled "Enter your chat room number" and click on the button "Join".&lt;/p&gt;&lt;p&gt;B. You and your partner share a seesaw but each of you can only interact with one side of it. Place objects on the seesaw by clicking and dragging them to the numbered positions.&lt;/p&gt;&lt;p&gt;C. You can share an object with your partner by moving it to the text box labeled "Drag-and-drop and object here to share it".&lt;/p&gt;&lt;p&gt;D. To open the chat application, enter the same number you used to open the simulation into the second text box labeled "Room number." Then click on the "Join existing room" button.&lt;/p&gt;</v>
      </c>
      <c r="E44" s="7" t="str">
        <f ca="1">IFERROR(__xludf.DUMMYFUNCTION("""COMPUTED_VALUE"""),"No artifact embedded")</f>
        <v>No artifact embedded</v>
      </c>
      <c r="F44" s="7"/>
      <c r="G44" s="8">
        <v>0</v>
      </c>
      <c r="H44" s="8">
        <v>0</v>
      </c>
      <c r="I44" s="8">
        <v>0</v>
      </c>
      <c r="J44" s="8">
        <v>1</v>
      </c>
      <c r="K44" s="9">
        <v>0</v>
      </c>
      <c r="L44" s="9">
        <v>0</v>
      </c>
      <c r="M44" s="9">
        <v>1</v>
      </c>
      <c r="N44" s="9">
        <v>0</v>
      </c>
      <c r="O44" s="10">
        <v>0</v>
      </c>
      <c r="P44" s="10">
        <v>0</v>
      </c>
      <c r="Q44" s="10">
        <v>1</v>
      </c>
      <c r="R44" s="10">
        <v>0</v>
      </c>
      <c r="S44" s="10">
        <v>1</v>
      </c>
    </row>
    <row r="45" spans="1:19" ht="409.5" customHeight="1" x14ac:dyDescent="0.2">
      <c r="A45" s="6" t="str">
        <f ca="1">IFERROR(__xludf.DUMMYFUNCTION("""COMPUTED_VALUE"""),"How do light and temperature affect photosynthesis in plants? - Version A")</f>
        <v>How do light and temperature affect photosynthesis in plants? - Version A</v>
      </c>
      <c r="B45" s="6" t="str">
        <f ca="1">IFERROR(__xludf.DUMMYFUNCTION("""COMPUTED_VALUE"""),"Application")</f>
        <v>Application</v>
      </c>
      <c r="C45" s="6" t="str">
        <f ca="1">IFERROR(__xludf.DUMMYFUNCTION("""COMPUTED_VALUE"""),"Seesaw Lab - right side")</f>
        <v>Seesaw Lab - right side</v>
      </c>
      <c r="D45" s="7" t="str">
        <f ca="1">IFERROR(__xludf.DUMMYFUNCTION("""COMPUTED_VALUE"""),"No task description")</f>
        <v>No task description</v>
      </c>
      <c r="E45" s="7" t="str">
        <f ca="1">IFERROR(__xludf.DUMMYFUNCTION("""COMPUTED_VALUE"""),"Golabz app/lab: `&lt;p&gt;Students working at a distance in two different ILSs share a seesaw, but can only interact with one side of the seesaw. They are able to place objects of different masses onto four different positions on their side of the seesaw. They "&amp;"can pass objects back and forth between each other.&lt;/p&gt;\r\n\r\n&lt;p&gt;&lt;strong&gt;Teaching Tips:&lt;/strong&gt;&lt;/p&gt;\r\n\r\n&lt;ul&gt;\r\n\t&lt;li dir=""ltr""&gt;\r\n\t&lt;p dir=""ltr""&gt;&lt;span&gt;&lt;span&gt;The Collaborative Seesaw Lab is primarily aimed at promoting collaborative problem-solv"&amp;"ing skills. Example tasks using this lab could include asking students to answer the following questions: &lt;/span&gt;&lt;/span&gt;&lt;/p&gt;\r\n\r\n\t&lt;ul&gt;\r\n\t\t&lt;li&gt;\r\n\t\t&lt;p dir=""ltr""&gt;Can you make the seesaw balance using only 1 object? If yes, then describe exactly"&amp;" how you made the seesaw balance. (This question can be also asked for 2, 3, or 4 objects. Note that you can never balance the seesaw with only one object on the seesaw).&lt;/p&gt;\r\n\t\t&lt;/li&gt;\r\n\t\t&lt;li&gt;\r\n\t\t&lt;p dir=""ltr""&gt;Can you guess which objects and w"&amp;"hat positions your fellow student is placing their objects?&lt;/p&gt;\r\n\t\t&lt;/li&gt;\r\n\t&lt;/ul&gt;\r\n\t&lt;/li&gt;\r\n\t&lt;li dir=""ltr""&gt;\r\n\t&lt;p dir=""ltr""&gt;After using the Collaborative Seesaw Lab to foster collaborative skills, it is recommended that students proceed t"&amp;"o develop their knowledge and investigate the physics of the seesaw situation. A very good lab for this objective is the &lt;a href=""http://www.golabz.eu/lab/balancing-act""&gt;Balancing Act Lab&lt;/a&gt;.&amp;nbsp;You can also add a second investigation phase to your I"&amp;"LS to include an additional lab.&lt;/p&gt;\r\n\t&lt;/li&gt;\r\n&lt;/ul&gt;\r\n\r\n&lt;p dir=""ltr""&gt;&amp;nbsp;&lt;/p&gt;\r\n\r\n&lt;p dir=""ltr""&gt;&lt;strong&gt;Instructions for use:&lt;/strong&gt;&lt;/p&gt;\r\n\r\n&lt;p dir=""ltr""&gt;1.) When you click on the ""Create Space"" button you will create an ILS that "&amp;"has &lt;strong&gt;two versions&lt;/strong&gt; of the Seesaw Lab in the investigation phase. The version called ""Seesaw Lab - left side"" will only allow a user to interact with the left side of the seesaw. By default, all objects initially appear in this version.&amp;nb"&amp;"sp;The version called ""Seesaw Lab - right side only""&amp;nbsp;only allows a user to interact with the right side of the seesaw.&amp;nbsp;By default, no objects appear in the right side version and students using the left side version, where all the objects are "&amp;"initially located, must share objects to students using the right side version of the Seesaw Lab.&lt;/p&gt;\r\n\r\n&lt;p dir=""ltr""&gt;2.) Because two version of the Seesaw Lab are created you should delete one of them and rename your ILS appropriately (e.g., Seesaw"&amp;" Lab - left side). Then return to the Seesaw Lab page at Golabz and click the button ""Create Space"" again. This will create a new ILS with the two versions of the Seesaw Lab. Simply delete the version of the lab for which you already have an ILS of and "&amp;"rename the new ILS appropriately (e.g., Seesaw Lab - right side).&amp;nbsp;&lt;/p&gt;\r\n\r\n&lt;p dir=""ltr""&gt;3.)&amp;nbsp;The Seesaw Lab is meant to be used together with a chat application, such as the &lt;a href=""http://www.golabz.eu/apps/speakup""&gt;SpeakUP app&lt;/a&gt;, so t"&amp;"hat students can communicate with each other. Include the SpeakUP app preferably right before the lab. To use the SpeakUP app students are required to enter a common room number or create a room and share the number of the room with the other student(s). "&amp;"As a teacher you can also create multiple room numbers using the SpeakUP app and assign them to students as you like. This will allow you to access their chat transcripts later to read how they communicated with each other. The Seesaw Lab starts by asking"&amp;" users to enter a chat room number (which users of the SpeakUP already have). As long as two users enter the same room number they will then share the same seesaw with each of them in control over one side of the seesaw. Please instruct your students in t"&amp;"he ILS that they will not see the lab without a chat room number.&lt;/p&gt;\r\n\r\n&lt;p dir=""ltr""&gt;&amp;nbsp;&lt;/p&gt;\r\n\r\n&lt;p dir=""ltr""&gt;&lt;strong&gt;Examples:&lt;/strong&gt;&lt;/p&gt;\r\n\r\n&lt;p dir=""ltr""&gt;See the two links below for a pair of ILSs that apply the Seesaw Lab to promo"&amp;"te students' collaboration skills:&lt;/p&gt;\r\n\r\n&lt;p dir=""ltr""&gt;&lt;a href=""http://www.golabz.eu/spaces/how-does-seesaw-work-version""&gt;How does a seesaw work? - version A&lt;/a&gt; (allows interaction with only the LEFT side of the seesaw)&lt;/p&gt;\r\n\r\n&lt;p dir=""ltr""&gt;"&amp;"&lt;span&gt;&lt;a href=""http://www.golabz.eu/spaces/how-does-seesaw-work-version-b""&gt;How does a seesaw work? - version B&lt;/a&gt; (allows interaction with only the RIGHT side of the seesaw)&lt;/span&gt;&lt;/p&gt;\r\n\r\n&lt;p dir=""ltr""&gt;&amp;nbsp;&lt;/p&gt;\r\n\r\n&lt;p dir=""ltr""&gt;&lt;strong&gt;&lt;spa"&amp;"n&gt;&lt;span&gt;&lt;span&gt;Credits:&lt;/span&gt;&lt;/span&gt;&lt;/span&gt;&lt;/strong&gt;&lt;/p&gt;\r\n\r\n&lt;p dir=""ltr""&gt;This lab was inspired by the Balancing Act Lab developed by the PhET interactive simulations project (&lt;a href=""https://phet.colorado.edu/""&gt;https://phet.colorado.edu/&lt;/a&gt;), as"&amp;" well as by the Balance Beam task developed by the Assessment &amp;amp; Teaching of 21st Century Skills project (&lt;a href=""http://www.atc21s.org/""&gt;http://www.atc21s.org/&lt;/a&gt;).&lt;/p&gt;\r\n`")</f>
        <v>Golabz app/lab: `&lt;p&gt;Students working at a distance in two different ILSs share a seesaw, but can only interact with one side of the seesaw. They are able to place objects of different masses onto four different positions on their side of the seesaw. They can pass objects back and forth between each other.&lt;/p&gt;\r\n\r\n&lt;p&gt;&lt;strong&gt;Teaching Tips:&lt;/strong&gt;&lt;/p&gt;\r\n\r\n&lt;ul&gt;\r\n\t&lt;li dir="ltr"&gt;\r\n\t&lt;p dir="ltr"&gt;&lt;span&gt;&lt;span&gt;The Collaborative Seesaw Lab is primarily aimed at promoting collaborative problem-solving skills. Example tasks using this lab could include asking students to answer the following questions: &lt;/span&gt;&lt;/span&gt;&lt;/p&gt;\r\n\r\n\t&lt;ul&gt;\r\n\t\t&lt;li&gt;\r\n\t\t&lt;p dir="ltr"&gt;Can you make the seesaw balance using only 1 object? If yes, then describe exactly how you made the seesaw balance. (This question can be also asked for 2, 3, or 4 objects. Note that you can never balance the seesaw with only one object on the seesaw).&lt;/p&gt;\r\n\t\t&lt;/li&gt;\r\n\t\t&lt;li&gt;\r\n\t\t&lt;p dir="ltr"&gt;Can you guess which objects and what positions your fellow student is placing their objects?&lt;/p&gt;\r\n\t\t&lt;/li&gt;\r\n\t&lt;/ul&gt;\r\n\t&lt;/li&gt;\r\n\t&lt;li dir="ltr"&gt;\r\n\t&lt;p dir="ltr"&gt;After using the Collaborative Seesaw Lab to foster collaborative skills, it is recommended that students proceed to develop their knowledge and investigate the physics of the seesaw situation. A very good lab for this objective is the &lt;a href="http://www.golabz.eu/lab/balancing-act"&gt;Balancing Act Lab&lt;/a&gt;.&amp;nbsp;You can also add a second investigation phase to your ILS to include an additional lab.&lt;/p&gt;\r\n\t&lt;/li&gt;\r\n&lt;/ul&gt;\r\n\r\n&lt;p dir="ltr"&gt;&amp;nbsp;&lt;/p&gt;\r\n\r\n&lt;p dir="ltr"&gt;&lt;strong&gt;Instructions for use:&lt;/strong&gt;&lt;/p&gt;\r\n\r\n&lt;p dir="ltr"&gt;1.) When you click on the "Create Space" button you will create an ILS that has &lt;strong&gt;two versions&lt;/strong&gt; of the Seesaw Lab in the investigation phase. The version called "Seesaw Lab - left side" will only allow a user to interact with the left side of the seesaw. By default, all objects initially appear in this version.&amp;nbsp;The version called "Seesaw Lab - right side only"&amp;nbsp;only allows a user to interact with the right side of the seesaw.&amp;nbsp;By default, no objects appear in the right side version and students using the left side version, where all the objects are initially located, must share objects to students using the right side version of the Seesaw Lab.&lt;/p&gt;\r\n\r\n&lt;p dir="ltr"&gt;2.) Because two version of the Seesaw Lab are created you should delete one of them and rename your ILS appropriately (e.g., Seesaw Lab - left side). Then return to the Seesaw Lab page at Golabz and click the button "Create Space" again. This will create a new ILS with the two versions of the Seesaw Lab. Simply delete the version of the lab for which you already have an ILS of and rename the new ILS appropriately (e.g., Seesaw Lab - right side).&amp;nbsp;&lt;/p&gt;\r\n\r\n&lt;p dir="ltr"&gt;3.)&amp;nbsp;The Seesaw Lab is meant to be used together with a chat application, such as the &lt;a href="http://www.golabz.eu/apps/speakup"&gt;SpeakUP app&lt;/a&gt;, so that students can communicate with each other. Include the SpeakUP app preferably right before the lab. To use the SpeakUP app students are required to enter a common room number or create a room and share the number of the room with the other student(s). As a teacher you can also create multiple room numbers using the SpeakUP app and assign them to students as you like. This will allow you to access their chat transcripts later to read how they communicated with each other. The Seesaw Lab starts by asking users to enter a chat room number (which users of the SpeakUP already have). As long as two users enter the same room number they will then share the same seesaw with each of them in control over one side of the seesaw. Please instruct your students in the ILS that they will not see the lab without a chat room number.&lt;/p&gt;\r\n\r\n&lt;p dir="ltr"&gt;&amp;nbsp;&lt;/p&gt;\r\n\r\n&lt;p dir="ltr"&gt;&lt;strong&gt;Examples:&lt;/strong&gt;&lt;/p&gt;\r\n\r\n&lt;p dir="ltr"&gt;See the two links below for a pair of ILSs that apply the Seesaw Lab to promote students' collaboration skills:&lt;/p&gt;\r\n\r\n&lt;p dir="ltr"&gt;&lt;a href="http://www.golabz.eu/spaces/how-does-seesaw-work-version"&gt;How does a seesaw work? - version A&lt;/a&gt; (allows interaction with only the LEFT side of the seesaw)&lt;/p&gt;\r\n\r\n&lt;p dir="ltr"&gt;&lt;span&gt;&lt;a href="http://www.golabz.eu/spaces/how-does-seesaw-work-version-b"&gt;How does a seesaw work? - version B&lt;/a&gt; (allows interaction with only the RIGHT side of the seesaw)&lt;/span&gt;&lt;/p&gt;\r\n\r\n&lt;p dir="ltr"&gt;&amp;nbsp;&lt;/p&gt;\r\n\r\n&lt;p dir="ltr"&gt;&lt;strong&gt;&lt;span&gt;&lt;span&gt;&lt;span&gt;Credits:&lt;/span&gt;&lt;/span&gt;&lt;/span&gt;&lt;/strong&gt;&lt;/p&gt;\r\n\r\n&lt;p dir="ltr"&gt;This lab was inspired by the Balancing Act Lab developed by the PhET interactive simulations project (&lt;a href="https://phet.colorado.edu/"&gt;https://phet.colorado.edu/&lt;/a&gt;), as well as by the Balance Beam task developed by the Assessment &amp;amp; Teaching of 21st Century Skills project (&lt;a href="http://www.atc21s.org/"&gt;http://www.atc21s.org/&lt;/a&gt;).&lt;/p&gt;\r\n`</v>
      </c>
      <c r="F45" s="7"/>
      <c r="G45" s="8">
        <v>0</v>
      </c>
      <c r="H45" s="8">
        <v>0</v>
      </c>
      <c r="I45" s="8">
        <v>0</v>
      </c>
      <c r="J45" s="8">
        <v>1</v>
      </c>
      <c r="K45" s="9">
        <v>0</v>
      </c>
      <c r="L45" s="9">
        <v>0</v>
      </c>
      <c r="M45" s="9">
        <v>1</v>
      </c>
      <c r="N45" s="9">
        <v>0</v>
      </c>
      <c r="O45" s="10">
        <v>0</v>
      </c>
      <c r="P45" s="10">
        <v>0</v>
      </c>
      <c r="Q45" s="10">
        <v>1</v>
      </c>
      <c r="R45" s="10">
        <v>0</v>
      </c>
      <c r="S45" s="10">
        <v>1</v>
      </c>
    </row>
    <row r="46" spans="1:19" ht="97" customHeight="1" x14ac:dyDescent="0.2">
      <c r="A46" s="6" t="str">
        <f ca="1">IFERROR(__xludf.DUMMYFUNCTION("""COMPUTED_VALUE"""),"How do light and temperature affect photosynthesis in plants? - Version A")</f>
        <v>How do light and temperature affect photosynthesis in plants? - Version A</v>
      </c>
      <c r="B46" s="6" t="str">
        <f ca="1">IFERROR(__xludf.DUMMYFUNCTION("""COMPUTED_VALUE"""),"Resource")</f>
        <v>Resource</v>
      </c>
      <c r="C46" s="6" t="str">
        <f ca="1">IFERROR(__xludf.DUMMYFUNCTION("""COMPUTED_VALUE"""),"tips.png")</f>
        <v>tips.png</v>
      </c>
      <c r="D46" s="7" t="str">
        <f ca="1">IFERROR(__xludf.DUMMYFUNCTION("""COMPUTED_VALUE"""),"No task description")</f>
        <v>No task description</v>
      </c>
      <c r="E46" s="7" t="str">
        <f ca="1">IFERROR(__xludf.DUMMYFUNCTION("""COMPUTED_VALUE"""),"image/png – A high-quality image with support for transparency, often used in design and web applications.")</f>
        <v>image/png – A high-quality image with support for transparency, often used in design and web applications.</v>
      </c>
      <c r="F46" s="7"/>
      <c r="G46" s="8">
        <v>0</v>
      </c>
      <c r="H46" s="8">
        <v>0</v>
      </c>
      <c r="I46" s="8">
        <v>0</v>
      </c>
      <c r="J46" s="8">
        <v>0</v>
      </c>
      <c r="K46" s="9">
        <v>0</v>
      </c>
      <c r="L46" s="9">
        <v>0</v>
      </c>
      <c r="M46" s="9">
        <v>0</v>
      </c>
      <c r="N46" s="9">
        <v>0</v>
      </c>
      <c r="O46" s="10">
        <v>0</v>
      </c>
      <c r="P46" s="10">
        <v>0</v>
      </c>
      <c r="Q46" s="10">
        <v>0</v>
      </c>
      <c r="R46" s="10">
        <v>0</v>
      </c>
      <c r="S46" s="10">
        <v>0</v>
      </c>
    </row>
    <row r="47" spans="1:19" ht="409.5" customHeight="1" x14ac:dyDescent="0.2">
      <c r="A47" s="6" t="str">
        <f ca="1">IFERROR(__xludf.DUMMYFUNCTION("""COMPUTED_VALUE"""),"How do light and temperature affect photosynthesis in plants? - Version A")</f>
        <v>How do light and temperature affect photosynthesis in plants? - Version A</v>
      </c>
      <c r="B47" s="6" t="str">
        <f ca="1">IFERROR(__xludf.DUMMYFUNCTION("""COMPUTED_VALUE"""),"Application")</f>
        <v>Application</v>
      </c>
      <c r="C47" s="6" t="str">
        <f ca="1">IFERROR(__xludf.DUMMYFUNCTION("""COMPUTED_VALUE"""),"SpeakUp")</f>
        <v>SpeakUp</v>
      </c>
      <c r="D47" s="7" t="str">
        <f ca="1">IFERROR(__xludf.DUMMYFUNCTION("""COMPUTED_VALUE"""),"No task description")</f>
        <v>No task description</v>
      </c>
      <c r="E47" s="7" t="str">
        <f ca="1">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Golabz app/lab: `&lt;p&gt;Add a social discussion in your class! SpeakUp allows you to&amp;nbsp;create&amp;nbsp;a chat room, which can be&amp;nbsp;anonymous.&amp;nbsp;Once inside, users can&amp;nbsp;interact&amp;nbsp;in it by writing&amp;nbsp;and rating messages. It is also possible to create&amp;nbsp;multiple-choice questions&amp;nbsp;to poll the audience. Futher information can be found on&amp;nbsp;&lt;a href="http://speakup.info"&gt;http://speakup.info&lt;/a&gt;&lt;/p&gt;\r\n\r\n&lt;p&gt;You can also learn more about how to configure the app, by visiting the Support Page's section on &lt;a href="http://support.golabz.eu/videos?category=4"&gt;How to set up Apps&lt;/a&gt;, or using&amp;nbsp;this &lt;a href="https://support.golabz.eu/video/speakup"&gt;direct link&lt;/a&gt;.&amp;nbsp;&lt;/p&gt;\r\n`</v>
      </c>
      <c r="F47" s="7"/>
      <c r="G47" s="8">
        <v>0</v>
      </c>
      <c r="H47" s="8">
        <v>0</v>
      </c>
      <c r="I47" s="8">
        <v>0</v>
      </c>
      <c r="J47" s="8">
        <v>1</v>
      </c>
      <c r="K47" s="9">
        <v>0</v>
      </c>
      <c r="L47" s="9">
        <v>0</v>
      </c>
      <c r="M47" s="9">
        <v>1</v>
      </c>
      <c r="N47" s="9">
        <v>0</v>
      </c>
      <c r="O47" s="10">
        <v>0</v>
      </c>
      <c r="P47" s="10">
        <v>0</v>
      </c>
      <c r="Q47" s="10">
        <v>0</v>
      </c>
      <c r="R47" s="10">
        <v>0</v>
      </c>
      <c r="S47" s="10">
        <v>1</v>
      </c>
    </row>
    <row r="48" spans="1:19" ht="318" customHeight="1" x14ac:dyDescent="0.2">
      <c r="A48" s="6" t="str">
        <f ca="1">IFERROR(__xludf.DUMMYFUNCTION("""COMPUTED_VALUE"""),"How do light and temperature affect photosynthesis in plants? - Version A")</f>
        <v>How do light and temperature affect photosynthesis in plants? - Version A</v>
      </c>
      <c r="B48" s="6" t="str">
        <f ca="1">IFERROR(__xludf.DUMMYFUNCTION("""COMPUTED_VALUE"""),"Application")</f>
        <v>Application</v>
      </c>
      <c r="C48" s="6" t="str">
        <f ca="1">IFERROR(__xludf.DUMMYFUNCTION("""COMPUTED_VALUE"""),"Input Box 1")</f>
        <v>Input Box 1</v>
      </c>
      <c r="D48" s="7" t="str">
        <f ca="1">IFERROR(__xludf.DUMMYFUNCTION("""COMPUTED_VALUE"""),"&lt;p&gt;&lt;strong&gt;3. &lt;/strong&gt;&lt;strong&gt;Question&lt;/strong&gt;&lt;/p&gt;&lt;p&gt;Is it possible to balance the seesaw using a total of 3 objects on the seesaw? If so, then describe exactly how in the space below.&lt;/p&gt;")</f>
        <v>&lt;p&gt;&lt;strong&gt;3. &lt;/strong&gt;&lt;strong&gt;Question&lt;/strong&gt;&lt;/p&gt;&lt;p&gt;Is it possible to balance the seesaw using a total of 3 objects on the seesaw? If so, then describe exactly how in the space below.&lt;/p&gt;</v>
      </c>
      <c r="E48"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48" s="7"/>
      <c r="G48" s="8">
        <v>0</v>
      </c>
      <c r="H48" s="8">
        <v>0</v>
      </c>
      <c r="I48" s="8">
        <v>1</v>
      </c>
      <c r="J48" s="8">
        <v>0</v>
      </c>
      <c r="K48" s="9">
        <v>0</v>
      </c>
      <c r="L48" s="9">
        <v>1</v>
      </c>
      <c r="M48" s="9">
        <v>0</v>
      </c>
      <c r="N48" s="9">
        <v>0</v>
      </c>
      <c r="O48" s="10">
        <v>0</v>
      </c>
      <c r="P48" s="10">
        <v>0</v>
      </c>
      <c r="Q48" s="10">
        <v>0</v>
      </c>
      <c r="R48" s="10">
        <v>1</v>
      </c>
      <c r="S48" s="10">
        <v>0</v>
      </c>
    </row>
    <row r="49" spans="1:19" ht="229" customHeight="1" x14ac:dyDescent="0.2">
      <c r="A49" s="6" t="str">
        <f ca="1">IFERROR(__xludf.DUMMYFUNCTION("""COMPUTED_VALUE"""),"How do light and temperature affect photosynthesis in plants? - Version A")</f>
        <v>How do light and temperature affect photosynthesis in plants? - Version A</v>
      </c>
      <c r="B49" s="6" t="str">
        <f ca="1">IFERROR(__xludf.DUMMYFUNCTION("""COMPUTED_VALUE"""),"Resource")</f>
        <v>Resource</v>
      </c>
      <c r="C49" s="6" t="str">
        <f ca="1">IFERROR(__xludf.DUMMYFUNCTION("""COMPUTED_VALUE"""),"Text 4.graasp")</f>
        <v>Text 4.graasp</v>
      </c>
      <c r="D49" s="7" t="str">
        <f ca="1">IFERROR(__xludf.DUMMYFUNCTION("""COMPUTED_VALUE"""),"&lt;p&gt;&lt;strong&gt;When you have finished answering the question the task is complete.&lt;/strong&gt;&lt;/p&gt;&lt;p&gt;&lt;br&gt;&lt;/p&gt;&lt;p&gt;&lt;br&gt;&lt;/p&gt;&lt;p&gt;&lt;br&gt;&lt;/p&gt;&lt;p&gt;&lt;br&gt;&lt;/p&gt;&lt;p&gt;&lt;br&gt;&lt;/p&gt;&lt;p&gt;&lt;br&gt;&lt;/p&gt;&lt;p&gt;&lt;br&gt;&lt;/p&gt;&lt;p&gt;&lt;br&gt;&lt;/p&gt;&lt;p&gt;&lt;br&gt;&lt;/p&gt;&lt;p&gt;&lt;br&gt;&lt;/p&gt;&lt;p&gt;&lt;br&gt;&lt;/p&gt;&lt;p&gt;&lt;br&gt;&lt;/p&gt;&lt;p&gt;&lt;br&gt;&lt;/p&gt;")</f>
        <v>&lt;p&gt;&lt;strong&gt;When you have finished answering the question the task is complete.&lt;/strong&gt;&lt;/p&gt;&lt;p&gt;&lt;br&gt;&lt;/p&gt;&lt;p&gt;&lt;br&gt;&lt;/p&gt;&lt;p&gt;&lt;br&gt;&lt;/p&gt;&lt;p&gt;&lt;br&gt;&lt;/p&gt;&lt;p&gt;&lt;br&gt;&lt;/p&gt;&lt;p&gt;&lt;br&gt;&lt;/p&gt;&lt;p&gt;&lt;br&gt;&lt;/p&gt;&lt;p&gt;&lt;br&gt;&lt;/p&gt;&lt;p&gt;&lt;br&gt;&lt;/p&gt;&lt;p&gt;&lt;br&gt;&lt;/p&gt;&lt;p&gt;&lt;br&gt;&lt;/p&gt;&lt;p&gt;&lt;br&gt;&lt;/p&gt;&lt;p&gt;&lt;br&gt;&lt;/p&gt;</v>
      </c>
      <c r="E49" s="7" t="str">
        <f ca="1">IFERROR(__xludf.DUMMYFUNCTION("""COMPUTED_VALUE"""),"No artifact embedded")</f>
        <v>No artifact embedded</v>
      </c>
      <c r="F49" s="7"/>
      <c r="G49" s="8">
        <v>0</v>
      </c>
      <c r="H49" s="8">
        <v>0</v>
      </c>
      <c r="I49" s="8">
        <v>0</v>
      </c>
      <c r="J49" s="8">
        <v>0</v>
      </c>
      <c r="K49" s="9">
        <v>0</v>
      </c>
      <c r="L49" s="9">
        <v>0</v>
      </c>
      <c r="M49" s="9">
        <v>0</v>
      </c>
      <c r="N49" s="9">
        <v>0</v>
      </c>
      <c r="O49" s="10">
        <v>0</v>
      </c>
      <c r="P49" s="10">
        <v>0</v>
      </c>
      <c r="Q49" s="10">
        <v>0</v>
      </c>
      <c r="R49" s="10">
        <v>0</v>
      </c>
      <c r="S49" s="10">
        <v>0</v>
      </c>
    </row>
    <row r="50" spans="1:19" ht="25" customHeight="1" x14ac:dyDescent="0.2">
      <c r="A50" s="6" t="str">
        <f ca="1">IFERROR(__xludf.DUMMYFUNCTION("""COMPUTED_VALUE"""),"How do light and temperature affect photosynthesis in plants? - Version A")</f>
        <v>How do light and temperature affect photosynthesis in plants? - Version A</v>
      </c>
      <c r="B50" s="6" t="str">
        <f ca="1">IFERROR(__xludf.DUMMYFUNCTION("""COMPUTED_VALUE"""),"Space")</f>
        <v>Space</v>
      </c>
      <c r="C50" s="6" t="str">
        <f ca="1">IFERROR(__xludf.DUMMYFUNCTION("""COMPUTED_VALUE"""),"Intro")</f>
        <v>Intro</v>
      </c>
      <c r="D50" s="7" t="str">
        <f ca="1">IFERROR(__xludf.DUMMYFUNCTION("""COMPUTED_VALUE"""),"No task description")</f>
        <v>No task description</v>
      </c>
      <c r="E50" s="7" t="str">
        <f ca="1">IFERROR(__xludf.DUMMYFUNCTION("""COMPUTED_VALUE"""),"No artifact embedded")</f>
        <v>No artifact embedded</v>
      </c>
      <c r="F50" s="7"/>
      <c r="G50" s="8">
        <v>0</v>
      </c>
      <c r="H50" s="8">
        <v>0</v>
      </c>
      <c r="I50" s="8">
        <v>0</v>
      </c>
      <c r="J50" s="8">
        <v>0</v>
      </c>
      <c r="K50" s="9">
        <v>0</v>
      </c>
      <c r="L50" s="9">
        <v>0</v>
      </c>
      <c r="M50" s="9">
        <v>0</v>
      </c>
      <c r="N50" s="9">
        <v>0</v>
      </c>
      <c r="O50" s="10">
        <v>0</v>
      </c>
      <c r="P50" s="10">
        <v>0</v>
      </c>
      <c r="Q50" s="10">
        <v>0</v>
      </c>
      <c r="R50" s="10">
        <v>0</v>
      </c>
      <c r="S50" s="10">
        <v>0</v>
      </c>
    </row>
    <row r="51" spans="1:19" ht="318" customHeight="1" x14ac:dyDescent="0.2">
      <c r="A51" s="6" t="str">
        <f ca="1">IFERROR(__xludf.DUMMYFUNCTION("""COMPUTED_VALUE"""),"How do light and temperature affect photosynthesis in plants? - Version A")</f>
        <v>How do light and temperature affect photosynthesis in plants? - Version A</v>
      </c>
      <c r="B51" s="6" t="str">
        <f ca="1">IFERROR(__xludf.DUMMYFUNCTION("""COMPUTED_VALUE"""),"Resource")</f>
        <v>Resource</v>
      </c>
      <c r="C51" s="6" t="str">
        <f ca="1">IFERROR(__xludf.DUMMYFUNCTION("""COMPUTED_VALUE"""),"Teooria.graasp")</f>
        <v>Teooria.graasp</v>
      </c>
      <c r="D51" s="7" t="str">
        <f ca="1">IFERROR(__xludf.DUMMYFUNCTION("""COMPUTED_VALUE"""),"&lt;p&gt;&lt;strong&gt;Introduction&lt;/strong&gt;&lt;br&gt;&lt;/p&gt;&lt;p&gt;Plants need light to survive. Plants make their own food from light energy, carbon dioxide, water, nutrients and minerals. The process by which plants use light energy to make their own food is called photosynthe"&amp;"sis. During photosynthesis plants produce and release oxygen as a byproduct. Photosynthesis occurs in the green parts of plants.&lt;/p&gt;")</f>
        <v>&lt;p&gt;&lt;strong&gt;Introduction&lt;/strong&gt;&lt;br&gt;&lt;/p&gt;&lt;p&gt;Plants need light to survive. Plants make their own food from light energy, carbon dioxide, water, nutrients and minerals. The process by which plants use light energy to make their own food is called photosynthesis. During photosynthesis plants produce and release oxygen as a byproduct. Photosynthesis occurs in the green parts of plants.&lt;/p&gt;</v>
      </c>
      <c r="E51" s="7" t="str">
        <f ca="1">IFERROR(__xludf.DUMMYFUNCTION("""COMPUTED_VALUE"""),"No artifact embedded")</f>
        <v>No artifact embedded</v>
      </c>
      <c r="F51" s="7"/>
      <c r="G51" s="8">
        <v>1</v>
      </c>
      <c r="H51" s="8">
        <v>0</v>
      </c>
      <c r="I51" s="8">
        <v>0</v>
      </c>
      <c r="J51" s="8">
        <v>0</v>
      </c>
      <c r="K51" s="9">
        <v>1</v>
      </c>
      <c r="L51" s="9">
        <v>0</v>
      </c>
      <c r="M51" s="9">
        <v>0</v>
      </c>
      <c r="N51" s="9">
        <v>0</v>
      </c>
      <c r="O51" s="10">
        <v>1</v>
      </c>
      <c r="P51" s="10">
        <v>0</v>
      </c>
      <c r="Q51" s="10">
        <v>0</v>
      </c>
      <c r="R51" s="10">
        <v>0</v>
      </c>
      <c r="S51" s="10">
        <v>0</v>
      </c>
    </row>
    <row r="52" spans="1:19" ht="109" customHeight="1" x14ac:dyDescent="0.2">
      <c r="A52" s="6" t="str">
        <f ca="1">IFERROR(__xludf.DUMMYFUNCTION("""COMPUTED_VALUE"""),"How do light and temperature affect photosynthesis in plants? - Version A")</f>
        <v>How do light and temperature affect photosynthesis in plants? - Version A</v>
      </c>
      <c r="B52" s="6" t="str">
        <f ca="1">IFERROR(__xludf.DUMMYFUNCTION("""COMPUTED_VALUE"""),"Resource")</f>
        <v>Resource</v>
      </c>
      <c r="C52" s="6" t="str">
        <f ca="1">IFERROR(__xludf.DUMMYFUNCTION("""COMPUTED_VALUE"""),"photosynthesis.jpg")</f>
        <v>photosynthesis.jpg</v>
      </c>
      <c r="D52" s="7" t="str">
        <f ca="1">IFERROR(__xludf.DUMMYFUNCTION("""COMPUTED_VALUE"""),"CARBON DIOXIDE _—v .7 WATER &amp; MINERALS")</f>
        <v>CARBON DIOXIDE _—v .7 WATER &amp; MINERALS</v>
      </c>
      <c r="E52"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52" s="7"/>
      <c r="G52" s="8">
        <v>0</v>
      </c>
      <c r="H52" s="8">
        <v>0</v>
      </c>
      <c r="I52" s="8">
        <v>0</v>
      </c>
      <c r="J52" s="8">
        <v>0</v>
      </c>
      <c r="K52" s="9">
        <v>0</v>
      </c>
      <c r="L52" s="9">
        <v>0</v>
      </c>
      <c r="M52" s="9">
        <v>0</v>
      </c>
      <c r="N52" s="9">
        <v>0</v>
      </c>
      <c r="O52" s="10">
        <v>0</v>
      </c>
      <c r="P52" s="10">
        <v>0</v>
      </c>
      <c r="Q52" s="10">
        <v>0</v>
      </c>
      <c r="R52" s="10">
        <v>0</v>
      </c>
      <c r="S52" s="10">
        <v>0</v>
      </c>
    </row>
    <row r="53" spans="1:19" ht="409.5" customHeight="1" x14ac:dyDescent="0.2">
      <c r="A53" s="6" t="str">
        <f ca="1">IFERROR(__xludf.DUMMYFUNCTION("""COMPUTED_VALUE"""),"How do light and temperature affect photosynthesis in plants? - Version A")</f>
        <v>How do light and temperature affect photosynthesis in plants? - Version A</v>
      </c>
      <c r="B53" s="6" t="str">
        <f ca="1">IFERROR(__xludf.DUMMYFUNCTION("""COMPUTED_VALUE"""),"Resource")</f>
        <v>Resource</v>
      </c>
      <c r="C53" s="6" t="str">
        <f ca="1">IFERROR(__xludf.DUMMYFUNCTION("""COMPUTED_VALUE"""),"Veetaimedest.graasp")</f>
        <v>Veetaimedest.graasp</v>
      </c>
      <c r="D53" s="7" t="str">
        <f ca="1">IFERROR(__xludf.DUMMYFUNCTION("""COMPUTED_VALUE"""),"&lt;p&gt;Plants in water (aquatic plants) also need light to make their own water. Aquatic plants absorb carbon dioxide, water and minerals directly from the surrounding water. Photosynthesis in aquatic plants produces nutrients for plants and releases oxygen i"&amp;"nto the water, which, for example, fish need to breathe. Temperature is also an important factor for photosynthesis. &lt;/p&gt;&lt;hr&gt;&lt;p&gt;To check your knowledge, perform the following quiz.&lt;/p&gt;&lt;p&gt;IMPORTANT! You can answer each question only once and each question "&amp;"has only one correct response.&lt;/p&gt;")</f>
        <v>&lt;p&gt;Plants in water (aquatic plants) also need light to make their own water. Aquatic plants absorb carbon dioxide, water and minerals directly from the surrounding water. Photosynthesis in aquatic plants produces nutrients for plants and releases oxygen into the water, which, for example, fish need to breathe. Temperature is also an important factor for photosynthesis. &lt;/p&gt;&lt;hr&gt;&lt;p&gt;To check your knowledge, perform the following quiz.&lt;/p&gt;&lt;p&gt;IMPORTANT! You can answer each question only once and each question has only one correct response.&lt;/p&gt;</v>
      </c>
      <c r="E53" s="7" t="str">
        <f ca="1">IFERROR(__xludf.DUMMYFUNCTION("""COMPUTED_VALUE"""),"No artifact embedded")</f>
        <v>No artifact embedded</v>
      </c>
      <c r="F53" s="7"/>
      <c r="G53" s="8">
        <v>0</v>
      </c>
      <c r="H53" s="8">
        <v>0</v>
      </c>
      <c r="I53" s="8">
        <v>1</v>
      </c>
      <c r="J53" s="8">
        <v>0</v>
      </c>
      <c r="K53" s="9">
        <v>0</v>
      </c>
      <c r="L53" s="9">
        <v>1</v>
      </c>
      <c r="M53" s="9">
        <v>0</v>
      </c>
      <c r="N53" s="9">
        <v>0</v>
      </c>
      <c r="O53" s="10">
        <v>1</v>
      </c>
      <c r="P53" s="10">
        <v>0</v>
      </c>
      <c r="Q53" s="10">
        <v>0</v>
      </c>
      <c r="R53" s="10">
        <v>0</v>
      </c>
      <c r="S53" s="10">
        <v>0</v>
      </c>
    </row>
    <row r="54" spans="1:19" ht="274" customHeight="1" x14ac:dyDescent="0.2">
      <c r="A54" s="6" t="str">
        <f ca="1">IFERROR(__xludf.DUMMYFUNCTION("""COMPUTED_VALUE"""),"How do light and temperature affect photosynthesis in plants? - Version A")</f>
        <v>How do light and temperature affect photosynthesis in plants? - Version A</v>
      </c>
      <c r="B54" s="6" t="str">
        <f ca="1">IFERROR(__xludf.DUMMYFUNCTION("""COMPUTED_VALUE"""),"Application")</f>
        <v>Application</v>
      </c>
      <c r="C54" s="6" t="str">
        <f ca="1">IFERROR(__xludf.DUMMYFUNCTION("""COMPUTED_VALUE"""),"Quiz Tool")</f>
        <v>Quiz Tool</v>
      </c>
      <c r="D54" s="7" t="str">
        <f ca="1">IFERROR(__xludf.DUMMYFUNCTION("""COMPUTED_VALUE"""),"No task description")</f>
        <v>No task description</v>
      </c>
      <c r="E54"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54" s="7"/>
      <c r="G54" s="8">
        <v>0</v>
      </c>
      <c r="H54" s="8">
        <v>0</v>
      </c>
      <c r="I54" s="8">
        <v>0</v>
      </c>
      <c r="J54" s="8">
        <v>1</v>
      </c>
      <c r="K54" s="9">
        <v>0</v>
      </c>
      <c r="L54" s="9">
        <v>1</v>
      </c>
      <c r="M54" s="9">
        <v>0</v>
      </c>
      <c r="N54" s="9">
        <v>0</v>
      </c>
      <c r="O54" s="10">
        <v>0</v>
      </c>
      <c r="P54" s="10">
        <v>0</v>
      </c>
      <c r="Q54" s="10">
        <v>0</v>
      </c>
      <c r="R54" s="10">
        <v>0</v>
      </c>
      <c r="S54" s="10">
        <v>1</v>
      </c>
    </row>
    <row r="55" spans="1:19" ht="157" customHeight="1" x14ac:dyDescent="0.2">
      <c r="A55" s="6" t="str">
        <f ca="1">IFERROR(__xludf.DUMMYFUNCTION("""COMPUTED_VALUE"""),"How do light and temperature affect photosynthesis in plants? - Version A")</f>
        <v>How do light and temperature affect photosynthesis in plants? - Version A</v>
      </c>
      <c r="B55" s="6" t="str">
        <f ca="1">IFERROR(__xludf.DUMMYFUNCTION("""COMPUTED_VALUE"""),"Resource")</f>
        <v>Resource</v>
      </c>
      <c r="C55" s="6" t="str">
        <f ca="1">IFERROR(__xludf.DUMMYFUNCTION("""COMPUTED_VALUE"""),"Edasi juhatus.graasp")</f>
        <v>Edasi juhatus.graasp</v>
      </c>
      <c r="D55" s="7" t="str">
        <f ca="1">IFERROR(__xludf.DUMMYFUNCTION("""COMPUTED_VALUE"""),"&lt;p&gt;Next you will explore how light and season of year affect photosynthesis in aquarium plants. Click on the tab &lt;strong&gt;Explore&lt;/strong&gt; at the top of your screen.&lt;/p&gt;&lt;p&gt;&lt;br&gt;&lt;/p&gt;&lt;p&gt;&lt;br&gt;&lt;/p&gt;")</f>
        <v>&lt;p&gt;Next you will explore how light and season of year affect photosynthesis in aquarium plants. Click on the tab &lt;strong&gt;Explore&lt;/strong&gt; at the top of your screen.&lt;/p&gt;&lt;p&gt;&lt;br&gt;&lt;/p&gt;&lt;p&gt;&lt;br&gt;&lt;/p&gt;</v>
      </c>
      <c r="E55" s="7" t="str">
        <f ca="1">IFERROR(__xludf.DUMMYFUNCTION("""COMPUTED_VALUE"""),"No artifact embedded")</f>
        <v>No artifact embedded</v>
      </c>
      <c r="F55" s="7"/>
      <c r="G55" s="8">
        <v>0</v>
      </c>
      <c r="H55" s="8">
        <v>1</v>
      </c>
      <c r="I55" s="8">
        <v>0</v>
      </c>
      <c r="J55" s="8">
        <v>0</v>
      </c>
      <c r="K55" s="9">
        <v>1</v>
      </c>
      <c r="L55" s="9">
        <v>0</v>
      </c>
      <c r="M55" s="9">
        <v>0</v>
      </c>
      <c r="N55" s="9">
        <v>0</v>
      </c>
      <c r="O55" s="10">
        <v>0</v>
      </c>
      <c r="P55" s="10">
        <v>0</v>
      </c>
      <c r="Q55" s="10">
        <v>1</v>
      </c>
      <c r="R55" s="10">
        <v>0</v>
      </c>
      <c r="S55" s="10">
        <v>0</v>
      </c>
    </row>
    <row r="56" spans="1:19" ht="25" customHeight="1" x14ac:dyDescent="0.2">
      <c r="A56" s="6" t="str">
        <f ca="1">IFERROR(__xludf.DUMMYFUNCTION("""COMPUTED_VALUE"""),"How do light and temperature affect photosynthesis in plants? - Version A")</f>
        <v>How do light and temperature affect photosynthesis in plants? - Version A</v>
      </c>
      <c r="B56" s="6" t="str">
        <f ca="1">IFERROR(__xludf.DUMMYFUNCTION("""COMPUTED_VALUE"""),"Space")</f>
        <v>Space</v>
      </c>
      <c r="C56" s="6" t="str">
        <f ca="1">IFERROR(__xludf.DUMMYFUNCTION("""COMPUTED_VALUE"""),"Explore")</f>
        <v>Explore</v>
      </c>
      <c r="D56" s="7" t="str">
        <f ca="1">IFERROR(__xludf.DUMMYFUNCTION("""COMPUTED_VALUE"""),"No task description")</f>
        <v>No task description</v>
      </c>
      <c r="E56" s="7" t="str">
        <f ca="1">IFERROR(__xludf.DUMMYFUNCTION("""COMPUTED_VALUE"""),"No artifact embedded")</f>
        <v>No artifact embedded</v>
      </c>
      <c r="F56" s="7"/>
      <c r="G56" s="8">
        <v>0</v>
      </c>
      <c r="H56" s="8">
        <v>0</v>
      </c>
      <c r="I56" s="8">
        <v>0</v>
      </c>
      <c r="J56" s="8">
        <v>0</v>
      </c>
      <c r="K56" s="9">
        <v>0</v>
      </c>
      <c r="L56" s="9">
        <v>0</v>
      </c>
      <c r="M56" s="9">
        <v>0</v>
      </c>
      <c r="N56" s="9">
        <v>0</v>
      </c>
      <c r="O56" s="10">
        <v>0</v>
      </c>
      <c r="P56" s="10">
        <v>0</v>
      </c>
      <c r="Q56" s="10">
        <v>0</v>
      </c>
      <c r="R56" s="10">
        <v>0</v>
      </c>
      <c r="S56" s="10">
        <v>0</v>
      </c>
    </row>
    <row r="57" spans="1:19" ht="85" customHeight="1" x14ac:dyDescent="0.2">
      <c r="A57" s="6" t="str">
        <f ca="1">IFERROR(__xludf.DUMMYFUNCTION("""COMPUTED_VALUE"""),"How do light and temperature affect photosynthesis in plants? - Version A")</f>
        <v>How do light and temperature affect photosynthesis in plants? - Version A</v>
      </c>
      <c r="B57" s="6" t="str">
        <f ca="1">IFERROR(__xludf.DUMMYFUNCTION("""COMPUTED_VALUE"""),"Resource")</f>
        <v>Resource</v>
      </c>
      <c r="C57" s="6" t="str">
        <f ca="1">IFERROR(__xludf.DUMMYFUNCTION("""COMPUTED_VALUE"""),"elodea.gif")</f>
        <v>elodea.gif</v>
      </c>
      <c r="D57" s="7" t="str">
        <f ca="1">IFERROR(__xludf.DUMMYFUNCTION("""COMPUTED_VALUE"""),"No task description")</f>
        <v>No task description</v>
      </c>
      <c r="E57" s="7" t="str">
        <f ca="1">IFERROR(__xludf.DUMMYFUNCTION("""COMPUTED_VALUE"""),"image/gif – An animated or static graphic using the GIF format, often seen in memes and web animations.")</f>
        <v>image/gif – An animated or static graphic using the GIF format, often seen in memes and web animations.</v>
      </c>
      <c r="F57" s="7"/>
      <c r="G57" s="8">
        <v>0</v>
      </c>
      <c r="H57" s="8">
        <v>0</v>
      </c>
      <c r="I57" s="8">
        <v>0</v>
      </c>
      <c r="J57" s="8">
        <v>0</v>
      </c>
      <c r="K57" s="9">
        <v>0</v>
      </c>
      <c r="L57" s="9">
        <v>0</v>
      </c>
      <c r="M57" s="9">
        <v>0</v>
      </c>
      <c r="N57" s="9">
        <v>0</v>
      </c>
      <c r="O57" s="10">
        <v>0</v>
      </c>
      <c r="P57" s="10">
        <v>0</v>
      </c>
      <c r="Q57" s="10">
        <v>0</v>
      </c>
      <c r="R57" s="10">
        <v>0</v>
      </c>
      <c r="S57" s="10">
        <v>0</v>
      </c>
    </row>
    <row r="58" spans="1:19" ht="49" customHeight="1" x14ac:dyDescent="0.2">
      <c r="A58" s="6" t="str">
        <f ca="1">IFERROR(__xludf.DUMMYFUNCTION("""COMPUTED_VALUE"""),"How do light and temperature affect photosynthesis in plants? - Version A")</f>
        <v>How do light and temperature affect photosynthesis in plants? - Version A</v>
      </c>
      <c r="B58" s="6" t="str">
        <f ca="1">IFERROR(__xludf.DUMMYFUNCTION("""COMPUTED_VALUE"""),"Resource")</f>
        <v>Resource</v>
      </c>
      <c r="C58" s="6" t="str">
        <f ca="1">IFERROR(__xludf.DUMMYFUNCTION("""COMPUTED_VALUE"""),"tekst4.graasp")</f>
        <v>tekst4.graasp</v>
      </c>
      <c r="D58" s="7" t="str">
        <f ca="1">IFERROR(__xludf.DUMMYFUNCTION("""COMPUTED_VALUE"""),"&lt;p&gt;Look at the video clip and answer these questions.&lt;/p&gt;")</f>
        <v>&lt;p&gt;Look at the video clip and answer these questions.&lt;/p&gt;</v>
      </c>
      <c r="E58" s="7" t="str">
        <f ca="1">IFERROR(__xludf.DUMMYFUNCTION("""COMPUTED_VALUE"""),"No artifact embedded")</f>
        <v>No artifact embedded</v>
      </c>
      <c r="F58" s="7"/>
      <c r="G58" s="8">
        <v>0</v>
      </c>
      <c r="H58" s="8">
        <v>0</v>
      </c>
      <c r="I58" s="8">
        <v>1</v>
      </c>
      <c r="J58" s="8">
        <v>0</v>
      </c>
      <c r="K58" s="9">
        <v>0</v>
      </c>
      <c r="L58" s="9">
        <v>1</v>
      </c>
      <c r="M58" s="9">
        <v>0</v>
      </c>
      <c r="N58" s="9">
        <v>0</v>
      </c>
      <c r="O58" s="10">
        <v>1</v>
      </c>
      <c r="P58" s="10">
        <v>0</v>
      </c>
      <c r="Q58" s="10">
        <v>0</v>
      </c>
      <c r="R58" s="10">
        <v>0</v>
      </c>
      <c r="S58" s="10">
        <v>0</v>
      </c>
    </row>
    <row r="59" spans="1:19" ht="274" customHeight="1" x14ac:dyDescent="0.2">
      <c r="A59" s="6" t="str">
        <f ca="1">IFERROR(__xludf.DUMMYFUNCTION("""COMPUTED_VALUE"""),"How do light and temperature affect photosynthesis in plants? - Version A")</f>
        <v>How do light and temperature affect photosynthesis in plants? - Version A</v>
      </c>
      <c r="B59" s="6" t="str">
        <f ca="1">IFERROR(__xludf.DUMMYFUNCTION("""COMPUTED_VALUE"""),"Application")</f>
        <v>Application</v>
      </c>
      <c r="C59" s="6" t="str">
        <f ca="1">IFERROR(__xludf.DUMMYFUNCTION("""COMPUTED_VALUE"""),"Quiz Tool")</f>
        <v>Quiz Tool</v>
      </c>
      <c r="D59" s="7" t="str">
        <f ca="1">IFERROR(__xludf.DUMMYFUNCTION("""COMPUTED_VALUE"""),"No task description")</f>
        <v>No task description</v>
      </c>
      <c r="E59"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59" s="7"/>
      <c r="G59" s="8">
        <v>0</v>
      </c>
      <c r="H59" s="8">
        <v>0</v>
      </c>
      <c r="I59" s="8">
        <v>0</v>
      </c>
      <c r="J59" s="8">
        <v>1</v>
      </c>
      <c r="K59" s="9">
        <v>0</v>
      </c>
      <c r="L59" s="9">
        <v>1</v>
      </c>
      <c r="M59" s="9">
        <v>0</v>
      </c>
      <c r="N59" s="9">
        <v>0</v>
      </c>
      <c r="O59" s="10">
        <v>0</v>
      </c>
      <c r="P59" s="10">
        <v>0</v>
      </c>
      <c r="Q59" s="10">
        <v>0</v>
      </c>
      <c r="R59" s="10">
        <v>0</v>
      </c>
      <c r="S59" s="10">
        <v>1</v>
      </c>
    </row>
    <row r="60" spans="1:19" ht="409.5" customHeight="1" x14ac:dyDescent="0.2">
      <c r="A60" s="6" t="str">
        <f ca="1">IFERROR(__xludf.DUMMYFUNCTION("""COMPUTED_VALUE"""),"How do light and temperature affect photosynthesis in plants? - Version A")</f>
        <v>How do light and temperature affect photosynthesis in plants? - Version A</v>
      </c>
      <c r="B60" s="6" t="str">
        <f ca="1">IFERROR(__xludf.DUMMYFUNCTION("""COMPUTED_VALUE"""),"Resource")</f>
        <v>Resource</v>
      </c>
      <c r="C60" s="6" t="str">
        <f ca="1">IFERROR(__xludf.DUMMYFUNCTION("""COMPUTED_VALUE"""),"Text 1.graasp")</f>
        <v>Text 1.graasp</v>
      </c>
      <c r="D60" s="7" t="str">
        <f ca="1">IFERROR(__xludf.DUMMYFUNCTION("""COMPUTED_VALUE"""),"&lt;hr&gt;&lt;p&gt;In this task you will collaborate together with a partner to solve a problem. The task has three parts:&lt;/p&gt;&lt;p style=""margin-left: 40px;""&gt;1) a simulation that both you and your partner can partially control;&lt;br&gt;2) a chat application to communicate"&amp;" with your partner;&lt;br&gt;3) two questions for you to answer:&lt;/p&gt;&lt;ul&gt;&lt;ul&gt;&lt;li&gt;How does photosynthesis in aquarium plants depend on &lt;strong&gt;light intensity&lt;/strong&gt;?&lt;/li&gt;&lt;li&gt;How does photosynthesis in aquarium plants depend on the &lt;strong&gt;season of the year&lt;/s"&amp;"trong&gt;?&lt;/li&gt;&lt;/ul&gt;&lt;/ul&gt;Once you have answer the two questions, this task is complete.")</f>
        <v>&lt;hr&gt;&lt;p&gt;In this task you will collaborate together with a partner to solve a problem. The task has three parts:&lt;/p&gt;&lt;p style="margin-left: 40px;"&gt;1) a simulation that both you and your partner can partially control;&lt;br&gt;2) a chat application to communicate with your partner;&lt;br&gt;3) two questions for you to answer:&lt;/p&gt;&lt;ul&gt;&lt;ul&gt;&lt;li&gt;How does photosynthesis in aquarium plants depend on &lt;strong&gt;light intensity&lt;/strong&gt;?&lt;/li&gt;&lt;li&gt;How does photosynthesis in aquarium plants depend on the &lt;strong&gt;season of the year&lt;/strong&gt;?&lt;/li&gt;&lt;/ul&gt;&lt;/ul&gt;Once you have answer the two questions, this task is complete.</v>
      </c>
      <c r="E60" s="7" t="str">
        <f ca="1">IFERROR(__xludf.DUMMYFUNCTION("""COMPUTED_VALUE"""),"No artifact embedded")</f>
        <v>No artifact embedded</v>
      </c>
      <c r="F60" s="7"/>
      <c r="G60" s="8">
        <v>0</v>
      </c>
      <c r="H60" s="8">
        <v>0</v>
      </c>
      <c r="I60" s="8">
        <v>0</v>
      </c>
      <c r="J60" s="8">
        <v>1</v>
      </c>
      <c r="K60" s="9">
        <v>0</v>
      </c>
      <c r="L60" s="9">
        <v>0</v>
      </c>
      <c r="M60" s="9">
        <v>0</v>
      </c>
      <c r="N60" s="9">
        <v>1</v>
      </c>
      <c r="O60" s="10">
        <v>0</v>
      </c>
      <c r="P60" s="10">
        <v>0</v>
      </c>
      <c r="Q60" s="10">
        <v>1</v>
      </c>
      <c r="R60" s="10">
        <v>0</v>
      </c>
      <c r="S60" s="10">
        <v>1</v>
      </c>
    </row>
    <row r="61" spans="1:19" ht="362" customHeight="1" x14ac:dyDescent="0.2">
      <c r="A61" s="6" t="str">
        <f ca="1">IFERROR(__xludf.DUMMYFUNCTION("""COMPUTED_VALUE"""),"How do light and temperature affect photosynthesis in plants? - Version A")</f>
        <v>How do light and temperature affect photosynthesis in plants? - Version A</v>
      </c>
      <c r="B61" s="6" t="str">
        <f ca="1">IFERROR(__xludf.DUMMYFUNCTION("""COMPUTED_VALUE"""),"Resource")</f>
        <v>Resource</v>
      </c>
      <c r="C61" s="6" t="str">
        <f ca="1">IFERROR(__xludf.DUMMYFUNCTION("""COMPUTED_VALUE"""),"instructions for the simulation and chat app.graasp")</f>
        <v>instructions for the simulation and chat app.graasp</v>
      </c>
      <c r="D61" s="7" t="str">
        <f ca="1">IFERROR(__xludf.DUMMYFUNCTION("""COMPUTED_VALUE"""),"&lt;p&gt;&lt;strong&gt;1. Instructions for the simulation and chat app&lt;/strong&gt;&lt;/p&gt;&lt;p&gt;A. Your teacher has assigned you a number that you will use to open the simulation. Please enter this number in the text box labeled ""Enter your chat room number"" and click on the"&amp;" button ""Join"". &lt;/p&gt;&lt;p&gt;B. To open the chat application, enter the same number you used to open the simulation into the second text box labeled ""Room number."" Then click on the ""Join existing room"" button.&lt;/p&gt;")</f>
        <v>&lt;p&gt;&lt;strong&gt;1. Instructions for the simulation and chat app&lt;/strong&gt;&lt;/p&gt;&lt;p&gt;A. Your teacher has assigned you a number that you will use to open the simulation. Please enter this number in the text box labeled "Enter your chat room number" and click on the button "Join". &lt;/p&gt;&lt;p&gt;B. To open the chat application, enter the same number you used to open the simulation into the second text box labeled "Room number." Then click on the "Join existing room" button.&lt;/p&gt;</v>
      </c>
      <c r="E61" s="7" t="str">
        <f ca="1">IFERROR(__xludf.DUMMYFUNCTION("""COMPUTED_VALUE"""),"No artifact embedded")</f>
        <v>No artifact embedded</v>
      </c>
      <c r="F61" s="7"/>
      <c r="G61" s="8">
        <v>0</v>
      </c>
      <c r="H61" s="8">
        <v>1</v>
      </c>
      <c r="I61" s="8">
        <v>0</v>
      </c>
      <c r="J61" s="8">
        <v>0</v>
      </c>
      <c r="K61" s="9">
        <v>1</v>
      </c>
      <c r="L61" s="9">
        <v>0</v>
      </c>
      <c r="M61" s="9">
        <v>0</v>
      </c>
      <c r="N61" s="9">
        <v>0</v>
      </c>
      <c r="O61" s="10">
        <v>1</v>
      </c>
      <c r="P61" s="10">
        <v>0</v>
      </c>
      <c r="Q61" s="10">
        <v>0</v>
      </c>
      <c r="R61" s="10">
        <v>0</v>
      </c>
      <c r="S61" s="10">
        <v>0</v>
      </c>
    </row>
    <row r="62" spans="1:19" ht="409.5" customHeight="1" x14ac:dyDescent="0.2">
      <c r="A62" s="6" t="str">
        <f ca="1">IFERROR(__xludf.DUMMYFUNCTION("""COMPUTED_VALUE"""),"How do light and temperature affect photosynthesis in plants? - Version A")</f>
        <v>How do light and temperature affect photosynthesis in plants? - Version A</v>
      </c>
      <c r="B62" s="6" t="str">
        <f ca="1">IFERROR(__xludf.DUMMYFUNCTION("""COMPUTED_VALUE"""),"Application")</f>
        <v>Application</v>
      </c>
      <c r="C62" s="6" t="str">
        <f ca="1">IFERROR(__xludf.DUMMYFUNCTION("""COMPUTED_VALUE"""),"Rate of Photosynthesis Lab - only season control")</f>
        <v>Rate of Photosynthesis Lab - only season control</v>
      </c>
      <c r="D62" s="7" t="str">
        <f ca="1">IFERROR(__xludf.DUMMYFUNCTION("""COMPUTED_VALUE"""),"No task description")</f>
        <v>No task description</v>
      </c>
      <c r="E62" s="7" t="str">
        <f ca="1">IFERROR(__xludf.DUMMYFUNCTION("""COMPUTED_VALUE"""),"Golabz app/lab: `&lt;p&gt;Students working at a distance in two different ILSs share a simulation similar to the &lt;a href=""https://www.golabz.eu/lab/rate-of-photosynthesis-lab-html5""&gt;Rate of Photosynthesis Lab&lt;/a&gt;, but are able to&amp;nbsp;control only one of two "&amp;"variables (lamp intensity or the season of the year). Changes made in one version of the simulation are simultaneously shown in the other version. The season of the year variable is a distractor option. It does not influence the rate of photosynthesis bec"&amp;"ause the aquarium plant is indoors&amp;nbsp;and its water temperature does not change.&lt;/p&gt;\r\n\r\n&lt;p&gt;&lt;strong&gt;Teaching Tips: &lt;/strong&gt;&lt;/p&gt;\r\n\r\n&lt;p&gt;This lab is primarily aimed at promoting collaborative problem solving skills. It is suggested that the ILS for"&amp;" students using the version with lamp intensity controls ask students to answer the question ‘How does the rate of photosynthesize depend on the season of the year?’ Similarly, the ILS for students using the version of the simulation with season of the ye"&amp;"ar controls should ask students to answer the question 'How does the rate of photosynthesize depend on lamp intensity?'&amp;nbsp;In this way both groups of students can only succeed if they synchronize their actions and collaborate to answer their respective "&amp;"questions. For collaboration via text-based messaging&amp;nbsp;it is suggested to use the SpeakUp app in the ILSs.&lt;/p&gt;\r\n\r\n&lt;p&gt;&lt;strong&gt;Instructions for use: &lt;/strong&gt;&lt;/p&gt;\r\n\r\n&lt;p&gt;1.) When you click on the ""Create&amp;nbsp;Space"" button you will create an IL"&amp;"S that has two versions of the Collaborative Rate of Photosynthesis Lab&amp;nbsp;in the investigation phase. The version labeled ‘Rate of Photosynthesis Lab -&amp;nbsp;only light intensity control’ will&amp;nbsp;allow a user to adjust only the light intensity in the "&amp;"simulation. The version labeled ‘Rate of Photosynthesis Lab -&amp;nbsp;only season control’&amp;nbsp;allows a user to adjust only the season of the year.&lt;/p&gt;\r\n\r\n&lt;p&gt;2.) Because two versions of the lab are created you should delete one of them and rename your I"&amp;"LS appropriately (e.g., Rate of Photosynthesis Lab - Version A). Then return to the Collaborative Rate of Photosynthesis Lab page at Golabz and click again the button ""Create Space"". This will create a new ILS with the two versions of the simulation. Si"&amp;"mply delete the version of the lab for which you already have an ILS of and rename the new ILS appropriately (e.g., Rate of Photosynthesis Lab - Version B).&lt;/p&gt;\r\n\r\n&lt;p&gt;3.) The Collaborative Rate of Photosynthesis Lab&amp;nbsp;is meant to be used together w"&amp;"ith a chat tool, such as the &lt;a href=""https://www.golabz.eu/app/speakup""&gt;SpeakUP app&lt;/a&gt;, so that students can communicate with each other. Include the SpeakUP app preferably before the lab. To use the SpeakUP app, students are required to enter a commo"&amp;"n room number or create a room and share the number of the room with the other student(s). As a teacher you can also create multiple room numbers using the SpeakUP app and assign them to students as you like. This will allow you to access their chat trans"&amp;"cripts later to read how they communicated with each other. The Collaborative Rate of Photosynthesis Lab&amp;nbsp;starts by asking users to enter a chat room number (which users of the SpeakUP already have). As long as two users enter the same room number the"&amp;"y will then share the same simulation. Please instruct your students in the ILS that they will not see the lab without a chat room number.&lt;/p&gt;\r\n`")</f>
        <v>Golabz app/lab: `&lt;p&gt;Students working at a distance in two different ILSs share a simulation similar to the &lt;a href="https://www.golabz.eu/lab/rate-of-photosynthesis-lab-html5"&gt;Rate of Photosynthesis Lab&lt;/a&gt;, but are able to&amp;nbsp;control only one of two variables (lamp intensity or the season of the year). Changes made in one version of the simulation are simultaneously shown in the other version. The season of the year variable is a distractor option. It does not influence the rate of photosynthesis because the aquarium plant is indoors&amp;nbsp;and its water temperature does not change.&lt;/p&gt;\r\n\r\n&lt;p&gt;&lt;strong&gt;Teaching Tips: &lt;/strong&gt;&lt;/p&gt;\r\n\r\n&lt;p&gt;This lab is primarily aimed at promoting collaborative problem solving skills. It is suggested that the ILS for students using the version with lamp intensity controls ask students to answer the question ‘How does the rate of photosynthesize depend on the season of the year?’ Similarly, the ILS for students using the version of the simulation with season of the year controls should ask students to answer the question 'How does the rate of photosynthesize depend on lamp intensity?'&amp;nbsp;In this way both groups of students can only succeed if they synchronize their actions and collaborate to answer their respective questions. For collaboration via text-based messaging&amp;nbsp;it is suggested to use the SpeakUp app in the ILSs.&lt;/p&gt;\r\n\r\n&lt;p&gt;&lt;strong&gt;Instructions for use: &lt;/strong&gt;&lt;/p&gt;\r\n\r\n&lt;p&gt;1.) When you click on the "Create&amp;nbsp;Space" button you will create an ILS that has two versions of the Collaborative Rate of Photosynthesis Lab&amp;nbsp;in the investigation phase. The version labeled ‘Rate of Photosynthesis Lab -&amp;nbsp;only light intensity control’ will&amp;nbsp;allow a user to adjust only the light intensity in the simulation. The version labeled ‘Rate of Photosynthesis Lab -&amp;nbsp;only season control’&amp;nbsp;allows a user to adjust only the season of the year.&lt;/p&gt;\r\n\r\n&lt;p&gt;2.) Because two versions of the lab are created you should delete one of them and rename your ILS appropriately (e.g., Rate of Photosynthesis Lab - Version A). Then return to the Collaborative Rate of Photosynthesis Lab page at Golabz and click again the button "Create Space". This will create a new ILS with the two versions of the simulation. Simply delete the version of the lab for which you already have an ILS of and rename the new ILS appropriately (e.g., Rate of Photosynthesis Lab - Version B).&lt;/p&gt;\r\n\r\n&lt;p&gt;3.) The Collaborative Rate of Photosynthesis Lab&amp;nbsp;is meant to be used together with a chat tool, such as the &lt;a href="https://www.golabz.eu/app/speakup"&gt;SpeakUP app&lt;/a&gt;, so that students can communicate with each other. Include the SpeakUP app preferably before the lab. To use the SpeakUP app, students are required to enter a common room number or create a room and share the number of the room with the other student(s). As a teacher you can also create multiple room numbers using the SpeakUP app and assign them to students as you like. This will allow you to access their chat transcripts later to read how they communicated with each other. The Collaborative Rate of Photosynthesis Lab&amp;nbsp;starts by asking users to enter a chat room number (which users of the SpeakUP already have). As long as two users enter the same room number they will then share the same simulation. Please instruct your students in the ILS that they will not see the lab without a chat room number.&lt;/p&gt;\r\n`</v>
      </c>
      <c r="F62" s="7"/>
      <c r="G62" s="8">
        <v>0</v>
      </c>
      <c r="H62" s="8">
        <v>0</v>
      </c>
      <c r="I62" s="8">
        <v>0</v>
      </c>
      <c r="J62" s="8">
        <v>1</v>
      </c>
      <c r="K62" s="9">
        <v>0</v>
      </c>
      <c r="L62" s="9">
        <v>0</v>
      </c>
      <c r="M62" s="9">
        <v>1</v>
      </c>
      <c r="N62" s="9">
        <v>0</v>
      </c>
      <c r="O62" s="10">
        <v>0</v>
      </c>
      <c r="P62" s="10">
        <v>0</v>
      </c>
      <c r="Q62" s="10">
        <v>1</v>
      </c>
      <c r="R62" s="10">
        <v>0</v>
      </c>
      <c r="S62" s="10">
        <v>1</v>
      </c>
    </row>
    <row r="63" spans="1:19" ht="97" customHeight="1" x14ac:dyDescent="0.2">
      <c r="A63" s="6" t="str">
        <f ca="1">IFERROR(__xludf.DUMMYFUNCTION("""COMPUTED_VALUE"""),"How do light and temperature affect photosynthesis in plants? - Version A")</f>
        <v>How do light and temperature affect photosynthesis in plants? - Version A</v>
      </c>
      <c r="B63" s="6" t="str">
        <f ca="1">IFERROR(__xludf.DUMMYFUNCTION("""COMPUTED_VALUE"""),"Resource")</f>
        <v>Resource</v>
      </c>
      <c r="C63" s="6" t="str">
        <f ca="1">IFERROR(__xludf.DUMMYFUNCTION("""COMPUTED_VALUE"""),"tips.png")</f>
        <v>tips.png</v>
      </c>
      <c r="D63" s="7" t="str">
        <f ca="1">IFERROR(__xludf.DUMMYFUNCTION("""COMPUTED_VALUE"""),"No task description")</f>
        <v>No task description</v>
      </c>
      <c r="E63" s="7" t="str">
        <f ca="1">IFERROR(__xludf.DUMMYFUNCTION("""COMPUTED_VALUE"""),"image/png – A high-quality image with support for transparency, often used in design and web applications.")</f>
        <v>image/png – A high-quality image with support for transparency, often used in design and web applications.</v>
      </c>
      <c r="F63" s="7"/>
      <c r="G63" s="8">
        <v>0</v>
      </c>
      <c r="H63" s="8">
        <v>0</v>
      </c>
      <c r="I63" s="8">
        <v>0</v>
      </c>
      <c r="J63" s="8">
        <v>0</v>
      </c>
      <c r="K63" s="9">
        <v>0</v>
      </c>
      <c r="L63" s="9">
        <v>0</v>
      </c>
      <c r="M63" s="9">
        <v>0</v>
      </c>
      <c r="N63" s="9">
        <v>0</v>
      </c>
      <c r="O63" s="10">
        <v>0</v>
      </c>
      <c r="P63" s="10">
        <v>0</v>
      </c>
      <c r="Q63" s="10">
        <v>0</v>
      </c>
      <c r="R63" s="10">
        <v>0</v>
      </c>
      <c r="S63" s="10">
        <v>0</v>
      </c>
    </row>
    <row r="64" spans="1:19" ht="409.5" customHeight="1" x14ac:dyDescent="0.2">
      <c r="A64" s="6" t="str">
        <f ca="1">IFERROR(__xludf.DUMMYFUNCTION("""COMPUTED_VALUE"""),"How do light and temperature affect photosynthesis in plants? - Version A")</f>
        <v>How do light and temperature affect photosynthesis in plants? - Version A</v>
      </c>
      <c r="B64" s="6" t="str">
        <f ca="1">IFERROR(__xludf.DUMMYFUNCTION("""COMPUTED_VALUE"""),"Application")</f>
        <v>Application</v>
      </c>
      <c r="C64" s="6" t="str">
        <f ca="1">IFERROR(__xludf.DUMMYFUNCTION("""COMPUTED_VALUE"""),"SpeakUp")</f>
        <v>SpeakUp</v>
      </c>
      <c r="D64" s="7" t="str">
        <f ca="1">IFERROR(__xludf.DUMMYFUNCTION("""COMPUTED_VALUE"""),"No task description")</f>
        <v>No task description</v>
      </c>
      <c r="E64" s="7" t="str">
        <f ca="1">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Golabz app/lab: `&lt;p&gt;Add a social discussion in your class! SpeakUp allows you to&amp;nbsp;create&amp;nbsp;a chat room, which can be&amp;nbsp;anonymous.&amp;nbsp;Once inside, users can&amp;nbsp;interact&amp;nbsp;in it by writing&amp;nbsp;and rating messages. It is also possible to create&amp;nbsp;multiple-choice questions&amp;nbsp;to poll the audience. Futher information can be found on&amp;nbsp;&lt;a href="http://speakup.info"&gt;http://speakup.info&lt;/a&gt;&lt;/p&gt;\r\n\r\n&lt;p&gt;You can also learn more about how to configure the app, by visiting the Support Page's section on &lt;a href="http://support.golabz.eu/videos?category=4"&gt;How to set up Apps&lt;/a&gt;, or using&amp;nbsp;this &lt;a href="https://support.golabz.eu/video/speakup"&gt;direct link&lt;/a&gt;.&amp;nbsp;&lt;/p&gt;\r\n`</v>
      </c>
      <c r="F64" s="7"/>
      <c r="G64" s="8">
        <v>0</v>
      </c>
      <c r="H64" s="8">
        <v>0</v>
      </c>
      <c r="I64" s="8">
        <v>0</v>
      </c>
      <c r="J64" s="8">
        <v>1</v>
      </c>
      <c r="K64" s="9">
        <v>0</v>
      </c>
      <c r="L64" s="9">
        <v>0</v>
      </c>
      <c r="M64" s="9">
        <v>1</v>
      </c>
      <c r="N64" s="9">
        <v>0</v>
      </c>
      <c r="O64" s="10">
        <v>0</v>
      </c>
      <c r="P64" s="10">
        <v>0</v>
      </c>
      <c r="Q64" s="10">
        <v>0</v>
      </c>
      <c r="R64" s="10">
        <v>0</v>
      </c>
      <c r="S64" s="10">
        <v>1</v>
      </c>
    </row>
    <row r="65" spans="1:19" ht="37" customHeight="1" x14ac:dyDescent="0.2">
      <c r="A65" s="6" t="str">
        <f ca="1">IFERROR(__xludf.DUMMYFUNCTION("""COMPUTED_VALUE"""),"How do light and temperature affect photosynthesis in plants? - Version A")</f>
        <v>How do light and temperature affect photosynthesis in plants? - Version A</v>
      </c>
      <c r="B65" s="6" t="str">
        <f ca="1">IFERROR(__xludf.DUMMYFUNCTION("""COMPUTED_VALUE"""),"Resource")</f>
        <v>Resource</v>
      </c>
      <c r="C65" s="6" t="str">
        <f ca="1">IFERROR(__xludf.DUMMYFUNCTION("""COMPUTED_VALUE"""),"tekst2.graasp")</f>
        <v>tekst2.graasp</v>
      </c>
      <c r="D65" s="7" t="str">
        <f ca="1">IFERROR(__xludf.DUMMYFUNCTION("""COMPUTED_VALUE"""),"&lt;p&gt;&lt;strong&gt;QUESTIONS&lt;/strong&gt;&lt;/p&gt;")</f>
        <v>&lt;p&gt;&lt;strong&gt;QUESTIONS&lt;/strong&gt;&lt;/p&gt;</v>
      </c>
      <c r="E65" s="7" t="str">
        <f ca="1">IFERROR(__xludf.DUMMYFUNCTION("""COMPUTED_VALUE"""),"No artifact embedded")</f>
        <v>No artifact embedded</v>
      </c>
      <c r="F65" s="7"/>
      <c r="G65" s="8">
        <v>0</v>
      </c>
      <c r="H65" s="8">
        <v>0</v>
      </c>
      <c r="I65" s="8">
        <v>0</v>
      </c>
      <c r="J65" s="8">
        <v>0</v>
      </c>
      <c r="K65" s="9">
        <v>0</v>
      </c>
      <c r="L65" s="9">
        <v>0</v>
      </c>
      <c r="M65" s="9">
        <v>0</v>
      </c>
      <c r="N65" s="9">
        <v>0</v>
      </c>
      <c r="O65" s="10">
        <v>0</v>
      </c>
      <c r="P65" s="10">
        <v>0</v>
      </c>
      <c r="Q65" s="10">
        <v>0</v>
      </c>
      <c r="R65" s="10">
        <v>0</v>
      </c>
      <c r="S65" s="10">
        <v>0</v>
      </c>
    </row>
    <row r="66" spans="1:19" ht="318" customHeight="1" x14ac:dyDescent="0.2">
      <c r="A66" s="6" t="str">
        <f ca="1">IFERROR(__xludf.DUMMYFUNCTION("""COMPUTED_VALUE"""),"How do light and temperature affect photosynthesis in plants? - Version A")</f>
        <v>How do light and temperature affect photosynthesis in plants? - Version A</v>
      </c>
      <c r="B66" s="6" t="str">
        <f ca="1">IFERROR(__xludf.DUMMYFUNCTION("""COMPUTED_VALUE"""),"Application")</f>
        <v>Application</v>
      </c>
      <c r="C66" s="6" t="str">
        <f ca="1">IFERROR(__xludf.DUMMYFUNCTION("""COMPUTED_VALUE"""),"Input Box")</f>
        <v>Input Box</v>
      </c>
      <c r="D66" s="7" t="str">
        <f ca="1">IFERROR(__xludf.DUMMYFUNCTION("""COMPUTED_VALUE"""),"&lt;p&gt;1. How does photosynthesis in aquarium plants depend on light intensity?&lt;/p&gt;")</f>
        <v>&lt;p&gt;1. How does photosynthesis in aquarium plants depend on light intensity?&lt;/p&gt;</v>
      </c>
      <c r="E66"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66" s="7"/>
      <c r="G66" s="8">
        <v>0</v>
      </c>
      <c r="H66" s="8">
        <v>0</v>
      </c>
      <c r="I66" s="8">
        <v>1</v>
      </c>
      <c r="J66" s="8">
        <v>0</v>
      </c>
      <c r="K66" s="9">
        <v>0</v>
      </c>
      <c r="L66" s="9">
        <v>1</v>
      </c>
      <c r="M66" s="9">
        <v>0</v>
      </c>
      <c r="N66" s="9">
        <v>0</v>
      </c>
      <c r="O66" s="10">
        <v>0</v>
      </c>
      <c r="P66" s="10">
        <v>0</v>
      </c>
      <c r="Q66" s="10">
        <v>0</v>
      </c>
      <c r="R66" s="10">
        <v>1</v>
      </c>
      <c r="S66" s="10">
        <v>0</v>
      </c>
    </row>
    <row r="67" spans="1:19" ht="318" customHeight="1" x14ac:dyDescent="0.2">
      <c r="A67" s="6" t="str">
        <f ca="1">IFERROR(__xludf.DUMMYFUNCTION("""COMPUTED_VALUE"""),"How do light and temperature affect photosynthesis in plants? - Version A")</f>
        <v>How do light and temperature affect photosynthesis in plants? - Version A</v>
      </c>
      <c r="B67" s="6" t="str">
        <f ca="1">IFERROR(__xludf.DUMMYFUNCTION("""COMPUTED_VALUE"""),"Application")</f>
        <v>Application</v>
      </c>
      <c r="C67" s="6" t="str">
        <f ca="1">IFERROR(__xludf.DUMMYFUNCTION("""COMPUTED_VALUE"""),"Input Box (1)")</f>
        <v>Input Box (1)</v>
      </c>
      <c r="D67" s="7" t="str">
        <f ca="1">IFERROR(__xludf.DUMMYFUNCTION("""COMPUTED_VALUE"""),"&lt;p&gt;2. How does photosynthesis in aquarium plants depend on the season of the year?&lt;/p&gt;")</f>
        <v>&lt;p&gt;2. How does photosynthesis in aquarium plants depend on the season of the year?&lt;/p&gt;</v>
      </c>
      <c r="E67"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67" s="7"/>
      <c r="G67" s="8">
        <v>0</v>
      </c>
      <c r="H67" s="8">
        <v>0</v>
      </c>
      <c r="I67" s="8">
        <v>1</v>
      </c>
      <c r="J67" s="8">
        <v>0</v>
      </c>
      <c r="K67" s="9">
        <v>0</v>
      </c>
      <c r="L67" s="9">
        <v>1</v>
      </c>
      <c r="M67" s="9">
        <v>0</v>
      </c>
      <c r="N67" s="9">
        <v>0</v>
      </c>
      <c r="O67" s="10">
        <v>0</v>
      </c>
      <c r="P67" s="10">
        <v>0</v>
      </c>
      <c r="Q67" s="10">
        <v>0</v>
      </c>
      <c r="R67" s="10">
        <v>1</v>
      </c>
      <c r="S67" s="10">
        <v>0</v>
      </c>
    </row>
    <row r="68" spans="1:19" ht="252" customHeight="1" x14ac:dyDescent="0.2">
      <c r="A68" s="6" t="str">
        <f ca="1">IFERROR(__xludf.DUMMYFUNCTION("""COMPUTED_VALUE"""),"How do light and temperature affect photosynthesis in plants? - Version A")</f>
        <v>How do light and temperature affect photosynthesis in plants? - Version A</v>
      </c>
      <c r="B68" s="6" t="str">
        <f ca="1">IFERROR(__xludf.DUMMYFUNCTION("""COMPUTED_VALUE"""),"Resource")</f>
        <v>Resource</v>
      </c>
      <c r="C68" s="6" t="str">
        <f ca="1">IFERROR(__xludf.DUMMYFUNCTION("""COMPUTED_VALUE"""),"tekst3.graasp")</f>
        <v>tekst3.graasp</v>
      </c>
      <c r="D68" s="7" t="str">
        <f ca="1">IFERROR(__xludf.DUMMYFUNCTION("""COMPUTED_VALUE"""),"&lt;p&gt;Once you have finished making experiments and answered the two questions, then you are ready to move on. Click on the tab &lt;strong&gt;Reflection&lt;/strong&gt; at the top of your screen.&lt;/p&gt;&lt;p&gt;&lt;br&gt;&lt;/p&gt;&lt;p&gt;&lt;br&gt;&lt;/p&gt;&lt;p&gt;&lt;br&gt;&lt;/p&gt;&lt;p&gt;&lt;br&gt;&lt;/p&gt;&lt;p&gt;&lt;br&gt;&lt;/p&gt;&lt;p&gt;&lt;br&gt;&lt;/p&gt;&lt;p&gt;&lt;br"&amp;"&gt;&lt;/p&gt;&lt;p&gt;&lt;br&gt;&lt;/p&gt;&lt;p&gt;&lt;br&gt;&lt;/p&gt;&lt;p&gt;&lt;br&gt;&lt;/p&gt;")</f>
        <v>&lt;p&gt;Once you have finished making experiments and answered the two questions, then you are ready to move on. Click on the tab &lt;strong&gt;Reflection&lt;/strong&gt; at the top of your screen.&lt;/p&gt;&lt;p&gt;&lt;br&gt;&lt;/p&gt;&lt;p&gt;&lt;br&gt;&lt;/p&gt;&lt;p&gt;&lt;br&gt;&lt;/p&gt;&lt;p&gt;&lt;br&gt;&lt;/p&gt;&lt;p&gt;&lt;br&gt;&lt;/p&gt;&lt;p&gt;&lt;br&gt;&lt;/p&gt;&lt;p&gt;&lt;br&gt;&lt;/p&gt;&lt;p&gt;&lt;br&gt;&lt;/p&gt;&lt;p&gt;&lt;br&gt;&lt;/p&gt;&lt;p&gt;&lt;br&gt;&lt;/p&gt;</v>
      </c>
      <c r="E68" s="7" t="str">
        <f ca="1">IFERROR(__xludf.DUMMYFUNCTION("""COMPUTED_VALUE"""),"No artifact embedded")</f>
        <v>No artifact embedded</v>
      </c>
      <c r="F68" s="7"/>
      <c r="G68" s="8">
        <v>0</v>
      </c>
      <c r="H68" s="8">
        <v>0</v>
      </c>
      <c r="I68" s="8">
        <v>0</v>
      </c>
      <c r="J68" s="8">
        <v>0</v>
      </c>
      <c r="K68" s="9">
        <v>0</v>
      </c>
      <c r="L68" s="9">
        <v>0</v>
      </c>
      <c r="M68" s="9">
        <v>0</v>
      </c>
      <c r="N68" s="9">
        <v>0</v>
      </c>
      <c r="O68" s="10">
        <v>0</v>
      </c>
      <c r="P68" s="10">
        <v>0</v>
      </c>
      <c r="Q68" s="10">
        <v>0</v>
      </c>
      <c r="R68" s="10">
        <v>0</v>
      </c>
      <c r="S68" s="10">
        <v>0</v>
      </c>
    </row>
    <row r="69" spans="1:19" ht="25" customHeight="1" x14ac:dyDescent="0.2">
      <c r="A69" s="6" t="str">
        <f ca="1">IFERROR(__xludf.DUMMYFUNCTION("""COMPUTED_VALUE"""),"How do light and temperature affect photosynthesis in plants? - Version A")</f>
        <v>How do light and temperature affect photosynthesis in plants? - Version A</v>
      </c>
      <c r="B69" s="6" t="str">
        <f ca="1">IFERROR(__xludf.DUMMYFUNCTION("""COMPUTED_VALUE"""),"Space")</f>
        <v>Space</v>
      </c>
      <c r="C69" s="6" t="str">
        <f ca="1">IFERROR(__xludf.DUMMYFUNCTION("""COMPUTED_VALUE"""),"Reflection")</f>
        <v>Reflection</v>
      </c>
      <c r="D69" s="7" t="str">
        <f ca="1">IFERROR(__xludf.DUMMYFUNCTION("""COMPUTED_VALUE"""),"No task description")</f>
        <v>No task description</v>
      </c>
      <c r="E69" s="7" t="str">
        <f ca="1">IFERROR(__xludf.DUMMYFUNCTION("""COMPUTED_VALUE"""),"No artifact embedded")</f>
        <v>No artifact embedded</v>
      </c>
      <c r="F69" s="7"/>
      <c r="G69" s="8">
        <v>0</v>
      </c>
      <c r="H69" s="8">
        <v>0</v>
      </c>
      <c r="I69" s="8">
        <v>0</v>
      </c>
      <c r="J69" s="8">
        <v>0</v>
      </c>
      <c r="K69" s="9">
        <v>0</v>
      </c>
      <c r="L69" s="9">
        <v>0</v>
      </c>
      <c r="M69" s="9">
        <v>0</v>
      </c>
      <c r="N69" s="9">
        <v>0</v>
      </c>
      <c r="O69" s="10">
        <v>0</v>
      </c>
      <c r="P69" s="10">
        <v>0</v>
      </c>
      <c r="Q69" s="10">
        <v>0</v>
      </c>
      <c r="R69" s="10">
        <v>0</v>
      </c>
      <c r="S69" s="10">
        <v>0</v>
      </c>
    </row>
    <row r="70" spans="1:19" ht="61" customHeight="1" x14ac:dyDescent="0.2">
      <c r="A70" s="6" t="str">
        <f ca="1">IFERROR(__xludf.DUMMYFUNCTION("""COMPUTED_VALUE"""),"How do light and temperature affect photosynthesis in plants? - Version A")</f>
        <v>How do light and temperature affect photosynthesis in plants? - Version A</v>
      </c>
      <c r="B70" s="6" t="str">
        <f ca="1">IFERROR(__xludf.DUMMYFUNCTION("""COMPUTED_VALUE"""),"Resource")</f>
        <v>Resource</v>
      </c>
      <c r="C70" s="6" t="str">
        <f ca="1">IFERROR(__xludf.DUMMYFUNCTION("""COMPUTED_VALUE"""),"text1.graasp")</f>
        <v>text1.graasp</v>
      </c>
      <c r="D70" s="7" t="str">
        <f ca="1">IFERROR(__xludf.DUMMYFUNCTION("""COMPUTED_VALUE"""),"&lt;p&gt;Think about your collaborative experience and anwer these questions:&lt;/p&gt;")</f>
        <v>&lt;p&gt;Think about your collaborative experience and anwer these questions:&lt;/p&gt;</v>
      </c>
      <c r="E70" s="7" t="str">
        <f ca="1">IFERROR(__xludf.DUMMYFUNCTION("""COMPUTED_VALUE"""),"No artifact embedded")</f>
        <v>No artifact embedded</v>
      </c>
      <c r="F70" s="7"/>
      <c r="G70" s="8">
        <v>0</v>
      </c>
      <c r="H70" s="8">
        <v>0</v>
      </c>
      <c r="I70" s="8">
        <v>1</v>
      </c>
      <c r="J70" s="8">
        <v>0</v>
      </c>
      <c r="K70" s="9">
        <v>0</v>
      </c>
      <c r="L70" s="9">
        <v>1</v>
      </c>
      <c r="M70" s="9">
        <v>0</v>
      </c>
      <c r="N70" s="9">
        <v>0</v>
      </c>
      <c r="O70" s="10">
        <v>0</v>
      </c>
      <c r="P70" s="10">
        <v>0</v>
      </c>
      <c r="Q70" s="10">
        <v>0</v>
      </c>
      <c r="R70" s="10">
        <v>0</v>
      </c>
      <c r="S70" s="10">
        <v>1</v>
      </c>
    </row>
    <row r="71" spans="1:19" ht="318" customHeight="1" x14ac:dyDescent="0.2">
      <c r="A71" s="6" t="str">
        <f ca="1">IFERROR(__xludf.DUMMYFUNCTION("""COMPUTED_VALUE"""),"How do light and temperature affect photosynthesis in plants? - Version A")</f>
        <v>How do light and temperature affect photosynthesis in plants? - Version A</v>
      </c>
      <c r="B71" s="6" t="str">
        <f ca="1">IFERROR(__xludf.DUMMYFUNCTION("""COMPUTED_VALUE"""),"Application")</f>
        <v>Application</v>
      </c>
      <c r="C71" s="6" t="str">
        <f ca="1">IFERROR(__xludf.DUMMYFUNCTION("""COMPUTED_VALUE"""),"Input Box")</f>
        <v>Input Box</v>
      </c>
      <c r="D71" s="7" t="str">
        <f ca="1">IFERROR(__xludf.DUMMYFUNCTION("""COMPUTED_VALUE"""),"&lt;p&gt;1. What was most difficult when working collaboratively? Why?&lt;/p&gt;")</f>
        <v>&lt;p&gt;1. What was most difficult when working collaboratively? Why?&lt;/p&gt;</v>
      </c>
      <c r="E71"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71" s="7"/>
      <c r="G71" s="8">
        <v>0</v>
      </c>
      <c r="H71" s="8">
        <v>0</v>
      </c>
      <c r="I71" s="8">
        <v>1</v>
      </c>
      <c r="J71" s="8">
        <v>0</v>
      </c>
      <c r="K71" s="9">
        <v>0</v>
      </c>
      <c r="L71" s="9">
        <v>1</v>
      </c>
      <c r="M71" s="9">
        <v>0</v>
      </c>
      <c r="N71" s="9">
        <v>0</v>
      </c>
      <c r="O71" s="10">
        <v>0</v>
      </c>
      <c r="P71" s="10">
        <v>0</v>
      </c>
      <c r="Q71" s="10">
        <v>0</v>
      </c>
      <c r="R71" s="10">
        <v>0</v>
      </c>
      <c r="S71" s="10">
        <v>1</v>
      </c>
    </row>
    <row r="72" spans="1:19" ht="318" customHeight="1" x14ac:dyDescent="0.2">
      <c r="A72" s="6" t="str">
        <f ca="1">IFERROR(__xludf.DUMMYFUNCTION("""COMPUTED_VALUE"""),"How do light and temperature affect photosynthesis in plants? - Version A")</f>
        <v>How do light and temperature affect photosynthesis in plants? - Version A</v>
      </c>
      <c r="B72" s="6" t="str">
        <f ca="1">IFERROR(__xludf.DUMMYFUNCTION("""COMPUTED_VALUE"""),"Application")</f>
        <v>Application</v>
      </c>
      <c r="C72" s="6" t="str">
        <f ca="1">IFERROR(__xludf.DUMMYFUNCTION("""COMPUTED_VALUE"""),"Input Box (1)")</f>
        <v>Input Box (1)</v>
      </c>
      <c r="D72" s="7" t="str">
        <f ca="1">IFERROR(__xludf.DUMMYFUNCTION("""COMPUTED_VALUE"""),"&lt;p&gt;2. What would you do differently next time you have to solve a similar collaborative task?&lt;/p&gt;")</f>
        <v>&lt;p&gt;2. What would you do differently next time you have to solve a similar collaborative task?&lt;/p&gt;</v>
      </c>
      <c r="E72"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72" s="7"/>
      <c r="G72" s="8">
        <v>0</v>
      </c>
      <c r="H72" s="8">
        <v>0</v>
      </c>
      <c r="I72" s="8">
        <v>1</v>
      </c>
      <c r="J72" s="8">
        <v>0</v>
      </c>
      <c r="K72" s="9">
        <v>0</v>
      </c>
      <c r="L72" s="9">
        <v>1</v>
      </c>
      <c r="M72" s="9">
        <v>0</v>
      </c>
      <c r="N72" s="9">
        <v>0</v>
      </c>
      <c r="O72" s="10">
        <v>0</v>
      </c>
      <c r="P72" s="10">
        <v>0</v>
      </c>
      <c r="Q72" s="10">
        <v>0</v>
      </c>
      <c r="R72" s="10">
        <v>0</v>
      </c>
      <c r="S72" s="10">
        <v>1</v>
      </c>
    </row>
    <row r="73" spans="1:19" ht="85" customHeight="1" x14ac:dyDescent="0.2">
      <c r="A73" s="6" t="str">
        <f ca="1">IFERROR(__xludf.DUMMYFUNCTION("""COMPUTED_VALUE"""),"How do light and temperature affect photosynthesis in plants? - Version A")</f>
        <v>How do light and temperature affect photosynthesis in plants? - Version A</v>
      </c>
      <c r="B73" s="6" t="str">
        <f ca="1">IFERROR(__xludf.DUMMYFUNCTION("""COMPUTED_VALUE"""),"Resource")</f>
        <v>Resource</v>
      </c>
      <c r="C73" s="6" t="str">
        <f ca="1">IFERROR(__xludf.DUMMYFUNCTION("""COMPUTED_VALUE"""),"text2.graasp")</f>
        <v>text2.graasp</v>
      </c>
      <c r="D73" s="7" t="str">
        <f ca="1">IFERROR(__xludf.DUMMYFUNCTION("""COMPUTED_VALUE"""),"&lt;p&gt;After both of the questions you can continue to the next phase called &lt;strong&gt;Predict&lt;/strong&gt;.&lt;/p&gt;")</f>
        <v>&lt;p&gt;After both of the questions you can continue to the next phase called &lt;strong&gt;Predict&lt;/strong&gt;.&lt;/p&gt;</v>
      </c>
      <c r="E73" s="7" t="str">
        <f ca="1">IFERROR(__xludf.DUMMYFUNCTION("""COMPUTED_VALUE"""),"No artifact embedded")</f>
        <v>No artifact embedded</v>
      </c>
      <c r="F73" s="7"/>
      <c r="G73" s="8">
        <v>0</v>
      </c>
      <c r="H73" s="8">
        <v>0</v>
      </c>
      <c r="I73" s="8">
        <v>0</v>
      </c>
      <c r="J73" s="8">
        <v>0</v>
      </c>
      <c r="K73" s="9">
        <v>0</v>
      </c>
      <c r="L73" s="9">
        <v>0</v>
      </c>
      <c r="M73" s="9">
        <v>0</v>
      </c>
      <c r="N73" s="9">
        <v>0</v>
      </c>
      <c r="O73" s="10">
        <v>0</v>
      </c>
      <c r="P73" s="10">
        <v>0</v>
      </c>
      <c r="Q73" s="10">
        <v>0</v>
      </c>
      <c r="R73" s="10">
        <v>0</v>
      </c>
      <c r="S73" s="10">
        <v>0</v>
      </c>
    </row>
    <row r="74" spans="1:19" ht="25" customHeight="1" x14ac:dyDescent="0.2">
      <c r="A74" s="6" t="str">
        <f ca="1">IFERROR(__xludf.DUMMYFUNCTION("""COMPUTED_VALUE"""),"How do light and temperature affect photosynthesis in plants? - Version A")</f>
        <v>How do light and temperature affect photosynthesis in plants? - Version A</v>
      </c>
      <c r="B74" s="6" t="str">
        <f ca="1">IFERROR(__xludf.DUMMYFUNCTION("""COMPUTED_VALUE"""),"Space")</f>
        <v>Space</v>
      </c>
      <c r="C74" s="6" t="str">
        <f ca="1">IFERROR(__xludf.DUMMYFUNCTION("""COMPUTED_VALUE"""),"Predict")</f>
        <v>Predict</v>
      </c>
      <c r="D74" s="7" t="str">
        <f ca="1">IFERROR(__xludf.DUMMYFUNCTION("""COMPUTED_VALUE"""),"No task description")</f>
        <v>No task description</v>
      </c>
      <c r="E74" s="7" t="str">
        <f ca="1">IFERROR(__xludf.DUMMYFUNCTION("""COMPUTED_VALUE"""),"No artifact embedded")</f>
        <v>No artifact embedded</v>
      </c>
      <c r="F74" s="7"/>
      <c r="G74" s="8">
        <v>0</v>
      </c>
      <c r="H74" s="8">
        <v>0</v>
      </c>
      <c r="I74" s="8">
        <v>0</v>
      </c>
      <c r="J74" s="8">
        <v>0</v>
      </c>
      <c r="K74" s="9">
        <v>0</v>
      </c>
      <c r="L74" s="9">
        <v>0</v>
      </c>
      <c r="M74" s="9">
        <v>0</v>
      </c>
      <c r="N74" s="9">
        <v>0</v>
      </c>
      <c r="O74" s="10">
        <v>0</v>
      </c>
      <c r="P74" s="10">
        <v>0</v>
      </c>
      <c r="Q74" s="10">
        <v>0</v>
      </c>
      <c r="R74" s="10">
        <v>0</v>
      </c>
      <c r="S74" s="10">
        <v>0</v>
      </c>
    </row>
    <row r="75" spans="1:19" ht="133" customHeight="1" x14ac:dyDescent="0.2">
      <c r="A75" s="6" t="str">
        <f ca="1">IFERROR(__xludf.DUMMYFUNCTION("""COMPUTED_VALUE"""),"How do light and temperature affect photosynthesis in plants? - Version A")</f>
        <v>How do light and temperature affect photosynthesis in plants? - Version A</v>
      </c>
      <c r="B75" s="6" t="str">
        <f ca="1">IFERROR(__xludf.DUMMYFUNCTION("""COMPUTED_VALUE"""),"Resource")</f>
        <v>Resource</v>
      </c>
      <c r="C75" s="6" t="str">
        <f ca="1">IFERROR(__xludf.DUMMYFUNCTION("""COMPUTED_VALUE"""),"tekst3.graasp")</f>
        <v>tekst3.graasp</v>
      </c>
      <c r="D75" s="7" t="str">
        <f ca="1">IFERROR(__xludf.DUMMYFUNCTION("""COMPUTED_VALUE"""),"&lt;p&gt;&lt;strong&gt;Good job!&lt;/strong&gt; You have completed the first half of this lesson. After answering the two questions below, you will begin with a new experiment.&lt;/p&gt;")</f>
        <v>&lt;p&gt;&lt;strong&gt;Good job!&lt;/strong&gt; You have completed the first half of this lesson. After answering the two questions below, you will begin with a new experiment.&lt;/p&gt;</v>
      </c>
      <c r="E75" s="7" t="str">
        <f ca="1">IFERROR(__xludf.DUMMYFUNCTION("""COMPUTED_VALUE"""),"No artifact embedded")</f>
        <v>No artifact embedded</v>
      </c>
      <c r="F75" s="7"/>
      <c r="G75" s="8">
        <v>0</v>
      </c>
      <c r="H75" s="8">
        <v>0</v>
      </c>
      <c r="I75" s="8">
        <v>1</v>
      </c>
      <c r="J75" s="8">
        <v>0</v>
      </c>
      <c r="K75" s="9">
        <v>0</v>
      </c>
      <c r="L75" s="9">
        <v>1</v>
      </c>
      <c r="M75" s="9">
        <v>0</v>
      </c>
      <c r="N75" s="9">
        <v>0</v>
      </c>
      <c r="O75" s="10">
        <v>0</v>
      </c>
      <c r="P75" s="10">
        <v>0</v>
      </c>
      <c r="Q75" s="10">
        <v>1</v>
      </c>
      <c r="R75" s="10">
        <v>0</v>
      </c>
      <c r="S75" s="10">
        <v>0</v>
      </c>
    </row>
    <row r="76" spans="1:19" ht="274" customHeight="1" x14ac:dyDescent="0.2">
      <c r="A76" s="6" t="str">
        <f ca="1">IFERROR(__xludf.DUMMYFUNCTION("""COMPUTED_VALUE"""),"How do light and temperature affect photosynthesis in plants? - Version A")</f>
        <v>How do light and temperature affect photosynthesis in plants? - Version A</v>
      </c>
      <c r="B76" s="6" t="str">
        <f ca="1">IFERROR(__xludf.DUMMYFUNCTION("""COMPUTED_VALUE"""),"Application")</f>
        <v>Application</v>
      </c>
      <c r="C76" s="6" t="str">
        <f ca="1">IFERROR(__xludf.DUMMYFUNCTION("""COMPUTED_VALUE"""),"Quiz Tool")</f>
        <v>Quiz Tool</v>
      </c>
      <c r="D76" s="7" t="str">
        <f ca="1">IFERROR(__xludf.DUMMYFUNCTION("""COMPUTED_VALUE"""),"No task description")</f>
        <v>No task description</v>
      </c>
      <c r="E76"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76" s="7"/>
      <c r="G76" s="8">
        <v>0</v>
      </c>
      <c r="H76" s="8">
        <v>0</v>
      </c>
      <c r="I76" s="8">
        <v>0</v>
      </c>
      <c r="J76" s="8">
        <v>1</v>
      </c>
      <c r="K76" s="9">
        <v>0</v>
      </c>
      <c r="L76" s="9">
        <v>1</v>
      </c>
      <c r="M76" s="9">
        <v>0</v>
      </c>
      <c r="N76" s="9">
        <v>0</v>
      </c>
      <c r="O76" s="10">
        <v>0</v>
      </c>
      <c r="P76" s="10">
        <v>0</v>
      </c>
      <c r="Q76" s="10">
        <v>0</v>
      </c>
      <c r="R76" s="10">
        <v>0</v>
      </c>
      <c r="S76" s="10">
        <v>1</v>
      </c>
    </row>
    <row r="77" spans="1:19" ht="409.5" customHeight="1" x14ac:dyDescent="0.2">
      <c r="A77" s="6" t="str">
        <f ca="1">IFERROR(__xludf.DUMMYFUNCTION("""COMPUTED_VALUE"""),"How do light and temperature affect photosynthesis in plants? - Version A")</f>
        <v>How do light and temperature affect photosynthesis in plants? - Version A</v>
      </c>
      <c r="B77" s="6" t="str">
        <f ca="1">IFERROR(__xludf.DUMMYFUNCTION("""COMPUTED_VALUE"""),"Resource")</f>
        <v>Resource</v>
      </c>
      <c r="C77" s="6" t="str">
        <f ca="1">IFERROR(__xludf.DUMMYFUNCTION("""COMPUTED_VALUE"""),"tekst1.graasp")</f>
        <v>tekst1.graasp</v>
      </c>
      <c r="D77" s="7" t="str">
        <f ca="1">IFERROR(__xludf.DUMMYFUNCTION("""COMPUTED_VALUE"""),"&lt;hr&gt;&lt;p&gt;Now you will proceed to a new experiment. In the previous simulation it was not possible to change the water temperature in the aquarium. However, in the next simulation you will be able to change the temperature. For the remaining tasks you are to"&amp;" work individually.&lt;/p&gt;&lt;p&gt;To prepare for the new experiment, use the scratchpad tool below to formulate a prediction (hypothesis) based on the following research question:&lt;/p&gt;&lt;p&gt;&lt;strong&gt;How does photosynthesis in aquarium plants depend on temperature?&lt;/st"&amp;"rong&gt;&lt;/p&gt;")</f>
        <v>&lt;hr&gt;&lt;p&gt;Now you will proceed to a new experiment. In the previous simulation it was not possible to change the water temperature in the aquarium. However, in the next simulation you will be able to change the temperature. For the remaining tasks you are to work individually.&lt;/p&gt;&lt;p&gt;To prepare for the new experiment, use the scratchpad tool below to formulate a prediction (hypothesis) based on the following research question:&lt;/p&gt;&lt;p&gt;&lt;strong&gt;How does photosynthesis in aquarium plants depend on temperature?&lt;/strong&gt;&lt;/p&gt;</v>
      </c>
      <c r="E77" s="7" t="str">
        <f ca="1">IFERROR(__xludf.DUMMYFUNCTION("""COMPUTED_VALUE"""),"No artifact embedded")</f>
        <v>No artifact embedded</v>
      </c>
      <c r="F77" s="7"/>
      <c r="G77" s="8">
        <v>0</v>
      </c>
      <c r="H77" s="8">
        <v>0</v>
      </c>
      <c r="I77" s="8">
        <v>1</v>
      </c>
      <c r="J77" s="8">
        <v>0</v>
      </c>
      <c r="K77" s="9">
        <v>0</v>
      </c>
      <c r="L77" s="9">
        <v>1</v>
      </c>
      <c r="M77" s="9">
        <v>0</v>
      </c>
      <c r="N77" s="9">
        <v>0</v>
      </c>
      <c r="O77" s="10">
        <v>0</v>
      </c>
      <c r="P77" s="10">
        <v>1</v>
      </c>
      <c r="Q77" s="10">
        <v>1</v>
      </c>
      <c r="R77" s="10">
        <v>0</v>
      </c>
      <c r="S77" s="10">
        <v>0</v>
      </c>
    </row>
    <row r="78" spans="1:19" ht="409.5" customHeight="1" x14ac:dyDescent="0.2">
      <c r="A78" s="6" t="str">
        <f ca="1">IFERROR(__xludf.DUMMYFUNCTION("""COMPUTED_VALUE"""),"How do light and temperature affect photosynthesis in plants? - Version A")</f>
        <v>How do light and temperature affect photosynthesis in plants? - Version A</v>
      </c>
      <c r="B78" s="6" t="str">
        <f ca="1">IFERROR(__xludf.DUMMYFUNCTION("""COMPUTED_VALUE"""),"Application")</f>
        <v>Application</v>
      </c>
      <c r="C78" s="6" t="str">
        <f ca="1">IFERROR(__xludf.DUMMYFUNCTION("""COMPUTED_VALUE"""),"Hypothesis Scratchpad")</f>
        <v>Hypothesis Scratchpad</v>
      </c>
      <c r="D78" s="7" t="str">
        <f ca="1">IFERROR(__xludf.DUMMYFUNCTION("""COMPUTED_VALUE"""),"No task description")</f>
        <v>No task description</v>
      </c>
      <c r="E78"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78" s="7"/>
      <c r="G78" s="8">
        <v>0</v>
      </c>
      <c r="H78" s="8">
        <v>0</v>
      </c>
      <c r="I78" s="8">
        <v>1</v>
      </c>
      <c r="J78" s="8">
        <v>0</v>
      </c>
      <c r="K78" s="9">
        <v>0</v>
      </c>
      <c r="L78" s="9">
        <v>1</v>
      </c>
      <c r="M78" s="9">
        <v>0</v>
      </c>
      <c r="N78" s="9">
        <v>0</v>
      </c>
      <c r="O78" s="10">
        <v>0</v>
      </c>
      <c r="P78" s="10">
        <v>1</v>
      </c>
      <c r="Q78" s="10">
        <v>0</v>
      </c>
      <c r="R78" s="10">
        <v>0</v>
      </c>
      <c r="S78" s="10">
        <v>0</v>
      </c>
    </row>
    <row r="79" spans="1:19" ht="157" customHeight="1" x14ac:dyDescent="0.2">
      <c r="A79" s="6" t="str">
        <f ca="1">IFERROR(__xludf.DUMMYFUNCTION("""COMPUTED_VALUE"""),"How do light and temperature affect photosynthesis in plants? - Version A")</f>
        <v>How do light and temperature affect photosynthesis in plants? - Version A</v>
      </c>
      <c r="B79" s="6" t="str">
        <f ca="1">IFERROR(__xludf.DUMMYFUNCTION("""COMPUTED_VALUE"""),"Resource")</f>
        <v>Resource</v>
      </c>
      <c r="C79" s="6" t="str">
        <f ca="1">IFERROR(__xludf.DUMMYFUNCTION("""COMPUTED_VALUE"""),"tekst2.graasp")</f>
        <v>tekst2.graasp</v>
      </c>
      <c r="D79" s="7" t="str">
        <f ca="1">IFERROR(__xludf.DUMMYFUNCTION("""COMPUTED_VALUE"""),"&lt;p&gt;When you finished making your prediction (hypothesis) click on the tab &lt;strong&gt;Investigate&lt;/strong&gt; in the top of your screen.&lt;br&gt;&lt;/p&gt;&lt;p&gt;&lt;br&gt;&lt;/p&gt;&lt;p&gt;&lt;br&gt;&lt;/p&gt;&lt;p&gt;&lt;br&gt;&lt;/p&gt;&lt;p&gt;&lt;br&gt;&lt;/p&gt;")</f>
        <v>&lt;p&gt;When you finished making your prediction (hypothesis) click on the tab &lt;strong&gt;Investigate&lt;/strong&gt; in the top of your screen.&lt;br&gt;&lt;/p&gt;&lt;p&gt;&lt;br&gt;&lt;/p&gt;&lt;p&gt;&lt;br&gt;&lt;/p&gt;&lt;p&gt;&lt;br&gt;&lt;/p&gt;&lt;p&gt;&lt;br&gt;&lt;/p&gt;</v>
      </c>
      <c r="E79" s="7" t="str">
        <f ca="1">IFERROR(__xludf.DUMMYFUNCTION("""COMPUTED_VALUE"""),"No artifact embedded")</f>
        <v>No artifact embedded</v>
      </c>
      <c r="F79" s="7"/>
      <c r="G79" s="8">
        <v>0</v>
      </c>
      <c r="H79" s="8">
        <v>0</v>
      </c>
      <c r="I79" s="8">
        <v>0</v>
      </c>
      <c r="J79" s="8">
        <v>0</v>
      </c>
      <c r="K79" s="9">
        <v>0</v>
      </c>
      <c r="L79" s="9">
        <v>0</v>
      </c>
      <c r="M79" s="9">
        <v>0</v>
      </c>
      <c r="N79" s="9">
        <v>0</v>
      </c>
      <c r="O79" s="10">
        <v>0</v>
      </c>
      <c r="P79" s="10">
        <v>0</v>
      </c>
      <c r="Q79" s="10">
        <v>0</v>
      </c>
      <c r="R79" s="10">
        <v>0</v>
      </c>
      <c r="S79" s="10">
        <v>0</v>
      </c>
    </row>
    <row r="80" spans="1:19" ht="25" customHeight="1" x14ac:dyDescent="0.2">
      <c r="A80" s="6" t="str">
        <f ca="1">IFERROR(__xludf.DUMMYFUNCTION("""COMPUTED_VALUE"""),"How do light and temperature affect photosynthesis in plants? - Version A")</f>
        <v>How do light and temperature affect photosynthesis in plants? - Version A</v>
      </c>
      <c r="B80" s="6" t="str">
        <f ca="1">IFERROR(__xludf.DUMMYFUNCTION("""COMPUTED_VALUE"""),"Space")</f>
        <v>Space</v>
      </c>
      <c r="C80" s="6" t="str">
        <f ca="1">IFERROR(__xludf.DUMMYFUNCTION("""COMPUTED_VALUE"""),"Investigation")</f>
        <v>Investigation</v>
      </c>
      <c r="D80" s="7" t="str">
        <f ca="1">IFERROR(__xludf.DUMMYFUNCTION("""COMPUTED_VALUE"""),"No task description")</f>
        <v>No task description</v>
      </c>
      <c r="E80" s="7" t="str">
        <f ca="1">IFERROR(__xludf.DUMMYFUNCTION("""COMPUTED_VALUE"""),"No artifact embedded")</f>
        <v>No artifact embedded</v>
      </c>
      <c r="F80" s="7"/>
      <c r="G80" s="8">
        <v>0</v>
      </c>
      <c r="H80" s="8">
        <v>0</v>
      </c>
      <c r="I80" s="8">
        <v>0</v>
      </c>
      <c r="J80" s="8">
        <v>0</v>
      </c>
      <c r="K80" s="9">
        <v>0</v>
      </c>
      <c r="L80" s="9">
        <v>0</v>
      </c>
      <c r="M80" s="9">
        <v>0</v>
      </c>
      <c r="N80" s="9">
        <v>0</v>
      </c>
      <c r="O80" s="10">
        <v>0</v>
      </c>
      <c r="P80" s="10">
        <v>0</v>
      </c>
      <c r="Q80" s="10">
        <v>0</v>
      </c>
      <c r="R80" s="10">
        <v>0</v>
      </c>
      <c r="S80" s="10">
        <v>0</v>
      </c>
    </row>
    <row r="81" spans="1:19" ht="274" customHeight="1" x14ac:dyDescent="0.2">
      <c r="A81" s="6" t="str">
        <f ca="1">IFERROR(__xludf.DUMMYFUNCTION("""COMPUTED_VALUE"""),"How do light and temperature affect photosynthesis in plants? - Version A")</f>
        <v>How do light and temperature affect photosynthesis in plants? - Version A</v>
      </c>
      <c r="B81" s="6" t="str">
        <f ca="1">IFERROR(__xludf.DUMMYFUNCTION("""COMPUTED_VALUE"""),"Resource")</f>
        <v>Resource</v>
      </c>
      <c r="C81" s="6" t="str">
        <f ca="1">IFERROR(__xludf.DUMMYFUNCTION("""COMPUTED_VALUE"""),"Vaatluste selgitus.graasp")</f>
        <v>Vaatluste selgitus.graasp</v>
      </c>
      <c r="D81" s="7" t="str">
        <f ca="1">IFERROR(__xludf.DUMMYFUNCTION("""COMPUTED_VALUE"""),"&lt;p&gt;Here you will test whether your prediction (hypothesis) is confirmed or disconfirmed by the results of making experiments.&lt;/p&gt;&lt;p&gt;In the simulation below you can make experiments testing how light intensity and temperature affect photosynthesis in an aq"&amp;"uarium plant. Record your results using the ""Observation"" tool.&lt;/p&gt;")</f>
        <v>&lt;p&gt;Here you will test whether your prediction (hypothesis) is confirmed or disconfirmed by the results of making experiments.&lt;/p&gt;&lt;p&gt;In the simulation below you can make experiments testing how light intensity and temperature affect photosynthesis in an aquarium plant. Record your results using the "Observation" tool.&lt;/p&gt;</v>
      </c>
      <c r="E81" s="7" t="str">
        <f ca="1">IFERROR(__xludf.DUMMYFUNCTION("""COMPUTED_VALUE"""),"No artifact embedded")</f>
        <v>No artifact embedded</v>
      </c>
      <c r="F81" s="7"/>
      <c r="G81" s="8">
        <v>0</v>
      </c>
      <c r="H81" s="8">
        <v>0</v>
      </c>
      <c r="I81" s="8">
        <v>1</v>
      </c>
      <c r="J81" s="8">
        <v>0</v>
      </c>
      <c r="K81" s="9">
        <v>0</v>
      </c>
      <c r="L81" s="9">
        <v>1</v>
      </c>
      <c r="M81" s="9">
        <v>0</v>
      </c>
      <c r="N81" s="9">
        <v>0</v>
      </c>
      <c r="O81" s="10">
        <v>0</v>
      </c>
      <c r="P81" s="10">
        <v>0</v>
      </c>
      <c r="Q81" s="10">
        <v>1</v>
      </c>
      <c r="R81" s="10">
        <v>0</v>
      </c>
      <c r="S81" s="10">
        <v>0</v>
      </c>
    </row>
    <row r="82" spans="1:19" ht="318" customHeight="1" x14ac:dyDescent="0.2">
      <c r="A82" s="6" t="str">
        <f ca="1">IFERROR(__xludf.DUMMYFUNCTION("""COMPUTED_VALUE"""),"How do light and temperature affect photosynthesis in plants? - Version A")</f>
        <v>How do light and temperature affect photosynthesis in plants? - Version A</v>
      </c>
      <c r="B82" s="6" t="str">
        <f ca="1">IFERROR(__xludf.DUMMYFUNCTION("""COMPUTED_VALUE"""),"Application")</f>
        <v>Application</v>
      </c>
      <c r="C82" s="6" t="str">
        <f ca="1">IFERROR(__xludf.DUMMYFUNCTION("""COMPUTED_VALUE"""),"Viewer")</f>
        <v>Viewer</v>
      </c>
      <c r="D82" s="7" t="str">
        <f ca="1">IFERROR(__xludf.DUMMYFUNCTION("""COMPUTED_VALUE"""),"No task description")</f>
        <v>No task description</v>
      </c>
      <c r="E82" s="7" t="str">
        <f ca="1">IFERROR(__xludf.DUMMYFUNCTION("""COMPUTED_VALUE"""),"Golabz app/lab: ""&lt;p&gt;The viewer displays the content of another app in the ILS. It prevents the student from having to go back and forth between different phases, in order to consult an earlier result.&amp;nbsp;&lt;/p&gt;\r\n\r\n&lt;p&gt;The viewer can display the conten"&amp;"t of the concept mapper, hypothesis scratchpad, question scratchpad, data viewer, table tool, observation tool, name the frame and input/entry box.&lt;/p&gt;\r\n""")</f>
        <v>Golabz app/lab: "&lt;p&gt;The viewer displays the content of another app in the ILS. It prevents the student from having to go back and forth between different phases, in order to consult an earlier result.&amp;nbsp;&lt;/p&gt;\r\n\r\n&lt;p&gt;The viewer can display the content of the concept mapper, hypothesis scratchpad, question scratchpad, data viewer, table tool, observation tool, name the frame and input/entry box.&lt;/p&gt;\r\n"</v>
      </c>
      <c r="F82" s="7"/>
      <c r="G82" s="8">
        <v>1</v>
      </c>
      <c r="H82" s="8">
        <v>0</v>
      </c>
      <c r="I82" s="8">
        <v>0</v>
      </c>
      <c r="J82" s="8">
        <v>0</v>
      </c>
      <c r="K82" s="9">
        <v>1</v>
      </c>
      <c r="L82" s="9">
        <v>0</v>
      </c>
      <c r="M82" s="9">
        <v>0</v>
      </c>
      <c r="N82" s="9">
        <v>0</v>
      </c>
      <c r="O82" s="10">
        <v>0</v>
      </c>
      <c r="P82" s="10">
        <v>0</v>
      </c>
      <c r="Q82" s="10">
        <v>0</v>
      </c>
      <c r="R82" s="10">
        <v>0</v>
      </c>
      <c r="S82" s="10">
        <v>0</v>
      </c>
    </row>
    <row r="83" spans="1:19" ht="409.5" customHeight="1" x14ac:dyDescent="0.2">
      <c r="A83" s="6" t="str">
        <f ca="1">IFERROR(__xludf.DUMMYFUNCTION("""COMPUTED_VALUE"""),"How do light and temperature affect photosynthesis in plants? - Version A")</f>
        <v>How do light and temperature affect photosynthesis in plants? - Version A</v>
      </c>
      <c r="B83" s="6" t="str">
        <f ca="1">IFERROR(__xludf.DUMMYFUNCTION("""COMPUTED_VALUE"""),"Application")</f>
        <v>Application</v>
      </c>
      <c r="C83" s="6" t="str">
        <f ca="1">IFERROR(__xludf.DUMMYFUNCTION("""COMPUTED_VALUE"""),"Rate of Photosynthesis Lab (HTML5)")</f>
        <v>Rate of Photosynthesis Lab (HTML5)</v>
      </c>
      <c r="D83" s="7" t="str">
        <f ca="1">IFERROR(__xludf.DUMMYFUNCTION("""COMPUTED_VALUE"""),"No task description")</f>
        <v>No task description</v>
      </c>
      <c r="E83" s="7" t="str">
        <f ca="1">IFERROR(__xludf.DUMMYFUNCTION("""COMPUTED_VALUE"""),"Golabz app/lab: &lt;p&gt;This lab is an abridged Html5 version of the Flash-based &lt;a href=""https://www.golabz.eu/lab/photolab""&gt;Photolab&lt;/a&gt;. It has been optimized to work with tablet computers.&lt;/p&gt;\r\n\r\n&lt;p&gt;The lab allows a user to vary the light intensity a"&amp;"nd temperature conditions of an aquarium plant and observe how fast it is&amp;nbsp;photosynthesizing. The number of&amp;nbsp;oxygen bubbles the plant releases per minute is a measure of the rate of photosynthesis.&lt;/p&gt;\r\n\r\n&lt;p&gt;The rate of photosynthesis will inc"&amp;"rease with increasing light intensity. However, at high intensities the rate of photosynthesis does not increase as quickly anymore. The rate of photosynthesis is optimal at room temperaure (25 °C).&amp;nbsp; At low (10 °C)&amp;nbsp;and high temperatures (40 °C)&amp;"&amp;"nbsp;the rate of photosynthesis is not as efficient.&lt;/p&gt;\r\n'")</f>
        <v>Golabz app/lab: &lt;p&gt;This lab is an abridged Html5 version of the Flash-based &lt;a href="https://www.golabz.eu/lab/photolab"&gt;Photolab&lt;/a&gt;. It has been optimized to work with tablet computers.&lt;/p&gt;\r\n\r\n&lt;p&gt;The lab allows a user to vary the light intensity and temperature conditions of an aquarium plant and observe how fast it is&amp;nbsp;photosynthesizing. The number of&amp;nbsp;oxygen bubbles the plant releases per minute is a measure of the rate of photosynthesis.&lt;/p&gt;\r\n\r\n&lt;p&gt;The rate of photosynthesis will increase with increasing light intensity. However, at high intensities the rate of photosynthesis does not increase as quickly anymore. The rate of photosynthesis is optimal at room temperaure (25 °C).&amp;nbsp; At low (10 °C)&amp;nbsp;and high temperatures (40 °C)&amp;nbsp;the rate of photosynthesis is not as efficient.&lt;/p&gt;\r\n'</v>
      </c>
      <c r="F83" s="7"/>
      <c r="G83" s="8">
        <v>0</v>
      </c>
      <c r="H83" s="8">
        <v>1</v>
      </c>
      <c r="I83" s="8">
        <v>0</v>
      </c>
      <c r="J83" s="8">
        <v>0</v>
      </c>
      <c r="K83" s="9">
        <v>1</v>
      </c>
      <c r="L83" s="9">
        <v>0</v>
      </c>
      <c r="M83" s="9">
        <v>0</v>
      </c>
      <c r="N83" s="9">
        <v>0</v>
      </c>
      <c r="O83" s="10">
        <v>0</v>
      </c>
      <c r="P83" s="10">
        <v>0</v>
      </c>
      <c r="Q83" s="10">
        <v>1</v>
      </c>
      <c r="R83" s="10">
        <v>0</v>
      </c>
      <c r="S83" s="10">
        <v>0</v>
      </c>
    </row>
    <row r="84" spans="1:19" ht="263" customHeight="1" x14ac:dyDescent="0.2">
      <c r="A84" s="6" t="str">
        <f ca="1">IFERROR(__xludf.DUMMYFUNCTION("""COMPUTED_VALUE"""),"How do light and temperature affect photosynthesis in plants? - Version A")</f>
        <v>How do light and temperature affect photosynthesis in plants? - Version A</v>
      </c>
      <c r="B84" s="6" t="str">
        <f ca="1">IFERROR(__xludf.DUMMYFUNCTION("""COMPUTED_VALUE"""),"Resource")</f>
        <v>Resource</v>
      </c>
      <c r="C84" s="6" t="str">
        <f ca="1">IFERROR(__xludf.DUMMYFUNCTION("""COMPUTED_VALUE"""),"Vaatluste selgitus 2.graasp")</f>
        <v>Vaatluste selgitus 2.graasp</v>
      </c>
      <c r="D84" s="7" t="str">
        <f ca="1">IFERROR(__xludf.DUMMYFUNCTION("""COMPUTED_VALUE"""),"&lt;p&gt;Make sure you collect enough information to determine if your prediction (hypothesis) should be accepted or rejected. This means making several experiments. Write your results using the Observation tool below so that in the next step you can review you"&amp;"r data to make a final conclusion.&lt;/p&gt;")</f>
        <v>&lt;p&gt;Make sure you collect enough information to determine if your prediction (hypothesis) should be accepted or rejected. This means making several experiments. Write your results using the Observation tool below so that in the next step you can review your data to make a final conclusion.&lt;/p&gt;</v>
      </c>
      <c r="E84" s="7" t="str">
        <f ca="1">IFERROR(__xludf.DUMMYFUNCTION("""COMPUTED_VALUE"""),"No artifact embedded")</f>
        <v>No artifact embedded</v>
      </c>
      <c r="F84" s="7"/>
      <c r="G84" s="8">
        <v>0</v>
      </c>
      <c r="H84" s="8">
        <v>0</v>
      </c>
      <c r="I84" s="8">
        <v>1</v>
      </c>
      <c r="J84" s="8">
        <v>0</v>
      </c>
      <c r="K84" s="9">
        <v>0</v>
      </c>
      <c r="L84" s="9">
        <v>1</v>
      </c>
      <c r="M84" s="9">
        <v>0</v>
      </c>
      <c r="N84" s="9">
        <v>0</v>
      </c>
      <c r="O84" s="10">
        <v>0</v>
      </c>
      <c r="P84" s="10">
        <v>0</v>
      </c>
      <c r="Q84" s="10">
        <v>1</v>
      </c>
      <c r="R84" s="10">
        <v>1</v>
      </c>
      <c r="S84" s="10">
        <v>0</v>
      </c>
    </row>
    <row r="85" spans="1:19" ht="384" customHeight="1" x14ac:dyDescent="0.2">
      <c r="A85" s="6" t="str">
        <f ca="1">IFERROR(__xludf.DUMMYFUNCTION("""COMPUTED_VALUE"""),"How do light and temperature affect photosynthesis in plants? - Version A")</f>
        <v>How do light and temperature affect photosynthesis in plants? - Version A</v>
      </c>
      <c r="B85" s="6" t="str">
        <f ca="1">IFERROR(__xludf.DUMMYFUNCTION("""COMPUTED_VALUE"""),"Application")</f>
        <v>Application</v>
      </c>
      <c r="C85" s="6" t="str">
        <f ca="1">IFERROR(__xludf.DUMMYFUNCTION("""COMPUTED_VALUE"""),"Observation Tool")</f>
        <v>Observation Tool</v>
      </c>
      <c r="D85" s="7" t="str">
        <f ca="1">IFERROR(__xludf.DUMMYFUNCTION("""COMPUTED_VALUE"""),"No task description")</f>
        <v>No task description</v>
      </c>
      <c r="E85" s="7" t="str">
        <f ca="1">IFERROR(__xludf.DUMMYFUNCTION("""COMPUTED_VALUE"""),"Golabz app/lab: &lt;p&gt;The observation tool allows students to record observations made while preparing, conducting and analyzing experiments. Observations, together with data analyses, can later be retrieved in the conclusion tool as a basis for drawing conc"&amp;"lusions.&lt;/p&gt;\r\n\r\n&lt;p&gt;This app can also be configured to run in collaboration mode. To enable collaboration, add the &lt;a href=""https://www.golabz.eu/app/collaboration-tool""&gt;Collaboration Tool&lt;/a&gt;.&lt;/p&gt;\r\n'")</f>
        <v>Golabz app/lab: &lt;p&gt;The observation tool allows students to record observations made while preparing, conducting and analyzing experiments. Observations, together with data analyses, can later be retrieved in the conclusion tool as a basis for drawing conclusions.&lt;/p&gt;\r\n\r\n&lt;p&gt;This app can also be configured to run in collaboration mode. To enable collaboration, add the &lt;a href="https://www.golabz.eu/app/collaboration-tool"&gt;Collaboration Tool&lt;/a&gt;.&lt;/p&gt;\r\n'</v>
      </c>
      <c r="F85" s="7"/>
      <c r="G85" s="8">
        <v>0</v>
      </c>
      <c r="H85" s="8">
        <v>0</v>
      </c>
      <c r="I85" s="8">
        <v>1</v>
      </c>
      <c r="J85" s="8">
        <v>0</v>
      </c>
      <c r="K85" s="9">
        <v>0</v>
      </c>
      <c r="L85" s="9">
        <v>1</v>
      </c>
      <c r="M85" s="9">
        <v>0</v>
      </c>
      <c r="N85" s="9">
        <v>0</v>
      </c>
      <c r="O85" s="10">
        <v>0</v>
      </c>
      <c r="P85" s="10">
        <v>0</v>
      </c>
      <c r="Q85" s="10">
        <v>1</v>
      </c>
      <c r="R85" s="10">
        <v>0</v>
      </c>
      <c r="S85" s="10">
        <v>0</v>
      </c>
    </row>
    <row r="86" spans="1:19" ht="169" customHeight="1" x14ac:dyDescent="0.2">
      <c r="A86" s="6" t="str">
        <f ca="1">IFERROR(__xludf.DUMMYFUNCTION("""COMPUTED_VALUE"""),"How do light and temperature affect photosynthesis in plants? - Version A")</f>
        <v>How do light and temperature affect photosynthesis in plants? - Version A</v>
      </c>
      <c r="B86" s="6" t="str">
        <f ca="1">IFERROR(__xludf.DUMMYFUNCTION("""COMPUTED_VALUE"""),"Resource")</f>
        <v>Resource</v>
      </c>
      <c r="C86" s="6" t="str">
        <f ca="1">IFERROR(__xludf.DUMMYFUNCTION("""COMPUTED_VALUE"""),"Vaatlused edasi.graasp")</f>
        <v>Vaatlused edasi.graasp</v>
      </c>
      <c r="D86" s="7" t="str">
        <f ca="1">IFERROR(__xludf.DUMMYFUNCTION("""COMPUTED_VALUE"""),"&lt;p&gt;When you have collected enough information to address your hypothesis, click on the tab &lt;strong&gt;Conclusion&lt;/strong&gt; on the top of your screen.&lt;/p&gt;&lt;p&gt;&lt;br&gt;&lt;/p&gt;&lt;p&gt;&lt;br&gt;&lt;/p&gt;&lt;p&gt;&lt;br&gt;&lt;/p&gt;")</f>
        <v>&lt;p&gt;When you have collected enough information to address your hypothesis, click on the tab &lt;strong&gt;Conclusion&lt;/strong&gt; on the top of your screen.&lt;/p&gt;&lt;p&gt;&lt;br&gt;&lt;/p&gt;&lt;p&gt;&lt;br&gt;&lt;/p&gt;&lt;p&gt;&lt;br&gt;&lt;/p&gt;</v>
      </c>
      <c r="E86" s="7" t="str">
        <f ca="1">IFERROR(__xludf.DUMMYFUNCTION("""COMPUTED_VALUE"""),"No artifact embedded")</f>
        <v>No artifact embedded</v>
      </c>
      <c r="F86" s="7"/>
      <c r="G86" s="8">
        <v>0</v>
      </c>
      <c r="H86" s="8">
        <v>0</v>
      </c>
      <c r="I86" s="8">
        <v>0</v>
      </c>
      <c r="J86" s="8">
        <v>0</v>
      </c>
      <c r="K86" s="9">
        <v>0</v>
      </c>
      <c r="L86" s="9">
        <v>0</v>
      </c>
      <c r="M86" s="9">
        <v>0</v>
      </c>
      <c r="N86" s="9">
        <v>0</v>
      </c>
      <c r="O86" s="10">
        <v>0</v>
      </c>
      <c r="P86" s="10">
        <v>0</v>
      </c>
      <c r="Q86" s="10">
        <v>0</v>
      </c>
      <c r="R86" s="10">
        <v>0</v>
      </c>
      <c r="S86" s="10">
        <v>0</v>
      </c>
    </row>
    <row r="87" spans="1:19" ht="25" customHeight="1" x14ac:dyDescent="0.2">
      <c r="A87" s="6" t="str">
        <f ca="1">IFERROR(__xludf.DUMMYFUNCTION("""COMPUTED_VALUE"""),"How do light and temperature affect photosynthesis in plants? - Version A")</f>
        <v>How do light and temperature affect photosynthesis in plants? - Version A</v>
      </c>
      <c r="B87" s="6" t="str">
        <f ca="1">IFERROR(__xludf.DUMMYFUNCTION("""COMPUTED_VALUE"""),"Space")</f>
        <v>Space</v>
      </c>
      <c r="C87" s="6" t="str">
        <f ca="1">IFERROR(__xludf.DUMMYFUNCTION("""COMPUTED_VALUE"""),"Conclusion")</f>
        <v>Conclusion</v>
      </c>
      <c r="D87" s="7" t="str">
        <f ca="1">IFERROR(__xludf.DUMMYFUNCTION("""COMPUTED_VALUE"""),"No task description")</f>
        <v>No task description</v>
      </c>
      <c r="E87" s="7" t="str">
        <f ca="1">IFERROR(__xludf.DUMMYFUNCTION("""COMPUTED_VALUE"""),"No artifact embedded")</f>
        <v>No artifact embedded</v>
      </c>
      <c r="F87" s="7"/>
      <c r="G87" s="8">
        <v>0</v>
      </c>
      <c r="H87" s="8">
        <v>0</v>
      </c>
      <c r="I87" s="8">
        <v>0</v>
      </c>
      <c r="J87" s="8">
        <v>0</v>
      </c>
      <c r="K87" s="9">
        <v>0</v>
      </c>
      <c r="L87" s="9">
        <v>0</v>
      </c>
      <c r="M87" s="9">
        <v>0</v>
      </c>
      <c r="N87" s="9">
        <v>0</v>
      </c>
      <c r="O87" s="10">
        <v>0</v>
      </c>
      <c r="P87" s="10">
        <v>0</v>
      </c>
      <c r="Q87" s="10">
        <v>0</v>
      </c>
      <c r="R87" s="10">
        <v>0</v>
      </c>
      <c r="S87" s="10">
        <v>0</v>
      </c>
    </row>
    <row r="88" spans="1:19" ht="351" customHeight="1" x14ac:dyDescent="0.2">
      <c r="A88" s="6" t="str">
        <f ca="1">IFERROR(__xludf.DUMMYFUNCTION("""COMPUTED_VALUE"""),"How do light and temperature affect photosynthesis in plants? - Version A")</f>
        <v>How do light and temperature affect photosynthesis in plants? - Version A</v>
      </c>
      <c r="B88" s="6" t="str">
        <f ca="1">IFERROR(__xludf.DUMMYFUNCTION("""COMPUTED_VALUE"""),"Resource")</f>
        <v>Resource</v>
      </c>
      <c r="C88" s="6" t="str">
        <f ca="1">IFERROR(__xludf.DUMMYFUNCTION("""COMPUTED_VALUE"""),"tekst1.graasp")</f>
        <v>tekst1.graasp</v>
      </c>
      <c r="D88" s="7" t="str">
        <f ca="1">IFERROR(__xludf.DUMMYFUNCTION("""COMPUTED_VALUE"""),"&lt;p&gt;&lt;em&gt;You have reached the Concluson phase. Based on the evidence you collected you are now ready to state your final conclusion.&lt;/em&gt;&lt;/p&gt;&lt;p&gt;Use the Conclusion tool to write your final conclusion. But first, add your observations to the box labeled ""Ple"&amp;"ase add data"" by clikcing on the + button and selecting each of the observations to add. &lt;/p&gt;&lt;p&gt;Finally, explain whether you chose to accept or reject your hypothesis when writing your final conclusion.&lt;/p&gt;")</f>
        <v>&lt;p&gt;&lt;em&gt;You have reached the Concluson phase. Based on the evidence you collected you are now ready to state your final conclusion.&lt;/em&gt;&lt;/p&gt;&lt;p&gt;Use the Conclusion tool to write your final conclusion. But first, add your observations to the box labeled "Please add data" by clikcing on the + button and selecting each of the observations to add. &lt;/p&gt;&lt;p&gt;Finally, explain whether you chose to accept or reject your hypothesis when writing your final conclusion.&lt;/p&gt;</v>
      </c>
      <c r="E88" s="7" t="str">
        <f ca="1">IFERROR(__xludf.DUMMYFUNCTION("""COMPUTED_VALUE"""),"No artifact embedded")</f>
        <v>No artifact embedded</v>
      </c>
      <c r="F88" s="7"/>
      <c r="G88" s="8">
        <v>0</v>
      </c>
      <c r="H88" s="8">
        <v>0</v>
      </c>
      <c r="I88" s="8">
        <v>1</v>
      </c>
      <c r="J88" s="8">
        <v>0</v>
      </c>
      <c r="K88" s="9">
        <v>0</v>
      </c>
      <c r="L88" s="9">
        <v>1</v>
      </c>
      <c r="M88" s="9">
        <v>0</v>
      </c>
      <c r="N88" s="9">
        <v>0</v>
      </c>
      <c r="O88" s="10">
        <v>0</v>
      </c>
      <c r="P88" s="10">
        <v>0</v>
      </c>
      <c r="Q88" s="10">
        <v>0</v>
      </c>
      <c r="R88" s="10">
        <v>1</v>
      </c>
      <c r="S88" s="10">
        <v>0</v>
      </c>
    </row>
    <row r="89" spans="1:19" ht="409.5" customHeight="1" x14ac:dyDescent="0.2">
      <c r="A89" s="6" t="str">
        <f ca="1">IFERROR(__xludf.DUMMYFUNCTION("""COMPUTED_VALUE"""),"How do light and temperature affect photosynthesis in plants? - Version A")</f>
        <v>How do light and temperature affect photosynthesis in plants? - Version A</v>
      </c>
      <c r="B89" s="6" t="str">
        <f ca="1">IFERROR(__xludf.DUMMYFUNCTION("""COMPUTED_VALUE"""),"Application")</f>
        <v>Application</v>
      </c>
      <c r="C89" s="6" t="str">
        <f ca="1">IFERROR(__xludf.DUMMYFUNCTION("""COMPUTED_VALUE"""),"Conclusion Tool")</f>
        <v>Conclusion Tool</v>
      </c>
      <c r="D89" s="7" t="str">
        <f ca="1">IFERROR(__xludf.DUMMYFUNCTION("""COMPUTED_VALUE"""),"No task description")</f>
        <v>No task description</v>
      </c>
      <c r="E89" s="7" t="str">
        <f ca="1">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Golabz app/lab: `&lt;p&gt;In the conclusion tool the learners can check whether the results of experiments in the form of data graphs and/or observations support their hypotheses from the hypothesis scratchpad or are relevant for the questions posed in the question scratchpad.&lt;/p&gt;\r\n\r\n&lt;p&gt;As a teacher you can change the configuration of this tool. By clicking on the gear icon, the configuration menu will open. In this menu you can specify which sources (data and/or observations) can be used to validate the hypotheses or answer the questions and adapt the content of the help file.&lt;/p&gt;\r\n\r\n&lt;p&gt;To learn more about how to configure the app, visit the Support Page's section on &lt;a href="https://support.golabz.eu/videos?category=4"&gt;How to set up Apps&lt;/a&gt;, or use this &lt;a href="https://support.golabz.eu/video/conclusion-tool"&gt;direct link&lt;/a&gt;.&lt;/p&gt;\r\n`</v>
      </c>
      <c r="F89" s="7"/>
      <c r="G89" s="8">
        <v>0</v>
      </c>
      <c r="H89" s="8">
        <v>0</v>
      </c>
      <c r="I89" s="8">
        <v>1</v>
      </c>
      <c r="J89" s="8">
        <v>0</v>
      </c>
      <c r="K89" s="9">
        <v>0</v>
      </c>
      <c r="L89" s="9">
        <v>1</v>
      </c>
      <c r="M89" s="9">
        <v>0</v>
      </c>
      <c r="N89" s="9">
        <v>0</v>
      </c>
      <c r="O89" s="10">
        <v>0</v>
      </c>
      <c r="P89" s="10">
        <v>0</v>
      </c>
      <c r="Q89" s="10">
        <v>0</v>
      </c>
      <c r="R89" s="10">
        <v>1</v>
      </c>
      <c r="S89" s="10">
        <v>0</v>
      </c>
    </row>
    <row r="90" spans="1:19" ht="145" customHeight="1" x14ac:dyDescent="0.2">
      <c r="A90" s="6" t="str">
        <f ca="1">IFERROR(__xludf.DUMMYFUNCTION("""COMPUTED_VALUE"""),"How do light and temperature affect photosynthesis in plants? - Version A")</f>
        <v>How do light and temperature affect photosynthesis in plants? - Version A</v>
      </c>
      <c r="B90" s="6" t="str">
        <f ca="1">IFERROR(__xludf.DUMMYFUNCTION("""COMPUTED_VALUE"""),"Resource")</f>
        <v>Resource</v>
      </c>
      <c r="C90" s="6" t="str">
        <f ca="1">IFERROR(__xludf.DUMMYFUNCTION("""COMPUTED_VALUE"""),"tekst2.graasp")</f>
        <v>tekst2.graasp</v>
      </c>
      <c r="D90" s="7" t="str">
        <f ca="1">IFERROR(__xludf.DUMMYFUNCTION("""COMPUTED_VALUE"""),"&lt;p&gt;&lt;strong&gt;All done? Very good you have now finished with this assignment!&lt;/strong&gt;&lt;/p&gt;&lt;p&gt;&lt;strong&gt;&lt;br&gt;&lt;/strong&gt;&lt;/p&gt;&lt;p&gt;&lt;strong&gt;&lt;br&gt;&lt;/strong&gt;&lt;/p&gt;&lt;p&gt;&lt;strong&gt;&lt;br&gt;&lt;/strong&gt;&lt;/p&gt;")</f>
        <v>&lt;p&gt;&lt;strong&gt;All done? Very good you have now finished with this assignment!&lt;/strong&gt;&lt;/p&gt;&lt;p&gt;&lt;strong&gt;&lt;br&gt;&lt;/strong&gt;&lt;/p&gt;&lt;p&gt;&lt;strong&gt;&lt;br&gt;&lt;/strong&gt;&lt;/p&gt;&lt;p&gt;&lt;strong&gt;&lt;br&gt;&lt;/strong&gt;&lt;/p&gt;</v>
      </c>
      <c r="E90" s="7" t="str">
        <f ca="1">IFERROR(__xludf.DUMMYFUNCTION("""COMPUTED_VALUE"""),"No artifact embedded")</f>
        <v>No artifact embedded</v>
      </c>
      <c r="F90" s="7"/>
      <c r="G90" s="8">
        <v>0</v>
      </c>
      <c r="H90" s="8">
        <v>0</v>
      </c>
      <c r="I90" s="8">
        <v>0</v>
      </c>
      <c r="J90" s="8">
        <v>0</v>
      </c>
      <c r="K90" s="9">
        <v>0</v>
      </c>
      <c r="L90" s="9">
        <v>0</v>
      </c>
      <c r="M90" s="9">
        <v>0</v>
      </c>
      <c r="N90" s="9">
        <v>0</v>
      </c>
      <c r="O90" s="10">
        <v>0</v>
      </c>
      <c r="P90" s="10">
        <v>0</v>
      </c>
      <c r="Q90" s="10">
        <v>0</v>
      </c>
      <c r="R90" s="10">
        <v>0</v>
      </c>
      <c r="S90" s="10">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90"/>
  <sheetViews>
    <sheetView tabSelected="1" workbookViewId="0">
      <selection activeCell="H3" sqref="H3"/>
    </sheetView>
  </sheetViews>
  <sheetFormatPr baseColWidth="10" defaultRowHeight="16" x14ac:dyDescent="0.2"/>
  <cols>
    <col min="1" max="1" width="42.1640625" customWidth="1"/>
  </cols>
  <sheetData>
    <row r="1" spans="1:19" ht="83" customHeight="1" x14ac:dyDescent="0.2">
      <c r="A1" s="1" t="str">
        <f ca="1">IFERROR(__xludf.DUMMYFUNCTION("""COMPUTED_VALUE"""),"ils_title")</f>
        <v>ils_title</v>
      </c>
      <c r="B1" s="1" t="str">
        <f ca="1">IFERROR(__xludf.DUMMYFUNCTION("""COMPUTED_VALUE"""),"item_category")</f>
        <v>item_category</v>
      </c>
      <c r="C1" s="1" t="str">
        <f ca="1">IFERROR(__xludf.DUMMYFUNCTION("""COMPUTED_VALUE"""),"item_name")</f>
        <v>item_name</v>
      </c>
      <c r="D1" s="2" t="str">
        <f ca="1">IFERROR(__xludf.DUMMYFUNCTION("""COMPUTED_VALUE"""),"task_description")</f>
        <v>task_description</v>
      </c>
      <c r="E1" s="2" t="str">
        <f ca="1">IFERROR(__xludf.DUMMYFUNCTION("""COMPUTED_VALUE"""),"embedded_artifact_description")</f>
        <v>embedded_artifact_description</v>
      </c>
      <c r="F1" s="2" t="s">
        <v>42</v>
      </c>
      <c r="G1" s="3" t="s">
        <v>3</v>
      </c>
      <c r="H1" s="3" t="s">
        <v>6</v>
      </c>
      <c r="I1" s="3" t="s">
        <v>9</v>
      </c>
      <c r="J1" s="3" t="s">
        <v>12</v>
      </c>
      <c r="K1" s="4" t="s">
        <v>15</v>
      </c>
      <c r="L1" s="4" t="s">
        <v>18</v>
      </c>
      <c r="M1" s="4" t="s">
        <v>21</v>
      </c>
      <c r="N1" s="4" t="s">
        <v>24</v>
      </c>
      <c r="O1" s="5" t="s">
        <v>27</v>
      </c>
      <c r="P1" s="5" t="s">
        <v>30</v>
      </c>
      <c r="Q1" s="5" t="s">
        <v>33</v>
      </c>
      <c r="R1" s="5" t="s">
        <v>36</v>
      </c>
      <c r="S1" s="5" t="s">
        <v>39</v>
      </c>
    </row>
    <row r="2" spans="1:19" ht="25" customHeight="1" x14ac:dyDescent="0.2">
      <c r="A2" s="6" t="str">
        <f ca="1">IFERROR(__xludf.DUMMYFUNCTION("""COMPUTED_VALUE"""),"Hooke's Law")</f>
        <v>Hooke's Law</v>
      </c>
      <c r="B2" s="6" t="str">
        <f ca="1">IFERROR(__xludf.DUMMYFUNCTION("""COMPUTED_VALUE"""),"Space")</f>
        <v>Space</v>
      </c>
      <c r="C2" s="6" t="str">
        <f ca="1">IFERROR(__xludf.DUMMYFUNCTION("""COMPUTED_VALUE"""),"Engage")</f>
        <v>Engage</v>
      </c>
      <c r="D2" s="7" t="str">
        <f ca="1">IFERROR(__xludf.DUMMYFUNCTION("""COMPUTED_VALUE"""),"No task description")</f>
        <v>No task description</v>
      </c>
      <c r="E2" s="7" t="str">
        <f ca="1">IFERROR(__xludf.DUMMYFUNCTION("""COMPUTED_VALUE"""),"No artifact embedded")</f>
        <v>No artifact embedded</v>
      </c>
      <c r="F2" s="7"/>
      <c r="G2" s="8" t="s">
        <v>43</v>
      </c>
      <c r="H2" s="8" t="s">
        <v>43</v>
      </c>
      <c r="I2" s="8" t="s">
        <v>43</v>
      </c>
      <c r="J2" s="8" t="s">
        <v>43</v>
      </c>
      <c r="K2" s="9" t="s">
        <v>44</v>
      </c>
      <c r="L2" s="9" t="s">
        <v>43</v>
      </c>
      <c r="M2" s="9" t="s">
        <v>43</v>
      </c>
      <c r="N2" s="9" t="s">
        <v>43</v>
      </c>
      <c r="O2" s="10" t="s">
        <v>43</v>
      </c>
      <c r="P2" s="10" t="s">
        <v>43</v>
      </c>
      <c r="Q2" s="10" t="s">
        <v>43</v>
      </c>
      <c r="R2" s="10" t="s">
        <v>43</v>
      </c>
      <c r="S2" s="10" t="s">
        <v>43</v>
      </c>
    </row>
    <row r="3" spans="1:19" ht="274" customHeight="1" x14ac:dyDescent="0.2">
      <c r="A3" s="6" t="str">
        <f ca="1">IFERROR(__xludf.DUMMYFUNCTION("""COMPUTED_VALUE"""),"Hooke's Law")</f>
        <v>Hooke's Law</v>
      </c>
      <c r="B3" s="6" t="str">
        <f ca="1">IFERROR(__xludf.DUMMYFUNCTION("""COMPUTED_VALUE"""),"Resource")</f>
        <v>Resource</v>
      </c>
      <c r="C3" s="6" t="str">
        <f ca="1">IFERROR(__xludf.DUMMYFUNCTION("""COMPUTED_VALUE"""),"Engage.graasp")</f>
        <v>Engage.graasp</v>
      </c>
      <c r="D3" s="7" t="str">
        <f ca="1">IFERROR(__xludf.DUMMYFUNCTION("""COMPUTED_VALUE"""),"&lt;p&gt;The content of this ILS is covered at Form 2 (Grade 10) Kenyan curriculum. &lt;/p&gt;&lt;p&gt;&lt;br&gt;&lt;/p&gt;&lt;p&gt;&lt;br&gt;&lt;/p&gt;&lt;p&gt;&lt;strong&gt;Observe the following images &lt;/strong&gt;&lt;br&gt;&lt;br&gt;&lt;/p&gt;&lt;p&gt;What is shown in the images?&lt;br&gt;What functions do the objects in the images serve?&lt;br&gt;W"&amp;"hat makes the objects able to achieve the role they play?&lt;/p&gt;")</f>
        <v>&lt;p&gt;The content of this ILS is covered at Form 2 (Grade 10) Kenyan curriculum. &lt;/p&gt;&lt;p&gt;&lt;br&gt;&lt;/p&gt;&lt;p&gt;&lt;br&gt;&lt;/p&gt;&lt;p&gt;&lt;strong&gt;Observe the following images &lt;/strong&gt;&lt;br&gt;&lt;br&gt;&lt;/p&gt;&lt;p&gt;What is shown in the images?&lt;br&gt;What functions do the objects in the images serve?&lt;br&gt;What makes the objects able to achieve the role they play?&lt;/p&gt;</v>
      </c>
      <c r="E3" s="7" t="str">
        <f ca="1">IFERROR(__xludf.DUMMYFUNCTION("""COMPUTED_VALUE"""),"No artifact embedded")</f>
        <v>No artifact embedded</v>
      </c>
      <c r="F3" s="7"/>
      <c r="G3" s="8" t="s">
        <v>44</v>
      </c>
      <c r="H3" s="8" t="s">
        <v>43</v>
      </c>
      <c r="I3" s="8" t="s">
        <v>43</v>
      </c>
      <c r="J3" s="8" t="s">
        <v>43</v>
      </c>
      <c r="K3" s="9" t="s">
        <v>44</v>
      </c>
      <c r="L3" s="9" t="s">
        <v>43</v>
      </c>
      <c r="M3" s="9" t="s">
        <v>43</v>
      </c>
      <c r="N3" s="9" t="s">
        <v>43</v>
      </c>
      <c r="O3" s="10" t="s">
        <v>44</v>
      </c>
      <c r="P3" s="10" t="s">
        <v>43</v>
      </c>
      <c r="Q3" s="10" t="s">
        <v>44</v>
      </c>
      <c r="R3" s="10" t="s">
        <v>43</v>
      </c>
      <c r="S3" s="10" t="s">
        <v>43</v>
      </c>
    </row>
    <row r="4" spans="1:19" ht="109" customHeight="1" x14ac:dyDescent="0.2">
      <c r="A4" s="6" t="str">
        <f ca="1">IFERROR(__xludf.DUMMYFUNCTION("""COMPUTED_VALUE"""),"Hooke's Law")</f>
        <v>Hooke's Law</v>
      </c>
      <c r="B4" s="6" t="str">
        <f ca="1">IFERROR(__xludf.DUMMYFUNCTION("""COMPUTED_VALUE"""),"Resource")</f>
        <v>Resource</v>
      </c>
      <c r="C4" s="6" t="str">
        <f ca="1">IFERROR(__xludf.DUMMYFUNCTION("""COMPUTED_VALUE"""),"Springs.jpg")</f>
        <v>Springs.jpg</v>
      </c>
      <c r="D4" s="7" t="str">
        <f ca="1">IFERROR(__xludf.DUMMYFUNCTION("""COMPUTED_VALUE"""),"No task description")</f>
        <v>No task description</v>
      </c>
      <c r="E4"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4" s="7"/>
      <c r="G4" s="8" t="s">
        <v>44</v>
      </c>
      <c r="H4" s="8" t="s">
        <v>43</v>
      </c>
      <c r="I4" s="8" t="s">
        <v>43</v>
      </c>
      <c r="J4" s="8" t="s">
        <v>43</v>
      </c>
      <c r="K4" s="9" t="s">
        <v>43</v>
      </c>
      <c r="L4" s="9" t="s">
        <v>43</v>
      </c>
      <c r="M4" s="9" t="s">
        <v>43</v>
      </c>
      <c r="N4" s="9" t="s">
        <v>43</v>
      </c>
      <c r="O4" s="10" t="s">
        <v>43</v>
      </c>
      <c r="P4" s="10" t="s">
        <v>43</v>
      </c>
      <c r="Q4" s="10" t="s">
        <v>43</v>
      </c>
      <c r="R4" s="10" t="s">
        <v>43</v>
      </c>
      <c r="S4" s="10" t="s">
        <v>43</v>
      </c>
    </row>
    <row r="5" spans="1:19" ht="318" customHeight="1" x14ac:dyDescent="0.2">
      <c r="A5" s="6" t="str">
        <f ca="1">IFERROR(__xludf.DUMMYFUNCTION("""COMPUTED_VALUE"""),"Hooke's Law")</f>
        <v>Hooke's Law</v>
      </c>
      <c r="B5" s="6" t="str">
        <f ca="1">IFERROR(__xludf.DUMMYFUNCTION("""COMPUTED_VALUE"""),"Application")</f>
        <v>Application</v>
      </c>
      <c r="C5" s="6" t="str">
        <f ca="1">IFERROR(__xludf.DUMMYFUNCTION("""COMPUTED_VALUE"""),"Input Box")</f>
        <v>Input Box</v>
      </c>
      <c r="D5" s="7" t="str">
        <f ca="1">IFERROR(__xludf.DUMMYFUNCTION("""COMPUTED_VALUE"""),"No task description")</f>
        <v>No task description</v>
      </c>
      <c r="E5"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5" s="7"/>
      <c r="G5" s="8" t="s">
        <v>43</v>
      </c>
      <c r="H5" s="8" t="s">
        <v>43</v>
      </c>
      <c r="I5" s="8" t="s">
        <v>44</v>
      </c>
      <c r="J5" s="8" t="s">
        <v>44</v>
      </c>
      <c r="K5" s="9" t="s">
        <v>43</v>
      </c>
      <c r="L5" s="9" t="s">
        <v>43</v>
      </c>
      <c r="M5" s="9" t="s">
        <v>44</v>
      </c>
      <c r="N5" s="9" t="s">
        <v>44</v>
      </c>
      <c r="O5" s="10" t="s">
        <v>43</v>
      </c>
      <c r="P5" s="10" t="s">
        <v>43</v>
      </c>
      <c r="Q5" s="10" t="s">
        <v>43</v>
      </c>
      <c r="R5" s="10" t="s">
        <v>43</v>
      </c>
      <c r="S5" s="10" t="s">
        <v>43</v>
      </c>
    </row>
    <row r="6" spans="1:19" ht="73" customHeight="1" x14ac:dyDescent="0.2">
      <c r="A6" s="6" t="str">
        <f ca="1">IFERROR(__xludf.DUMMYFUNCTION("""COMPUTED_VALUE"""),"Hooke's Law")</f>
        <v>Hooke's Law</v>
      </c>
      <c r="B6" s="6" t="str">
        <f ca="1">IFERROR(__xludf.DUMMYFUNCTION("""COMPUTED_VALUE"""),"Application")</f>
        <v>Application</v>
      </c>
      <c r="C6" s="6" t="str">
        <f ca="1">IFERROR(__xludf.DUMMYFUNCTION("""COMPUTED_VALUE"""),"Teacher Feedback")</f>
        <v>Teacher Feedback</v>
      </c>
      <c r="D6" s="7" t="str">
        <f ca="1">IFERROR(__xludf.DUMMYFUNCTION("""COMPUTED_VALUE"""),"No task description")</f>
        <v>No task description</v>
      </c>
      <c r="E6" s="7" t="str">
        <f ca="1">IFERROR(__xludf.DUMMYFUNCTION("""COMPUTED_VALUE"""),"Golabz app/lab: ""&lt;p&gt;A tool where teachers can provide feedback to students&lt;/p&gt;\r\n""")</f>
        <v>Golabz app/lab: "&lt;p&gt;A tool where teachers can provide feedback to students&lt;/p&gt;\r\n"</v>
      </c>
      <c r="F6" s="7"/>
      <c r="G6" s="8" t="s">
        <v>43</v>
      </c>
      <c r="H6" s="8" t="s">
        <v>43</v>
      </c>
      <c r="I6" s="8" t="s">
        <v>43</v>
      </c>
      <c r="J6" s="8" t="s">
        <v>44</v>
      </c>
      <c r="K6" s="9" t="s">
        <v>43</v>
      </c>
      <c r="L6" s="9" t="s">
        <v>43</v>
      </c>
      <c r="M6" s="9" t="s">
        <v>44</v>
      </c>
      <c r="N6" s="9" t="s">
        <v>43</v>
      </c>
      <c r="O6" s="10" t="s">
        <v>43</v>
      </c>
      <c r="P6" s="10" t="s">
        <v>43</v>
      </c>
      <c r="Q6" s="10" t="s">
        <v>43</v>
      </c>
      <c r="R6" s="10" t="s">
        <v>43</v>
      </c>
      <c r="S6" s="10" t="s">
        <v>44</v>
      </c>
    </row>
    <row r="7" spans="1:19" ht="37" customHeight="1" x14ac:dyDescent="0.2">
      <c r="A7" s="6" t="str">
        <f ca="1">IFERROR(__xludf.DUMMYFUNCTION("""COMPUTED_VALUE"""),"Hooke's Law")</f>
        <v>Hooke's Law</v>
      </c>
      <c r="B7" s="6" t="str">
        <f ca="1">IFERROR(__xludf.DUMMYFUNCTION("""COMPUTED_VALUE"""),"Resource")</f>
        <v>Resource</v>
      </c>
      <c r="C7" s="6" t="str">
        <f ca="1">IFERROR(__xludf.DUMMYFUNCTION("""COMPUTED_VALUE"""),"Elephant on trampoline.graasp")</f>
        <v>Elephant on trampoline.graasp</v>
      </c>
      <c r="D7" s="7" t="str">
        <f ca="1">IFERROR(__xludf.DUMMYFUNCTION("""COMPUTED_VALUE"""),"&lt;p&gt;Observe the following video.&lt;/p&gt;")</f>
        <v>&lt;p&gt;Observe the following video.&lt;/p&gt;</v>
      </c>
      <c r="E7" s="7" t="str">
        <f ca="1">IFERROR(__xludf.DUMMYFUNCTION("""COMPUTED_VALUE"""),"No artifact embedded")</f>
        <v>No artifact embedded</v>
      </c>
      <c r="F7" s="7"/>
      <c r="G7" s="8" t="s">
        <v>44</v>
      </c>
      <c r="H7" s="8" t="s">
        <v>43</v>
      </c>
      <c r="I7" s="8" t="s">
        <v>43</v>
      </c>
      <c r="J7" s="8" t="s">
        <v>43</v>
      </c>
      <c r="K7" s="9" t="s">
        <v>44</v>
      </c>
      <c r="L7" s="9" t="s">
        <v>43</v>
      </c>
      <c r="M7" s="9" t="s">
        <v>43</v>
      </c>
      <c r="N7" s="9" t="s">
        <v>43</v>
      </c>
      <c r="O7" s="10" t="s">
        <v>43</v>
      </c>
      <c r="P7" s="10" t="s">
        <v>43</v>
      </c>
      <c r="Q7" s="10" t="s">
        <v>43</v>
      </c>
      <c r="R7" s="10" t="s">
        <v>43</v>
      </c>
      <c r="S7" s="10" t="s">
        <v>43</v>
      </c>
    </row>
    <row r="8" spans="1:19" ht="109" customHeight="1" x14ac:dyDescent="0.2">
      <c r="A8" s="6" t="str">
        <f ca="1">IFERROR(__xludf.DUMMYFUNCTION("""COMPUTED_VALUE"""),"Hooke's Law")</f>
        <v>Hooke's Law</v>
      </c>
      <c r="B8" s="6" t="str">
        <f ca="1">IFERROR(__xludf.DUMMYFUNCTION("""COMPUTED_VALUE"""),"Resource")</f>
        <v>Resource</v>
      </c>
      <c r="C8" s="6" t="str">
        <f ca="1">IFERROR(__xludf.DUMMYFUNCTION("""COMPUTED_VALUE"""),"Elephant on a trampoline.mp4")</f>
        <v>Elephant on a trampoline.mp4</v>
      </c>
      <c r="D8" s="7" t="str">
        <f ca="1">IFERROR(__xludf.DUMMYFUNCTION("""COMPUTED_VALUE"""),"No task description")</f>
        <v>No task description</v>
      </c>
      <c r="E8" s="7" t="str">
        <f ca="1">IFERROR(__xludf.DUMMYFUNCTION("""COMPUTED_VALUE"""),"video/mp4 – A video file containing moving images and possibly audio, suitable for playback on most modern devices and platforms.")</f>
        <v>video/mp4 – A video file containing moving images and possibly audio, suitable for playback on most modern devices and platforms.</v>
      </c>
      <c r="F8" s="7"/>
      <c r="G8" s="8" t="s">
        <v>44</v>
      </c>
      <c r="H8" s="8" t="s">
        <v>43</v>
      </c>
      <c r="I8" s="8" t="s">
        <v>43</v>
      </c>
      <c r="J8" s="8" t="s">
        <v>43</v>
      </c>
      <c r="K8" s="9" t="s">
        <v>43</v>
      </c>
      <c r="L8" s="9" t="s">
        <v>43</v>
      </c>
      <c r="M8" s="9" t="s">
        <v>43</v>
      </c>
      <c r="N8" s="9" t="s">
        <v>43</v>
      </c>
      <c r="O8" s="10" t="s">
        <v>43</v>
      </c>
      <c r="P8" s="10" t="s">
        <v>43</v>
      </c>
      <c r="Q8" s="10" t="s">
        <v>43</v>
      </c>
      <c r="R8" s="10" t="s">
        <v>43</v>
      </c>
      <c r="S8" s="10" t="s">
        <v>43</v>
      </c>
    </row>
    <row r="9" spans="1:19" ht="318" customHeight="1" x14ac:dyDescent="0.2">
      <c r="A9" s="6" t="str">
        <f ca="1">IFERROR(__xludf.DUMMYFUNCTION("""COMPUTED_VALUE"""),"Hooke's Law")</f>
        <v>Hooke's Law</v>
      </c>
      <c r="B9" s="6" t="str">
        <f ca="1">IFERROR(__xludf.DUMMYFUNCTION("""COMPUTED_VALUE"""),"Application")</f>
        <v>Application</v>
      </c>
      <c r="C9" s="6" t="str">
        <f ca="1">IFERROR(__xludf.DUMMYFUNCTION("""COMPUTED_VALUE"""),"Input Box (1)")</f>
        <v>Input Box (1)</v>
      </c>
      <c r="D9" s="7" t="str">
        <f ca="1">IFERROR(__xludf.DUMMYFUNCTION("""COMPUTED_VALUE"""),"No task description")</f>
        <v>No task description</v>
      </c>
      <c r="E9"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9" s="7"/>
      <c r="G9" s="8" t="s">
        <v>43</v>
      </c>
      <c r="H9" s="8" t="s">
        <v>43</v>
      </c>
      <c r="I9" s="8" t="s">
        <v>44</v>
      </c>
      <c r="J9" s="8" t="s">
        <v>44</v>
      </c>
      <c r="K9" s="9" t="s">
        <v>43</v>
      </c>
      <c r="L9" s="9" t="s">
        <v>43</v>
      </c>
      <c r="M9" s="9" t="s">
        <v>44</v>
      </c>
      <c r="N9" s="9" t="s">
        <v>44</v>
      </c>
      <c r="O9" s="10" t="s">
        <v>43</v>
      </c>
      <c r="P9" s="10" t="s">
        <v>43</v>
      </c>
      <c r="Q9" s="10" t="s">
        <v>43</v>
      </c>
      <c r="R9" s="10" t="s">
        <v>43</v>
      </c>
      <c r="S9" s="10" t="s">
        <v>43</v>
      </c>
    </row>
    <row r="10" spans="1:19" ht="73" customHeight="1" x14ac:dyDescent="0.2">
      <c r="A10" s="6" t="str">
        <f ca="1">IFERROR(__xludf.DUMMYFUNCTION("""COMPUTED_VALUE"""),"Hooke's Law")</f>
        <v>Hooke's Law</v>
      </c>
      <c r="B10" s="6" t="str">
        <f ca="1">IFERROR(__xludf.DUMMYFUNCTION("""COMPUTED_VALUE"""),"Application")</f>
        <v>Application</v>
      </c>
      <c r="C10" s="6" t="str">
        <f ca="1">IFERROR(__xludf.DUMMYFUNCTION("""COMPUTED_VALUE"""),"Teacher Feedback (1)")</f>
        <v>Teacher Feedback (1)</v>
      </c>
      <c r="D10" s="7" t="str">
        <f ca="1">IFERROR(__xludf.DUMMYFUNCTION("""COMPUTED_VALUE"""),"No task description")</f>
        <v>No task description</v>
      </c>
      <c r="E10" s="7" t="str">
        <f ca="1">IFERROR(__xludf.DUMMYFUNCTION("""COMPUTED_VALUE"""),"Golabz app/lab: ""&lt;p&gt;A tool where teachers can provide feedback to students&lt;/p&gt;\r\n""")</f>
        <v>Golabz app/lab: "&lt;p&gt;A tool where teachers can provide feedback to students&lt;/p&gt;\r\n"</v>
      </c>
      <c r="F10" s="7"/>
      <c r="G10" s="8" t="s">
        <v>43</v>
      </c>
      <c r="H10" s="8" t="s">
        <v>43</v>
      </c>
      <c r="I10" s="8" t="s">
        <v>43</v>
      </c>
      <c r="J10" s="8" t="s">
        <v>44</v>
      </c>
      <c r="K10" s="9" t="s">
        <v>43</v>
      </c>
      <c r="L10" s="9" t="s">
        <v>43</v>
      </c>
      <c r="M10" s="9" t="s">
        <v>44</v>
      </c>
      <c r="N10" s="9" t="s">
        <v>43</v>
      </c>
      <c r="O10" s="10" t="s">
        <v>43</v>
      </c>
      <c r="P10" s="10" t="s">
        <v>43</v>
      </c>
      <c r="Q10" s="10" t="s">
        <v>43</v>
      </c>
      <c r="R10" s="10" t="s">
        <v>43</v>
      </c>
      <c r="S10" s="10" t="s">
        <v>44</v>
      </c>
    </row>
    <row r="11" spans="1:19" ht="25" customHeight="1" x14ac:dyDescent="0.2">
      <c r="A11" s="6" t="str">
        <f ca="1">IFERROR(__xludf.DUMMYFUNCTION("""COMPUTED_VALUE"""),"Hooke's Law")</f>
        <v>Hooke's Law</v>
      </c>
      <c r="B11" s="6" t="str">
        <f ca="1">IFERROR(__xludf.DUMMYFUNCTION("""COMPUTED_VALUE"""),"Resource")</f>
        <v>Resource</v>
      </c>
      <c r="C11" s="6" t="str">
        <f ca="1">IFERROR(__xludf.DUMMYFUNCTION("""COMPUTED_VALUE"""),"to proceed.graasp")</f>
        <v>to proceed.graasp</v>
      </c>
      <c r="D11" s="7" t="str">
        <f ca="1">IFERROR(__xludf.DUMMYFUNCTION("""COMPUTED_VALUE"""),"&lt;p&gt;Click Explore to proceed&lt;/p&gt;")</f>
        <v>&lt;p&gt;Click Explore to proceed&lt;/p&gt;</v>
      </c>
      <c r="E11" s="7" t="str">
        <f ca="1">IFERROR(__xludf.DUMMYFUNCTION("""COMPUTED_VALUE"""),"No artifact embedded")</f>
        <v>No artifact embedded</v>
      </c>
      <c r="F11" s="7"/>
      <c r="G11" s="8" t="s">
        <v>44</v>
      </c>
      <c r="H11" s="8" t="s">
        <v>43</v>
      </c>
      <c r="I11" s="8" t="s">
        <v>43</v>
      </c>
      <c r="J11" s="8" t="s">
        <v>43</v>
      </c>
      <c r="K11" s="9" t="s">
        <v>44</v>
      </c>
      <c r="L11" s="9" t="s">
        <v>43</v>
      </c>
      <c r="M11" s="9" t="s">
        <v>43</v>
      </c>
      <c r="N11" s="9" t="s">
        <v>43</v>
      </c>
      <c r="O11" s="10" t="s">
        <v>43</v>
      </c>
      <c r="P11" s="10" t="s">
        <v>43</v>
      </c>
      <c r="Q11" s="10" t="s">
        <v>43</v>
      </c>
      <c r="R11" s="10" t="s">
        <v>43</v>
      </c>
      <c r="S11" s="10" t="s">
        <v>43</v>
      </c>
    </row>
    <row r="12" spans="1:19" ht="229" customHeight="1" x14ac:dyDescent="0.2">
      <c r="A12" s="6" t="str">
        <f ca="1">IFERROR(__xludf.DUMMYFUNCTION("""COMPUTED_VALUE"""),"Hooke's Law")</f>
        <v>Hooke's Law</v>
      </c>
      <c r="B12" s="6" t="str">
        <f ca="1">IFERROR(__xludf.DUMMYFUNCTION("""COMPUTED_VALUE"""),"Space")</f>
        <v>Space</v>
      </c>
      <c r="C12" s="6" t="str">
        <f ca="1">IFERROR(__xludf.DUMMYFUNCTION("""COMPUTED_VALUE"""),"Explore")</f>
        <v>Explore</v>
      </c>
      <c r="D12" s="7" t="str">
        <f ca="1">IFERROR(__xludf.DUMMYFUNCTION("""COMPUTED_VALUE"""),"&lt;p&gt;Read the instructions given then click 'got it' to proceed.&lt;/p&gt;&lt;p&gt;Note: For the purpose of this experiment, mass has been used in place of weight. It is ok since weight of a body is proportional to its mass. Would you need to convert however, take W = "&amp;"mg where g = 10N/kg&lt;/p&gt;")</f>
        <v>&lt;p&gt;Read the instructions given then click 'got it' to proceed.&lt;/p&gt;&lt;p&gt;Note: For the purpose of this experiment, mass has been used in place of weight. It is ok since weight of a body is proportional to its mass. Would you need to convert however, take W = mg where g = 10N/kg&lt;/p&gt;</v>
      </c>
      <c r="E12" s="7" t="str">
        <f ca="1">IFERROR(__xludf.DUMMYFUNCTION("""COMPUTED_VALUE"""),"No artifact embedded")</f>
        <v>No artifact embedded</v>
      </c>
      <c r="F12" s="7"/>
      <c r="G12" s="8" t="s">
        <v>44</v>
      </c>
      <c r="H12" s="8" t="s">
        <v>43</v>
      </c>
      <c r="I12" s="8" t="s">
        <v>43</v>
      </c>
      <c r="J12" s="8" t="s">
        <v>44</v>
      </c>
      <c r="K12" s="9" t="s">
        <v>44</v>
      </c>
      <c r="L12" s="9" t="s">
        <v>43</v>
      </c>
      <c r="M12" s="9" t="s">
        <v>43</v>
      </c>
      <c r="N12" s="9" t="s">
        <v>43</v>
      </c>
      <c r="O12" s="10" t="s">
        <v>43</v>
      </c>
      <c r="P12" s="10" t="s">
        <v>43</v>
      </c>
      <c r="Q12" s="10" t="s">
        <v>44</v>
      </c>
      <c r="R12" s="10" t="s">
        <v>43</v>
      </c>
      <c r="S12" s="10" t="s">
        <v>43</v>
      </c>
    </row>
    <row r="13" spans="1:19" ht="121" customHeight="1" x14ac:dyDescent="0.2">
      <c r="A13" s="6" t="str">
        <f ca="1">IFERROR(__xludf.DUMMYFUNCTION("""COMPUTED_VALUE"""),"Hooke's Law")</f>
        <v>Hooke's Law</v>
      </c>
      <c r="B13" s="6" t="str">
        <f ca="1">IFERROR(__xludf.DUMMYFUNCTION("""COMPUTED_VALUE"""),"Application")</f>
        <v>Application</v>
      </c>
      <c r="C13" s="6" t="str">
        <f ca="1">IFERROR(__xludf.DUMMYFUNCTION("""COMPUTED_VALUE"""),"Verification of Hooke's Law")</f>
        <v>Verification of Hooke's Law</v>
      </c>
      <c r="D13" s="7" t="str">
        <f ca="1">IFERROR(__xludf.DUMMYFUNCTION("""COMPUTED_VALUE"""),"No task description")</f>
        <v>No task description</v>
      </c>
      <c r="E13" s="7" t="str">
        <f ca="1">IFERROR(__xludf.DUMMYFUNCTION("""COMPUTED_VALUE"""),"Golabz app/lab: ""&lt;p&gt;&amp;nbsp;&lt;/p&gt;\r\n\r\n&lt;p&gt;This lab allows student to experiment with different weights for the same spring to check Hooke's law.&lt;/p&gt;\r\n""")</f>
        <v>Golabz app/lab: "&lt;p&gt;&amp;nbsp;&lt;/p&gt;\r\n\r\n&lt;p&gt;This lab allows student to experiment with different weights for the same spring to check Hooke's law.&lt;/p&gt;\r\n"</v>
      </c>
      <c r="F13" s="7"/>
      <c r="G13" s="8" t="s">
        <v>43</v>
      </c>
      <c r="H13" s="8" t="s">
        <v>44</v>
      </c>
      <c r="I13" s="8" t="s">
        <v>44</v>
      </c>
      <c r="J13" s="8" t="s">
        <v>44</v>
      </c>
      <c r="K13" s="9" t="s">
        <v>44</v>
      </c>
      <c r="L13" s="9" t="s">
        <v>43</v>
      </c>
      <c r="M13" s="9" t="s">
        <v>43</v>
      </c>
      <c r="N13" s="9" t="s">
        <v>43</v>
      </c>
      <c r="O13" s="10" t="s">
        <v>44</v>
      </c>
      <c r="P13" s="10" t="s">
        <v>43</v>
      </c>
      <c r="Q13" s="10" t="s">
        <v>44</v>
      </c>
      <c r="R13" s="10" t="s">
        <v>43</v>
      </c>
      <c r="S13" s="10" t="s">
        <v>43</v>
      </c>
    </row>
    <row r="14" spans="1:19" ht="49" customHeight="1" x14ac:dyDescent="0.2">
      <c r="A14" s="6" t="str">
        <f ca="1">IFERROR(__xludf.DUMMYFUNCTION("""COMPUTED_VALUE"""),"Hooke's Law")</f>
        <v>Hooke's Law</v>
      </c>
      <c r="B14" s="6" t="str">
        <f ca="1">IFERROR(__xludf.DUMMYFUNCTION("""COMPUTED_VALUE"""),"Resource")</f>
        <v>Resource</v>
      </c>
      <c r="C14" s="6" t="str">
        <f ca="1">IFERROR(__xludf.DUMMYFUNCTION("""COMPUTED_VALUE"""),"to proceed.graasp")</f>
        <v>to proceed.graasp</v>
      </c>
      <c r="D14" s="7" t="str">
        <f ca="1">IFERROR(__xludf.DUMMYFUNCTION("""COMPUTED_VALUE"""),"&lt;p&gt;Once through, click on Explain to proceed&lt;/p&gt;")</f>
        <v>&lt;p&gt;Once through, click on Explain to proceed&lt;/p&gt;</v>
      </c>
      <c r="E14" s="7" t="str">
        <f ca="1">IFERROR(__xludf.DUMMYFUNCTION("""COMPUTED_VALUE"""),"No artifact embedded")</f>
        <v>No artifact embedded</v>
      </c>
      <c r="F14" s="7"/>
      <c r="G14" s="8" t="s">
        <v>44</v>
      </c>
      <c r="H14" s="8" t="s">
        <v>43</v>
      </c>
      <c r="I14" s="8" t="s">
        <v>43</v>
      </c>
      <c r="J14" s="8" t="s">
        <v>43</v>
      </c>
      <c r="K14" s="9" t="s">
        <v>44</v>
      </c>
      <c r="L14" s="9" t="s">
        <v>43</v>
      </c>
      <c r="M14" s="9" t="s">
        <v>43</v>
      </c>
      <c r="N14" s="9" t="s">
        <v>43</v>
      </c>
      <c r="O14" s="10" t="s">
        <v>43</v>
      </c>
      <c r="P14" s="10" t="s">
        <v>43</v>
      </c>
      <c r="Q14" s="10" t="s">
        <v>43</v>
      </c>
      <c r="R14" s="10" t="s">
        <v>43</v>
      </c>
      <c r="S14" s="10" t="s">
        <v>43</v>
      </c>
    </row>
    <row r="15" spans="1:19" ht="25" customHeight="1" x14ac:dyDescent="0.2">
      <c r="A15" s="6" t="str">
        <f ca="1">IFERROR(__xludf.DUMMYFUNCTION("""COMPUTED_VALUE"""),"Hooke's Law")</f>
        <v>Hooke's Law</v>
      </c>
      <c r="B15" s="6" t="str">
        <f ca="1">IFERROR(__xludf.DUMMYFUNCTION("""COMPUTED_VALUE"""),"Space")</f>
        <v>Space</v>
      </c>
      <c r="C15" s="6" t="str">
        <f ca="1">IFERROR(__xludf.DUMMYFUNCTION("""COMPUTED_VALUE"""),"Explain")</f>
        <v>Explain</v>
      </c>
      <c r="D15" s="7" t="str">
        <f ca="1">IFERROR(__xludf.DUMMYFUNCTION("""COMPUTED_VALUE"""),"No task description")</f>
        <v>No task description</v>
      </c>
      <c r="E15" s="7" t="str">
        <f ca="1">IFERROR(__xludf.DUMMYFUNCTION("""COMPUTED_VALUE"""),"No artifact embedded")</f>
        <v>No artifact embedded</v>
      </c>
      <c r="F15" s="7"/>
      <c r="G15" s="8" t="s">
        <v>44</v>
      </c>
      <c r="H15" s="8" t="s">
        <v>43</v>
      </c>
      <c r="I15" s="8" t="s">
        <v>43</v>
      </c>
      <c r="J15" s="8" t="s">
        <v>43</v>
      </c>
      <c r="K15" s="9" t="s">
        <v>44</v>
      </c>
      <c r="L15" s="9" t="s">
        <v>43</v>
      </c>
      <c r="M15" s="9" t="s">
        <v>43</v>
      </c>
      <c r="N15" s="9" t="s">
        <v>43</v>
      </c>
      <c r="O15" s="10" t="s">
        <v>43</v>
      </c>
      <c r="P15" s="10" t="s">
        <v>43</v>
      </c>
      <c r="Q15" s="10" t="s">
        <v>43</v>
      </c>
      <c r="R15" s="10" t="s">
        <v>43</v>
      </c>
      <c r="S15" s="10" t="s">
        <v>43</v>
      </c>
    </row>
    <row r="16" spans="1:19" ht="409.5" customHeight="1" x14ac:dyDescent="0.2">
      <c r="A16" s="6" t="str">
        <f ca="1">IFERROR(__xludf.DUMMYFUNCTION("""COMPUTED_VALUE"""),"Hooke's Law")</f>
        <v>Hooke's Law</v>
      </c>
      <c r="B16" s="6" t="str">
        <f ca="1">IFERROR(__xludf.DUMMYFUNCTION("""COMPUTED_VALUE"""),"Application")</f>
        <v>Application</v>
      </c>
      <c r="C16" s="6" t="str">
        <f ca="1">IFERROR(__xludf.DUMMYFUNCTION("""COMPUTED_VALUE"""),"Hypothesis Scratchpad")</f>
        <v>Hypothesis Scratchpad</v>
      </c>
      <c r="D16" s="7" t="str">
        <f ca="1">IFERROR(__xludf.DUMMYFUNCTION("""COMPUTED_VALUE"""),"No task description")</f>
        <v>No task description</v>
      </c>
      <c r="E16"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16" s="7"/>
      <c r="G16" s="8" t="s">
        <v>43</v>
      </c>
      <c r="H16" s="8" t="s">
        <v>44</v>
      </c>
      <c r="I16" s="8" t="s">
        <v>44</v>
      </c>
      <c r="J16" s="8" t="s">
        <v>44</v>
      </c>
      <c r="K16" s="9" t="s">
        <v>44</v>
      </c>
      <c r="L16" s="9" t="s">
        <v>43</v>
      </c>
      <c r="M16" s="9" t="s">
        <v>44</v>
      </c>
      <c r="N16" s="9" t="s">
        <v>44</v>
      </c>
      <c r="O16" s="10" t="s">
        <v>44</v>
      </c>
      <c r="P16" s="10" t="s">
        <v>44</v>
      </c>
      <c r="Q16" s="10" t="s">
        <v>44</v>
      </c>
      <c r="R16" s="10" t="s">
        <v>43</v>
      </c>
      <c r="S16" s="10" t="s">
        <v>43</v>
      </c>
    </row>
    <row r="17" spans="1:19" ht="85" customHeight="1" x14ac:dyDescent="0.2">
      <c r="A17" s="6" t="str">
        <f ca="1">IFERROR(__xludf.DUMMYFUNCTION("""COMPUTED_VALUE"""),"Hooke's Law")</f>
        <v>Hooke's Law</v>
      </c>
      <c r="B17" s="6" t="str">
        <f ca="1">IFERROR(__xludf.DUMMYFUNCTION("""COMPUTED_VALUE"""),"Resource")</f>
        <v>Resource</v>
      </c>
      <c r="C17" s="6" t="str">
        <f ca="1">IFERROR(__xludf.DUMMYFUNCTION("""COMPUTED_VALUE"""),"Explain.graasp")</f>
        <v>Explain.graasp</v>
      </c>
      <c r="D17" s="7" t="str">
        <f ca="1">IFERROR(__xludf.DUMMYFUNCTION("""COMPUTED_VALUE"""),"&lt;p&gt;What happens to the extension when force on the spring increases?&lt;/p&gt;&lt;p&gt;&lt;br&gt;&lt;br&gt;&lt;/p&gt;")</f>
        <v>&lt;p&gt;What happens to the extension when force on the spring increases?&lt;/p&gt;&lt;p&gt;&lt;br&gt;&lt;br&gt;&lt;/p&gt;</v>
      </c>
      <c r="E17" s="7" t="str">
        <f ca="1">IFERROR(__xludf.DUMMYFUNCTION("""COMPUTED_VALUE"""),"No artifact embedded")</f>
        <v>No artifact embedded</v>
      </c>
      <c r="F17" s="7"/>
      <c r="G17" s="8" t="s">
        <v>44</v>
      </c>
      <c r="H17" s="8" t="s">
        <v>43</v>
      </c>
      <c r="I17" s="8" t="s">
        <v>44</v>
      </c>
      <c r="J17" s="8" t="s">
        <v>44</v>
      </c>
      <c r="K17" s="9" t="s">
        <v>44</v>
      </c>
      <c r="L17" s="9" t="s">
        <v>43</v>
      </c>
      <c r="M17" s="9" t="s">
        <v>43</v>
      </c>
      <c r="N17" s="9" t="s">
        <v>43</v>
      </c>
      <c r="O17" s="10" t="s">
        <v>44</v>
      </c>
      <c r="P17" s="10" t="s">
        <v>44</v>
      </c>
      <c r="Q17" s="10" t="s">
        <v>44</v>
      </c>
      <c r="R17" s="10" t="s">
        <v>43</v>
      </c>
      <c r="S17" s="10" t="s">
        <v>43</v>
      </c>
    </row>
    <row r="18" spans="1:19" ht="318" customHeight="1" x14ac:dyDescent="0.2">
      <c r="A18" s="6" t="str">
        <f ca="1">IFERROR(__xludf.DUMMYFUNCTION("""COMPUTED_VALUE"""),"Hooke's Law")</f>
        <v>Hooke's Law</v>
      </c>
      <c r="B18" s="6" t="str">
        <f ca="1">IFERROR(__xludf.DUMMYFUNCTION("""COMPUTED_VALUE"""),"Application")</f>
        <v>Application</v>
      </c>
      <c r="C18" s="6" t="str">
        <f ca="1">IFERROR(__xludf.DUMMYFUNCTION("""COMPUTED_VALUE"""),"Input Box")</f>
        <v>Input Box</v>
      </c>
      <c r="D18" s="7" t="str">
        <f ca="1">IFERROR(__xludf.DUMMYFUNCTION("""COMPUTED_VALUE"""),"No task description")</f>
        <v>No task description</v>
      </c>
      <c r="E18"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18" s="7"/>
      <c r="G18" s="8" t="s">
        <v>43</v>
      </c>
      <c r="H18" s="8" t="s">
        <v>43</v>
      </c>
      <c r="I18" s="8" t="s">
        <v>44</v>
      </c>
      <c r="J18" s="8" t="s">
        <v>44</v>
      </c>
      <c r="K18" s="9" t="s">
        <v>43</v>
      </c>
      <c r="L18" s="9" t="s">
        <v>43</v>
      </c>
      <c r="M18" s="9" t="s">
        <v>44</v>
      </c>
      <c r="N18" s="9" t="s">
        <v>44</v>
      </c>
      <c r="O18" s="10" t="s">
        <v>43</v>
      </c>
      <c r="P18" s="10" t="s">
        <v>43</v>
      </c>
      <c r="Q18" s="10" t="s">
        <v>43</v>
      </c>
      <c r="R18" s="10" t="s">
        <v>43</v>
      </c>
      <c r="S18" s="10" t="s">
        <v>43</v>
      </c>
    </row>
    <row r="19" spans="1:19" ht="121" customHeight="1" x14ac:dyDescent="0.2">
      <c r="A19" s="6" t="str">
        <f ca="1">IFERROR(__xludf.DUMMYFUNCTION("""COMPUTED_VALUE"""),"Hooke's Law")</f>
        <v>Hooke's Law</v>
      </c>
      <c r="B19" s="6" t="str">
        <f ca="1">IFERROR(__xludf.DUMMYFUNCTION("""COMPUTED_VALUE"""),"Resource")</f>
        <v>Resource</v>
      </c>
      <c r="C19" s="6" t="str">
        <f ca="1">IFERROR(__xludf.DUMMYFUNCTION("""COMPUTED_VALUE"""),"explain 2.graasp")</f>
        <v>explain 2.graasp</v>
      </c>
      <c r="D19" s="7" t="str">
        <f ca="1">IFERROR(__xludf.DUMMYFUNCTION("""COMPUTED_VALUE"""),"&lt;p&gt;What do you think is the relationship between the applied forces (weight of suspended mass) to the extensions on the spring?&lt;/p&gt;")</f>
        <v>&lt;p&gt;What do you think is the relationship between the applied forces (weight of suspended mass) to the extensions on the spring?&lt;/p&gt;</v>
      </c>
      <c r="E19" s="7" t="str">
        <f ca="1">IFERROR(__xludf.DUMMYFUNCTION("""COMPUTED_VALUE"""),"No artifact embedded")</f>
        <v>No artifact embedded</v>
      </c>
      <c r="F19" s="7"/>
      <c r="G19" s="8" t="s">
        <v>43</v>
      </c>
      <c r="H19" s="8" t="s">
        <v>43</v>
      </c>
      <c r="I19" s="8" t="s">
        <v>44</v>
      </c>
      <c r="J19" s="8" t="s">
        <v>44</v>
      </c>
      <c r="K19" s="9" t="s">
        <v>44</v>
      </c>
      <c r="L19" s="9" t="s">
        <v>43</v>
      </c>
      <c r="M19" s="9" t="s">
        <v>43</v>
      </c>
      <c r="N19" s="9" t="s">
        <v>43</v>
      </c>
      <c r="O19" s="10" t="s">
        <v>44</v>
      </c>
      <c r="P19" s="10" t="s">
        <v>44</v>
      </c>
      <c r="Q19" s="10" t="s">
        <v>44</v>
      </c>
      <c r="R19" s="10" t="s">
        <v>43</v>
      </c>
      <c r="S19" s="10" t="s">
        <v>43</v>
      </c>
    </row>
    <row r="20" spans="1:19" ht="318" customHeight="1" x14ac:dyDescent="0.2">
      <c r="A20" s="6" t="str">
        <f ca="1">IFERROR(__xludf.DUMMYFUNCTION("""COMPUTED_VALUE"""),"Hooke's Law")</f>
        <v>Hooke's Law</v>
      </c>
      <c r="B20" s="6" t="str">
        <f ca="1">IFERROR(__xludf.DUMMYFUNCTION("""COMPUTED_VALUE"""),"Application")</f>
        <v>Application</v>
      </c>
      <c r="C20" s="6" t="str">
        <f ca="1">IFERROR(__xludf.DUMMYFUNCTION("""COMPUTED_VALUE"""),"Input Box (1)")</f>
        <v>Input Box (1)</v>
      </c>
      <c r="D20" s="7" t="str">
        <f ca="1">IFERROR(__xludf.DUMMYFUNCTION("""COMPUTED_VALUE"""),"No task description")</f>
        <v>No task description</v>
      </c>
      <c r="E20"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20" s="7"/>
      <c r="G20" s="8" t="s">
        <v>43</v>
      </c>
      <c r="H20" s="8" t="s">
        <v>43</v>
      </c>
      <c r="I20" s="8" t="s">
        <v>44</v>
      </c>
      <c r="J20" s="8" t="s">
        <v>44</v>
      </c>
      <c r="K20" s="9" t="s">
        <v>43</v>
      </c>
      <c r="L20" s="9" t="s">
        <v>43</v>
      </c>
      <c r="M20" s="9" t="s">
        <v>44</v>
      </c>
      <c r="N20" s="9" t="s">
        <v>44</v>
      </c>
      <c r="O20" s="10" t="s">
        <v>43</v>
      </c>
      <c r="P20" s="10" t="s">
        <v>43</v>
      </c>
      <c r="Q20" s="10" t="s">
        <v>43</v>
      </c>
      <c r="R20" s="10" t="s">
        <v>43</v>
      </c>
      <c r="S20" s="10" t="s">
        <v>43</v>
      </c>
    </row>
    <row r="21" spans="1:19" ht="85" customHeight="1" x14ac:dyDescent="0.2">
      <c r="A21" s="6" t="str">
        <f ca="1">IFERROR(__xludf.DUMMYFUNCTION("""COMPUTED_VALUE"""),"Hooke's Law")</f>
        <v>Hooke's Law</v>
      </c>
      <c r="B21" s="6" t="str">
        <f ca="1">IFERROR(__xludf.DUMMYFUNCTION("""COMPUTED_VALUE"""),"Resource")</f>
        <v>Resource</v>
      </c>
      <c r="C21" s="6" t="str">
        <f ca="1">IFERROR(__xludf.DUMMYFUNCTION("""COMPUTED_VALUE"""),"explain 3.graasp")</f>
        <v>explain 3.graasp</v>
      </c>
      <c r="D21" s="7" t="str">
        <f ca="1">IFERROR(__xludf.DUMMYFUNCTION("""COMPUTED_VALUE"""),"&lt;p&gt;Is the measure of extension on the spring the same when loading the masses as when offloading?&lt;/p&gt;")</f>
        <v>&lt;p&gt;Is the measure of extension on the spring the same when loading the masses as when offloading?&lt;/p&gt;</v>
      </c>
      <c r="E21" s="7" t="str">
        <f ca="1">IFERROR(__xludf.DUMMYFUNCTION("""COMPUTED_VALUE"""),"No artifact embedded")</f>
        <v>No artifact embedded</v>
      </c>
      <c r="F21" s="7"/>
      <c r="G21" s="8" t="s">
        <v>43</v>
      </c>
      <c r="H21" s="8" t="s">
        <v>43</v>
      </c>
      <c r="I21" s="8" t="s">
        <v>44</v>
      </c>
      <c r="J21" s="8" t="s">
        <v>44</v>
      </c>
      <c r="K21" s="9" t="s">
        <v>44</v>
      </c>
      <c r="L21" s="9" t="s">
        <v>43</v>
      </c>
      <c r="M21" s="9" t="s">
        <v>43</v>
      </c>
      <c r="N21" s="9" t="s">
        <v>43</v>
      </c>
      <c r="O21" s="10" t="s">
        <v>44</v>
      </c>
      <c r="P21" s="10" t="s">
        <v>44</v>
      </c>
      <c r="Q21" s="10" t="s">
        <v>44</v>
      </c>
      <c r="R21" s="10" t="s">
        <v>43</v>
      </c>
      <c r="S21" s="10" t="s">
        <v>43</v>
      </c>
    </row>
    <row r="22" spans="1:19" ht="318" customHeight="1" x14ac:dyDescent="0.2">
      <c r="A22" s="6" t="str">
        <f ca="1">IFERROR(__xludf.DUMMYFUNCTION("""COMPUTED_VALUE"""),"Hooke's Law")</f>
        <v>Hooke's Law</v>
      </c>
      <c r="B22" s="6" t="str">
        <f ca="1">IFERROR(__xludf.DUMMYFUNCTION("""COMPUTED_VALUE"""),"Application")</f>
        <v>Application</v>
      </c>
      <c r="C22" s="6" t="str">
        <f ca="1">IFERROR(__xludf.DUMMYFUNCTION("""COMPUTED_VALUE"""),"Input Box (2)")</f>
        <v>Input Box (2)</v>
      </c>
      <c r="D22" s="7" t="str">
        <f ca="1">IFERROR(__xludf.DUMMYFUNCTION("""COMPUTED_VALUE"""),"No task description")</f>
        <v>No task description</v>
      </c>
      <c r="E22"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22" s="7"/>
      <c r="G22" s="8" t="s">
        <v>43</v>
      </c>
      <c r="H22" s="8" t="s">
        <v>43</v>
      </c>
      <c r="I22" s="8" t="s">
        <v>44</v>
      </c>
      <c r="J22" s="8" t="s">
        <v>44</v>
      </c>
      <c r="K22" s="9" t="s">
        <v>43</v>
      </c>
      <c r="L22" s="9" t="s">
        <v>43</v>
      </c>
      <c r="M22" s="9" t="s">
        <v>44</v>
      </c>
      <c r="N22" s="9" t="s">
        <v>44</v>
      </c>
      <c r="O22" s="10" t="s">
        <v>43</v>
      </c>
      <c r="P22" s="10" t="s">
        <v>43</v>
      </c>
      <c r="Q22" s="10" t="s">
        <v>43</v>
      </c>
      <c r="R22" s="10" t="s">
        <v>43</v>
      </c>
      <c r="S22" s="10" t="s">
        <v>43</v>
      </c>
    </row>
    <row r="23" spans="1:19" ht="37" customHeight="1" x14ac:dyDescent="0.2">
      <c r="A23" s="6" t="str">
        <f ca="1">IFERROR(__xludf.DUMMYFUNCTION("""COMPUTED_VALUE"""),"Hooke's Law")</f>
        <v>Hooke's Law</v>
      </c>
      <c r="B23" s="6" t="str">
        <f ca="1">IFERROR(__xludf.DUMMYFUNCTION("""COMPUTED_VALUE"""),"Resource")</f>
        <v>Resource</v>
      </c>
      <c r="C23" s="6" t="str">
        <f ca="1">IFERROR(__xludf.DUMMYFUNCTION("""COMPUTED_VALUE"""),"to proceed.graasp")</f>
        <v>to proceed.graasp</v>
      </c>
      <c r="D23" s="7" t="str">
        <f ca="1">IFERROR(__xludf.DUMMYFUNCTION("""COMPUTED_VALUE"""),"&lt;p&gt;Click on Elaborate to continue&lt;/p&gt;")</f>
        <v>&lt;p&gt;Click on Elaborate to continue&lt;/p&gt;</v>
      </c>
      <c r="E23" s="7" t="str">
        <f ca="1">IFERROR(__xludf.DUMMYFUNCTION("""COMPUTED_VALUE"""),"No artifact embedded")</f>
        <v>No artifact embedded</v>
      </c>
      <c r="F23" s="7"/>
      <c r="G23" s="8" t="s">
        <v>44</v>
      </c>
      <c r="H23" s="8" t="s">
        <v>43</v>
      </c>
      <c r="I23" s="8" t="s">
        <v>43</v>
      </c>
      <c r="J23" s="8" t="s">
        <v>44</v>
      </c>
      <c r="K23" s="9" t="s">
        <v>44</v>
      </c>
      <c r="L23" s="9" t="s">
        <v>43</v>
      </c>
      <c r="M23" s="9" t="s">
        <v>43</v>
      </c>
      <c r="N23" s="9" t="s">
        <v>43</v>
      </c>
      <c r="O23" s="10" t="s">
        <v>43</v>
      </c>
      <c r="P23" s="10" t="s">
        <v>43</v>
      </c>
      <c r="Q23" s="10" t="s">
        <v>43</v>
      </c>
      <c r="R23" s="10" t="s">
        <v>43</v>
      </c>
      <c r="S23" s="10" t="s">
        <v>43</v>
      </c>
    </row>
    <row r="24" spans="1:19" ht="25" customHeight="1" x14ac:dyDescent="0.2">
      <c r="A24" s="6" t="str">
        <f ca="1">IFERROR(__xludf.DUMMYFUNCTION("""COMPUTED_VALUE"""),"Hooke's Law")</f>
        <v>Hooke's Law</v>
      </c>
      <c r="B24" s="6" t="str">
        <f ca="1">IFERROR(__xludf.DUMMYFUNCTION("""COMPUTED_VALUE"""),"Space")</f>
        <v>Space</v>
      </c>
      <c r="C24" s="6" t="str">
        <f ca="1">IFERROR(__xludf.DUMMYFUNCTION("""COMPUTED_VALUE"""),"Elaborate")</f>
        <v>Elaborate</v>
      </c>
      <c r="D24" s="7" t="str">
        <f ca="1">IFERROR(__xludf.DUMMYFUNCTION("""COMPUTED_VALUE"""),"No task description")</f>
        <v>No task description</v>
      </c>
      <c r="E24" s="7" t="str">
        <f ca="1">IFERROR(__xludf.DUMMYFUNCTION("""COMPUTED_VALUE"""),"No artifact embedded")</f>
        <v>No artifact embedded</v>
      </c>
      <c r="F24" s="7"/>
      <c r="G24" s="8" t="s">
        <v>43</v>
      </c>
      <c r="H24" s="8" t="s">
        <v>43</v>
      </c>
      <c r="I24" s="8" t="s">
        <v>43</v>
      </c>
      <c r="J24" s="8" t="s">
        <v>43</v>
      </c>
      <c r="K24" s="9" t="s">
        <v>44</v>
      </c>
      <c r="L24" s="9" t="s">
        <v>43</v>
      </c>
      <c r="M24" s="9" t="s">
        <v>43</v>
      </c>
      <c r="N24" s="9" t="s">
        <v>43</v>
      </c>
      <c r="O24" s="10" t="s">
        <v>43</v>
      </c>
      <c r="P24" s="10" t="s">
        <v>43</v>
      </c>
      <c r="Q24" s="10" t="s">
        <v>43</v>
      </c>
      <c r="R24" s="10" t="s">
        <v>43</v>
      </c>
      <c r="S24" s="10" t="s">
        <v>43</v>
      </c>
    </row>
    <row r="25" spans="1:19" ht="409.5" customHeight="1" x14ac:dyDescent="0.2">
      <c r="A25" s="6" t="str">
        <f ca="1">IFERROR(__xludf.DUMMYFUNCTION("""COMPUTED_VALUE"""),"Hooke's Law")</f>
        <v>Hooke's Law</v>
      </c>
      <c r="B25" s="6" t="str">
        <f ca="1">IFERROR(__xludf.DUMMYFUNCTION("""COMPUTED_VALUE"""),"Resource")</f>
        <v>Resource</v>
      </c>
      <c r="C25" s="6" t="str">
        <f ca="1">IFERROR(__xludf.DUMMYFUNCTION("""COMPUTED_VALUE"""),"Elaboration.graasp")</f>
        <v>Elaboration.graasp</v>
      </c>
      <c r="D25" s="7" t="str">
        <f ca="1">IFERROR(__xludf.DUMMYFUNCTION("""COMPUTED_VALUE"""),"&lt;p&gt;          Materials that are able to regain their original size when force deforming them is withdrawn are said to be elastic.&lt;/p&gt;&lt;p&gt;The measure of extension on an elastic material is proportional to the force exerted on them.&lt;br&gt;This essentially means"&amp;" that an increase in extending force leads to an increase in size of the material.&lt;br&gt;This however has a limit beyond which the material won’t be able to regain its initial size after the deforming force is withdrawn.&lt;br&gt;The greatest extent within which a"&amp;" deformed material is able to regain its size after deformation is called its elastic limit.&lt;br&gt;The extension of a material within the elastic limit is called elastic deformation while extension beyond the material’s elastic limit is called plastic deform"&amp;"ation.&lt;br&gt;In this case then;&lt;br&gt;        The extension on an elastic material is directly proportional to the force applied as long as the elastic limit is not exceeded.&lt;br&gt;This is called the Hooke’s Law.&lt;br&gt;In expression form&lt;br&gt;                       F α"&amp;"  e&lt;br&gt;Introducing a constant k of proportionality,&lt;br&gt;                       F = ke&lt;br&gt;The constant k is called the spring constant of the material being considered.&lt;br&gt;When the force is in N and extension in m, the units of k are N/m.&lt;br&gt;For elastic mat"&amp;"erials that need to withstand large forces without suffering permanent deformation, their value of k should be large.&lt;br&gt;This ensures small extension when large forces are exerted on them.&lt;/p&gt;")</f>
        <v>&lt;p&gt;          Materials that are able to regain their original size when force deforming them is withdrawn are said to be elastic.&lt;/p&gt;&lt;p&gt;The measure of extension on an elastic material is proportional to the force exerted on them.&lt;br&gt;This essentially means that an increase in extending force leads to an increase in size of the material.&lt;br&gt;This however has a limit beyond which the material won’t be able to regain its initial size after the deforming force is withdrawn.&lt;br&gt;The greatest extent within which a deformed material is able to regain its size after deformation is called its elastic limit.&lt;br&gt;The extension of a material within the elastic limit is called elastic deformation while extension beyond the material’s elastic limit is called plastic deformation.&lt;br&gt;In this case then;&lt;br&gt;        The extension on an elastic material is directly proportional to the force applied as long as the elastic limit is not exceeded.&lt;br&gt;This is called the Hooke’s Law.&lt;br&gt;In expression form&lt;br&gt;                       F α  e&lt;br&gt;Introducing a constant k of proportionality,&lt;br&gt;                       F = ke&lt;br&gt;The constant k is called the spring constant of the material being considered.&lt;br&gt;When the force is in N and extension in m, the units of k are N/m.&lt;br&gt;For elastic materials that need to withstand large forces without suffering permanent deformation, their value of k should be large.&lt;br&gt;This ensures small extension when large forces are exerted on them.&lt;/p&gt;</v>
      </c>
      <c r="E25" s="7" t="str">
        <f ca="1">IFERROR(__xludf.DUMMYFUNCTION("""COMPUTED_VALUE"""),"No artifact embedded")</f>
        <v>No artifact embedded</v>
      </c>
      <c r="F25" s="7"/>
      <c r="G25" s="8" t="s">
        <v>44</v>
      </c>
      <c r="H25" s="8" t="s">
        <v>43</v>
      </c>
      <c r="I25" s="8" t="s">
        <v>43</v>
      </c>
      <c r="J25" s="8" t="s">
        <v>43</v>
      </c>
      <c r="K25" s="9" t="s">
        <v>43</v>
      </c>
      <c r="L25" s="9" t="s">
        <v>43</v>
      </c>
      <c r="M25" s="9" t="s">
        <v>43</v>
      </c>
      <c r="N25" s="9" t="s">
        <v>43</v>
      </c>
      <c r="O25" s="10" t="s">
        <v>43</v>
      </c>
      <c r="P25" s="10" t="s">
        <v>43</v>
      </c>
      <c r="Q25" s="10" t="s">
        <v>43</v>
      </c>
      <c r="R25" s="10" t="s">
        <v>43</v>
      </c>
      <c r="S25" s="10" t="s">
        <v>43</v>
      </c>
    </row>
    <row r="26" spans="1:19" ht="37" customHeight="1" x14ac:dyDescent="0.2">
      <c r="A26" s="6" t="str">
        <f ca="1">IFERROR(__xludf.DUMMYFUNCTION("""COMPUTED_VALUE"""),"Hooke's Law")</f>
        <v>Hooke's Law</v>
      </c>
      <c r="B26" s="6" t="str">
        <f ca="1">IFERROR(__xludf.DUMMYFUNCTION("""COMPUTED_VALUE"""),"Resource")</f>
        <v>Resource</v>
      </c>
      <c r="C26" s="6" t="str">
        <f ca="1">IFERROR(__xludf.DUMMYFUNCTION("""COMPUTED_VALUE"""),"to proceed.graasp")</f>
        <v>to proceed.graasp</v>
      </c>
      <c r="D26" s="7" t="str">
        <f ca="1">IFERROR(__xludf.DUMMYFUNCTION("""COMPUTED_VALUE"""),"&lt;p&gt;Click on Evaluation to continue&lt;/p&gt;")</f>
        <v>&lt;p&gt;Click on Evaluation to continue&lt;/p&gt;</v>
      </c>
      <c r="E26" s="7" t="str">
        <f ca="1">IFERROR(__xludf.DUMMYFUNCTION("""COMPUTED_VALUE"""),"No artifact embedded")</f>
        <v>No artifact embedded</v>
      </c>
      <c r="F26" s="7"/>
      <c r="G26" s="8" t="s">
        <v>44</v>
      </c>
      <c r="H26" s="8" t="s">
        <v>43</v>
      </c>
      <c r="I26" s="8" t="s">
        <v>43</v>
      </c>
      <c r="J26" s="8" t="s">
        <v>43</v>
      </c>
      <c r="K26" s="9" t="s">
        <v>44</v>
      </c>
      <c r="L26" s="9" t="s">
        <v>43</v>
      </c>
      <c r="M26" s="9" t="s">
        <v>43</v>
      </c>
      <c r="N26" s="9" t="s">
        <v>43</v>
      </c>
      <c r="O26" s="10" t="s">
        <v>43</v>
      </c>
      <c r="P26" s="10" t="s">
        <v>43</v>
      </c>
      <c r="Q26" s="10" t="s">
        <v>43</v>
      </c>
      <c r="R26" s="10" t="s">
        <v>43</v>
      </c>
      <c r="S26" s="10" t="s">
        <v>43</v>
      </c>
    </row>
    <row r="27" spans="1:19" ht="25" customHeight="1" x14ac:dyDescent="0.2">
      <c r="A27" s="6" t="str">
        <f ca="1">IFERROR(__xludf.DUMMYFUNCTION("""COMPUTED_VALUE"""),"Hooke's Law")</f>
        <v>Hooke's Law</v>
      </c>
      <c r="B27" s="6" t="str">
        <f ca="1">IFERROR(__xludf.DUMMYFUNCTION("""COMPUTED_VALUE"""),"Space")</f>
        <v>Space</v>
      </c>
      <c r="C27" s="6" t="str">
        <f ca="1">IFERROR(__xludf.DUMMYFUNCTION("""COMPUTED_VALUE"""),"Evaluation")</f>
        <v>Evaluation</v>
      </c>
      <c r="D27" s="7" t="str">
        <f ca="1">IFERROR(__xludf.DUMMYFUNCTION("""COMPUTED_VALUE"""),"No task description")</f>
        <v>No task description</v>
      </c>
      <c r="E27" s="7" t="str">
        <f ca="1">IFERROR(__xludf.DUMMYFUNCTION("""COMPUTED_VALUE"""),"No artifact embedded")</f>
        <v>No artifact embedded</v>
      </c>
      <c r="F27" s="7"/>
      <c r="G27" s="8" t="s">
        <v>43</v>
      </c>
      <c r="H27" s="8" t="s">
        <v>43</v>
      </c>
      <c r="I27" s="8" t="s">
        <v>43</v>
      </c>
      <c r="J27" s="8" t="s">
        <v>43</v>
      </c>
      <c r="K27" s="9" t="s">
        <v>44</v>
      </c>
      <c r="L27" s="9" t="s">
        <v>43</v>
      </c>
      <c r="M27" s="9" t="s">
        <v>43</v>
      </c>
      <c r="N27" s="9" t="s">
        <v>43</v>
      </c>
      <c r="O27" s="10" t="s">
        <v>43</v>
      </c>
      <c r="P27" s="10" t="s">
        <v>43</v>
      </c>
      <c r="Q27" s="10" t="s">
        <v>43</v>
      </c>
      <c r="R27" s="10" t="s">
        <v>43</v>
      </c>
      <c r="S27" s="10" t="s">
        <v>43</v>
      </c>
    </row>
    <row r="28" spans="1:19" ht="274" customHeight="1" x14ac:dyDescent="0.2">
      <c r="A28" s="6" t="str">
        <f ca="1">IFERROR(__xludf.DUMMYFUNCTION("""COMPUTED_VALUE"""),"Hooke's Law")</f>
        <v>Hooke's Law</v>
      </c>
      <c r="B28" s="6" t="str">
        <f ca="1">IFERROR(__xludf.DUMMYFUNCTION("""COMPUTED_VALUE"""),"Application")</f>
        <v>Application</v>
      </c>
      <c r="C28" s="6" t="str">
        <f ca="1">IFERROR(__xludf.DUMMYFUNCTION("""COMPUTED_VALUE"""),"Quiz Tool")</f>
        <v>Quiz Tool</v>
      </c>
      <c r="D28" s="7" t="str">
        <f ca="1">IFERROR(__xludf.DUMMYFUNCTION("""COMPUTED_VALUE"""),"&lt;p&gt;Attempt the following questions&lt;/p&gt;")</f>
        <v>&lt;p&gt;Attempt the following questions&lt;/p&gt;</v>
      </c>
      <c r="E28"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28" s="7"/>
      <c r="G28" s="8" t="s">
        <v>43</v>
      </c>
      <c r="H28" s="8" t="s">
        <v>43</v>
      </c>
      <c r="I28" s="8" t="s">
        <v>43</v>
      </c>
      <c r="J28" s="8" t="s">
        <v>44</v>
      </c>
      <c r="K28" s="9" t="s">
        <v>44</v>
      </c>
      <c r="L28" s="9" t="s">
        <v>43</v>
      </c>
      <c r="M28" s="9" t="s">
        <v>43</v>
      </c>
      <c r="N28" s="9" t="s">
        <v>43</v>
      </c>
      <c r="O28" s="10" t="s">
        <v>43</v>
      </c>
      <c r="P28" s="10" t="s">
        <v>43</v>
      </c>
      <c r="Q28" s="10" t="s">
        <v>43</v>
      </c>
      <c r="R28" s="10" t="s">
        <v>43</v>
      </c>
      <c r="S28" s="10" t="s">
        <v>43</v>
      </c>
    </row>
    <row r="29" spans="1:19" ht="37" customHeight="1" x14ac:dyDescent="0.2">
      <c r="A29" s="6" t="str">
        <f ca="1">IFERROR(__xludf.DUMMYFUNCTION("""COMPUTED_VALUE"""),"Hooke's Law")</f>
        <v>Hooke's Law</v>
      </c>
      <c r="B29" s="6" t="str">
        <f ca="1">IFERROR(__xludf.DUMMYFUNCTION("""COMPUTED_VALUE"""),"Resource")</f>
        <v>Resource</v>
      </c>
      <c r="C29" s="6" t="str">
        <f ca="1">IFERROR(__xludf.DUMMYFUNCTION("""COMPUTED_VALUE"""),"Q5..graasp")</f>
        <v>Q5..graasp</v>
      </c>
      <c r="D29" s="7" t="str">
        <f ca="1">IFERROR(__xludf.DUMMYFUNCTION("""COMPUTED_VALUE"""),"&lt;p&gt;Q6. State Hooke's Law &lt;/p&gt;")</f>
        <v>&lt;p&gt;Q6. State Hooke's Law &lt;/p&gt;</v>
      </c>
      <c r="E29" s="7" t="str">
        <f ca="1">IFERROR(__xludf.DUMMYFUNCTION("""COMPUTED_VALUE"""),"No artifact embedded")</f>
        <v>No artifact embedded</v>
      </c>
      <c r="F29" s="7"/>
      <c r="G29" s="8" t="s">
        <v>44</v>
      </c>
      <c r="H29" s="8" t="s">
        <v>43</v>
      </c>
      <c r="I29" s="8" t="s">
        <v>43</v>
      </c>
      <c r="J29" s="8" t="s">
        <v>43</v>
      </c>
      <c r="K29" s="9" t="s">
        <v>44</v>
      </c>
      <c r="L29" s="9" t="s">
        <v>43</v>
      </c>
      <c r="M29" s="9" t="s">
        <v>43</v>
      </c>
      <c r="N29" s="9" t="s">
        <v>43</v>
      </c>
      <c r="O29" s="10" t="s">
        <v>43</v>
      </c>
      <c r="P29" s="10" t="s">
        <v>43</v>
      </c>
      <c r="Q29" s="10" t="s">
        <v>43</v>
      </c>
      <c r="R29" s="10" t="s">
        <v>43</v>
      </c>
      <c r="S29" s="10" t="s">
        <v>43</v>
      </c>
    </row>
    <row r="30" spans="1:19" ht="318" customHeight="1" x14ac:dyDescent="0.2">
      <c r="A30" s="6" t="str">
        <f ca="1">IFERROR(__xludf.DUMMYFUNCTION("""COMPUTED_VALUE"""),"Hooke's Law")</f>
        <v>Hooke's Law</v>
      </c>
      <c r="B30" s="6" t="str">
        <f ca="1">IFERROR(__xludf.DUMMYFUNCTION("""COMPUTED_VALUE"""),"Application")</f>
        <v>Application</v>
      </c>
      <c r="C30" s="6" t="str">
        <f ca="1">IFERROR(__xludf.DUMMYFUNCTION("""COMPUTED_VALUE"""),"Input Box")</f>
        <v>Input Box</v>
      </c>
      <c r="D30" s="7" t="str">
        <f ca="1">IFERROR(__xludf.DUMMYFUNCTION("""COMPUTED_VALUE"""),"No task description")</f>
        <v>No task description</v>
      </c>
      <c r="E30"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30" s="7"/>
      <c r="G30" s="8" t="s">
        <v>43</v>
      </c>
      <c r="H30" s="8" t="s">
        <v>43</v>
      </c>
      <c r="I30" s="8" t="s">
        <v>44</v>
      </c>
      <c r="J30" s="8" t="s">
        <v>44</v>
      </c>
      <c r="K30" s="9" t="s">
        <v>43</v>
      </c>
      <c r="L30" s="9" t="s">
        <v>43</v>
      </c>
      <c r="M30" s="9" t="s">
        <v>44</v>
      </c>
      <c r="N30" s="9" t="s">
        <v>44</v>
      </c>
      <c r="O30" s="10" t="s">
        <v>43</v>
      </c>
      <c r="P30" s="10" t="s">
        <v>43</v>
      </c>
      <c r="Q30" s="10" t="s">
        <v>43</v>
      </c>
      <c r="R30" s="10" t="s">
        <v>43</v>
      </c>
      <c r="S30" s="10" t="s">
        <v>43</v>
      </c>
    </row>
    <row r="31" spans="1:19" ht="73" customHeight="1" x14ac:dyDescent="0.2">
      <c r="A31" s="6" t="str">
        <f ca="1">IFERROR(__xludf.DUMMYFUNCTION("""COMPUTED_VALUE"""),"Hooke's Law")</f>
        <v>Hooke's Law</v>
      </c>
      <c r="B31" s="6" t="str">
        <f ca="1">IFERROR(__xludf.DUMMYFUNCTION("""COMPUTED_VALUE"""),"Application")</f>
        <v>Application</v>
      </c>
      <c r="C31" s="6" t="str">
        <f ca="1">IFERROR(__xludf.DUMMYFUNCTION("""COMPUTED_VALUE"""),"Teacher Feedback")</f>
        <v>Teacher Feedback</v>
      </c>
      <c r="D31" s="7" t="str">
        <f ca="1">IFERROR(__xludf.DUMMYFUNCTION("""COMPUTED_VALUE"""),"No task description")</f>
        <v>No task description</v>
      </c>
      <c r="E31" s="7" t="str">
        <f ca="1">IFERROR(__xludf.DUMMYFUNCTION("""COMPUTED_VALUE"""),"Golabz app/lab: ""&lt;p&gt;A tool where teachers can provide feedback to students&lt;/p&gt;\r\n""")</f>
        <v>Golabz app/lab: "&lt;p&gt;A tool where teachers can provide feedback to students&lt;/p&gt;\r\n"</v>
      </c>
      <c r="F31" s="7"/>
      <c r="G31" s="8" t="s">
        <v>43</v>
      </c>
      <c r="H31" s="8" t="s">
        <v>43</v>
      </c>
      <c r="I31" s="8" t="s">
        <v>43</v>
      </c>
      <c r="J31" s="8" t="s">
        <v>44</v>
      </c>
      <c r="K31" s="9" t="s">
        <v>43</v>
      </c>
      <c r="L31" s="9" t="s">
        <v>43</v>
      </c>
      <c r="M31" s="9" t="s">
        <v>44</v>
      </c>
      <c r="N31" s="9" t="s">
        <v>43</v>
      </c>
      <c r="O31" s="10" t="s">
        <v>43</v>
      </c>
      <c r="P31" s="10" t="s">
        <v>43</v>
      </c>
      <c r="Q31" s="10" t="s">
        <v>43</v>
      </c>
      <c r="R31" s="10" t="s">
        <v>43</v>
      </c>
      <c r="S31" s="10" t="s">
        <v>44</v>
      </c>
    </row>
    <row r="32" spans="1:19" ht="109" customHeight="1" x14ac:dyDescent="0.2">
      <c r="A32" s="6" t="str">
        <f ca="1">IFERROR(__xludf.DUMMYFUNCTION("""COMPUTED_VALUE"""),"Hooke's Law")</f>
        <v>Hooke's Law</v>
      </c>
      <c r="B32" s="6" t="str">
        <f ca="1">IFERROR(__xludf.DUMMYFUNCTION("""COMPUTED_VALUE"""),"Resource")</f>
        <v>Resource</v>
      </c>
      <c r="C32" s="6" t="str">
        <f ca="1">IFERROR(__xludf.DUMMYFUNCTION("""COMPUTED_VALUE"""),"Q6..graasp")</f>
        <v>Q6..graasp</v>
      </c>
      <c r="D32" s="7" t="str">
        <f ca="1">IFERROR(__xludf.DUMMYFUNCTION("""COMPUTED_VALUE"""),"&lt;p&gt;Q7. State one practical application of materials that;&lt;/p&gt;&lt;p&gt;(i) Obey Hooke's Law&lt;/p&gt;&lt;p&gt;(ii) Do not obey Hooke's Law&lt;/p&gt;")</f>
        <v>&lt;p&gt;Q7. State one practical application of materials that;&lt;/p&gt;&lt;p&gt;(i) Obey Hooke's Law&lt;/p&gt;&lt;p&gt;(ii) Do not obey Hooke's Law&lt;/p&gt;</v>
      </c>
      <c r="E32" s="7" t="str">
        <f ca="1">IFERROR(__xludf.DUMMYFUNCTION("""COMPUTED_VALUE"""),"No artifact embedded")</f>
        <v>No artifact embedded</v>
      </c>
      <c r="F32" s="7"/>
      <c r="G32" s="8" t="s">
        <v>43</v>
      </c>
      <c r="H32" s="8" t="s">
        <v>43</v>
      </c>
      <c r="I32" s="8" t="s">
        <v>44</v>
      </c>
      <c r="J32" s="8" t="s">
        <v>43</v>
      </c>
      <c r="K32" s="9" t="s">
        <v>44</v>
      </c>
      <c r="L32" s="9" t="s">
        <v>43</v>
      </c>
      <c r="M32" s="9" t="s">
        <v>43</v>
      </c>
      <c r="N32" s="9" t="s">
        <v>43</v>
      </c>
      <c r="O32" s="10" t="s">
        <v>44</v>
      </c>
      <c r="P32" s="10" t="s">
        <v>43</v>
      </c>
      <c r="Q32" s="10" t="s">
        <v>43</v>
      </c>
      <c r="R32" s="10" t="s">
        <v>43</v>
      </c>
      <c r="S32" s="10" t="s">
        <v>43</v>
      </c>
    </row>
    <row r="33" spans="1:19" ht="318" customHeight="1" x14ac:dyDescent="0.2">
      <c r="A33" s="6" t="str">
        <f ca="1">IFERROR(__xludf.DUMMYFUNCTION("""COMPUTED_VALUE"""),"Hooke's Law")</f>
        <v>Hooke's Law</v>
      </c>
      <c r="B33" s="6" t="str">
        <f ca="1">IFERROR(__xludf.DUMMYFUNCTION("""COMPUTED_VALUE"""),"Application")</f>
        <v>Application</v>
      </c>
      <c r="C33" s="6" t="str">
        <f ca="1">IFERROR(__xludf.DUMMYFUNCTION("""COMPUTED_VALUE"""),"Input Box (1)")</f>
        <v>Input Box (1)</v>
      </c>
      <c r="D33" s="7" t="str">
        <f ca="1">IFERROR(__xludf.DUMMYFUNCTION("""COMPUTED_VALUE"""),"No task description")</f>
        <v>No task description</v>
      </c>
      <c r="E33"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33" s="7"/>
      <c r="G33" s="8" t="s">
        <v>43</v>
      </c>
      <c r="H33" s="8" t="s">
        <v>43</v>
      </c>
      <c r="I33" s="8" t="s">
        <v>44</v>
      </c>
      <c r="J33" s="8" t="s">
        <v>44</v>
      </c>
      <c r="K33" s="9" t="s">
        <v>43</v>
      </c>
      <c r="L33" s="9" t="s">
        <v>43</v>
      </c>
      <c r="M33" s="9" t="s">
        <v>44</v>
      </c>
      <c r="N33" s="9" t="s">
        <v>44</v>
      </c>
      <c r="O33" s="10" t="s">
        <v>43</v>
      </c>
      <c r="P33" s="10" t="s">
        <v>43</v>
      </c>
      <c r="Q33" s="10" t="s">
        <v>43</v>
      </c>
      <c r="R33" s="10" t="s">
        <v>43</v>
      </c>
      <c r="S33" s="10" t="s">
        <v>43</v>
      </c>
    </row>
    <row r="34" spans="1:19" ht="73" customHeight="1" x14ac:dyDescent="0.2">
      <c r="A34" s="6" t="str">
        <f ca="1">IFERROR(__xludf.DUMMYFUNCTION("""COMPUTED_VALUE"""),"Hooke's Law")</f>
        <v>Hooke's Law</v>
      </c>
      <c r="B34" s="6" t="str">
        <f ca="1">IFERROR(__xludf.DUMMYFUNCTION("""COMPUTED_VALUE"""),"Application")</f>
        <v>Application</v>
      </c>
      <c r="C34" s="6" t="str">
        <f ca="1">IFERROR(__xludf.DUMMYFUNCTION("""COMPUTED_VALUE"""),"Teacher Feedback (1)")</f>
        <v>Teacher Feedback (1)</v>
      </c>
      <c r="D34" s="7" t="str">
        <f ca="1">IFERROR(__xludf.DUMMYFUNCTION("""COMPUTED_VALUE"""),"No task description")</f>
        <v>No task description</v>
      </c>
      <c r="E34" s="7" t="str">
        <f ca="1">IFERROR(__xludf.DUMMYFUNCTION("""COMPUTED_VALUE"""),"Golabz app/lab: ""&lt;p&gt;A tool where teachers can provide feedback to students&lt;/p&gt;\r\n""")</f>
        <v>Golabz app/lab: "&lt;p&gt;A tool where teachers can provide feedback to students&lt;/p&gt;\r\n"</v>
      </c>
      <c r="F34" s="7"/>
      <c r="G34" s="8" t="s">
        <v>43</v>
      </c>
      <c r="H34" s="8" t="s">
        <v>43</v>
      </c>
      <c r="I34" s="8" t="s">
        <v>43</v>
      </c>
      <c r="J34" s="8" t="s">
        <v>44</v>
      </c>
      <c r="K34" s="9" t="s">
        <v>43</v>
      </c>
      <c r="L34" s="9" t="s">
        <v>43</v>
      </c>
      <c r="M34" s="9" t="s">
        <v>44</v>
      </c>
      <c r="N34" s="9" t="s">
        <v>43</v>
      </c>
      <c r="O34" s="10" t="s">
        <v>43</v>
      </c>
      <c r="P34" s="10" t="s">
        <v>43</v>
      </c>
      <c r="Q34" s="10" t="s">
        <v>43</v>
      </c>
      <c r="R34" s="10" t="s">
        <v>43</v>
      </c>
      <c r="S34" s="10" t="s">
        <v>44</v>
      </c>
    </row>
    <row r="35" spans="1:19" ht="25" customHeight="1" x14ac:dyDescent="0.2">
      <c r="A35" s="6" t="str">
        <f ca="1">IFERROR(__xludf.DUMMYFUNCTION("""COMPUTED_VALUE"""),"Hooke's Law")</f>
        <v>Hooke's Law</v>
      </c>
      <c r="B35" s="6" t="str">
        <f ca="1">IFERROR(__xludf.DUMMYFUNCTION("""COMPUTED_VALUE"""),"Space")</f>
        <v>Space</v>
      </c>
      <c r="C35" s="6" t="str">
        <f ca="1">IFERROR(__xludf.DUMMYFUNCTION("""COMPUTED_VALUE"""),"Assignment")</f>
        <v>Assignment</v>
      </c>
      <c r="D35" s="7" t="str">
        <f ca="1">IFERROR(__xludf.DUMMYFUNCTION("""COMPUTED_VALUE"""),"No task description")</f>
        <v>No task description</v>
      </c>
      <c r="E35" s="7" t="str">
        <f ca="1">IFERROR(__xludf.DUMMYFUNCTION("""COMPUTED_VALUE"""),"No artifact embedded")</f>
        <v>No artifact embedded</v>
      </c>
      <c r="F35" s="7"/>
      <c r="G35" s="8" t="s">
        <v>43</v>
      </c>
      <c r="H35" s="8" t="s">
        <v>43</v>
      </c>
      <c r="I35" s="8" t="s">
        <v>43</v>
      </c>
      <c r="J35" s="8" t="s">
        <v>43</v>
      </c>
      <c r="K35" s="9" t="s">
        <v>44</v>
      </c>
      <c r="L35" s="9" t="s">
        <v>43</v>
      </c>
      <c r="M35" s="9" t="s">
        <v>43</v>
      </c>
      <c r="N35" s="9" t="s">
        <v>43</v>
      </c>
      <c r="O35" s="10" t="s">
        <v>43</v>
      </c>
      <c r="P35" s="10" t="s">
        <v>43</v>
      </c>
      <c r="Q35" s="10" t="s">
        <v>43</v>
      </c>
      <c r="R35" s="10" t="s">
        <v>43</v>
      </c>
      <c r="S35" s="10" t="s">
        <v>43</v>
      </c>
    </row>
    <row r="36" spans="1:19" ht="181" customHeight="1" x14ac:dyDescent="0.2">
      <c r="A36" s="6" t="str">
        <f ca="1">IFERROR(__xludf.DUMMYFUNCTION("""COMPUTED_VALUE"""),"Hooke's Law")</f>
        <v>Hooke's Law</v>
      </c>
      <c r="B36" s="6" t="str">
        <f ca="1">IFERROR(__xludf.DUMMYFUNCTION("""COMPUTED_VALUE"""),"Resource")</f>
        <v>Resource</v>
      </c>
      <c r="C36" s="6" t="str">
        <f ca="1">IFERROR(__xludf.DUMMYFUNCTION("""COMPUTED_VALUE"""),"Assignment.graasp")</f>
        <v>Assignment.graasp</v>
      </c>
      <c r="D36" s="7" t="str">
        <f ca="1">IFERROR(__xludf.DUMMYFUNCTION("""COMPUTED_VALUE"""),"&lt;p&gt;ASSIGNMENT&lt;/p&gt;&lt;p&gt;State and explain various uses of elastic materials&lt;br&gt;What is the effect on (a) spring constant (b) extension when springs are connected as shown in the following diagrams?&lt;/p&gt;")</f>
        <v>&lt;p&gt;ASSIGNMENT&lt;/p&gt;&lt;p&gt;State and explain various uses of elastic materials&lt;br&gt;What is the effect on (a) spring constant (b) extension when springs are connected as shown in the following diagrams?&lt;/p&gt;</v>
      </c>
      <c r="E36" s="7" t="str">
        <f ca="1">IFERROR(__xludf.DUMMYFUNCTION("""COMPUTED_VALUE"""),"No artifact embedded")</f>
        <v>No artifact embedded</v>
      </c>
      <c r="F36" s="7"/>
      <c r="G36" s="8" t="s">
        <v>43</v>
      </c>
      <c r="H36" s="8" t="s">
        <v>43</v>
      </c>
      <c r="I36" s="8" t="s">
        <v>44</v>
      </c>
      <c r="J36" s="8" t="s">
        <v>43</v>
      </c>
      <c r="K36" s="9" t="s">
        <v>44</v>
      </c>
      <c r="L36" s="9" t="s">
        <v>44</v>
      </c>
      <c r="M36" s="9" t="s">
        <v>43</v>
      </c>
      <c r="N36" s="9" t="s">
        <v>43</v>
      </c>
      <c r="O36" s="10" t="s">
        <v>44</v>
      </c>
      <c r="P36" s="10" t="s">
        <v>44</v>
      </c>
      <c r="Q36" s="10" t="s">
        <v>43</v>
      </c>
      <c r="R36" s="10" t="s">
        <v>43</v>
      </c>
      <c r="S36" s="10" t="s">
        <v>43</v>
      </c>
    </row>
    <row r="37" spans="1:19" ht="157" customHeight="1" x14ac:dyDescent="0.2">
      <c r="A37" s="6" t="str">
        <f ca="1">IFERROR(__xludf.DUMMYFUNCTION("""COMPUTED_VALUE"""),"Hooke's Law")</f>
        <v>Hooke's Law</v>
      </c>
      <c r="B37" s="6" t="str">
        <f ca="1">IFERROR(__xludf.DUMMYFUNCTION("""COMPUTED_VALUE"""),"Resource")</f>
        <v>Resource</v>
      </c>
      <c r="C37" s="6" t="str">
        <f ca="1">IFERROR(__xludf.DUMMYFUNCTION("""COMPUTED_VALUE"""),"springs.docx")</f>
        <v>springs.docx</v>
      </c>
      <c r="D37" s="7" t="str">
        <f ca="1">IFERROR(__xludf.DUMMYFUNCTION("""COMPUTED_VALUE"""),"No task description")</f>
        <v>No task description</v>
      </c>
      <c r="E37" s="7" t="str">
        <f ca="1">IFERROR(__xludf.DUMMYFUNCTION("""COMPUTED_VALUE"""),"application/vnd.openxmlformats-officedocument.wordprocessingml.document – A Microsoft Word document (DOCX), typically containing formatted text, images, and tables.")</f>
        <v>application/vnd.openxmlformats-officedocument.wordprocessingml.document – A Microsoft Word document (DOCX), typically containing formatted text, images, and tables.</v>
      </c>
      <c r="F37" s="7"/>
      <c r="G37" s="8" t="s">
        <v>44</v>
      </c>
      <c r="H37" s="8" t="s">
        <v>43</v>
      </c>
      <c r="I37" s="8" t="s">
        <v>43</v>
      </c>
      <c r="J37" s="8" t="s">
        <v>43</v>
      </c>
      <c r="K37" s="9" t="s">
        <v>43</v>
      </c>
      <c r="L37" s="9" t="s">
        <v>43</v>
      </c>
      <c r="M37" s="9" t="s">
        <v>43</v>
      </c>
      <c r="N37" s="9" t="s">
        <v>43</v>
      </c>
      <c r="O37" s="10" t="s">
        <v>43</v>
      </c>
      <c r="P37" s="10" t="s">
        <v>43</v>
      </c>
      <c r="Q37" s="10" t="s">
        <v>43</v>
      </c>
      <c r="R37" s="10" t="s">
        <v>43</v>
      </c>
      <c r="S37" s="10" t="s">
        <v>43</v>
      </c>
    </row>
    <row r="38" spans="1:19" ht="157" customHeight="1" x14ac:dyDescent="0.2">
      <c r="A38" s="6" t="str">
        <f ca="1">IFERROR(__xludf.DUMMYFUNCTION("""COMPUTED_VALUE"""),"Hooke's Law")</f>
        <v>Hooke's Law</v>
      </c>
      <c r="B38" s="6" t="str">
        <f ca="1">IFERROR(__xludf.DUMMYFUNCTION("""COMPUTED_VALUE"""),"Application")</f>
        <v>Application</v>
      </c>
      <c r="C38" s="6" t="str">
        <f ca="1">IFERROR(__xludf.DUMMYFUNCTION("""COMPUTED_VALUE"""),"File Drop")</f>
        <v>File Drop</v>
      </c>
      <c r="D38" s="7" t="str">
        <f ca="1">IFERROR(__xludf.DUMMYFUNCTION("""COMPUTED_VALUE"""),"No task description")</f>
        <v>No task description</v>
      </c>
      <c r="E38" s="7" t="str">
        <f ca="1">IFERROR(__xludf.DUMMYFUNCTION("""COMPUTED_VALUE"""),"Golabz app/lab: ""&lt;p&gt;This app allows students to upload files, e.g., assignment and reports, to the Inquiry learning Space. The app also allows teachers to download the uploaded files.&lt;/p&gt;\r\n""")</f>
        <v>Golabz app/lab: "&lt;p&gt;This app allows students to upload files, e.g., assignment and reports, to the Inquiry learning Space. The app also allows teachers to download the uploaded files.&lt;/p&gt;\r\n"</v>
      </c>
      <c r="F38" s="7"/>
      <c r="G38" s="8" t="s">
        <v>43</v>
      </c>
      <c r="H38" s="8" t="s">
        <v>43</v>
      </c>
      <c r="I38" s="8" t="s">
        <v>43</v>
      </c>
      <c r="J38" s="8" t="s">
        <v>43</v>
      </c>
      <c r="K38" s="9" t="s">
        <v>43</v>
      </c>
      <c r="L38" s="9" t="s">
        <v>43</v>
      </c>
      <c r="M38" s="9" t="s">
        <v>43</v>
      </c>
      <c r="N38" s="9" t="s">
        <v>43</v>
      </c>
      <c r="O38" s="10" t="s">
        <v>43</v>
      </c>
      <c r="P38" s="10" t="s">
        <v>43</v>
      </c>
      <c r="Q38" s="10" t="s">
        <v>43</v>
      </c>
      <c r="R38" s="10" t="s">
        <v>43</v>
      </c>
      <c r="S38" s="10" t="s">
        <v>43</v>
      </c>
    </row>
    <row r="39" spans="1:19" ht="25" customHeight="1" x14ac:dyDescent="0.2">
      <c r="A39" s="6" t="str">
        <f ca="1">IFERROR(__xludf.DUMMYFUNCTION("""COMPUTED_VALUE"""),"How do light and temperature affect photosynthesis in plants? - Version A")</f>
        <v>How do light and temperature affect photosynthesis in plants? - Version A</v>
      </c>
      <c r="B39" s="6" t="str">
        <f ca="1">IFERROR(__xludf.DUMMYFUNCTION("""COMPUTED_VALUE"""),"Space")</f>
        <v>Space</v>
      </c>
      <c r="C39" s="6" t="str">
        <f ca="1">IFERROR(__xludf.DUMMYFUNCTION("""COMPUTED_VALUE"""),"Demo")</f>
        <v>Demo</v>
      </c>
      <c r="D39" s="7" t="str">
        <f ca="1">IFERROR(__xludf.DUMMYFUNCTION("""COMPUTED_VALUE"""),"No task description")</f>
        <v>No task description</v>
      </c>
      <c r="E39" s="7" t="str">
        <f ca="1">IFERROR(__xludf.DUMMYFUNCTION("""COMPUTED_VALUE"""),"No artifact embedded")</f>
        <v>No artifact embedded</v>
      </c>
      <c r="F39" s="7"/>
      <c r="G39" s="8" t="s">
        <v>44</v>
      </c>
      <c r="H39" s="8" t="s">
        <v>43</v>
      </c>
      <c r="I39" s="8" t="s">
        <v>43</v>
      </c>
      <c r="J39" s="8" t="s">
        <v>43</v>
      </c>
      <c r="K39" s="9" t="s">
        <v>43</v>
      </c>
      <c r="L39" s="9" t="s">
        <v>43</v>
      </c>
      <c r="M39" s="9" t="s">
        <v>43</v>
      </c>
      <c r="N39" s="9" t="s">
        <v>43</v>
      </c>
      <c r="O39" s="10" t="s">
        <v>44</v>
      </c>
      <c r="P39" s="10" t="s">
        <v>44</v>
      </c>
      <c r="Q39" s="10" t="s">
        <v>44</v>
      </c>
      <c r="R39" s="10" t="s">
        <v>43</v>
      </c>
      <c r="S39" s="10" t="s">
        <v>43</v>
      </c>
    </row>
    <row r="40" spans="1:19" ht="97" customHeight="1" x14ac:dyDescent="0.2">
      <c r="A40" s="6" t="str">
        <f ca="1">IFERROR(__xludf.DUMMYFUNCTION("""COMPUTED_VALUE"""),"How do light and temperature affect photosynthesis in plants? - Version A")</f>
        <v>How do light and temperature affect photosynthesis in plants? - Version A</v>
      </c>
      <c r="B40" s="6" t="str">
        <f ca="1">IFERROR(__xludf.DUMMYFUNCTION("""COMPUTED_VALUE"""),"Resource")</f>
        <v>Resource</v>
      </c>
      <c r="C40" s="6" t="str">
        <f ca="1">IFERROR(__xludf.DUMMYFUNCTION("""COMPUTED_VALUE"""),"pilt.png")</f>
        <v>pilt.png</v>
      </c>
      <c r="D40" s="7" t="str">
        <f ca="1">IFERROR(__xludf.DUMMYFUNCTION("""COMPUTED_VALUE"""),"No task description")</f>
        <v>No task description</v>
      </c>
      <c r="E40" s="7" t="str">
        <f ca="1">IFERROR(__xludf.DUMMYFUNCTION("""COMPUTED_VALUE"""),"image/png – A high-quality image with support for transparency, often used in design and web applications.")</f>
        <v>image/png – A high-quality image with support for transparency, often used in design and web applications.</v>
      </c>
      <c r="F40" s="7"/>
      <c r="G40" s="8" t="s">
        <v>44</v>
      </c>
      <c r="H40" s="8" t="s">
        <v>43</v>
      </c>
      <c r="I40" s="8" t="s">
        <v>43</v>
      </c>
      <c r="J40" s="8" t="s">
        <v>43</v>
      </c>
      <c r="K40" s="9" t="s">
        <v>43</v>
      </c>
      <c r="L40" s="9" t="s">
        <v>43</v>
      </c>
      <c r="M40" s="9" t="s">
        <v>43</v>
      </c>
      <c r="N40" s="9" t="s">
        <v>43</v>
      </c>
      <c r="O40" s="10" t="s">
        <v>44</v>
      </c>
      <c r="P40" s="10" t="s">
        <v>44</v>
      </c>
      <c r="Q40" s="10" t="s">
        <v>43</v>
      </c>
      <c r="R40" s="10" t="s">
        <v>43</v>
      </c>
      <c r="S40" s="10" t="s">
        <v>43</v>
      </c>
    </row>
    <row r="41" spans="1:19" ht="169" customHeight="1" x14ac:dyDescent="0.2">
      <c r="A41" s="6" t="str">
        <f ca="1">IFERROR(__xludf.DUMMYFUNCTION("""COMPUTED_VALUE"""),"How do light and temperature affect photosynthesis in plants? - Version A")</f>
        <v>How do light and temperature affect photosynthesis in plants? - Version A</v>
      </c>
      <c r="B41" s="6" t="str">
        <f ca="1">IFERROR(__xludf.DUMMYFUNCTION("""COMPUTED_VALUE"""),"Resource")</f>
        <v>Resource</v>
      </c>
      <c r="C41" s="6" t="str">
        <f ca="1">IFERROR(__xludf.DUMMYFUNCTION("""COMPUTED_VALUE"""),"Tekst5.graasp")</f>
        <v>Tekst5.graasp</v>
      </c>
      <c r="D41" s="7" t="str">
        <f ca="1">IFERROR(__xludf.DUMMYFUNCTION("""COMPUTED_VALUE"""),"&lt;p&gt;Look at the picture and think how you could select and place objects on the seesaw so that the seesaw is balanced. Use the scratchpad tool below to formulate a prediction (hypothesis).&lt;br&gt;&lt;/p&gt;")</f>
        <v>&lt;p&gt;Look at the picture and think how you could select and place objects on the seesaw so that the seesaw is balanced. Use the scratchpad tool below to formulate a prediction (hypothesis).&lt;br&gt;&lt;/p&gt;</v>
      </c>
      <c r="E41" s="7" t="str">
        <f ca="1">IFERROR(__xludf.DUMMYFUNCTION("""COMPUTED_VALUE"""),"No artifact embedded")</f>
        <v>No artifact embedded</v>
      </c>
      <c r="F41" s="7"/>
      <c r="G41" s="8" t="s">
        <v>43</v>
      </c>
      <c r="H41" s="8" t="s">
        <v>43</v>
      </c>
      <c r="I41" s="8" t="s">
        <v>44</v>
      </c>
      <c r="J41" s="8" t="s">
        <v>44</v>
      </c>
      <c r="K41" s="9" t="s">
        <v>44</v>
      </c>
      <c r="L41" s="9" t="s">
        <v>43</v>
      </c>
      <c r="M41" s="9" t="s">
        <v>43</v>
      </c>
      <c r="N41" s="9" t="s">
        <v>43</v>
      </c>
      <c r="O41" s="10" t="s">
        <v>44</v>
      </c>
      <c r="P41" s="10" t="s">
        <v>44</v>
      </c>
      <c r="Q41" s="10" t="s">
        <v>44</v>
      </c>
      <c r="R41" s="10" t="s">
        <v>43</v>
      </c>
      <c r="S41" s="10" t="s">
        <v>43</v>
      </c>
    </row>
    <row r="42" spans="1:19" ht="409.5" customHeight="1" x14ac:dyDescent="0.2">
      <c r="A42" s="6" t="str">
        <f ca="1">IFERROR(__xludf.DUMMYFUNCTION("""COMPUTED_VALUE"""),"How do light and temperature affect photosynthesis in plants? - Version A")</f>
        <v>How do light and temperature affect photosynthesis in plants? - Version A</v>
      </c>
      <c r="B42" s="6" t="str">
        <f ca="1">IFERROR(__xludf.DUMMYFUNCTION("""COMPUTED_VALUE"""),"Application")</f>
        <v>Application</v>
      </c>
      <c r="C42" s="6" t="str">
        <f ca="1">IFERROR(__xludf.DUMMYFUNCTION("""COMPUTED_VALUE"""),"Hypothesis Scratchpad")</f>
        <v>Hypothesis Scratchpad</v>
      </c>
      <c r="D42" s="7" t="str">
        <f ca="1">IFERROR(__xludf.DUMMYFUNCTION("""COMPUTED_VALUE"""),"No task description")</f>
        <v>No task description</v>
      </c>
      <c r="E42"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42" s="7"/>
      <c r="G42" s="8" t="s">
        <v>43</v>
      </c>
      <c r="H42" s="8" t="s">
        <v>44</v>
      </c>
      <c r="I42" s="8" t="s">
        <v>44</v>
      </c>
      <c r="J42" s="8" t="s">
        <v>44</v>
      </c>
      <c r="K42" s="9" t="s">
        <v>44</v>
      </c>
      <c r="L42" s="9" t="s">
        <v>43</v>
      </c>
      <c r="M42" s="9" t="s">
        <v>44</v>
      </c>
      <c r="N42" s="9" t="s">
        <v>44</v>
      </c>
      <c r="O42" s="10" t="s">
        <v>44</v>
      </c>
      <c r="P42" s="10" t="s">
        <v>44</v>
      </c>
      <c r="Q42" s="10" t="s">
        <v>44</v>
      </c>
      <c r="R42" s="10" t="s">
        <v>43</v>
      </c>
      <c r="S42" s="10" t="s">
        <v>43</v>
      </c>
    </row>
    <row r="43" spans="1:19" ht="395" customHeight="1" x14ac:dyDescent="0.2">
      <c r="A43" s="6" t="str">
        <f ca="1">IFERROR(__xludf.DUMMYFUNCTION("""COMPUTED_VALUE"""),"How do light and temperature affect photosynthesis in plants? - Version A")</f>
        <v>How do light and temperature affect photosynthesis in plants? - Version A</v>
      </c>
      <c r="B43" s="6" t="str">
        <f ca="1">IFERROR(__xludf.DUMMYFUNCTION("""COMPUTED_VALUE"""),"Resource")</f>
        <v>Resource</v>
      </c>
      <c r="C43" s="6" t="str">
        <f ca="1">IFERROR(__xludf.DUMMYFUNCTION("""COMPUTED_VALUE"""),"Text 1.graasp")</f>
        <v>Text 1.graasp</v>
      </c>
      <c r="D43" s="7" t="str">
        <f ca="1">IFERROR(__xludf.DUMMYFUNCTION("""COMPUTED_VALUE"""),"&lt;hr&gt;&lt;p&gt;In this task you will collaborate together with a partner to solve a problem about balancing a seesaw. The task has three parts:&lt;/p&gt;&lt;p style=""margin-left: 40px;""&gt;1) a simulation of a seesaw that both you and your partner can partially control;&lt;br"&amp;"&gt;2) a chat application to communicate with your partner;&lt;br&gt;3) a question for you to answer.&lt;/p&gt;Once you have finished answering your question, the task is complete. Your can find the question at the bottom of this page.")</f>
        <v>&lt;hr&gt;&lt;p&gt;In this task you will collaborate together with a partner to solve a problem about balancing a seesaw. The task has three parts:&lt;/p&gt;&lt;p style="margin-left: 40px;"&gt;1) a simulation of a seesaw that both you and your partner can partially control;&lt;br&gt;2) a chat application to communicate with your partner;&lt;br&gt;3) a question for you to answer.&lt;/p&gt;Once you have finished answering your question, the task is complete. Your can find the question at the bottom of this page.</v>
      </c>
      <c r="E43" s="7" t="str">
        <f ca="1">IFERROR(__xludf.DUMMYFUNCTION("""COMPUTED_VALUE"""),"No artifact embedded")</f>
        <v>No artifact embedded</v>
      </c>
      <c r="F43" s="7"/>
      <c r="G43" s="8" t="s">
        <v>43</v>
      </c>
      <c r="H43" s="8" t="s">
        <v>44</v>
      </c>
      <c r="I43" s="8" t="s">
        <v>43</v>
      </c>
      <c r="J43" s="8" t="s">
        <v>44</v>
      </c>
      <c r="K43" s="9" t="s">
        <v>43</v>
      </c>
      <c r="L43" s="9" t="s">
        <v>43</v>
      </c>
      <c r="M43" s="9" t="s">
        <v>44</v>
      </c>
      <c r="N43" s="9" t="s">
        <v>44</v>
      </c>
      <c r="O43" s="10" t="s">
        <v>43</v>
      </c>
      <c r="P43" s="10" t="s">
        <v>43</v>
      </c>
      <c r="Q43" s="10" t="s">
        <v>43</v>
      </c>
      <c r="R43" s="10" t="s">
        <v>43</v>
      </c>
      <c r="S43" s="10" t="s">
        <v>43</v>
      </c>
    </row>
    <row r="44" spans="1:19" ht="409.5" customHeight="1" x14ac:dyDescent="0.2">
      <c r="A44" s="6" t="str">
        <f ca="1">IFERROR(__xludf.DUMMYFUNCTION("""COMPUTED_VALUE"""),"How do light and temperature affect photosynthesis in plants? - Version A")</f>
        <v>How do light and temperature affect photosynthesis in plants? - Version A</v>
      </c>
      <c r="B44" s="6" t="str">
        <f ca="1">IFERROR(__xludf.DUMMYFUNCTION("""COMPUTED_VALUE"""),"Resource")</f>
        <v>Resource</v>
      </c>
      <c r="C44" s="6" t="str">
        <f ca="1">IFERROR(__xludf.DUMMYFUNCTION("""COMPUTED_VALUE"""),"instructions for the simulation and chat app.graasp")</f>
        <v>instructions for the simulation and chat app.graasp</v>
      </c>
      <c r="D44" s="7" t="str">
        <f ca="1">IFERROR(__xludf.DUMMYFUNCTION("""COMPUTED_VALUE"""),"&lt;p&gt;&lt;strong&gt;1. Instructions for the simulation and chat app&lt;/strong&gt;&lt;/p&gt;&lt;p&gt;A. Your teacher has assigned you a number that you will use to open the simulation.  Please enter this number in the text box labeled ""Enter your chat room number"" and click on th"&amp;"e button ""Join"".&lt;/p&gt;&lt;p&gt;B. You and your partner share a seesaw but each of you can only interact with one side of it. Place objects on the seesaw by clicking and dragging them to the numbered positions.&lt;/p&gt;&lt;p&gt;C. You can share an object with your partner "&amp;"by moving it to the text box labeled ""Drag-and-drop and object here to share it"".&lt;/p&gt;&lt;p&gt;D. To open the chat application, enter the same number you used to open the simulation into the second text box labeled ""Room number."" Then click on the ""Join exi"&amp;"sting room"" button.&lt;/p&gt;")</f>
        <v>&lt;p&gt;&lt;strong&gt;1. Instructions for the simulation and chat app&lt;/strong&gt;&lt;/p&gt;&lt;p&gt;A. Your teacher has assigned you a number that you will use to open the simulation.  Please enter this number in the text box labeled "Enter your chat room number" and click on the button "Join".&lt;/p&gt;&lt;p&gt;B. You and your partner share a seesaw but each of you can only interact with one side of it. Place objects on the seesaw by clicking and dragging them to the numbered positions.&lt;/p&gt;&lt;p&gt;C. You can share an object with your partner by moving it to the text box labeled "Drag-and-drop and object here to share it".&lt;/p&gt;&lt;p&gt;D. To open the chat application, enter the same number you used to open the simulation into the second text box labeled "Room number." Then click on the "Join existing room" button.&lt;/p&gt;</v>
      </c>
      <c r="E44" s="7" t="str">
        <f ca="1">IFERROR(__xludf.DUMMYFUNCTION("""COMPUTED_VALUE"""),"No artifact embedded")</f>
        <v>No artifact embedded</v>
      </c>
      <c r="F44" s="7"/>
      <c r="G44" s="8" t="s">
        <v>43</v>
      </c>
      <c r="H44" s="8" t="s">
        <v>44</v>
      </c>
      <c r="I44" s="8" t="s">
        <v>43</v>
      </c>
      <c r="J44" s="8" t="s">
        <v>44</v>
      </c>
      <c r="K44" s="9" t="s">
        <v>43</v>
      </c>
      <c r="L44" s="9" t="s">
        <v>43</v>
      </c>
      <c r="M44" s="9" t="s">
        <v>44</v>
      </c>
      <c r="N44" s="9" t="s">
        <v>44</v>
      </c>
      <c r="O44" s="10" t="s">
        <v>44</v>
      </c>
      <c r="P44" s="10" t="s">
        <v>43</v>
      </c>
      <c r="Q44" s="10" t="s">
        <v>43</v>
      </c>
      <c r="R44" s="10" t="s">
        <v>43</v>
      </c>
      <c r="S44" s="10" t="s">
        <v>43</v>
      </c>
    </row>
    <row r="45" spans="1:19" ht="409.5" customHeight="1" x14ac:dyDescent="0.2">
      <c r="A45" s="6" t="str">
        <f ca="1">IFERROR(__xludf.DUMMYFUNCTION("""COMPUTED_VALUE"""),"How do light and temperature affect photosynthesis in plants? - Version A")</f>
        <v>How do light and temperature affect photosynthesis in plants? - Version A</v>
      </c>
      <c r="B45" s="6" t="str">
        <f ca="1">IFERROR(__xludf.DUMMYFUNCTION("""COMPUTED_VALUE"""),"Application")</f>
        <v>Application</v>
      </c>
      <c r="C45" s="6" t="str">
        <f ca="1">IFERROR(__xludf.DUMMYFUNCTION("""COMPUTED_VALUE"""),"Seesaw Lab - right side")</f>
        <v>Seesaw Lab - right side</v>
      </c>
      <c r="D45" s="7" t="str">
        <f ca="1">IFERROR(__xludf.DUMMYFUNCTION("""COMPUTED_VALUE"""),"No task description")</f>
        <v>No task description</v>
      </c>
      <c r="E45" s="7" t="str">
        <f ca="1">IFERROR(__xludf.DUMMYFUNCTION("""COMPUTED_VALUE"""),"Golabz app/lab: `&lt;p&gt;Students working at a distance in two different ILSs share a seesaw, but can only interact with one side of the seesaw. They are able to place objects of different masses onto four different positions on their side of the seesaw. They "&amp;"can pass objects back and forth between each other.&lt;/p&gt;\r\n\r\n&lt;p&gt;&lt;strong&gt;Teaching Tips:&lt;/strong&gt;&lt;/p&gt;\r\n\r\n&lt;ul&gt;\r\n\t&lt;li dir=""ltr""&gt;\r\n\t&lt;p dir=""ltr""&gt;&lt;span&gt;&lt;span&gt;The Collaborative Seesaw Lab is primarily aimed at promoting collaborative problem-solv"&amp;"ing skills. Example tasks using this lab could include asking students to answer the following questions: &lt;/span&gt;&lt;/span&gt;&lt;/p&gt;\r\n\r\n\t&lt;ul&gt;\r\n\t\t&lt;li&gt;\r\n\t\t&lt;p dir=""ltr""&gt;Can you make the seesaw balance using only 1 object? If yes, then describe exactly"&amp;" how you made the seesaw balance. (This question can be also asked for 2, 3, or 4 objects. Note that you can never balance the seesaw with only one object on the seesaw).&lt;/p&gt;\r\n\t\t&lt;/li&gt;\r\n\t\t&lt;li&gt;\r\n\t\t&lt;p dir=""ltr""&gt;Can you guess which objects and w"&amp;"hat positions your fellow student is placing their objects?&lt;/p&gt;\r\n\t\t&lt;/li&gt;\r\n\t&lt;/ul&gt;\r\n\t&lt;/li&gt;\r\n\t&lt;li dir=""ltr""&gt;\r\n\t&lt;p dir=""ltr""&gt;After using the Collaborative Seesaw Lab to foster collaborative skills, it is recommended that students proceed t"&amp;"o develop their knowledge and investigate the physics of the seesaw situation. A very good lab for this objective is the &lt;a href=""http://www.golabz.eu/lab/balancing-act""&gt;Balancing Act Lab&lt;/a&gt;.&amp;nbsp;You can also add a second investigation phase to your I"&amp;"LS to include an additional lab.&lt;/p&gt;\r\n\t&lt;/li&gt;\r\n&lt;/ul&gt;\r\n\r\n&lt;p dir=""ltr""&gt;&amp;nbsp;&lt;/p&gt;\r\n\r\n&lt;p dir=""ltr""&gt;&lt;strong&gt;Instructions for use:&lt;/strong&gt;&lt;/p&gt;\r\n\r\n&lt;p dir=""ltr""&gt;1.) When you click on the ""Create Space"" button you will create an ILS that "&amp;"has &lt;strong&gt;two versions&lt;/strong&gt; of the Seesaw Lab in the investigation phase. The version called ""Seesaw Lab - left side"" will only allow a user to interact with the left side of the seesaw. By default, all objects initially appear in this version.&amp;nb"&amp;"sp;The version called ""Seesaw Lab - right side only""&amp;nbsp;only allows a user to interact with the right side of the seesaw.&amp;nbsp;By default, no objects appear in the right side version and students using the left side version, where all the objects are "&amp;"initially located, must share objects to students using the right side version of the Seesaw Lab.&lt;/p&gt;\r\n\r\n&lt;p dir=""ltr""&gt;2.) Because two version of the Seesaw Lab are created you should delete one of them and rename your ILS appropriately (e.g., Seesaw"&amp;" Lab - left side). Then return to the Seesaw Lab page at Golabz and click the button ""Create Space"" again. This will create a new ILS with the two versions of the Seesaw Lab. Simply delete the version of the lab for which you already have an ILS of and "&amp;"rename the new ILS appropriately (e.g., Seesaw Lab - right side).&amp;nbsp;&lt;/p&gt;\r\n\r\n&lt;p dir=""ltr""&gt;3.)&amp;nbsp;The Seesaw Lab is meant to be used together with a chat application, such as the &lt;a href=""http://www.golabz.eu/apps/speakup""&gt;SpeakUP app&lt;/a&gt;, so t"&amp;"hat students can communicate with each other. Include the SpeakUP app preferably right before the lab. To use the SpeakUP app students are required to enter a common room number or create a room and share the number of the room with the other student(s). "&amp;"As a teacher you can also create multiple room numbers using the SpeakUP app and assign them to students as you like. This will allow you to access their chat transcripts later to read how they communicated with each other. The Seesaw Lab starts by asking"&amp;" users to enter a chat room number (which users of the SpeakUP already have). As long as two users enter the same room number they will then share the same seesaw with each of them in control over one side of the seesaw. Please instruct your students in t"&amp;"he ILS that they will not see the lab without a chat room number.&lt;/p&gt;\r\n\r\n&lt;p dir=""ltr""&gt;&amp;nbsp;&lt;/p&gt;\r\n\r\n&lt;p dir=""ltr""&gt;&lt;strong&gt;Examples:&lt;/strong&gt;&lt;/p&gt;\r\n\r\n&lt;p dir=""ltr""&gt;See the two links below for a pair of ILSs that apply the Seesaw Lab to promo"&amp;"te students' collaboration skills:&lt;/p&gt;\r\n\r\n&lt;p dir=""ltr""&gt;&lt;a href=""http://www.golabz.eu/spaces/how-does-seesaw-work-version""&gt;How does a seesaw work? - version A&lt;/a&gt; (allows interaction with only the LEFT side of the seesaw)&lt;/p&gt;\r\n\r\n&lt;p dir=""ltr""&gt;"&amp;"&lt;span&gt;&lt;a href=""http://www.golabz.eu/spaces/how-does-seesaw-work-version-b""&gt;How does a seesaw work? - version B&lt;/a&gt; (allows interaction with only the RIGHT side of the seesaw)&lt;/span&gt;&lt;/p&gt;\r\n\r\n&lt;p dir=""ltr""&gt;&amp;nbsp;&lt;/p&gt;\r\n\r\n&lt;p dir=""ltr""&gt;&lt;strong&gt;&lt;spa"&amp;"n&gt;&lt;span&gt;&lt;span&gt;Credits:&lt;/span&gt;&lt;/span&gt;&lt;/span&gt;&lt;/strong&gt;&lt;/p&gt;\r\n\r\n&lt;p dir=""ltr""&gt;This lab was inspired by the Balancing Act Lab developed by the PhET interactive simulations project (&lt;a href=""https://phet.colorado.edu/""&gt;https://phet.colorado.edu/&lt;/a&gt;), as"&amp;" well as by the Balance Beam task developed by the Assessment &amp;amp; Teaching of 21st Century Skills project (&lt;a href=""http://www.atc21s.org/""&gt;http://www.atc21s.org/&lt;/a&gt;).&lt;/p&gt;\r\n`")</f>
        <v>Golabz app/lab: `&lt;p&gt;Students working at a distance in two different ILSs share a seesaw, but can only interact with one side of the seesaw. They are able to place objects of different masses onto four different positions on their side of the seesaw. They can pass objects back and forth between each other.&lt;/p&gt;\r\n\r\n&lt;p&gt;&lt;strong&gt;Teaching Tips:&lt;/strong&gt;&lt;/p&gt;\r\n\r\n&lt;ul&gt;\r\n\t&lt;li dir="ltr"&gt;\r\n\t&lt;p dir="ltr"&gt;&lt;span&gt;&lt;span&gt;The Collaborative Seesaw Lab is primarily aimed at promoting collaborative problem-solving skills. Example tasks using this lab could include asking students to answer the following questions: &lt;/span&gt;&lt;/span&gt;&lt;/p&gt;\r\n\r\n\t&lt;ul&gt;\r\n\t\t&lt;li&gt;\r\n\t\t&lt;p dir="ltr"&gt;Can you make the seesaw balance using only 1 object? If yes, then describe exactly how you made the seesaw balance. (This question can be also asked for 2, 3, or 4 objects. Note that you can never balance the seesaw with only one object on the seesaw).&lt;/p&gt;\r\n\t\t&lt;/li&gt;\r\n\t\t&lt;li&gt;\r\n\t\t&lt;p dir="ltr"&gt;Can you guess which objects and what positions your fellow student is placing their objects?&lt;/p&gt;\r\n\t\t&lt;/li&gt;\r\n\t&lt;/ul&gt;\r\n\t&lt;/li&gt;\r\n\t&lt;li dir="ltr"&gt;\r\n\t&lt;p dir="ltr"&gt;After using the Collaborative Seesaw Lab to foster collaborative skills, it is recommended that students proceed to develop their knowledge and investigate the physics of the seesaw situation. A very good lab for this objective is the &lt;a href="http://www.golabz.eu/lab/balancing-act"&gt;Balancing Act Lab&lt;/a&gt;.&amp;nbsp;You can also add a second investigation phase to your ILS to include an additional lab.&lt;/p&gt;\r\n\t&lt;/li&gt;\r\n&lt;/ul&gt;\r\n\r\n&lt;p dir="ltr"&gt;&amp;nbsp;&lt;/p&gt;\r\n\r\n&lt;p dir="ltr"&gt;&lt;strong&gt;Instructions for use:&lt;/strong&gt;&lt;/p&gt;\r\n\r\n&lt;p dir="ltr"&gt;1.) When you click on the "Create Space" button you will create an ILS that has &lt;strong&gt;two versions&lt;/strong&gt; of the Seesaw Lab in the investigation phase. The version called "Seesaw Lab - left side" will only allow a user to interact with the left side of the seesaw. By default, all objects initially appear in this version.&amp;nbsp;The version called "Seesaw Lab - right side only"&amp;nbsp;only allows a user to interact with the right side of the seesaw.&amp;nbsp;By default, no objects appear in the right side version and students using the left side version, where all the objects are initially located, must share objects to students using the right side version of the Seesaw Lab.&lt;/p&gt;\r\n\r\n&lt;p dir="ltr"&gt;2.) Because two version of the Seesaw Lab are created you should delete one of them and rename your ILS appropriately (e.g., Seesaw Lab - left side). Then return to the Seesaw Lab page at Golabz and click the button "Create Space" again. This will create a new ILS with the two versions of the Seesaw Lab. Simply delete the version of the lab for which you already have an ILS of and rename the new ILS appropriately (e.g., Seesaw Lab - right side).&amp;nbsp;&lt;/p&gt;\r\n\r\n&lt;p dir="ltr"&gt;3.)&amp;nbsp;The Seesaw Lab is meant to be used together with a chat application, such as the &lt;a href="http://www.golabz.eu/apps/speakup"&gt;SpeakUP app&lt;/a&gt;, so that students can communicate with each other. Include the SpeakUP app preferably right before the lab. To use the SpeakUP app students are required to enter a common room number or create a room and share the number of the room with the other student(s). As a teacher you can also create multiple room numbers using the SpeakUP app and assign them to students as you like. This will allow you to access their chat transcripts later to read how they communicated with each other. The Seesaw Lab starts by asking users to enter a chat room number (which users of the SpeakUP already have). As long as two users enter the same room number they will then share the same seesaw with each of them in control over one side of the seesaw. Please instruct your students in the ILS that they will not see the lab without a chat room number.&lt;/p&gt;\r\n\r\n&lt;p dir="ltr"&gt;&amp;nbsp;&lt;/p&gt;\r\n\r\n&lt;p dir="ltr"&gt;&lt;strong&gt;Examples:&lt;/strong&gt;&lt;/p&gt;\r\n\r\n&lt;p dir="ltr"&gt;See the two links below for a pair of ILSs that apply the Seesaw Lab to promote students' collaboration skills:&lt;/p&gt;\r\n\r\n&lt;p dir="ltr"&gt;&lt;a href="http://www.golabz.eu/spaces/how-does-seesaw-work-version"&gt;How does a seesaw work? - version A&lt;/a&gt; (allows interaction with only the LEFT side of the seesaw)&lt;/p&gt;\r\n\r\n&lt;p dir="ltr"&gt;&lt;span&gt;&lt;a href="http://www.golabz.eu/spaces/how-does-seesaw-work-version-b"&gt;How does a seesaw work? - version B&lt;/a&gt; (allows interaction with only the RIGHT side of the seesaw)&lt;/span&gt;&lt;/p&gt;\r\n\r\n&lt;p dir="ltr"&gt;&amp;nbsp;&lt;/p&gt;\r\n\r\n&lt;p dir="ltr"&gt;&lt;strong&gt;&lt;span&gt;&lt;span&gt;&lt;span&gt;Credits:&lt;/span&gt;&lt;/span&gt;&lt;/span&gt;&lt;/strong&gt;&lt;/p&gt;\r\n\r\n&lt;p dir="ltr"&gt;This lab was inspired by the Balancing Act Lab developed by the PhET interactive simulations project (&lt;a href="https://phet.colorado.edu/"&gt;https://phet.colorado.edu/&lt;/a&gt;), as well as by the Balance Beam task developed by the Assessment &amp;amp; Teaching of 21st Century Skills project (&lt;a href="http://www.atc21s.org/"&gt;http://www.atc21s.org/&lt;/a&gt;).&lt;/p&gt;\r\n`</v>
      </c>
      <c r="F45" s="7"/>
      <c r="G45" s="8" t="s">
        <v>43</v>
      </c>
      <c r="H45" s="8" t="s">
        <v>44</v>
      </c>
      <c r="I45" s="8" t="s">
        <v>44</v>
      </c>
      <c r="J45" s="8" t="s">
        <v>44</v>
      </c>
      <c r="K45" s="9" t="s">
        <v>43</v>
      </c>
      <c r="L45" s="9" t="s">
        <v>43</v>
      </c>
      <c r="M45" s="9" t="s">
        <v>44</v>
      </c>
      <c r="N45" s="9" t="s">
        <v>44</v>
      </c>
      <c r="O45" s="10" t="s">
        <v>43</v>
      </c>
      <c r="P45" s="10" t="s">
        <v>43</v>
      </c>
      <c r="Q45" s="10" t="s">
        <v>44</v>
      </c>
      <c r="R45" s="10" t="s">
        <v>43</v>
      </c>
      <c r="S45" s="10" t="s">
        <v>43</v>
      </c>
    </row>
    <row r="46" spans="1:19" ht="97" customHeight="1" x14ac:dyDescent="0.2">
      <c r="A46" s="6" t="str">
        <f ca="1">IFERROR(__xludf.DUMMYFUNCTION("""COMPUTED_VALUE"""),"How do light and temperature affect photosynthesis in plants? - Version A")</f>
        <v>How do light and temperature affect photosynthesis in plants? - Version A</v>
      </c>
      <c r="B46" s="6" t="str">
        <f ca="1">IFERROR(__xludf.DUMMYFUNCTION("""COMPUTED_VALUE"""),"Resource")</f>
        <v>Resource</v>
      </c>
      <c r="C46" s="6" t="str">
        <f ca="1">IFERROR(__xludf.DUMMYFUNCTION("""COMPUTED_VALUE"""),"tips.png")</f>
        <v>tips.png</v>
      </c>
      <c r="D46" s="7" t="str">
        <f ca="1">IFERROR(__xludf.DUMMYFUNCTION("""COMPUTED_VALUE"""),"No task description")</f>
        <v>No task description</v>
      </c>
      <c r="E46" s="7" t="str">
        <f ca="1">IFERROR(__xludf.DUMMYFUNCTION("""COMPUTED_VALUE"""),"image/png – A high-quality image with support for transparency, often used in design and web applications.")</f>
        <v>image/png – A high-quality image with support for transparency, often used in design and web applications.</v>
      </c>
      <c r="F46" s="7"/>
      <c r="G46" s="8" t="s">
        <v>44</v>
      </c>
      <c r="H46" s="8" t="s">
        <v>43</v>
      </c>
      <c r="I46" s="8" t="s">
        <v>43</v>
      </c>
      <c r="J46" s="8" t="s">
        <v>43</v>
      </c>
      <c r="K46" s="9" t="s">
        <v>43</v>
      </c>
      <c r="L46" s="9" t="s">
        <v>43</v>
      </c>
      <c r="M46" s="9" t="s">
        <v>43</v>
      </c>
      <c r="N46" s="9" t="s">
        <v>43</v>
      </c>
      <c r="O46" s="10" t="s">
        <v>44</v>
      </c>
      <c r="P46" s="10" t="s">
        <v>44</v>
      </c>
      <c r="Q46" s="10" t="s">
        <v>43</v>
      </c>
      <c r="R46" s="10" t="s">
        <v>43</v>
      </c>
      <c r="S46" s="10" t="s">
        <v>43</v>
      </c>
    </row>
    <row r="47" spans="1:19" ht="409.5" customHeight="1" x14ac:dyDescent="0.2">
      <c r="A47" s="6" t="str">
        <f ca="1">IFERROR(__xludf.DUMMYFUNCTION("""COMPUTED_VALUE"""),"How do light and temperature affect photosynthesis in plants? - Version A")</f>
        <v>How do light and temperature affect photosynthesis in plants? - Version A</v>
      </c>
      <c r="B47" s="6" t="str">
        <f ca="1">IFERROR(__xludf.DUMMYFUNCTION("""COMPUTED_VALUE"""),"Application")</f>
        <v>Application</v>
      </c>
      <c r="C47" s="6" t="str">
        <f ca="1">IFERROR(__xludf.DUMMYFUNCTION("""COMPUTED_VALUE"""),"SpeakUp")</f>
        <v>SpeakUp</v>
      </c>
      <c r="D47" s="7" t="str">
        <f ca="1">IFERROR(__xludf.DUMMYFUNCTION("""COMPUTED_VALUE"""),"No task description")</f>
        <v>No task description</v>
      </c>
      <c r="E47" s="7" t="str">
        <f ca="1">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Golabz app/lab: `&lt;p&gt;Add a social discussion in your class! SpeakUp allows you to&amp;nbsp;create&amp;nbsp;a chat room, which can be&amp;nbsp;anonymous.&amp;nbsp;Once inside, users can&amp;nbsp;interact&amp;nbsp;in it by writing&amp;nbsp;and rating messages. It is also possible to create&amp;nbsp;multiple-choice questions&amp;nbsp;to poll the audience. Futher information can be found on&amp;nbsp;&lt;a href="http://speakup.info"&gt;http://speakup.info&lt;/a&gt;&lt;/p&gt;\r\n\r\n&lt;p&gt;You can also learn more about how to configure the app, by visiting the Support Page's section on &lt;a href="http://support.golabz.eu/videos?category=4"&gt;How to set up Apps&lt;/a&gt;, or using&amp;nbsp;this &lt;a href="https://support.golabz.eu/video/speakup"&gt;direct link&lt;/a&gt;.&amp;nbsp;&lt;/p&gt;\r\n`</v>
      </c>
      <c r="F47" s="7"/>
      <c r="G47" s="8" t="s">
        <v>43</v>
      </c>
      <c r="H47" s="8" t="s">
        <v>43</v>
      </c>
      <c r="I47" s="8" t="s">
        <v>44</v>
      </c>
      <c r="J47" s="8" t="s">
        <v>44</v>
      </c>
      <c r="K47" s="9" t="s">
        <v>43</v>
      </c>
      <c r="L47" s="9" t="s">
        <v>43</v>
      </c>
      <c r="M47" s="9" t="s">
        <v>44</v>
      </c>
      <c r="N47" s="9" t="s">
        <v>44</v>
      </c>
      <c r="O47" s="10" t="s">
        <v>44</v>
      </c>
      <c r="P47" s="10" t="s">
        <v>44</v>
      </c>
      <c r="Q47" s="10" t="s">
        <v>43</v>
      </c>
      <c r="R47" s="10" t="s">
        <v>43</v>
      </c>
      <c r="S47" s="10" t="s">
        <v>44</v>
      </c>
    </row>
    <row r="48" spans="1:19" ht="318" customHeight="1" x14ac:dyDescent="0.2">
      <c r="A48" s="6" t="str">
        <f ca="1">IFERROR(__xludf.DUMMYFUNCTION("""COMPUTED_VALUE"""),"How do light and temperature affect photosynthesis in plants? - Version A")</f>
        <v>How do light and temperature affect photosynthesis in plants? - Version A</v>
      </c>
      <c r="B48" s="6" t="str">
        <f ca="1">IFERROR(__xludf.DUMMYFUNCTION("""COMPUTED_VALUE"""),"Application")</f>
        <v>Application</v>
      </c>
      <c r="C48" s="6" t="str">
        <f ca="1">IFERROR(__xludf.DUMMYFUNCTION("""COMPUTED_VALUE"""),"Input Box 1")</f>
        <v>Input Box 1</v>
      </c>
      <c r="D48" s="7" t="str">
        <f ca="1">IFERROR(__xludf.DUMMYFUNCTION("""COMPUTED_VALUE"""),"&lt;p&gt;&lt;strong&gt;3. &lt;/strong&gt;&lt;strong&gt;Question&lt;/strong&gt;&lt;/p&gt;&lt;p&gt;Is it possible to balance the seesaw using a total of 3 objects on the seesaw? If so, then describe exactly how in the space below.&lt;/p&gt;")</f>
        <v>&lt;p&gt;&lt;strong&gt;3. &lt;/strong&gt;&lt;strong&gt;Question&lt;/strong&gt;&lt;/p&gt;&lt;p&gt;Is it possible to balance the seesaw using a total of 3 objects on the seesaw? If so, then describe exactly how in the space below.&lt;/p&gt;</v>
      </c>
      <c r="E48"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48" s="7"/>
      <c r="G48" s="8" t="s">
        <v>43</v>
      </c>
      <c r="H48" s="8" t="s">
        <v>43</v>
      </c>
      <c r="I48" s="8" t="s">
        <v>44</v>
      </c>
      <c r="J48" s="8" t="s">
        <v>44</v>
      </c>
      <c r="K48" s="9" t="s">
        <v>44</v>
      </c>
      <c r="L48" s="9" t="s">
        <v>43</v>
      </c>
      <c r="M48" s="9" t="s">
        <v>44</v>
      </c>
      <c r="N48" s="9" t="s">
        <v>44</v>
      </c>
      <c r="O48" s="10" t="s">
        <v>43</v>
      </c>
      <c r="P48" s="10" t="s">
        <v>43</v>
      </c>
      <c r="Q48" s="10" t="s">
        <v>43</v>
      </c>
      <c r="R48" s="10" t="s">
        <v>43</v>
      </c>
      <c r="S48" s="10" t="s">
        <v>43</v>
      </c>
    </row>
    <row r="49" spans="1:19" ht="229" customHeight="1" x14ac:dyDescent="0.2">
      <c r="A49" s="6" t="str">
        <f ca="1">IFERROR(__xludf.DUMMYFUNCTION("""COMPUTED_VALUE"""),"How do light and temperature affect photosynthesis in plants? - Version A")</f>
        <v>How do light and temperature affect photosynthesis in plants? - Version A</v>
      </c>
      <c r="B49" s="6" t="str">
        <f ca="1">IFERROR(__xludf.DUMMYFUNCTION("""COMPUTED_VALUE"""),"Resource")</f>
        <v>Resource</v>
      </c>
      <c r="C49" s="6" t="str">
        <f ca="1">IFERROR(__xludf.DUMMYFUNCTION("""COMPUTED_VALUE"""),"Text 4.graasp")</f>
        <v>Text 4.graasp</v>
      </c>
      <c r="D49" s="7" t="str">
        <f ca="1">IFERROR(__xludf.DUMMYFUNCTION("""COMPUTED_VALUE"""),"&lt;p&gt;&lt;strong&gt;When you have finished answering the question the task is complete.&lt;/strong&gt;&lt;/p&gt;&lt;p&gt;&lt;br&gt;&lt;/p&gt;&lt;p&gt;&lt;br&gt;&lt;/p&gt;&lt;p&gt;&lt;br&gt;&lt;/p&gt;&lt;p&gt;&lt;br&gt;&lt;/p&gt;&lt;p&gt;&lt;br&gt;&lt;/p&gt;&lt;p&gt;&lt;br&gt;&lt;/p&gt;&lt;p&gt;&lt;br&gt;&lt;/p&gt;&lt;p&gt;&lt;br&gt;&lt;/p&gt;&lt;p&gt;&lt;br&gt;&lt;/p&gt;&lt;p&gt;&lt;br&gt;&lt;/p&gt;&lt;p&gt;&lt;br&gt;&lt;/p&gt;&lt;p&gt;&lt;br&gt;&lt;/p&gt;&lt;p&gt;&lt;br&gt;&lt;/p&gt;")</f>
        <v>&lt;p&gt;&lt;strong&gt;When you have finished answering the question the task is complete.&lt;/strong&gt;&lt;/p&gt;&lt;p&gt;&lt;br&gt;&lt;/p&gt;&lt;p&gt;&lt;br&gt;&lt;/p&gt;&lt;p&gt;&lt;br&gt;&lt;/p&gt;&lt;p&gt;&lt;br&gt;&lt;/p&gt;&lt;p&gt;&lt;br&gt;&lt;/p&gt;&lt;p&gt;&lt;br&gt;&lt;/p&gt;&lt;p&gt;&lt;br&gt;&lt;/p&gt;&lt;p&gt;&lt;br&gt;&lt;/p&gt;&lt;p&gt;&lt;br&gt;&lt;/p&gt;&lt;p&gt;&lt;br&gt;&lt;/p&gt;&lt;p&gt;&lt;br&gt;&lt;/p&gt;&lt;p&gt;&lt;br&gt;&lt;/p&gt;&lt;p&gt;&lt;br&gt;&lt;/p&gt;</v>
      </c>
      <c r="E49" s="7" t="str">
        <f ca="1">IFERROR(__xludf.DUMMYFUNCTION("""COMPUTED_VALUE"""),"No artifact embedded")</f>
        <v>No artifact embedded</v>
      </c>
      <c r="F49" s="7"/>
      <c r="G49" s="8" t="s">
        <v>44</v>
      </c>
      <c r="H49" s="8" t="s">
        <v>43</v>
      </c>
      <c r="I49" s="8" t="s">
        <v>43</v>
      </c>
      <c r="J49" s="8" t="s">
        <v>43</v>
      </c>
      <c r="K49" s="9" t="s">
        <v>44</v>
      </c>
      <c r="L49" s="9" t="s">
        <v>43</v>
      </c>
      <c r="M49" s="9" t="s">
        <v>43</v>
      </c>
      <c r="N49" s="9" t="s">
        <v>43</v>
      </c>
      <c r="O49" s="10" t="s">
        <v>44</v>
      </c>
      <c r="P49" s="10" t="s">
        <v>44</v>
      </c>
      <c r="Q49" s="10" t="s">
        <v>44</v>
      </c>
      <c r="R49" s="10" t="s">
        <v>43</v>
      </c>
      <c r="S49" s="10" t="s">
        <v>43</v>
      </c>
    </row>
    <row r="50" spans="1:19" ht="25" customHeight="1" x14ac:dyDescent="0.2">
      <c r="A50" s="6" t="str">
        <f ca="1">IFERROR(__xludf.DUMMYFUNCTION("""COMPUTED_VALUE"""),"How do light and temperature affect photosynthesis in plants? - Version A")</f>
        <v>How do light and temperature affect photosynthesis in plants? - Version A</v>
      </c>
      <c r="B50" s="6" t="str">
        <f ca="1">IFERROR(__xludf.DUMMYFUNCTION("""COMPUTED_VALUE"""),"Space")</f>
        <v>Space</v>
      </c>
      <c r="C50" s="6" t="str">
        <f ca="1">IFERROR(__xludf.DUMMYFUNCTION("""COMPUTED_VALUE"""),"Intro")</f>
        <v>Intro</v>
      </c>
      <c r="D50" s="7" t="str">
        <f ca="1">IFERROR(__xludf.DUMMYFUNCTION("""COMPUTED_VALUE"""),"No task description")</f>
        <v>No task description</v>
      </c>
      <c r="E50" s="7" t="str">
        <f ca="1">IFERROR(__xludf.DUMMYFUNCTION("""COMPUTED_VALUE"""),"No artifact embedded")</f>
        <v>No artifact embedded</v>
      </c>
      <c r="F50" s="7"/>
      <c r="G50" s="8" t="s">
        <v>44</v>
      </c>
      <c r="H50" s="8" t="s">
        <v>43</v>
      </c>
      <c r="I50" s="8" t="s">
        <v>43</v>
      </c>
      <c r="J50" s="8" t="s">
        <v>43</v>
      </c>
      <c r="K50" s="9" t="s">
        <v>43</v>
      </c>
      <c r="L50" s="9" t="s">
        <v>43</v>
      </c>
      <c r="M50" s="9" t="s">
        <v>43</v>
      </c>
      <c r="N50" s="9" t="s">
        <v>43</v>
      </c>
      <c r="O50" s="10" t="s">
        <v>44</v>
      </c>
      <c r="P50" s="10" t="s">
        <v>44</v>
      </c>
      <c r="Q50" s="10" t="s">
        <v>44</v>
      </c>
      <c r="R50" s="10" t="s">
        <v>43</v>
      </c>
      <c r="S50" s="10" t="s">
        <v>43</v>
      </c>
    </row>
    <row r="51" spans="1:19" ht="318" customHeight="1" x14ac:dyDescent="0.2">
      <c r="A51" s="6" t="str">
        <f ca="1">IFERROR(__xludf.DUMMYFUNCTION("""COMPUTED_VALUE"""),"How do light and temperature affect photosynthesis in plants? - Version A")</f>
        <v>How do light and temperature affect photosynthesis in plants? - Version A</v>
      </c>
      <c r="B51" s="6" t="str">
        <f ca="1">IFERROR(__xludf.DUMMYFUNCTION("""COMPUTED_VALUE"""),"Resource")</f>
        <v>Resource</v>
      </c>
      <c r="C51" s="6" t="str">
        <f ca="1">IFERROR(__xludf.DUMMYFUNCTION("""COMPUTED_VALUE"""),"Teooria.graasp")</f>
        <v>Teooria.graasp</v>
      </c>
      <c r="D51" s="7" t="str">
        <f ca="1">IFERROR(__xludf.DUMMYFUNCTION("""COMPUTED_VALUE"""),"&lt;p&gt;&lt;strong&gt;Introduction&lt;/strong&gt;&lt;br&gt;&lt;/p&gt;&lt;p&gt;Plants need light to survive. Plants make their own food from light energy, carbon dioxide, water, nutrients and minerals. The process by which plants use light energy to make their own food is called photosynthe"&amp;"sis. During photosynthesis plants produce and release oxygen as a byproduct. Photosynthesis occurs in the green parts of plants.&lt;/p&gt;")</f>
        <v>&lt;p&gt;&lt;strong&gt;Introduction&lt;/strong&gt;&lt;br&gt;&lt;/p&gt;&lt;p&gt;Plants need light to survive. Plants make their own food from light energy, carbon dioxide, water, nutrients and minerals. The process by which plants use light energy to make their own food is called photosynthesis. During photosynthesis plants produce and release oxygen as a byproduct. Photosynthesis occurs in the green parts of plants.&lt;/p&gt;</v>
      </c>
      <c r="E51" s="7" t="str">
        <f ca="1">IFERROR(__xludf.DUMMYFUNCTION("""COMPUTED_VALUE"""),"No artifact embedded")</f>
        <v>No artifact embedded</v>
      </c>
      <c r="F51" s="7"/>
      <c r="G51" s="8" t="s">
        <v>44</v>
      </c>
      <c r="H51" s="8" t="s">
        <v>43</v>
      </c>
      <c r="I51" s="8" t="s">
        <v>43</v>
      </c>
      <c r="J51" s="8" t="s">
        <v>43</v>
      </c>
      <c r="K51" s="9" t="s">
        <v>43</v>
      </c>
      <c r="L51" s="9" t="s">
        <v>43</v>
      </c>
      <c r="M51" s="9" t="s">
        <v>43</v>
      </c>
      <c r="N51" s="9" t="s">
        <v>43</v>
      </c>
      <c r="O51" s="10" t="s">
        <v>44</v>
      </c>
      <c r="P51" s="10" t="s">
        <v>44</v>
      </c>
      <c r="Q51" s="10" t="s">
        <v>43</v>
      </c>
      <c r="R51" s="10" t="s">
        <v>43</v>
      </c>
      <c r="S51" s="10" t="s">
        <v>43</v>
      </c>
    </row>
    <row r="52" spans="1:19" ht="109" customHeight="1" x14ac:dyDescent="0.2">
      <c r="A52" s="6" t="str">
        <f ca="1">IFERROR(__xludf.DUMMYFUNCTION("""COMPUTED_VALUE"""),"How do light and temperature affect photosynthesis in plants? - Version A")</f>
        <v>How do light and temperature affect photosynthesis in plants? - Version A</v>
      </c>
      <c r="B52" s="6" t="str">
        <f ca="1">IFERROR(__xludf.DUMMYFUNCTION("""COMPUTED_VALUE"""),"Resource")</f>
        <v>Resource</v>
      </c>
      <c r="C52" s="6" t="str">
        <f ca="1">IFERROR(__xludf.DUMMYFUNCTION("""COMPUTED_VALUE"""),"photosynthesis.jpg")</f>
        <v>photosynthesis.jpg</v>
      </c>
      <c r="D52" s="7" t="str">
        <f ca="1">IFERROR(__xludf.DUMMYFUNCTION("""COMPUTED_VALUE"""),"CARBON DIOXIDE _—v .7 WATER &amp; MINERALS")</f>
        <v>CARBON DIOXIDE _—v .7 WATER &amp; MINERALS</v>
      </c>
      <c r="E52"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52" s="7"/>
      <c r="G52" s="8" t="s">
        <v>44</v>
      </c>
      <c r="H52" s="8" t="s">
        <v>43</v>
      </c>
      <c r="I52" s="8" t="s">
        <v>43</v>
      </c>
      <c r="J52" s="8" t="s">
        <v>43</v>
      </c>
      <c r="K52" s="9" t="s">
        <v>43</v>
      </c>
      <c r="L52" s="9" t="s">
        <v>43</v>
      </c>
      <c r="M52" s="9" t="s">
        <v>43</v>
      </c>
      <c r="N52" s="9" t="s">
        <v>43</v>
      </c>
      <c r="O52" s="10" t="s">
        <v>44</v>
      </c>
      <c r="P52" s="10" t="s">
        <v>44</v>
      </c>
      <c r="Q52" s="10" t="s">
        <v>44</v>
      </c>
      <c r="R52" s="10" t="s">
        <v>43</v>
      </c>
      <c r="S52" s="10" t="s">
        <v>43</v>
      </c>
    </row>
    <row r="53" spans="1:19" ht="409.5" customHeight="1" x14ac:dyDescent="0.2">
      <c r="A53" s="6" t="str">
        <f ca="1">IFERROR(__xludf.DUMMYFUNCTION("""COMPUTED_VALUE"""),"How do light and temperature affect photosynthesis in plants? - Version A")</f>
        <v>How do light and temperature affect photosynthesis in plants? - Version A</v>
      </c>
      <c r="B53" s="6" t="str">
        <f ca="1">IFERROR(__xludf.DUMMYFUNCTION("""COMPUTED_VALUE"""),"Resource")</f>
        <v>Resource</v>
      </c>
      <c r="C53" s="6" t="str">
        <f ca="1">IFERROR(__xludf.DUMMYFUNCTION("""COMPUTED_VALUE"""),"Veetaimedest.graasp")</f>
        <v>Veetaimedest.graasp</v>
      </c>
      <c r="D53" s="7" t="str">
        <f ca="1">IFERROR(__xludf.DUMMYFUNCTION("""COMPUTED_VALUE"""),"&lt;p&gt;Plants in water (aquatic plants) also need light to make their own water. Aquatic plants absorb carbon dioxide, water and minerals directly from the surrounding water. Photosynthesis in aquatic plants produces nutrients for plants and releases oxygen i"&amp;"nto the water, which, for example, fish need to breathe. Temperature is also an important factor for photosynthesis. &lt;/p&gt;&lt;hr&gt;&lt;p&gt;To check your knowledge, perform the following quiz.&lt;/p&gt;&lt;p&gt;IMPORTANT! You can answer each question only once and each question "&amp;"has only one correct response.&lt;/p&gt;")</f>
        <v>&lt;p&gt;Plants in water (aquatic plants) also need light to make their own water. Aquatic plants absorb carbon dioxide, water and minerals directly from the surrounding water. Photosynthesis in aquatic plants produces nutrients for plants and releases oxygen into the water, which, for example, fish need to breathe. Temperature is also an important factor for photosynthesis. &lt;/p&gt;&lt;hr&gt;&lt;p&gt;To check your knowledge, perform the following quiz.&lt;/p&gt;&lt;p&gt;IMPORTANT! You can answer each question only once and each question has only one correct response.&lt;/p&gt;</v>
      </c>
      <c r="E53" s="7" t="str">
        <f ca="1">IFERROR(__xludf.DUMMYFUNCTION("""COMPUTED_VALUE"""),"No artifact embedded")</f>
        <v>No artifact embedded</v>
      </c>
      <c r="F53" s="7"/>
      <c r="G53" s="8" t="s">
        <v>44</v>
      </c>
      <c r="H53" s="8" t="s">
        <v>43</v>
      </c>
      <c r="I53" s="8" t="s">
        <v>43</v>
      </c>
      <c r="J53" s="8" t="s">
        <v>44</v>
      </c>
      <c r="K53" s="9" t="s">
        <v>44</v>
      </c>
      <c r="L53" s="9" t="s">
        <v>43</v>
      </c>
      <c r="M53" s="9" t="s">
        <v>43</v>
      </c>
      <c r="N53" s="9" t="s">
        <v>43</v>
      </c>
      <c r="O53" s="10" t="s">
        <v>44</v>
      </c>
      <c r="P53" s="10" t="s">
        <v>44</v>
      </c>
      <c r="Q53" s="10" t="s">
        <v>43</v>
      </c>
      <c r="R53" s="10" t="s">
        <v>43</v>
      </c>
      <c r="S53" s="10" t="s">
        <v>43</v>
      </c>
    </row>
    <row r="54" spans="1:19" ht="274" customHeight="1" x14ac:dyDescent="0.2">
      <c r="A54" s="6" t="str">
        <f ca="1">IFERROR(__xludf.DUMMYFUNCTION("""COMPUTED_VALUE"""),"How do light and temperature affect photosynthesis in plants? - Version A")</f>
        <v>How do light and temperature affect photosynthesis in plants? - Version A</v>
      </c>
      <c r="B54" s="6" t="str">
        <f ca="1">IFERROR(__xludf.DUMMYFUNCTION("""COMPUTED_VALUE"""),"Application")</f>
        <v>Application</v>
      </c>
      <c r="C54" s="6" t="str">
        <f ca="1">IFERROR(__xludf.DUMMYFUNCTION("""COMPUTED_VALUE"""),"Quiz Tool")</f>
        <v>Quiz Tool</v>
      </c>
      <c r="D54" s="7" t="str">
        <f ca="1">IFERROR(__xludf.DUMMYFUNCTION("""COMPUTED_VALUE"""),"No task description")</f>
        <v>No task description</v>
      </c>
      <c r="E54"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54" s="7"/>
      <c r="G54" s="8" t="s">
        <v>43</v>
      </c>
      <c r="H54" s="8" t="s">
        <v>43</v>
      </c>
      <c r="I54" s="8" t="s">
        <v>43</v>
      </c>
      <c r="J54" s="8" t="s">
        <v>44</v>
      </c>
      <c r="K54" s="9" t="s">
        <v>44</v>
      </c>
      <c r="L54" s="9" t="s">
        <v>43</v>
      </c>
      <c r="M54" s="9" t="s">
        <v>43</v>
      </c>
      <c r="N54" s="9" t="s">
        <v>43</v>
      </c>
      <c r="O54" s="10" t="s">
        <v>44</v>
      </c>
      <c r="P54" s="10" t="s">
        <v>44</v>
      </c>
      <c r="Q54" s="10" t="s">
        <v>43</v>
      </c>
      <c r="R54" s="10" t="s">
        <v>43</v>
      </c>
      <c r="S54" s="10" t="s">
        <v>43</v>
      </c>
    </row>
    <row r="55" spans="1:19" ht="157" customHeight="1" x14ac:dyDescent="0.2">
      <c r="A55" s="6" t="str">
        <f ca="1">IFERROR(__xludf.DUMMYFUNCTION("""COMPUTED_VALUE"""),"How do light and temperature affect photosynthesis in plants? - Version A")</f>
        <v>How do light and temperature affect photosynthesis in plants? - Version A</v>
      </c>
      <c r="B55" s="6" t="str">
        <f ca="1">IFERROR(__xludf.DUMMYFUNCTION("""COMPUTED_VALUE"""),"Resource")</f>
        <v>Resource</v>
      </c>
      <c r="C55" s="6" t="str">
        <f ca="1">IFERROR(__xludf.DUMMYFUNCTION("""COMPUTED_VALUE"""),"Edasi juhatus.graasp")</f>
        <v>Edasi juhatus.graasp</v>
      </c>
      <c r="D55" s="7" t="str">
        <f ca="1">IFERROR(__xludf.DUMMYFUNCTION("""COMPUTED_VALUE"""),"&lt;p&gt;Next you will explore how light and season of year affect photosynthesis in aquarium plants. Click on the tab &lt;strong&gt;Explore&lt;/strong&gt; at the top of your screen.&lt;/p&gt;&lt;p&gt;&lt;br&gt;&lt;/p&gt;&lt;p&gt;&lt;br&gt;&lt;/p&gt;")</f>
        <v>&lt;p&gt;Next you will explore how light and season of year affect photosynthesis in aquarium plants. Click on the tab &lt;strong&gt;Explore&lt;/strong&gt; at the top of your screen.&lt;/p&gt;&lt;p&gt;&lt;br&gt;&lt;/p&gt;&lt;p&gt;&lt;br&gt;&lt;/p&gt;</v>
      </c>
      <c r="E55" s="7" t="str">
        <f ca="1">IFERROR(__xludf.DUMMYFUNCTION("""COMPUTED_VALUE"""),"No artifact embedded")</f>
        <v>No artifact embedded</v>
      </c>
      <c r="F55" s="7"/>
      <c r="G55" s="8" t="s">
        <v>44</v>
      </c>
      <c r="H55" s="8" t="s">
        <v>43</v>
      </c>
      <c r="I55" s="8" t="s">
        <v>43</v>
      </c>
      <c r="J55" s="8" t="s">
        <v>43</v>
      </c>
      <c r="K55" s="9" t="s">
        <v>44</v>
      </c>
      <c r="L55" s="9" t="s">
        <v>43</v>
      </c>
      <c r="M55" s="9" t="s">
        <v>43</v>
      </c>
      <c r="N55" s="9" t="s">
        <v>43</v>
      </c>
      <c r="O55" s="10" t="s">
        <v>44</v>
      </c>
      <c r="P55" s="10" t="s">
        <v>44</v>
      </c>
      <c r="Q55" s="10" t="s">
        <v>44</v>
      </c>
      <c r="R55" s="10" t="s">
        <v>43</v>
      </c>
      <c r="S55" s="10" t="s">
        <v>43</v>
      </c>
    </row>
    <row r="56" spans="1:19" ht="25" customHeight="1" x14ac:dyDescent="0.2">
      <c r="A56" s="6" t="str">
        <f ca="1">IFERROR(__xludf.DUMMYFUNCTION("""COMPUTED_VALUE"""),"How do light and temperature affect photosynthesis in plants? - Version A")</f>
        <v>How do light and temperature affect photosynthesis in plants? - Version A</v>
      </c>
      <c r="B56" s="6" t="str">
        <f ca="1">IFERROR(__xludf.DUMMYFUNCTION("""COMPUTED_VALUE"""),"Space")</f>
        <v>Space</v>
      </c>
      <c r="C56" s="6" t="str">
        <f ca="1">IFERROR(__xludf.DUMMYFUNCTION("""COMPUTED_VALUE"""),"Explore")</f>
        <v>Explore</v>
      </c>
      <c r="D56" s="7" t="str">
        <f ca="1">IFERROR(__xludf.DUMMYFUNCTION("""COMPUTED_VALUE"""),"No task description")</f>
        <v>No task description</v>
      </c>
      <c r="E56" s="7" t="str">
        <f ca="1">IFERROR(__xludf.DUMMYFUNCTION("""COMPUTED_VALUE"""),"No artifact embedded")</f>
        <v>No artifact embedded</v>
      </c>
      <c r="F56" s="7"/>
      <c r="G56" s="8" t="s">
        <v>43</v>
      </c>
      <c r="H56" s="8" t="s">
        <v>43</v>
      </c>
      <c r="I56" s="8" t="s">
        <v>43</v>
      </c>
      <c r="J56" s="8" t="s">
        <v>43</v>
      </c>
      <c r="K56" s="9" t="s">
        <v>44</v>
      </c>
      <c r="L56" s="9" t="s">
        <v>43</v>
      </c>
      <c r="M56" s="9" t="s">
        <v>43</v>
      </c>
      <c r="N56" s="9" t="s">
        <v>43</v>
      </c>
      <c r="O56" s="10" t="s">
        <v>44</v>
      </c>
      <c r="P56" s="10" t="s">
        <v>44</v>
      </c>
      <c r="Q56" s="10" t="s">
        <v>44</v>
      </c>
      <c r="R56" s="10" t="s">
        <v>43</v>
      </c>
      <c r="S56" s="10" t="s">
        <v>43</v>
      </c>
    </row>
    <row r="57" spans="1:19" ht="85" customHeight="1" x14ac:dyDescent="0.2">
      <c r="A57" s="6" t="str">
        <f ca="1">IFERROR(__xludf.DUMMYFUNCTION("""COMPUTED_VALUE"""),"How do light and temperature affect photosynthesis in plants? - Version A")</f>
        <v>How do light and temperature affect photosynthesis in plants? - Version A</v>
      </c>
      <c r="B57" s="6" t="str">
        <f ca="1">IFERROR(__xludf.DUMMYFUNCTION("""COMPUTED_VALUE"""),"Resource")</f>
        <v>Resource</v>
      </c>
      <c r="C57" s="6" t="str">
        <f ca="1">IFERROR(__xludf.DUMMYFUNCTION("""COMPUTED_VALUE"""),"elodea.gif")</f>
        <v>elodea.gif</v>
      </c>
      <c r="D57" s="7" t="str">
        <f ca="1">IFERROR(__xludf.DUMMYFUNCTION("""COMPUTED_VALUE"""),"No task description")</f>
        <v>No task description</v>
      </c>
      <c r="E57" s="7" t="str">
        <f ca="1">IFERROR(__xludf.DUMMYFUNCTION("""COMPUTED_VALUE"""),"image/gif – An animated or static graphic using the GIF format, often seen in memes and web animations.")</f>
        <v>image/gif – An animated or static graphic using the GIF format, often seen in memes and web animations.</v>
      </c>
      <c r="F57" s="7"/>
      <c r="G57" s="8" t="s">
        <v>44</v>
      </c>
      <c r="H57" s="8" t="s">
        <v>43</v>
      </c>
      <c r="I57" s="8" t="s">
        <v>43</v>
      </c>
      <c r="J57" s="8" t="s">
        <v>43</v>
      </c>
      <c r="K57" s="9" t="s">
        <v>43</v>
      </c>
      <c r="L57" s="9" t="s">
        <v>43</v>
      </c>
      <c r="M57" s="9" t="s">
        <v>43</v>
      </c>
      <c r="N57" s="9" t="s">
        <v>43</v>
      </c>
      <c r="O57" s="10" t="s">
        <v>44</v>
      </c>
      <c r="P57" s="10" t="s">
        <v>44</v>
      </c>
      <c r="Q57" s="10" t="s">
        <v>44</v>
      </c>
      <c r="R57" s="10" t="s">
        <v>43</v>
      </c>
      <c r="S57" s="10" t="s">
        <v>43</v>
      </c>
    </row>
    <row r="58" spans="1:19" ht="49" customHeight="1" x14ac:dyDescent="0.2">
      <c r="A58" s="6" t="str">
        <f ca="1">IFERROR(__xludf.DUMMYFUNCTION("""COMPUTED_VALUE"""),"How do light and temperature affect photosynthesis in plants? - Version A")</f>
        <v>How do light and temperature affect photosynthesis in plants? - Version A</v>
      </c>
      <c r="B58" s="6" t="str">
        <f ca="1">IFERROR(__xludf.DUMMYFUNCTION("""COMPUTED_VALUE"""),"Resource")</f>
        <v>Resource</v>
      </c>
      <c r="C58" s="6" t="str">
        <f ca="1">IFERROR(__xludf.DUMMYFUNCTION("""COMPUTED_VALUE"""),"tekst4.graasp")</f>
        <v>tekst4.graasp</v>
      </c>
      <c r="D58" s="7" t="str">
        <f ca="1">IFERROR(__xludf.DUMMYFUNCTION("""COMPUTED_VALUE"""),"&lt;p&gt;Look at the video clip and answer these questions.&lt;/p&gt;")</f>
        <v>&lt;p&gt;Look at the video clip and answer these questions.&lt;/p&gt;</v>
      </c>
      <c r="E58" s="7" t="str">
        <f ca="1">IFERROR(__xludf.DUMMYFUNCTION("""COMPUTED_VALUE"""),"No artifact embedded")</f>
        <v>No artifact embedded</v>
      </c>
      <c r="F58" s="7"/>
      <c r="G58" s="8" t="s">
        <v>43</v>
      </c>
      <c r="H58" s="8" t="s">
        <v>43</v>
      </c>
      <c r="I58" s="8" t="s">
        <v>43</v>
      </c>
      <c r="J58" s="8" t="s">
        <v>44</v>
      </c>
      <c r="K58" s="9" t="s">
        <v>44</v>
      </c>
      <c r="L58" s="9" t="s">
        <v>43</v>
      </c>
      <c r="M58" s="9" t="s">
        <v>43</v>
      </c>
      <c r="N58" s="9" t="s">
        <v>43</v>
      </c>
      <c r="O58" s="10" t="s">
        <v>44</v>
      </c>
      <c r="P58" s="10" t="s">
        <v>44</v>
      </c>
      <c r="Q58" s="10" t="s">
        <v>44</v>
      </c>
      <c r="R58" s="10" t="s">
        <v>43</v>
      </c>
      <c r="S58" s="10" t="s">
        <v>43</v>
      </c>
    </row>
    <row r="59" spans="1:19" ht="274" customHeight="1" x14ac:dyDescent="0.2">
      <c r="A59" s="6" t="str">
        <f ca="1">IFERROR(__xludf.DUMMYFUNCTION("""COMPUTED_VALUE"""),"How do light and temperature affect photosynthesis in plants? - Version A")</f>
        <v>How do light and temperature affect photosynthesis in plants? - Version A</v>
      </c>
      <c r="B59" s="6" t="str">
        <f ca="1">IFERROR(__xludf.DUMMYFUNCTION("""COMPUTED_VALUE"""),"Application")</f>
        <v>Application</v>
      </c>
      <c r="C59" s="6" t="str">
        <f ca="1">IFERROR(__xludf.DUMMYFUNCTION("""COMPUTED_VALUE"""),"Quiz Tool")</f>
        <v>Quiz Tool</v>
      </c>
      <c r="D59" s="7" t="str">
        <f ca="1">IFERROR(__xludf.DUMMYFUNCTION("""COMPUTED_VALUE"""),"No task description")</f>
        <v>No task description</v>
      </c>
      <c r="E59"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59" s="7"/>
      <c r="G59" s="8" t="s">
        <v>43</v>
      </c>
      <c r="H59" s="8" t="s">
        <v>43</v>
      </c>
      <c r="I59" s="8" t="s">
        <v>43</v>
      </c>
      <c r="J59" s="8" t="s">
        <v>44</v>
      </c>
      <c r="K59" s="9" t="s">
        <v>44</v>
      </c>
      <c r="L59" s="9" t="s">
        <v>43</v>
      </c>
      <c r="M59" s="9" t="s">
        <v>43</v>
      </c>
      <c r="N59" s="9" t="s">
        <v>43</v>
      </c>
      <c r="O59" s="10" t="s">
        <v>44</v>
      </c>
      <c r="P59" s="10" t="s">
        <v>44</v>
      </c>
      <c r="Q59" s="10" t="s">
        <v>43</v>
      </c>
      <c r="R59" s="10" t="s">
        <v>43</v>
      </c>
      <c r="S59" s="10" t="s">
        <v>43</v>
      </c>
    </row>
    <row r="60" spans="1:19" ht="409.5" customHeight="1" x14ac:dyDescent="0.2">
      <c r="A60" s="6" t="str">
        <f ca="1">IFERROR(__xludf.DUMMYFUNCTION("""COMPUTED_VALUE"""),"How do light and temperature affect photosynthesis in plants? - Version A")</f>
        <v>How do light and temperature affect photosynthesis in plants? - Version A</v>
      </c>
      <c r="B60" s="6" t="str">
        <f ca="1">IFERROR(__xludf.DUMMYFUNCTION("""COMPUTED_VALUE"""),"Resource")</f>
        <v>Resource</v>
      </c>
      <c r="C60" s="6" t="str">
        <f ca="1">IFERROR(__xludf.DUMMYFUNCTION("""COMPUTED_VALUE"""),"Text 1.graasp")</f>
        <v>Text 1.graasp</v>
      </c>
      <c r="D60" s="7" t="str">
        <f ca="1">IFERROR(__xludf.DUMMYFUNCTION("""COMPUTED_VALUE"""),"&lt;hr&gt;&lt;p&gt;In this task you will collaborate together with a partner to solve a problem. The task has three parts:&lt;/p&gt;&lt;p style=""margin-left: 40px;""&gt;1) a simulation that both you and your partner can partially control;&lt;br&gt;2) a chat application to communicate"&amp;" with your partner;&lt;br&gt;3) two questions for you to answer:&lt;/p&gt;&lt;ul&gt;&lt;ul&gt;&lt;li&gt;How does photosynthesis in aquarium plants depend on &lt;strong&gt;light intensity&lt;/strong&gt;?&lt;/li&gt;&lt;li&gt;How does photosynthesis in aquarium plants depend on the &lt;strong&gt;season of the year&lt;/s"&amp;"trong&gt;?&lt;/li&gt;&lt;/ul&gt;&lt;/ul&gt;Once you have answer the two questions, this task is complete.")</f>
        <v>&lt;hr&gt;&lt;p&gt;In this task you will collaborate together with a partner to solve a problem. The task has three parts:&lt;/p&gt;&lt;p style="margin-left: 40px;"&gt;1) a simulation that both you and your partner can partially control;&lt;br&gt;2) a chat application to communicate with your partner;&lt;br&gt;3) two questions for you to answer:&lt;/p&gt;&lt;ul&gt;&lt;ul&gt;&lt;li&gt;How does photosynthesis in aquarium plants depend on &lt;strong&gt;light intensity&lt;/strong&gt;?&lt;/li&gt;&lt;li&gt;How does photosynthesis in aquarium plants depend on the &lt;strong&gt;season of the year&lt;/strong&gt;?&lt;/li&gt;&lt;/ul&gt;&lt;/ul&gt;Once you have answer the two questions, this task is complete.</v>
      </c>
      <c r="E60" s="7" t="str">
        <f ca="1">IFERROR(__xludf.DUMMYFUNCTION("""COMPUTED_VALUE"""),"No artifact embedded")</f>
        <v>No artifact embedded</v>
      </c>
      <c r="F60" s="7"/>
      <c r="G60" s="8" t="s">
        <v>43</v>
      </c>
      <c r="H60" s="8" t="s">
        <v>43</v>
      </c>
      <c r="I60" s="8" t="s">
        <v>43</v>
      </c>
      <c r="J60" s="8" t="s">
        <v>44</v>
      </c>
      <c r="K60" s="9" t="s">
        <v>43</v>
      </c>
      <c r="L60" s="9" t="s">
        <v>43</v>
      </c>
      <c r="M60" s="9" t="s">
        <v>44</v>
      </c>
      <c r="N60" s="9" t="s">
        <v>44</v>
      </c>
      <c r="O60" s="10" t="s">
        <v>44</v>
      </c>
      <c r="P60" s="10" t="s">
        <v>44</v>
      </c>
      <c r="Q60" s="10" t="s">
        <v>44</v>
      </c>
      <c r="R60" s="10" t="s">
        <v>43</v>
      </c>
      <c r="S60" s="10" t="s">
        <v>43</v>
      </c>
    </row>
    <row r="61" spans="1:19" ht="362" customHeight="1" x14ac:dyDescent="0.2">
      <c r="A61" s="6" t="str">
        <f ca="1">IFERROR(__xludf.DUMMYFUNCTION("""COMPUTED_VALUE"""),"How do light and temperature affect photosynthesis in plants? - Version A")</f>
        <v>How do light and temperature affect photosynthesis in plants? - Version A</v>
      </c>
      <c r="B61" s="6" t="str">
        <f ca="1">IFERROR(__xludf.DUMMYFUNCTION("""COMPUTED_VALUE"""),"Resource")</f>
        <v>Resource</v>
      </c>
      <c r="C61" s="6" t="str">
        <f ca="1">IFERROR(__xludf.DUMMYFUNCTION("""COMPUTED_VALUE"""),"instructions for the simulation and chat app.graasp")</f>
        <v>instructions for the simulation and chat app.graasp</v>
      </c>
      <c r="D61" s="7" t="str">
        <f ca="1">IFERROR(__xludf.DUMMYFUNCTION("""COMPUTED_VALUE"""),"&lt;p&gt;&lt;strong&gt;1. Instructions for the simulation and chat app&lt;/strong&gt;&lt;/p&gt;&lt;p&gt;A. Your teacher has assigned you a number that you will use to open the simulation. Please enter this number in the text box labeled ""Enter your chat room number"" and click on the"&amp;" button ""Join"". &lt;/p&gt;&lt;p&gt;B. To open the chat application, enter the same number you used to open the simulation into the second text box labeled ""Room number."" Then click on the ""Join existing room"" button.&lt;/p&gt;")</f>
        <v>&lt;p&gt;&lt;strong&gt;1. Instructions for the simulation and chat app&lt;/strong&gt;&lt;/p&gt;&lt;p&gt;A. Your teacher has assigned you a number that you will use to open the simulation. Please enter this number in the text box labeled "Enter your chat room number" and click on the button "Join". &lt;/p&gt;&lt;p&gt;B. To open the chat application, enter the same number you used to open the simulation into the second text box labeled "Room number." Then click on the "Join existing room" button.&lt;/p&gt;</v>
      </c>
      <c r="E61" s="7" t="str">
        <f ca="1">IFERROR(__xludf.DUMMYFUNCTION("""COMPUTED_VALUE"""),"No artifact embedded")</f>
        <v>No artifact embedded</v>
      </c>
      <c r="F61" s="7"/>
      <c r="G61" s="8" t="s">
        <v>43</v>
      </c>
      <c r="H61" s="8" t="s">
        <v>43</v>
      </c>
      <c r="I61" s="8" t="s">
        <v>43</v>
      </c>
      <c r="J61" s="8" t="s">
        <v>44</v>
      </c>
      <c r="K61" s="9" t="s">
        <v>44</v>
      </c>
      <c r="L61" s="9" t="s">
        <v>43</v>
      </c>
      <c r="M61" s="9" t="s">
        <v>44</v>
      </c>
      <c r="N61" s="9" t="s">
        <v>43</v>
      </c>
      <c r="O61" s="10" t="s">
        <v>44</v>
      </c>
      <c r="P61" s="10" t="s">
        <v>43</v>
      </c>
      <c r="Q61" s="10" t="s">
        <v>43</v>
      </c>
      <c r="R61" s="10" t="s">
        <v>43</v>
      </c>
      <c r="S61" s="10" t="s">
        <v>43</v>
      </c>
    </row>
    <row r="62" spans="1:19" ht="409.5" customHeight="1" x14ac:dyDescent="0.2">
      <c r="A62" s="6" t="str">
        <f ca="1">IFERROR(__xludf.DUMMYFUNCTION("""COMPUTED_VALUE"""),"How do light and temperature affect photosynthesis in plants? - Version A")</f>
        <v>How do light and temperature affect photosynthesis in plants? - Version A</v>
      </c>
      <c r="B62" s="6" t="str">
        <f ca="1">IFERROR(__xludf.DUMMYFUNCTION("""COMPUTED_VALUE"""),"Application")</f>
        <v>Application</v>
      </c>
      <c r="C62" s="6" t="str">
        <f ca="1">IFERROR(__xludf.DUMMYFUNCTION("""COMPUTED_VALUE"""),"Rate of Photosynthesis Lab - only season control")</f>
        <v>Rate of Photosynthesis Lab - only season control</v>
      </c>
      <c r="D62" s="7" t="str">
        <f ca="1">IFERROR(__xludf.DUMMYFUNCTION("""COMPUTED_VALUE"""),"No task description")</f>
        <v>No task description</v>
      </c>
      <c r="E62" s="7" t="str">
        <f ca="1">IFERROR(__xludf.DUMMYFUNCTION("""COMPUTED_VALUE"""),"Golabz app/lab: `&lt;p&gt;Students working at a distance in two different ILSs share a simulation similar to the &lt;a href=""https://www.golabz.eu/lab/rate-of-photosynthesis-lab-html5""&gt;Rate of Photosynthesis Lab&lt;/a&gt;, but are able to&amp;nbsp;control only one of two "&amp;"variables (lamp intensity or the season of the year). Changes made in one version of the simulation are simultaneously shown in the other version. The season of the year variable is a distractor option. It does not influence the rate of photosynthesis bec"&amp;"ause the aquarium plant is indoors&amp;nbsp;and its water temperature does not change.&lt;/p&gt;\r\n\r\n&lt;p&gt;&lt;strong&gt;Teaching Tips: &lt;/strong&gt;&lt;/p&gt;\r\n\r\n&lt;p&gt;This lab is primarily aimed at promoting collaborative problem solving skills. It is suggested that the ILS for"&amp;" students using the version with lamp intensity controls ask students to answer the question ‘How does the rate of photosynthesize depend on the season of the year?’ Similarly, the ILS for students using the version of the simulation with season of the ye"&amp;"ar controls should ask students to answer the question 'How does the rate of photosynthesize depend on lamp intensity?'&amp;nbsp;In this way both groups of students can only succeed if they synchronize their actions and collaborate to answer their respective "&amp;"questions. For collaboration via text-based messaging&amp;nbsp;it is suggested to use the SpeakUp app in the ILSs.&lt;/p&gt;\r\n\r\n&lt;p&gt;&lt;strong&gt;Instructions for use: &lt;/strong&gt;&lt;/p&gt;\r\n\r\n&lt;p&gt;1.) When you click on the ""Create&amp;nbsp;Space"" button you will create an IL"&amp;"S that has two versions of the Collaborative Rate of Photosynthesis Lab&amp;nbsp;in the investigation phase. The version labeled ‘Rate of Photosynthesis Lab -&amp;nbsp;only light intensity control’ will&amp;nbsp;allow a user to adjust only the light intensity in the "&amp;"simulation. The version labeled ‘Rate of Photosynthesis Lab -&amp;nbsp;only season control’&amp;nbsp;allows a user to adjust only the season of the year.&lt;/p&gt;\r\n\r\n&lt;p&gt;2.) Because two versions of the lab are created you should delete one of them and rename your I"&amp;"LS appropriately (e.g., Rate of Photosynthesis Lab - Version A). Then return to the Collaborative Rate of Photosynthesis Lab page at Golabz and click again the button ""Create Space"". This will create a new ILS with the two versions of the simulation. Si"&amp;"mply delete the version of the lab for which you already have an ILS of and rename the new ILS appropriately (e.g., Rate of Photosynthesis Lab - Version B).&lt;/p&gt;\r\n\r\n&lt;p&gt;3.) The Collaborative Rate of Photosynthesis Lab&amp;nbsp;is meant to be used together w"&amp;"ith a chat tool, such as the &lt;a href=""https://www.golabz.eu/app/speakup""&gt;SpeakUP app&lt;/a&gt;, so that students can communicate with each other. Include the SpeakUP app preferably before the lab. To use the SpeakUP app, students are required to enter a commo"&amp;"n room number or create a room and share the number of the room with the other student(s). As a teacher you can also create multiple room numbers using the SpeakUP app and assign them to students as you like. This will allow you to access their chat trans"&amp;"cripts later to read how they communicated with each other. The Collaborative Rate of Photosynthesis Lab&amp;nbsp;starts by asking users to enter a chat room number (which users of the SpeakUP already have). As long as two users enter the same room number the"&amp;"y will then share the same simulation. Please instruct your students in the ILS that they will not see the lab without a chat room number.&lt;/p&gt;\r\n`")</f>
        <v>Golabz app/lab: `&lt;p&gt;Students working at a distance in two different ILSs share a simulation similar to the &lt;a href="https://www.golabz.eu/lab/rate-of-photosynthesis-lab-html5"&gt;Rate of Photosynthesis Lab&lt;/a&gt;, but are able to&amp;nbsp;control only one of two variables (lamp intensity or the season of the year). Changes made in one version of the simulation are simultaneously shown in the other version. The season of the year variable is a distractor option. It does not influence the rate of photosynthesis because the aquarium plant is indoors&amp;nbsp;and its water temperature does not change.&lt;/p&gt;\r\n\r\n&lt;p&gt;&lt;strong&gt;Teaching Tips: &lt;/strong&gt;&lt;/p&gt;\r\n\r\n&lt;p&gt;This lab is primarily aimed at promoting collaborative problem solving skills. It is suggested that the ILS for students using the version with lamp intensity controls ask students to answer the question ‘How does the rate of photosynthesize depend on the season of the year?’ Similarly, the ILS for students using the version of the simulation with season of the year controls should ask students to answer the question 'How does the rate of photosynthesize depend on lamp intensity?'&amp;nbsp;In this way both groups of students can only succeed if they synchronize their actions and collaborate to answer their respective questions. For collaboration via text-based messaging&amp;nbsp;it is suggested to use the SpeakUp app in the ILSs.&lt;/p&gt;\r\n\r\n&lt;p&gt;&lt;strong&gt;Instructions for use: &lt;/strong&gt;&lt;/p&gt;\r\n\r\n&lt;p&gt;1.) When you click on the "Create&amp;nbsp;Space" button you will create an ILS that has two versions of the Collaborative Rate of Photosynthesis Lab&amp;nbsp;in the investigation phase. The version labeled ‘Rate of Photosynthesis Lab -&amp;nbsp;only light intensity control’ will&amp;nbsp;allow a user to adjust only the light intensity in the simulation. The version labeled ‘Rate of Photosynthesis Lab -&amp;nbsp;only season control’&amp;nbsp;allows a user to adjust only the season of the year.&lt;/p&gt;\r\n\r\n&lt;p&gt;2.) Because two versions of the lab are created you should delete one of them and rename your ILS appropriately (e.g., Rate of Photosynthesis Lab - Version A). Then return to the Collaborative Rate of Photosynthesis Lab page at Golabz and click again the button "Create Space". This will create a new ILS with the two versions of the simulation. Simply delete the version of the lab for which you already have an ILS of and rename the new ILS appropriately (e.g., Rate of Photosynthesis Lab - Version B).&lt;/p&gt;\r\n\r\n&lt;p&gt;3.) The Collaborative Rate of Photosynthesis Lab&amp;nbsp;is meant to be used together with a chat tool, such as the &lt;a href="https://www.golabz.eu/app/speakup"&gt;SpeakUP app&lt;/a&gt;, so that students can communicate with each other. Include the SpeakUP app preferably before the lab. To use the SpeakUP app, students are required to enter a common room number or create a room and share the number of the room with the other student(s). As a teacher you can also create multiple room numbers using the SpeakUP app and assign them to students as you like. This will allow you to access their chat transcripts later to read how they communicated with each other. The Collaborative Rate of Photosynthesis Lab&amp;nbsp;starts by asking users to enter a chat room number (which users of the SpeakUP already have). As long as two users enter the same room number they will then share the same simulation. Please instruct your students in the ILS that they will not see the lab without a chat room number.&lt;/p&gt;\r\n`</v>
      </c>
      <c r="F62" s="7"/>
      <c r="G62" s="8" t="s">
        <v>43</v>
      </c>
      <c r="H62" s="8" t="s">
        <v>44</v>
      </c>
      <c r="I62" s="8" t="s">
        <v>44</v>
      </c>
      <c r="J62" s="8" t="s">
        <v>44</v>
      </c>
      <c r="K62" s="9" t="s">
        <v>43</v>
      </c>
      <c r="L62" s="9" t="s">
        <v>43</v>
      </c>
      <c r="M62" s="9" t="s">
        <v>44</v>
      </c>
      <c r="N62" s="9" t="s">
        <v>44</v>
      </c>
      <c r="O62" s="10" t="s">
        <v>44</v>
      </c>
      <c r="P62" s="10" t="s">
        <v>44</v>
      </c>
      <c r="Q62" s="10" t="s">
        <v>44</v>
      </c>
      <c r="R62" s="10" t="s">
        <v>43</v>
      </c>
      <c r="S62" s="10" t="s">
        <v>44</v>
      </c>
    </row>
    <row r="63" spans="1:19" ht="97" customHeight="1" x14ac:dyDescent="0.2">
      <c r="A63" s="6" t="str">
        <f ca="1">IFERROR(__xludf.DUMMYFUNCTION("""COMPUTED_VALUE"""),"How do light and temperature affect photosynthesis in plants? - Version A")</f>
        <v>How do light and temperature affect photosynthesis in plants? - Version A</v>
      </c>
      <c r="B63" s="6" t="str">
        <f ca="1">IFERROR(__xludf.DUMMYFUNCTION("""COMPUTED_VALUE"""),"Resource")</f>
        <v>Resource</v>
      </c>
      <c r="C63" s="6" t="str">
        <f ca="1">IFERROR(__xludf.DUMMYFUNCTION("""COMPUTED_VALUE"""),"tips.png")</f>
        <v>tips.png</v>
      </c>
      <c r="D63" s="7" t="str">
        <f ca="1">IFERROR(__xludf.DUMMYFUNCTION("""COMPUTED_VALUE"""),"No task description")</f>
        <v>No task description</v>
      </c>
      <c r="E63" s="7" t="str">
        <f ca="1">IFERROR(__xludf.DUMMYFUNCTION("""COMPUTED_VALUE"""),"image/png – A high-quality image with support for transparency, often used in design and web applications.")</f>
        <v>image/png – A high-quality image with support for transparency, often used in design and web applications.</v>
      </c>
      <c r="F63" s="7"/>
      <c r="G63" s="8" t="s">
        <v>44</v>
      </c>
      <c r="H63" s="8" t="s">
        <v>43</v>
      </c>
      <c r="I63" s="8" t="s">
        <v>43</v>
      </c>
      <c r="J63" s="8" t="s">
        <v>43</v>
      </c>
      <c r="K63" s="9" t="s">
        <v>43</v>
      </c>
      <c r="L63" s="9" t="s">
        <v>43</v>
      </c>
      <c r="M63" s="9" t="s">
        <v>43</v>
      </c>
      <c r="N63" s="9" t="s">
        <v>43</v>
      </c>
      <c r="O63" s="10" t="s">
        <v>44</v>
      </c>
      <c r="P63" s="10" t="s">
        <v>44</v>
      </c>
      <c r="Q63" s="10" t="s">
        <v>43</v>
      </c>
      <c r="R63" s="10" t="s">
        <v>43</v>
      </c>
      <c r="S63" s="10" t="s">
        <v>43</v>
      </c>
    </row>
    <row r="64" spans="1:19" ht="409.5" customHeight="1" x14ac:dyDescent="0.2">
      <c r="A64" s="6" t="str">
        <f ca="1">IFERROR(__xludf.DUMMYFUNCTION("""COMPUTED_VALUE"""),"How do light and temperature affect photosynthesis in plants? - Version A")</f>
        <v>How do light and temperature affect photosynthesis in plants? - Version A</v>
      </c>
      <c r="B64" s="6" t="str">
        <f ca="1">IFERROR(__xludf.DUMMYFUNCTION("""COMPUTED_VALUE"""),"Application")</f>
        <v>Application</v>
      </c>
      <c r="C64" s="6" t="str">
        <f ca="1">IFERROR(__xludf.DUMMYFUNCTION("""COMPUTED_VALUE"""),"SpeakUp")</f>
        <v>SpeakUp</v>
      </c>
      <c r="D64" s="7" t="str">
        <f ca="1">IFERROR(__xludf.DUMMYFUNCTION("""COMPUTED_VALUE"""),"No task description")</f>
        <v>No task description</v>
      </c>
      <c r="E64" s="7" t="str">
        <f ca="1">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Golabz app/lab: `&lt;p&gt;Add a social discussion in your class! SpeakUp allows you to&amp;nbsp;create&amp;nbsp;a chat room, which can be&amp;nbsp;anonymous.&amp;nbsp;Once inside, users can&amp;nbsp;interact&amp;nbsp;in it by writing&amp;nbsp;and rating messages. It is also possible to create&amp;nbsp;multiple-choice questions&amp;nbsp;to poll the audience. Futher information can be found on&amp;nbsp;&lt;a href="http://speakup.info"&gt;http://speakup.info&lt;/a&gt;&lt;/p&gt;\r\n\r\n&lt;p&gt;You can also learn more about how to configure the app, by visiting the Support Page's section on &lt;a href="http://support.golabz.eu/videos?category=4"&gt;How to set up Apps&lt;/a&gt;, or using&amp;nbsp;this &lt;a href="https://support.golabz.eu/video/speakup"&gt;direct link&lt;/a&gt;.&amp;nbsp;&lt;/p&gt;\r\n`</v>
      </c>
      <c r="F64" s="7"/>
      <c r="G64" s="8" t="s">
        <v>43</v>
      </c>
      <c r="H64" s="8" t="s">
        <v>43</v>
      </c>
      <c r="I64" s="8" t="s">
        <v>44</v>
      </c>
      <c r="J64" s="8" t="s">
        <v>44</v>
      </c>
      <c r="K64" s="9" t="s">
        <v>43</v>
      </c>
      <c r="L64" s="9" t="s">
        <v>43</v>
      </c>
      <c r="M64" s="9" t="s">
        <v>44</v>
      </c>
      <c r="N64" s="9" t="s">
        <v>44</v>
      </c>
      <c r="O64" s="10" t="s">
        <v>44</v>
      </c>
      <c r="P64" s="10" t="s">
        <v>44</v>
      </c>
      <c r="Q64" s="10" t="s">
        <v>43</v>
      </c>
      <c r="R64" s="10" t="s">
        <v>43</v>
      </c>
      <c r="S64" s="10" t="s">
        <v>44</v>
      </c>
    </row>
    <row r="65" spans="1:19" ht="37" customHeight="1" x14ac:dyDescent="0.2">
      <c r="A65" s="6" t="str">
        <f ca="1">IFERROR(__xludf.DUMMYFUNCTION("""COMPUTED_VALUE"""),"How do light and temperature affect photosynthesis in plants? - Version A")</f>
        <v>How do light and temperature affect photosynthesis in plants? - Version A</v>
      </c>
      <c r="B65" s="6" t="str">
        <f ca="1">IFERROR(__xludf.DUMMYFUNCTION("""COMPUTED_VALUE"""),"Resource")</f>
        <v>Resource</v>
      </c>
      <c r="C65" s="6" t="str">
        <f ca="1">IFERROR(__xludf.DUMMYFUNCTION("""COMPUTED_VALUE"""),"tekst2.graasp")</f>
        <v>tekst2.graasp</v>
      </c>
      <c r="D65" s="7" t="str">
        <f ca="1">IFERROR(__xludf.DUMMYFUNCTION("""COMPUTED_VALUE"""),"&lt;p&gt;&lt;strong&gt;QUESTIONS&lt;/strong&gt;&lt;/p&gt;")</f>
        <v>&lt;p&gt;&lt;strong&gt;QUESTIONS&lt;/strong&gt;&lt;/p&gt;</v>
      </c>
      <c r="E65" s="7" t="str">
        <f ca="1">IFERROR(__xludf.DUMMYFUNCTION("""COMPUTED_VALUE"""),"No artifact embedded")</f>
        <v>No artifact embedded</v>
      </c>
      <c r="F65" s="7"/>
      <c r="G65" s="8" t="s">
        <v>44</v>
      </c>
      <c r="H65" s="8" t="s">
        <v>43</v>
      </c>
      <c r="I65" s="8" t="s">
        <v>43</v>
      </c>
      <c r="J65" s="8" t="s">
        <v>43</v>
      </c>
      <c r="K65" s="9" t="s">
        <v>44</v>
      </c>
      <c r="L65" s="9" t="s">
        <v>43</v>
      </c>
      <c r="M65" s="9" t="s">
        <v>43</v>
      </c>
      <c r="N65" s="9" t="s">
        <v>43</v>
      </c>
      <c r="O65" s="10" t="s">
        <v>44</v>
      </c>
      <c r="P65" s="10" t="s">
        <v>44</v>
      </c>
      <c r="Q65" s="10" t="s">
        <v>44</v>
      </c>
      <c r="R65" s="10" t="s">
        <v>43</v>
      </c>
      <c r="S65" s="10" t="s">
        <v>43</v>
      </c>
    </row>
    <row r="66" spans="1:19" ht="318" customHeight="1" x14ac:dyDescent="0.2">
      <c r="A66" s="6" t="str">
        <f ca="1">IFERROR(__xludf.DUMMYFUNCTION("""COMPUTED_VALUE"""),"How do light and temperature affect photosynthesis in plants? - Version A")</f>
        <v>How do light and temperature affect photosynthesis in plants? - Version A</v>
      </c>
      <c r="B66" s="6" t="str">
        <f ca="1">IFERROR(__xludf.DUMMYFUNCTION("""COMPUTED_VALUE"""),"Application")</f>
        <v>Application</v>
      </c>
      <c r="C66" s="6" t="str">
        <f ca="1">IFERROR(__xludf.DUMMYFUNCTION("""COMPUTED_VALUE"""),"Input Box")</f>
        <v>Input Box</v>
      </c>
      <c r="D66" s="7" t="str">
        <f ca="1">IFERROR(__xludf.DUMMYFUNCTION("""COMPUTED_VALUE"""),"&lt;p&gt;1. How does photosynthesis in aquarium plants depend on light intensity?&lt;/p&gt;")</f>
        <v>&lt;p&gt;1. How does photosynthesis in aquarium plants depend on light intensity?&lt;/p&gt;</v>
      </c>
      <c r="E66"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66" s="7"/>
      <c r="G66" s="8" t="s">
        <v>43</v>
      </c>
      <c r="H66" s="8" t="s">
        <v>43</v>
      </c>
      <c r="I66" s="8" t="s">
        <v>44</v>
      </c>
      <c r="J66" s="8" t="s">
        <v>44</v>
      </c>
      <c r="K66" s="9" t="s">
        <v>44</v>
      </c>
      <c r="L66" s="9" t="s">
        <v>43</v>
      </c>
      <c r="M66" s="9" t="s">
        <v>44</v>
      </c>
      <c r="N66" s="9" t="s">
        <v>44</v>
      </c>
      <c r="O66" s="10" t="s">
        <v>44</v>
      </c>
      <c r="P66" s="10" t="s">
        <v>44</v>
      </c>
      <c r="Q66" s="10" t="s">
        <v>44</v>
      </c>
      <c r="R66" s="10" t="s">
        <v>43</v>
      </c>
      <c r="S66" s="10" t="s">
        <v>43</v>
      </c>
    </row>
    <row r="67" spans="1:19" ht="318" customHeight="1" x14ac:dyDescent="0.2">
      <c r="A67" s="6" t="str">
        <f ca="1">IFERROR(__xludf.DUMMYFUNCTION("""COMPUTED_VALUE"""),"How do light and temperature affect photosynthesis in plants? - Version A")</f>
        <v>How do light and temperature affect photosynthesis in plants? - Version A</v>
      </c>
      <c r="B67" s="6" t="str">
        <f ca="1">IFERROR(__xludf.DUMMYFUNCTION("""COMPUTED_VALUE"""),"Application")</f>
        <v>Application</v>
      </c>
      <c r="C67" s="6" t="str">
        <f ca="1">IFERROR(__xludf.DUMMYFUNCTION("""COMPUTED_VALUE"""),"Input Box (1)")</f>
        <v>Input Box (1)</v>
      </c>
      <c r="D67" s="7" t="str">
        <f ca="1">IFERROR(__xludf.DUMMYFUNCTION("""COMPUTED_VALUE"""),"&lt;p&gt;2. How does photosynthesis in aquarium plants depend on the season of the year?&lt;/p&gt;")</f>
        <v>&lt;p&gt;2. How does photosynthesis in aquarium plants depend on the season of the year?&lt;/p&gt;</v>
      </c>
      <c r="E67"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67" s="7"/>
      <c r="G67" s="8" t="s">
        <v>43</v>
      </c>
      <c r="H67" s="8" t="s">
        <v>43</v>
      </c>
      <c r="I67" s="8" t="s">
        <v>44</v>
      </c>
      <c r="J67" s="8" t="s">
        <v>44</v>
      </c>
      <c r="K67" s="9" t="s">
        <v>44</v>
      </c>
      <c r="L67" s="9" t="s">
        <v>43</v>
      </c>
      <c r="M67" s="9" t="s">
        <v>44</v>
      </c>
      <c r="N67" s="9" t="s">
        <v>44</v>
      </c>
      <c r="O67" s="10" t="s">
        <v>44</v>
      </c>
      <c r="P67" s="10" t="s">
        <v>44</v>
      </c>
      <c r="Q67" s="10" t="s">
        <v>44</v>
      </c>
      <c r="R67" s="10" t="s">
        <v>43</v>
      </c>
      <c r="S67" s="10" t="s">
        <v>43</v>
      </c>
    </row>
    <row r="68" spans="1:19" ht="252" customHeight="1" x14ac:dyDescent="0.2">
      <c r="A68" s="6" t="str">
        <f ca="1">IFERROR(__xludf.DUMMYFUNCTION("""COMPUTED_VALUE"""),"How do light and temperature affect photosynthesis in plants? - Version A")</f>
        <v>How do light and temperature affect photosynthesis in plants? - Version A</v>
      </c>
      <c r="B68" s="6" t="str">
        <f ca="1">IFERROR(__xludf.DUMMYFUNCTION("""COMPUTED_VALUE"""),"Resource")</f>
        <v>Resource</v>
      </c>
      <c r="C68" s="6" t="str">
        <f ca="1">IFERROR(__xludf.DUMMYFUNCTION("""COMPUTED_VALUE"""),"tekst3.graasp")</f>
        <v>tekst3.graasp</v>
      </c>
      <c r="D68" s="7" t="str">
        <f ca="1">IFERROR(__xludf.DUMMYFUNCTION("""COMPUTED_VALUE"""),"&lt;p&gt;Once you have finished making experiments and answered the two questions, then you are ready to move on. Click on the tab &lt;strong&gt;Reflection&lt;/strong&gt; at the top of your screen.&lt;/p&gt;&lt;p&gt;&lt;br&gt;&lt;/p&gt;&lt;p&gt;&lt;br&gt;&lt;/p&gt;&lt;p&gt;&lt;br&gt;&lt;/p&gt;&lt;p&gt;&lt;br&gt;&lt;/p&gt;&lt;p&gt;&lt;br&gt;&lt;/p&gt;&lt;p&gt;&lt;br&gt;&lt;/p&gt;&lt;p&gt;&lt;br"&amp;"&gt;&lt;/p&gt;&lt;p&gt;&lt;br&gt;&lt;/p&gt;&lt;p&gt;&lt;br&gt;&lt;/p&gt;&lt;p&gt;&lt;br&gt;&lt;/p&gt;")</f>
        <v>&lt;p&gt;Once you have finished making experiments and answered the two questions, then you are ready to move on. Click on the tab &lt;strong&gt;Reflection&lt;/strong&gt; at the top of your screen.&lt;/p&gt;&lt;p&gt;&lt;br&gt;&lt;/p&gt;&lt;p&gt;&lt;br&gt;&lt;/p&gt;&lt;p&gt;&lt;br&gt;&lt;/p&gt;&lt;p&gt;&lt;br&gt;&lt;/p&gt;&lt;p&gt;&lt;br&gt;&lt;/p&gt;&lt;p&gt;&lt;br&gt;&lt;/p&gt;&lt;p&gt;&lt;br&gt;&lt;/p&gt;&lt;p&gt;&lt;br&gt;&lt;/p&gt;&lt;p&gt;&lt;br&gt;&lt;/p&gt;&lt;p&gt;&lt;br&gt;&lt;/p&gt;</v>
      </c>
      <c r="E68" s="7" t="str">
        <f ca="1">IFERROR(__xludf.DUMMYFUNCTION("""COMPUTED_VALUE"""),"No artifact embedded")</f>
        <v>No artifact embedded</v>
      </c>
      <c r="F68" s="7"/>
      <c r="G68" s="8" t="s">
        <v>43</v>
      </c>
      <c r="H68" s="8" t="s">
        <v>43</v>
      </c>
      <c r="I68" s="8" t="s">
        <v>43</v>
      </c>
      <c r="J68" s="8" t="s">
        <v>43</v>
      </c>
      <c r="K68" s="9" t="s">
        <v>44</v>
      </c>
      <c r="L68" s="9" t="s">
        <v>43</v>
      </c>
      <c r="M68" s="9" t="s">
        <v>43</v>
      </c>
      <c r="N68" s="9" t="s">
        <v>43</v>
      </c>
      <c r="O68" s="10" t="s">
        <v>44</v>
      </c>
      <c r="P68" s="10" t="s">
        <v>44</v>
      </c>
      <c r="Q68" s="10" t="s">
        <v>44</v>
      </c>
      <c r="R68" s="10" t="s">
        <v>43</v>
      </c>
      <c r="S68" s="10" t="s">
        <v>43</v>
      </c>
    </row>
    <row r="69" spans="1:19" ht="25" customHeight="1" x14ac:dyDescent="0.2">
      <c r="A69" s="6" t="str">
        <f ca="1">IFERROR(__xludf.DUMMYFUNCTION("""COMPUTED_VALUE"""),"How do light and temperature affect photosynthesis in plants? - Version A")</f>
        <v>How do light and temperature affect photosynthesis in plants? - Version A</v>
      </c>
      <c r="B69" s="6" t="str">
        <f ca="1">IFERROR(__xludf.DUMMYFUNCTION("""COMPUTED_VALUE"""),"Space")</f>
        <v>Space</v>
      </c>
      <c r="C69" s="6" t="str">
        <f ca="1">IFERROR(__xludf.DUMMYFUNCTION("""COMPUTED_VALUE"""),"Reflection")</f>
        <v>Reflection</v>
      </c>
      <c r="D69" s="7" t="str">
        <f ca="1">IFERROR(__xludf.DUMMYFUNCTION("""COMPUTED_VALUE"""),"No task description")</f>
        <v>No task description</v>
      </c>
      <c r="E69" s="7" t="str">
        <f ca="1">IFERROR(__xludf.DUMMYFUNCTION("""COMPUTED_VALUE"""),"No artifact embedded")</f>
        <v>No artifact embedded</v>
      </c>
      <c r="F69" s="7"/>
      <c r="G69" s="8" t="s">
        <v>43</v>
      </c>
      <c r="H69" s="8" t="s">
        <v>43</v>
      </c>
      <c r="I69" s="8" t="s">
        <v>43</v>
      </c>
      <c r="J69" s="8" t="s">
        <v>43</v>
      </c>
      <c r="K69" s="9" t="s">
        <v>44</v>
      </c>
      <c r="L69" s="9" t="s">
        <v>43</v>
      </c>
      <c r="M69" s="9" t="s">
        <v>43</v>
      </c>
      <c r="N69" s="9" t="s">
        <v>43</v>
      </c>
      <c r="O69" s="10" t="s">
        <v>44</v>
      </c>
      <c r="P69" s="10" t="s">
        <v>44</v>
      </c>
      <c r="Q69" s="10" t="s">
        <v>44</v>
      </c>
      <c r="R69" s="10" t="s">
        <v>43</v>
      </c>
      <c r="S69" s="10" t="s">
        <v>43</v>
      </c>
    </row>
    <row r="70" spans="1:19" ht="61" customHeight="1" x14ac:dyDescent="0.2">
      <c r="A70" s="6" t="str">
        <f ca="1">IFERROR(__xludf.DUMMYFUNCTION("""COMPUTED_VALUE"""),"How do light and temperature affect photosynthesis in plants? - Version A")</f>
        <v>How do light and temperature affect photosynthesis in plants? - Version A</v>
      </c>
      <c r="B70" s="6" t="str">
        <f ca="1">IFERROR(__xludf.DUMMYFUNCTION("""COMPUTED_VALUE"""),"Resource")</f>
        <v>Resource</v>
      </c>
      <c r="C70" s="6" t="str">
        <f ca="1">IFERROR(__xludf.DUMMYFUNCTION("""COMPUTED_VALUE"""),"text1.graasp")</f>
        <v>text1.graasp</v>
      </c>
      <c r="D70" s="7" t="str">
        <f ca="1">IFERROR(__xludf.DUMMYFUNCTION("""COMPUTED_VALUE"""),"&lt;p&gt;Think about your collaborative experience and anwer these questions:&lt;/p&gt;")</f>
        <v>&lt;p&gt;Think about your collaborative experience and anwer these questions:&lt;/p&gt;</v>
      </c>
      <c r="E70" s="7" t="str">
        <f ca="1">IFERROR(__xludf.DUMMYFUNCTION("""COMPUTED_VALUE"""),"No artifact embedded")</f>
        <v>No artifact embedded</v>
      </c>
      <c r="F70" s="7"/>
      <c r="G70" s="8" t="s">
        <v>43</v>
      </c>
      <c r="H70" s="8" t="s">
        <v>43</v>
      </c>
      <c r="I70" s="8" t="s">
        <v>43</v>
      </c>
      <c r="J70" s="8" t="s">
        <v>43</v>
      </c>
      <c r="K70" s="9" t="s">
        <v>43</v>
      </c>
      <c r="L70" s="9" t="s">
        <v>43</v>
      </c>
      <c r="M70" s="9" t="s">
        <v>44</v>
      </c>
      <c r="N70" s="9" t="s">
        <v>44</v>
      </c>
      <c r="O70" s="10" t="s">
        <v>44</v>
      </c>
      <c r="P70" s="10" t="s">
        <v>44</v>
      </c>
      <c r="Q70" s="10" t="s">
        <v>44</v>
      </c>
      <c r="R70" s="10" t="s">
        <v>43</v>
      </c>
      <c r="S70" s="10" t="s">
        <v>44</v>
      </c>
    </row>
    <row r="71" spans="1:19" ht="318" customHeight="1" x14ac:dyDescent="0.2">
      <c r="A71" s="6" t="str">
        <f ca="1">IFERROR(__xludf.DUMMYFUNCTION("""COMPUTED_VALUE"""),"How do light and temperature affect photosynthesis in plants? - Version A")</f>
        <v>How do light and temperature affect photosynthesis in plants? - Version A</v>
      </c>
      <c r="B71" s="6" t="str">
        <f ca="1">IFERROR(__xludf.DUMMYFUNCTION("""COMPUTED_VALUE"""),"Application")</f>
        <v>Application</v>
      </c>
      <c r="C71" s="6" t="str">
        <f ca="1">IFERROR(__xludf.DUMMYFUNCTION("""COMPUTED_VALUE"""),"Input Box")</f>
        <v>Input Box</v>
      </c>
      <c r="D71" s="7" t="str">
        <f ca="1">IFERROR(__xludf.DUMMYFUNCTION("""COMPUTED_VALUE"""),"&lt;p&gt;1. What was most difficult when working collaboratively? Why?&lt;/p&gt;")</f>
        <v>&lt;p&gt;1. What was most difficult when working collaboratively? Why?&lt;/p&gt;</v>
      </c>
      <c r="E71"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71" s="7"/>
      <c r="G71" s="8" t="s">
        <v>43</v>
      </c>
      <c r="H71" s="8" t="s">
        <v>43</v>
      </c>
      <c r="I71" s="8" t="s">
        <v>44</v>
      </c>
      <c r="J71" s="8" t="s">
        <v>44</v>
      </c>
      <c r="K71" s="9" t="s">
        <v>44</v>
      </c>
      <c r="L71" s="9" t="s">
        <v>43</v>
      </c>
      <c r="M71" s="9" t="s">
        <v>44</v>
      </c>
      <c r="N71" s="9" t="s">
        <v>44</v>
      </c>
      <c r="O71" s="10" t="s">
        <v>44</v>
      </c>
      <c r="P71" s="10" t="s">
        <v>43</v>
      </c>
      <c r="Q71" s="10" t="s">
        <v>43</v>
      </c>
      <c r="R71" s="10" t="s">
        <v>43</v>
      </c>
      <c r="S71" s="10" t="s">
        <v>44</v>
      </c>
    </row>
    <row r="72" spans="1:19" ht="318" customHeight="1" x14ac:dyDescent="0.2">
      <c r="A72" s="6" t="str">
        <f ca="1">IFERROR(__xludf.DUMMYFUNCTION("""COMPUTED_VALUE"""),"How do light and temperature affect photosynthesis in plants? - Version A")</f>
        <v>How do light and temperature affect photosynthesis in plants? - Version A</v>
      </c>
      <c r="B72" s="6" t="str">
        <f ca="1">IFERROR(__xludf.DUMMYFUNCTION("""COMPUTED_VALUE"""),"Application")</f>
        <v>Application</v>
      </c>
      <c r="C72" s="6" t="str">
        <f ca="1">IFERROR(__xludf.DUMMYFUNCTION("""COMPUTED_VALUE"""),"Input Box (1)")</f>
        <v>Input Box (1)</v>
      </c>
      <c r="D72" s="7" t="str">
        <f ca="1">IFERROR(__xludf.DUMMYFUNCTION("""COMPUTED_VALUE"""),"&lt;p&gt;2. What would you do differently next time you have to solve a similar collaborative task?&lt;/p&gt;")</f>
        <v>&lt;p&gt;2. What would you do differently next time you have to solve a similar collaborative task?&lt;/p&gt;</v>
      </c>
      <c r="E72"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72" s="7"/>
      <c r="G72" s="8" t="s">
        <v>43</v>
      </c>
      <c r="H72" s="8" t="s">
        <v>43</v>
      </c>
      <c r="I72" s="8" t="s">
        <v>44</v>
      </c>
      <c r="J72" s="8" t="s">
        <v>44</v>
      </c>
      <c r="K72" s="9" t="s">
        <v>44</v>
      </c>
      <c r="L72" s="9" t="s">
        <v>43</v>
      </c>
      <c r="M72" s="9" t="s">
        <v>44</v>
      </c>
      <c r="N72" s="9" t="s">
        <v>44</v>
      </c>
      <c r="O72" s="10" t="s">
        <v>44</v>
      </c>
      <c r="P72" s="10" t="s">
        <v>43</v>
      </c>
      <c r="Q72" s="10" t="s">
        <v>43</v>
      </c>
      <c r="R72" s="10" t="s">
        <v>43</v>
      </c>
      <c r="S72" s="10" t="s">
        <v>43</v>
      </c>
    </row>
    <row r="73" spans="1:19" ht="85" customHeight="1" x14ac:dyDescent="0.2">
      <c r="A73" s="6" t="str">
        <f ca="1">IFERROR(__xludf.DUMMYFUNCTION("""COMPUTED_VALUE"""),"How do light and temperature affect photosynthesis in plants? - Version A")</f>
        <v>How do light and temperature affect photosynthesis in plants? - Version A</v>
      </c>
      <c r="B73" s="6" t="str">
        <f ca="1">IFERROR(__xludf.DUMMYFUNCTION("""COMPUTED_VALUE"""),"Resource")</f>
        <v>Resource</v>
      </c>
      <c r="C73" s="6" t="str">
        <f ca="1">IFERROR(__xludf.DUMMYFUNCTION("""COMPUTED_VALUE"""),"text2.graasp")</f>
        <v>text2.graasp</v>
      </c>
      <c r="D73" s="7" t="str">
        <f ca="1">IFERROR(__xludf.DUMMYFUNCTION("""COMPUTED_VALUE"""),"&lt;p&gt;After both of the questions you can continue to the next phase called &lt;strong&gt;Predict&lt;/strong&gt;.&lt;/p&gt;")</f>
        <v>&lt;p&gt;After both of the questions you can continue to the next phase called &lt;strong&gt;Predict&lt;/strong&gt;.&lt;/p&gt;</v>
      </c>
      <c r="E73" s="7" t="str">
        <f ca="1">IFERROR(__xludf.DUMMYFUNCTION("""COMPUTED_VALUE"""),"No artifact embedded")</f>
        <v>No artifact embedded</v>
      </c>
      <c r="F73" s="7"/>
      <c r="G73" s="8" t="s">
        <v>43</v>
      </c>
      <c r="H73" s="8" t="s">
        <v>43</v>
      </c>
      <c r="I73" s="8" t="s">
        <v>43</v>
      </c>
      <c r="J73" s="8" t="s">
        <v>43</v>
      </c>
      <c r="K73" s="9" t="s">
        <v>44</v>
      </c>
      <c r="L73" s="9" t="s">
        <v>43</v>
      </c>
      <c r="M73" s="9" t="s">
        <v>43</v>
      </c>
      <c r="N73" s="9" t="s">
        <v>43</v>
      </c>
      <c r="O73" s="10" t="s">
        <v>44</v>
      </c>
      <c r="P73" s="10" t="s">
        <v>44</v>
      </c>
      <c r="Q73" s="10" t="s">
        <v>44</v>
      </c>
      <c r="R73" s="10" t="s">
        <v>43</v>
      </c>
      <c r="S73" s="10" t="s">
        <v>43</v>
      </c>
    </row>
    <row r="74" spans="1:19" ht="25" customHeight="1" x14ac:dyDescent="0.2">
      <c r="A74" s="6" t="str">
        <f ca="1">IFERROR(__xludf.DUMMYFUNCTION("""COMPUTED_VALUE"""),"How do light and temperature affect photosynthesis in plants? - Version A")</f>
        <v>How do light and temperature affect photosynthesis in plants? - Version A</v>
      </c>
      <c r="B74" s="6" t="str">
        <f ca="1">IFERROR(__xludf.DUMMYFUNCTION("""COMPUTED_VALUE"""),"Space")</f>
        <v>Space</v>
      </c>
      <c r="C74" s="6" t="str">
        <f ca="1">IFERROR(__xludf.DUMMYFUNCTION("""COMPUTED_VALUE"""),"Predict")</f>
        <v>Predict</v>
      </c>
      <c r="D74" s="7" t="str">
        <f ca="1">IFERROR(__xludf.DUMMYFUNCTION("""COMPUTED_VALUE"""),"No task description")</f>
        <v>No task description</v>
      </c>
      <c r="E74" s="7" t="str">
        <f ca="1">IFERROR(__xludf.DUMMYFUNCTION("""COMPUTED_VALUE"""),"No artifact embedded")</f>
        <v>No artifact embedded</v>
      </c>
      <c r="F74" s="7"/>
      <c r="G74" s="8" t="s">
        <v>43</v>
      </c>
      <c r="H74" s="8" t="s">
        <v>43</v>
      </c>
      <c r="I74" s="8" t="s">
        <v>43</v>
      </c>
      <c r="J74" s="8" t="s">
        <v>43</v>
      </c>
      <c r="K74" s="9" t="s">
        <v>44</v>
      </c>
      <c r="L74" s="9" t="s">
        <v>43</v>
      </c>
      <c r="M74" s="9" t="s">
        <v>43</v>
      </c>
      <c r="N74" s="9" t="s">
        <v>43</v>
      </c>
      <c r="O74" s="10" t="s">
        <v>44</v>
      </c>
      <c r="P74" s="10" t="s">
        <v>44</v>
      </c>
      <c r="Q74" s="10" t="s">
        <v>44</v>
      </c>
      <c r="R74" s="10" t="s">
        <v>43</v>
      </c>
      <c r="S74" s="10" t="s">
        <v>43</v>
      </c>
    </row>
    <row r="75" spans="1:19" ht="133" customHeight="1" x14ac:dyDescent="0.2">
      <c r="A75" s="6" t="str">
        <f ca="1">IFERROR(__xludf.DUMMYFUNCTION("""COMPUTED_VALUE"""),"How do light and temperature affect photosynthesis in plants? - Version A")</f>
        <v>How do light and temperature affect photosynthesis in plants? - Version A</v>
      </c>
      <c r="B75" s="6" t="str">
        <f ca="1">IFERROR(__xludf.DUMMYFUNCTION("""COMPUTED_VALUE"""),"Resource")</f>
        <v>Resource</v>
      </c>
      <c r="C75" s="6" t="str">
        <f ca="1">IFERROR(__xludf.DUMMYFUNCTION("""COMPUTED_VALUE"""),"tekst3.graasp")</f>
        <v>tekst3.graasp</v>
      </c>
      <c r="D75" s="7" t="str">
        <f ca="1">IFERROR(__xludf.DUMMYFUNCTION("""COMPUTED_VALUE"""),"&lt;p&gt;&lt;strong&gt;Good job!&lt;/strong&gt; You have completed the first half of this lesson. After answering the two questions below, you will begin with a new experiment.&lt;/p&gt;")</f>
        <v>&lt;p&gt;&lt;strong&gt;Good job!&lt;/strong&gt; You have completed the first half of this lesson. After answering the two questions below, you will begin with a new experiment.&lt;/p&gt;</v>
      </c>
      <c r="E75" s="7" t="str">
        <f ca="1">IFERROR(__xludf.DUMMYFUNCTION("""COMPUTED_VALUE"""),"No artifact embedded")</f>
        <v>No artifact embedded</v>
      </c>
      <c r="F75" s="7"/>
      <c r="G75" s="8" t="s">
        <v>43</v>
      </c>
      <c r="H75" s="8" t="s">
        <v>43</v>
      </c>
      <c r="I75" s="8" t="s">
        <v>43</v>
      </c>
      <c r="J75" s="8" t="s">
        <v>44</v>
      </c>
      <c r="K75" s="9" t="s">
        <v>44</v>
      </c>
      <c r="L75" s="9" t="s">
        <v>43</v>
      </c>
      <c r="M75" s="9" t="s">
        <v>43</v>
      </c>
      <c r="N75" s="9" t="s">
        <v>43</v>
      </c>
      <c r="O75" s="10" t="s">
        <v>44</v>
      </c>
      <c r="P75" s="10" t="s">
        <v>44</v>
      </c>
      <c r="Q75" s="10" t="s">
        <v>44</v>
      </c>
      <c r="R75" s="10" t="s">
        <v>43</v>
      </c>
      <c r="S75" s="10" t="s">
        <v>43</v>
      </c>
    </row>
    <row r="76" spans="1:19" ht="274" customHeight="1" x14ac:dyDescent="0.2">
      <c r="A76" s="6" t="str">
        <f ca="1">IFERROR(__xludf.DUMMYFUNCTION("""COMPUTED_VALUE"""),"How do light and temperature affect photosynthesis in plants? - Version A")</f>
        <v>How do light and temperature affect photosynthesis in plants? - Version A</v>
      </c>
      <c r="B76" s="6" t="str">
        <f ca="1">IFERROR(__xludf.DUMMYFUNCTION("""COMPUTED_VALUE"""),"Application")</f>
        <v>Application</v>
      </c>
      <c r="C76" s="6" t="str">
        <f ca="1">IFERROR(__xludf.DUMMYFUNCTION("""COMPUTED_VALUE"""),"Quiz Tool")</f>
        <v>Quiz Tool</v>
      </c>
      <c r="D76" s="7" t="str">
        <f ca="1">IFERROR(__xludf.DUMMYFUNCTION("""COMPUTED_VALUE"""),"No task description")</f>
        <v>No task description</v>
      </c>
      <c r="E76"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76" s="7"/>
      <c r="G76" s="8" t="s">
        <v>43</v>
      </c>
      <c r="H76" s="8" t="s">
        <v>43</v>
      </c>
      <c r="I76" s="8" t="s">
        <v>43</v>
      </c>
      <c r="J76" s="8" t="s">
        <v>44</v>
      </c>
      <c r="K76" s="9" t="s">
        <v>44</v>
      </c>
      <c r="L76" s="9" t="s">
        <v>43</v>
      </c>
      <c r="M76" s="9" t="s">
        <v>43</v>
      </c>
      <c r="N76" s="9" t="s">
        <v>43</v>
      </c>
      <c r="O76" s="10" t="s">
        <v>44</v>
      </c>
      <c r="P76" s="10" t="s">
        <v>44</v>
      </c>
      <c r="Q76" s="10" t="s">
        <v>43</v>
      </c>
      <c r="R76" s="10" t="s">
        <v>43</v>
      </c>
      <c r="S76" s="10" t="s">
        <v>43</v>
      </c>
    </row>
    <row r="77" spans="1:19" ht="409.5" customHeight="1" x14ac:dyDescent="0.2">
      <c r="A77" s="6" t="str">
        <f ca="1">IFERROR(__xludf.DUMMYFUNCTION("""COMPUTED_VALUE"""),"How do light and temperature affect photosynthesis in plants? - Version A")</f>
        <v>How do light and temperature affect photosynthesis in plants? - Version A</v>
      </c>
      <c r="B77" s="6" t="str">
        <f ca="1">IFERROR(__xludf.DUMMYFUNCTION("""COMPUTED_VALUE"""),"Resource")</f>
        <v>Resource</v>
      </c>
      <c r="C77" s="6" t="str">
        <f ca="1">IFERROR(__xludf.DUMMYFUNCTION("""COMPUTED_VALUE"""),"tekst1.graasp")</f>
        <v>tekst1.graasp</v>
      </c>
      <c r="D77" s="7" t="str">
        <f ca="1">IFERROR(__xludf.DUMMYFUNCTION("""COMPUTED_VALUE"""),"&lt;hr&gt;&lt;p&gt;Now you will proceed to a new experiment. In the previous simulation it was not possible to change the water temperature in the aquarium. However, in the next simulation you will be able to change the temperature. For the remaining tasks you are to"&amp;" work individually.&lt;/p&gt;&lt;p&gt;To prepare for the new experiment, use the scratchpad tool below to formulate a prediction (hypothesis) based on the following research question:&lt;/p&gt;&lt;p&gt;&lt;strong&gt;How does photosynthesis in aquarium plants depend on temperature?&lt;/st"&amp;"rong&gt;&lt;/p&gt;")</f>
        <v>&lt;hr&gt;&lt;p&gt;Now you will proceed to a new experiment. In the previous simulation it was not possible to change the water temperature in the aquarium. However, in the next simulation you will be able to change the temperature. For the remaining tasks you are to work individually.&lt;/p&gt;&lt;p&gt;To prepare for the new experiment, use the scratchpad tool below to formulate a prediction (hypothesis) based on the following research question:&lt;/p&gt;&lt;p&gt;&lt;strong&gt;How does photosynthesis in aquarium plants depend on temperature?&lt;/strong&gt;&lt;/p&gt;</v>
      </c>
      <c r="E77" s="7" t="str">
        <f ca="1">IFERROR(__xludf.DUMMYFUNCTION("""COMPUTED_VALUE"""),"No artifact embedded")</f>
        <v>No artifact embedded</v>
      </c>
      <c r="F77" s="7"/>
      <c r="G77" s="8" t="s">
        <v>43</v>
      </c>
      <c r="H77" s="8" t="s">
        <v>43</v>
      </c>
      <c r="I77" s="8" t="s">
        <v>44</v>
      </c>
      <c r="J77" s="8" t="s">
        <v>44</v>
      </c>
      <c r="K77" s="9" t="s">
        <v>44</v>
      </c>
      <c r="L77" s="9" t="s">
        <v>44</v>
      </c>
      <c r="M77" s="9" t="s">
        <v>43</v>
      </c>
      <c r="N77" s="9" t="s">
        <v>43</v>
      </c>
      <c r="O77" s="10" t="s">
        <v>44</v>
      </c>
      <c r="P77" s="10" t="s">
        <v>44</v>
      </c>
      <c r="Q77" s="10" t="s">
        <v>44</v>
      </c>
      <c r="R77" s="10" t="s">
        <v>43</v>
      </c>
      <c r="S77" s="10" t="s">
        <v>43</v>
      </c>
    </row>
    <row r="78" spans="1:19" ht="409.5" customHeight="1" x14ac:dyDescent="0.2">
      <c r="A78" s="6" t="str">
        <f ca="1">IFERROR(__xludf.DUMMYFUNCTION("""COMPUTED_VALUE"""),"How do light and temperature affect photosynthesis in plants? - Version A")</f>
        <v>How do light and temperature affect photosynthesis in plants? - Version A</v>
      </c>
      <c r="B78" s="6" t="str">
        <f ca="1">IFERROR(__xludf.DUMMYFUNCTION("""COMPUTED_VALUE"""),"Application")</f>
        <v>Application</v>
      </c>
      <c r="C78" s="6" t="str">
        <f ca="1">IFERROR(__xludf.DUMMYFUNCTION("""COMPUTED_VALUE"""),"Hypothesis Scratchpad")</f>
        <v>Hypothesis Scratchpad</v>
      </c>
      <c r="D78" s="7" t="str">
        <f ca="1">IFERROR(__xludf.DUMMYFUNCTION("""COMPUTED_VALUE"""),"No task description")</f>
        <v>No task description</v>
      </c>
      <c r="E78"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78" s="7"/>
      <c r="G78" s="8" t="s">
        <v>43</v>
      </c>
      <c r="H78" s="8" t="s">
        <v>44</v>
      </c>
      <c r="I78" s="8" t="s">
        <v>44</v>
      </c>
      <c r="J78" s="8" t="s">
        <v>44</v>
      </c>
      <c r="K78" s="9" t="s">
        <v>44</v>
      </c>
      <c r="L78" s="9" t="s">
        <v>43</v>
      </c>
      <c r="M78" s="9" t="s">
        <v>44</v>
      </c>
      <c r="N78" s="9" t="s">
        <v>44</v>
      </c>
      <c r="O78" s="10" t="s">
        <v>44</v>
      </c>
      <c r="P78" s="10" t="s">
        <v>44</v>
      </c>
      <c r="Q78" s="10" t="s">
        <v>44</v>
      </c>
      <c r="R78" s="10" t="s">
        <v>43</v>
      </c>
      <c r="S78" s="10" t="s">
        <v>43</v>
      </c>
    </row>
    <row r="79" spans="1:19" ht="157" customHeight="1" x14ac:dyDescent="0.2">
      <c r="A79" s="6" t="str">
        <f ca="1">IFERROR(__xludf.DUMMYFUNCTION("""COMPUTED_VALUE"""),"How do light and temperature affect photosynthesis in plants? - Version A")</f>
        <v>How do light and temperature affect photosynthesis in plants? - Version A</v>
      </c>
      <c r="B79" s="6" t="str">
        <f ca="1">IFERROR(__xludf.DUMMYFUNCTION("""COMPUTED_VALUE"""),"Resource")</f>
        <v>Resource</v>
      </c>
      <c r="C79" s="6" t="str">
        <f ca="1">IFERROR(__xludf.DUMMYFUNCTION("""COMPUTED_VALUE"""),"tekst2.graasp")</f>
        <v>tekst2.graasp</v>
      </c>
      <c r="D79" s="7" t="str">
        <f ca="1">IFERROR(__xludf.DUMMYFUNCTION("""COMPUTED_VALUE"""),"&lt;p&gt;When you finished making your prediction (hypothesis) click on the tab &lt;strong&gt;Investigate&lt;/strong&gt; in the top of your screen.&lt;br&gt;&lt;/p&gt;&lt;p&gt;&lt;br&gt;&lt;/p&gt;&lt;p&gt;&lt;br&gt;&lt;/p&gt;&lt;p&gt;&lt;br&gt;&lt;/p&gt;&lt;p&gt;&lt;br&gt;&lt;/p&gt;")</f>
        <v>&lt;p&gt;When you finished making your prediction (hypothesis) click on the tab &lt;strong&gt;Investigate&lt;/strong&gt; in the top of your screen.&lt;br&gt;&lt;/p&gt;&lt;p&gt;&lt;br&gt;&lt;/p&gt;&lt;p&gt;&lt;br&gt;&lt;/p&gt;&lt;p&gt;&lt;br&gt;&lt;/p&gt;&lt;p&gt;&lt;br&gt;&lt;/p&gt;</v>
      </c>
      <c r="E79" s="7" t="str">
        <f ca="1">IFERROR(__xludf.DUMMYFUNCTION("""COMPUTED_VALUE"""),"No artifact embedded")</f>
        <v>No artifact embedded</v>
      </c>
      <c r="F79" s="7"/>
      <c r="G79" s="8" t="s">
        <v>43</v>
      </c>
      <c r="H79" s="8" t="s">
        <v>43</v>
      </c>
      <c r="I79" s="8" t="s">
        <v>43</v>
      </c>
      <c r="J79" s="8" t="s">
        <v>44</v>
      </c>
      <c r="K79" s="9" t="s">
        <v>44</v>
      </c>
      <c r="L79" s="9" t="s">
        <v>43</v>
      </c>
      <c r="M79" s="9" t="s">
        <v>43</v>
      </c>
      <c r="N79" s="9" t="s">
        <v>43</v>
      </c>
      <c r="O79" s="10" t="s">
        <v>44</v>
      </c>
      <c r="P79" s="10" t="s">
        <v>44</v>
      </c>
      <c r="Q79" s="10" t="s">
        <v>44</v>
      </c>
      <c r="R79" s="10" t="s">
        <v>43</v>
      </c>
      <c r="S79" s="10" t="s">
        <v>43</v>
      </c>
    </row>
    <row r="80" spans="1:19" ht="25" customHeight="1" x14ac:dyDescent="0.2">
      <c r="A80" s="6" t="str">
        <f ca="1">IFERROR(__xludf.DUMMYFUNCTION("""COMPUTED_VALUE"""),"How do light and temperature affect photosynthesis in plants? - Version A")</f>
        <v>How do light and temperature affect photosynthesis in plants? - Version A</v>
      </c>
      <c r="B80" s="6" t="str">
        <f ca="1">IFERROR(__xludf.DUMMYFUNCTION("""COMPUTED_VALUE"""),"Space")</f>
        <v>Space</v>
      </c>
      <c r="C80" s="6" t="str">
        <f ca="1">IFERROR(__xludf.DUMMYFUNCTION("""COMPUTED_VALUE"""),"Investigation")</f>
        <v>Investigation</v>
      </c>
      <c r="D80" s="7" t="str">
        <f ca="1">IFERROR(__xludf.DUMMYFUNCTION("""COMPUTED_VALUE"""),"No task description")</f>
        <v>No task description</v>
      </c>
      <c r="E80" s="7" t="str">
        <f ca="1">IFERROR(__xludf.DUMMYFUNCTION("""COMPUTED_VALUE"""),"No artifact embedded")</f>
        <v>No artifact embedded</v>
      </c>
      <c r="F80" s="7"/>
      <c r="G80" s="8" t="s">
        <v>43</v>
      </c>
      <c r="H80" s="8" t="s">
        <v>44</v>
      </c>
      <c r="I80" s="8" t="s">
        <v>43</v>
      </c>
      <c r="J80" s="8" t="s">
        <v>43</v>
      </c>
      <c r="K80" s="9" t="s">
        <v>44</v>
      </c>
      <c r="L80" s="9" t="s">
        <v>43</v>
      </c>
      <c r="M80" s="9" t="s">
        <v>43</v>
      </c>
      <c r="N80" s="9" t="s">
        <v>43</v>
      </c>
      <c r="O80" s="10" t="s">
        <v>44</v>
      </c>
      <c r="P80" s="10" t="s">
        <v>44</v>
      </c>
      <c r="Q80" s="10" t="s">
        <v>44</v>
      </c>
      <c r="R80" s="10" t="s">
        <v>43</v>
      </c>
      <c r="S80" s="10" t="s">
        <v>43</v>
      </c>
    </row>
    <row r="81" spans="1:19" ht="274" customHeight="1" x14ac:dyDescent="0.2">
      <c r="A81" s="6" t="str">
        <f ca="1">IFERROR(__xludf.DUMMYFUNCTION("""COMPUTED_VALUE"""),"How do light and temperature affect photosynthesis in plants? - Version A")</f>
        <v>How do light and temperature affect photosynthesis in plants? - Version A</v>
      </c>
      <c r="B81" s="6" t="str">
        <f ca="1">IFERROR(__xludf.DUMMYFUNCTION("""COMPUTED_VALUE"""),"Resource")</f>
        <v>Resource</v>
      </c>
      <c r="C81" s="6" t="str">
        <f ca="1">IFERROR(__xludf.DUMMYFUNCTION("""COMPUTED_VALUE"""),"Vaatluste selgitus.graasp")</f>
        <v>Vaatluste selgitus.graasp</v>
      </c>
      <c r="D81" s="7" t="str">
        <f ca="1">IFERROR(__xludf.DUMMYFUNCTION("""COMPUTED_VALUE"""),"&lt;p&gt;Here you will test whether your prediction (hypothesis) is confirmed or disconfirmed by the results of making experiments.&lt;/p&gt;&lt;p&gt;In the simulation below you can make experiments testing how light intensity and temperature affect photosynthesis in an aq"&amp;"uarium plant. Record your results using the ""Observation"" tool.&lt;/p&gt;")</f>
        <v>&lt;p&gt;Here you will test whether your prediction (hypothesis) is confirmed or disconfirmed by the results of making experiments.&lt;/p&gt;&lt;p&gt;In the simulation below you can make experiments testing how light intensity and temperature affect photosynthesis in an aquarium plant. Record your results using the "Observation" tool.&lt;/p&gt;</v>
      </c>
      <c r="E81" s="7" t="str">
        <f ca="1">IFERROR(__xludf.DUMMYFUNCTION("""COMPUTED_VALUE"""),"No artifact embedded")</f>
        <v>No artifact embedded</v>
      </c>
      <c r="F81" s="7"/>
      <c r="G81" s="8" t="s">
        <v>43</v>
      </c>
      <c r="H81" s="8" t="s">
        <v>44</v>
      </c>
      <c r="I81" s="8" t="s">
        <v>44</v>
      </c>
      <c r="J81" s="8" t="s">
        <v>44</v>
      </c>
      <c r="K81" s="9" t="s">
        <v>44</v>
      </c>
      <c r="L81" s="9" t="s">
        <v>43</v>
      </c>
      <c r="M81" s="9" t="s">
        <v>43</v>
      </c>
      <c r="N81" s="9" t="s">
        <v>43</v>
      </c>
      <c r="O81" s="10" t="s">
        <v>44</v>
      </c>
      <c r="P81" s="10" t="s">
        <v>44</v>
      </c>
      <c r="Q81" s="10" t="s">
        <v>44</v>
      </c>
      <c r="R81" s="10" t="s">
        <v>44</v>
      </c>
      <c r="S81" s="10" t="s">
        <v>43</v>
      </c>
    </row>
    <row r="82" spans="1:19" ht="318" customHeight="1" x14ac:dyDescent="0.2">
      <c r="A82" s="6" t="str">
        <f ca="1">IFERROR(__xludf.DUMMYFUNCTION("""COMPUTED_VALUE"""),"How do light and temperature affect photosynthesis in plants? - Version A")</f>
        <v>How do light and temperature affect photosynthesis in plants? - Version A</v>
      </c>
      <c r="B82" s="6" t="str">
        <f ca="1">IFERROR(__xludf.DUMMYFUNCTION("""COMPUTED_VALUE"""),"Application")</f>
        <v>Application</v>
      </c>
      <c r="C82" s="6" t="str">
        <f ca="1">IFERROR(__xludf.DUMMYFUNCTION("""COMPUTED_VALUE"""),"Viewer")</f>
        <v>Viewer</v>
      </c>
      <c r="D82" s="7" t="str">
        <f ca="1">IFERROR(__xludf.DUMMYFUNCTION("""COMPUTED_VALUE"""),"No task description")</f>
        <v>No task description</v>
      </c>
      <c r="E82" s="7" t="str">
        <f ca="1">IFERROR(__xludf.DUMMYFUNCTION("""COMPUTED_VALUE"""),"Golabz app/lab: ""&lt;p&gt;The viewer displays the content of another app in the ILS. It prevents the student from having to go back and forth between different phases, in order to consult an earlier result.&amp;nbsp;&lt;/p&gt;\r\n\r\n&lt;p&gt;The viewer can display the conten"&amp;"t of the concept mapper, hypothesis scratchpad, question scratchpad, data viewer, table tool, observation tool, name the frame and input/entry box.&lt;/p&gt;\r\n""")</f>
        <v>Golabz app/lab: "&lt;p&gt;The viewer displays the content of another app in the ILS. It prevents the student from having to go back and forth between different phases, in order to consult an earlier result.&amp;nbsp;&lt;/p&gt;\r\n\r\n&lt;p&gt;The viewer can display the content of the concept mapper, hypothesis scratchpad, question scratchpad, data viewer, table tool, observation tool, name the frame and input/entry box.&lt;/p&gt;\r\n"</v>
      </c>
      <c r="F82" s="7"/>
      <c r="G82" s="8" t="s">
        <v>43</v>
      </c>
      <c r="H82" s="8" t="s">
        <v>43</v>
      </c>
      <c r="I82" s="8" t="s">
        <v>43</v>
      </c>
      <c r="J82" s="8" t="s">
        <v>44</v>
      </c>
      <c r="K82" s="9" t="s">
        <v>44</v>
      </c>
      <c r="L82" s="9" t="s">
        <v>43</v>
      </c>
      <c r="M82" s="9" t="s">
        <v>43</v>
      </c>
      <c r="N82" s="9" t="s">
        <v>43</v>
      </c>
      <c r="O82" s="10" t="s">
        <v>44</v>
      </c>
      <c r="P82" s="10" t="s">
        <v>44</v>
      </c>
      <c r="Q82" s="10" t="s">
        <v>44</v>
      </c>
      <c r="R82" s="10" t="s">
        <v>43</v>
      </c>
      <c r="S82" s="10" t="s">
        <v>43</v>
      </c>
    </row>
    <row r="83" spans="1:19" ht="409.5" customHeight="1" x14ac:dyDescent="0.2">
      <c r="A83" s="6" t="str">
        <f ca="1">IFERROR(__xludf.DUMMYFUNCTION("""COMPUTED_VALUE"""),"How do light and temperature affect photosynthesis in plants? - Version A")</f>
        <v>How do light and temperature affect photosynthesis in plants? - Version A</v>
      </c>
      <c r="B83" s="6" t="str">
        <f ca="1">IFERROR(__xludf.DUMMYFUNCTION("""COMPUTED_VALUE"""),"Application")</f>
        <v>Application</v>
      </c>
      <c r="C83" s="6" t="str">
        <f ca="1">IFERROR(__xludf.DUMMYFUNCTION("""COMPUTED_VALUE"""),"Rate of Photosynthesis Lab (HTML5)")</f>
        <v>Rate of Photosynthesis Lab (HTML5)</v>
      </c>
      <c r="D83" s="7" t="str">
        <f ca="1">IFERROR(__xludf.DUMMYFUNCTION("""COMPUTED_VALUE"""),"No task description")</f>
        <v>No task description</v>
      </c>
      <c r="E83" s="7" t="str">
        <f ca="1">IFERROR(__xludf.DUMMYFUNCTION("""COMPUTED_VALUE"""),"Golabz app/lab: &lt;p&gt;This lab is an abridged Html5 version of the Flash-based &lt;a href=""https://www.golabz.eu/lab/photolab""&gt;Photolab&lt;/a&gt;. It has been optimized to work with tablet computers.&lt;/p&gt;\r\n\r\n&lt;p&gt;The lab allows a user to vary the light intensity a"&amp;"nd temperature conditions of an aquarium plant and observe how fast it is&amp;nbsp;photosynthesizing. The number of&amp;nbsp;oxygen bubbles the plant releases per minute is a measure of the rate of photosynthesis.&lt;/p&gt;\r\n\r\n&lt;p&gt;The rate of photosynthesis will inc"&amp;"rease with increasing light intensity. However, at high intensities the rate of photosynthesis does not increase as quickly anymore. The rate of photosynthesis is optimal at room temperaure (25 °C).&amp;nbsp; At low (10 °C)&amp;nbsp;and high temperatures (40 °C)&amp;"&amp;"nbsp;the rate of photosynthesis is not as efficient.&lt;/p&gt;\r\n'")</f>
        <v>Golabz app/lab: &lt;p&gt;This lab is an abridged Html5 version of the Flash-based &lt;a href="https://www.golabz.eu/lab/photolab"&gt;Photolab&lt;/a&gt;. It has been optimized to work with tablet computers.&lt;/p&gt;\r\n\r\n&lt;p&gt;The lab allows a user to vary the light intensity and temperature conditions of an aquarium plant and observe how fast it is&amp;nbsp;photosynthesizing. The number of&amp;nbsp;oxygen bubbles the plant releases per minute is a measure of the rate of photosynthesis.&lt;/p&gt;\r\n\r\n&lt;p&gt;The rate of photosynthesis will increase with increasing light intensity. However, at high intensities the rate of photosynthesis does not increase as quickly anymore. The rate of photosynthesis is optimal at room temperaure (25 °C).&amp;nbsp; At low (10 °C)&amp;nbsp;and high temperatures (40 °C)&amp;nbsp;the rate of photosynthesis is not as efficient.&lt;/p&gt;\r\n'</v>
      </c>
      <c r="F83" s="7"/>
      <c r="G83" s="8" t="s">
        <v>43</v>
      </c>
      <c r="H83" s="8" t="s">
        <v>44</v>
      </c>
      <c r="I83" s="8" t="s">
        <v>44</v>
      </c>
      <c r="J83" s="8" t="s">
        <v>44</v>
      </c>
      <c r="K83" s="9" t="s">
        <v>44</v>
      </c>
      <c r="L83" s="9" t="s">
        <v>43</v>
      </c>
      <c r="M83" s="9" t="s">
        <v>43</v>
      </c>
      <c r="N83" s="9" t="s">
        <v>43</v>
      </c>
      <c r="O83" s="10" t="s">
        <v>44</v>
      </c>
      <c r="P83" s="10" t="s">
        <v>44</v>
      </c>
      <c r="Q83" s="10" t="s">
        <v>44</v>
      </c>
      <c r="R83" s="10" t="s">
        <v>44</v>
      </c>
      <c r="S83" s="10" t="s">
        <v>43</v>
      </c>
    </row>
    <row r="84" spans="1:19" ht="263" customHeight="1" x14ac:dyDescent="0.2">
      <c r="A84" s="6" t="str">
        <f ca="1">IFERROR(__xludf.DUMMYFUNCTION("""COMPUTED_VALUE"""),"How do light and temperature affect photosynthesis in plants? - Version A")</f>
        <v>How do light and temperature affect photosynthesis in plants? - Version A</v>
      </c>
      <c r="B84" s="6" t="str">
        <f ca="1">IFERROR(__xludf.DUMMYFUNCTION("""COMPUTED_VALUE"""),"Resource")</f>
        <v>Resource</v>
      </c>
      <c r="C84" s="6" t="str">
        <f ca="1">IFERROR(__xludf.DUMMYFUNCTION("""COMPUTED_VALUE"""),"Vaatluste selgitus 2.graasp")</f>
        <v>Vaatluste selgitus 2.graasp</v>
      </c>
      <c r="D84" s="7" t="str">
        <f ca="1">IFERROR(__xludf.DUMMYFUNCTION("""COMPUTED_VALUE"""),"&lt;p&gt;Make sure you collect enough information to determine if your prediction (hypothesis) should be accepted or rejected. This means making several experiments. Write your results using the Observation tool below so that in the next step you can review you"&amp;"r data to make a final conclusion.&lt;/p&gt;")</f>
        <v>&lt;p&gt;Make sure you collect enough information to determine if your prediction (hypothesis) should be accepted or rejected. This means making several experiments. Write your results using the Observation tool below so that in the next step you can review your data to make a final conclusion.&lt;/p&gt;</v>
      </c>
      <c r="E84" s="7" t="str">
        <f ca="1">IFERROR(__xludf.DUMMYFUNCTION("""COMPUTED_VALUE"""),"No artifact embedded")</f>
        <v>No artifact embedded</v>
      </c>
      <c r="F84" s="7"/>
      <c r="G84" s="8" t="s">
        <v>43</v>
      </c>
      <c r="H84" s="8" t="s">
        <v>44</v>
      </c>
      <c r="I84" s="8" t="s">
        <v>44</v>
      </c>
      <c r="J84" s="8" t="s">
        <v>43</v>
      </c>
      <c r="K84" s="9" t="s">
        <v>44</v>
      </c>
      <c r="L84" s="9" t="s">
        <v>44</v>
      </c>
      <c r="M84" s="9" t="s">
        <v>43</v>
      </c>
      <c r="N84" s="9" t="s">
        <v>43</v>
      </c>
      <c r="O84" s="10" t="s">
        <v>44</v>
      </c>
      <c r="P84" s="10" t="s">
        <v>44</v>
      </c>
      <c r="Q84" s="10" t="s">
        <v>44</v>
      </c>
      <c r="R84" s="10" t="s">
        <v>44</v>
      </c>
      <c r="S84" s="10" t="s">
        <v>43</v>
      </c>
    </row>
    <row r="85" spans="1:19" ht="384" customHeight="1" x14ac:dyDescent="0.2">
      <c r="A85" s="6" t="str">
        <f ca="1">IFERROR(__xludf.DUMMYFUNCTION("""COMPUTED_VALUE"""),"How do light and temperature affect photosynthesis in plants? - Version A")</f>
        <v>How do light and temperature affect photosynthesis in plants? - Version A</v>
      </c>
      <c r="B85" s="6" t="str">
        <f ca="1">IFERROR(__xludf.DUMMYFUNCTION("""COMPUTED_VALUE"""),"Application")</f>
        <v>Application</v>
      </c>
      <c r="C85" s="6" t="str">
        <f ca="1">IFERROR(__xludf.DUMMYFUNCTION("""COMPUTED_VALUE"""),"Observation Tool")</f>
        <v>Observation Tool</v>
      </c>
      <c r="D85" s="7" t="str">
        <f ca="1">IFERROR(__xludf.DUMMYFUNCTION("""COMPUTED_VALUE"""),"No task description")</f>
        <v>No task description</v>
      </c>
      <c r="E85" s="7" t="str">
        <f ca="1">IFERROR(__xludf.DUMMYFUNCTION("""COMPUTED_VALUE"""),"Golabz app/lab: &lt;p&gt;The observation tool allows students to record observations made while preparing, conducting and analyzing experiments. Observations, together with data analyses, can later be retrieved in the conclusion tool as a basis for drawing conc"&amp;"lusions.&lt;/p&gt;\r\n\r\n&lt;p&gt;This app can also be configured to run in collaboration mode. To enable collaboration, add the &lt;a href=""https://www.golabz.eu/app/collaboration-tool""&gt;Collaboration Tool&lt;/a&gt;.&lt;/p&gt;\r\n'")</f>
        <v>Golabz app/lab: &lt;p&gt;The observation tool allows students to record observations made while preparing, conducting and analyzing experiments. Observations, together with data analyses, can later be retrieved in the conclusion tool as a basis for drawing conclusions.&lt;/p&gt;\r\n\r\n&lt;p&gt;This app can also be configured to run in collaboration mode. To enable collaboration, add the &lt;a href="https://www.golabz.eu/app/collaboration-tool"&gt;Collaboration Tool&lt;/a&gt;.&lt;/p&gt;\r\n'</v>
      </c>
      <c r="F85" s="7"/>
      <c r="G85" s="8" t="s">
        <v>43</v>
      </c>
      <c r="H85" s="8" t="s">
        <v>43</v>
      </c>
      <c r="I85" s="8" t="s">
        <v>44</v>
      </c>
      <c r="J85" s="8" t="s">
        <v>44</v>
      </c>
      <c r="K85" s="9" t="s">
        <v>43</v>
      </c>
      <c r="L85" s="9" t="s">
        <v>43</v>
      </c>
      <c r="M85" s="9" t="s">
        <v>44</v>
      </c>
      <c r="N85" s="9" t="s">
        <v>44</v>
      </c>
      <c r="O85" s="10" t="s">
        <v>44</v>
      </c>
      <c r="P85" s="10" t="s">
        <v>44</v>
      </c>
      <c r="Q85" s="10" t="s">
        <v>44</v>
      </c>
      <c r="R85" s="10" t="s">
        <v>44</v>
      </c>
      <c r="S85" s="10" t="s">
        <v>43</v>
      </c>
    </row>
    <row r="86" spans="1:19" ht="169" customHeight="1" x14ac:dyDescent="0.2">
      <c r="A86" s="6" t="str">
        <f ca="1">IFERROR(__xludf.DUMMYFUNCTION("""COMPUTED_VALUE"""),"How do light and temperature affect photosynthesis in plants? - Version A")</f>
        <v>How do light and temperature affect photosynthesis in plants? - Version A</v>
      </c>
      <c r="B86" s="6" t="str">
        <f ca="1">IFERROR(__xludf.DUMMYFUNCTION("""COMPUTED_VALUE"""),"Resource")</f>
        <v>Resource</v>
      </c>
      <c r="C86" s="6" t="str">
        <f ca="1">IFERROR(__xludf.DUMMYFUNCTION("""COMPUTED_VALUE"""),"Vaatlused edasi.graasp")</f>
        <v>Vaatlused edasi.graasp</v>
      </c>
      <c r="D86" s="7" t="str">
        <f ca="1">IFERROR(__xludf.DUMMYFUNCTION("""COMPUTED_VALUE"""),"&lt;p&gt;When you have collected enough information to address your hypothesis, click on the tab &lt;strong&gt;Conclusion&lt;/strong&gt; on the top of your screen.&lt;/p&gt;&lt;p&gt;&lt;br&gt;&lt;/p&gt;&lt;p&gt;&lt;br&gt;&lt;/p&gt;&lt;p&gt;&lt;br&gt;&lt;/p&gt;")</f>
        <v>&lt;p&gt;When you have collected enough information to address your hypothesis, click on the tab &lt;strong&gt;Conclusion&lt;/strong&gt; on the top of your screen.&lt;/p&gt;&lt;p&gt;&lt;br&gt;&lt;/p&gt;&lt;p&gt;&lt;br&gt;&lt;/p&gt;&lt;p&gt;&lt;br&gt;&lt;/p&gt;</v>
      </c>
      <c r="E86" s="7" t="str">
        <f ca="1">IFERROR(__xludf.DUMMYFUNCTION("""COMPUTED_VALUE"""),"No artifact embedded")</f>
        <v>No artifact embedded</v>
      </c>
      <c r="F86" s="7"/>
      <c r="G86" s="8" t="s">
        <v>43</v>
      </c>
      <c r="H86" s="8" t="s">
        <v>43</v>
      </c>
      <c r="I86" s="8" t="s">
        <v>43</v>
      </c>
      <c r="J86" s="8" t="s">
        <v>43</v>
      </c>
      <c r="K86" s="9" t="s">
        <v>44</v>
      </c>
      <c r="L86" s="9" t="s">
        <v>43</v>
      </c>
      <c r="M86" s="9" t="s">
        <v>43</v>
      </c>
      <c r="N86" s="9" t="s">
        <v>43</v>
      </c>
      <c r="O86" s="10" t="s">
        <v>44</v>
      </c>
      <c r="P86" s="10" t="s">
        <v>44</v>
      </c>
      <c r="Q86" s="10" t="s">
        <v>44</v>
      </c>
      <c r="R86" s="10" t="s">
        <v>44</v>
      </c>
      <c r="S86" s="10" t="s">
        <v>43</v>
      </c>
    </row>
    <row r="87" spans="1:19" ht="25" customHeight="1" x14ac:dyDescent="0.2">
      <c r="A87" s="6" t="str">
        <f ca="1">IFERROR(__xludf.DUMMYFUNCTION("""COMPUTED_VALUE"""),"How do light and temperature affect photosynthesis in plants? - Version A")</f>
        <v>How do light and temperature affect photosynthesis in plants? - Version A</v>
      </c>
      <c r="B87" s="6" t="str">
        <f ca="1">IFERROR(__xludf.DUMMYFUNCTION("""COMPUTED_VALUE"""),"Space")</f>
        <v>Space</v>
      </c>
      <c r="C87" s="6" t="str">
        <f ca="1">IFERROR(__xludf.DUMMYFUNCTION("""COMPUTED_VALUE"""),"Conclusion")</f>
        <v>Conclusion</v>
      </c>
      <c r="D87" s="7" t="str">
        <f ca="1">IFERROR(__xludf.DUMMYFUNCTION("""COMPUTED_VALUE"""),"No task description")</f>
        <v>No task description</v>
      </c>
      <c r="E87" s="7" t="str">
        <f ca="1">IFERROR(__xludf.DUMMYFUNCTION("""COMPUTED_VALUE"""),"No artifact embedded")</f>
        <v>No artifact embedded</v>
      </c>
      <c r="F87" s="7"/>
      <c r="G87" s="8" t="s">
        <v>43</v>
      </c>
      <c r="H87" s="8" t="s">
        <v>43</v>
      </c>
      <c r="I87" s="8" t="s">
        <v>43</v>
      </c>
      <c r="J87" s="8" t="s">
        <v>43</v>
      </c>
      <c r="K87" s="9" t="s">
        <v>44</v>
      </c>
      <c r="L87" s="9" t="s">
        <v>43</v>
      </c>
      <c r="M87" s="9" t="s">
        <v>43</v>
      </c>
      <c r="N87" s="9" t="s">
        <v>43</v>
      </c>
      <c r="O87" s="10" t="s">
        <v>44</v>
      </c>
      <c r="P87" s="10" t="s">
        <v>44</v>
      </c>
      <c r="Q87" s="10" t="s">
        <v>44</v>
      </c>
      <c r="R87" s="10" t="s">
        <v>44</v>
      </c>
      <c r="S87" s="10" t="s">
        <v>43</v>
      </c>
    </row>
    <row r="88" spans="1:19" ht="351" customHeight="1" x14ac:dyDescent="0.2">
      <c r="A88" s="6" t="str">
        <f ca="1">IFERROR(__xludf.DUMMYFUNCTION("""COMPUTED_VALUE"""),"How do light and temperature affect photosynthesis in plants? - Version A")</f>
        <v>How do light and temperature affect photosynthesis in plants? - Version A</v>
      </c>
      <c r="B88" s="6" t="str">
        <f ca="1">IFERROR(__xludf.DUMMYFUNCTION("""COMPUTED_VALUE"""),"Resource")</f>
        <v>Resource</v>
      </c>
      <c r="C88" s="6" t="str">
        <f ca="1">IFERROR(__xludf.DUMMYFUNCTION("""COMPUTED_VALUE"""),"tekst1.graasp")</f>
        <v>tekst1.graasp</v>
      </c>
      <c r="D88" s="7" t="str">
        <f ca="1">IFERROR(__xludf.DUMMYFUNCTION("""COMPUTED_VALUE"""),"&lt;p&gt;&lt;em&gt;You have reached the Concluson phase. Based on the evidence you collected you are now ready to state your final conclusion.&lt;/em&gt;&lt;/p&gt;&lt;p&gt;Use the Conclusion tool to write your final conclusion. But first, add your observations to the box labeled ""Ple"&amp;"ase add data"" by clikcing on the + button and selecting each of the observations to add. &lt;/p&gt;&lt;p&gt;Finally, explain whether you chose to accept or reject your hypothesis when writing your final conclusion.&lt;/p&gt;")</f>
        <v>&lt;p&gt;&lt;em&gt;You have reached the Concluson phase. Based on the evidence you collected you are now ready to state your final conclusion.&lt;/em&gt;&lt;/p&gt;&lt;p&gt;Use the Conclusion tool to write your final conclusion. But first, add your observations to the box labeled "Please add data" by clikcing on the + button and selecting each of the observations to add. &lt;/p&gt;&lt;p&gt;Finally, explain whether you chose to accept or reject your hypothesis when writing your final conclusion.&lt;/p&gt;</v>
      </c>
      <c r="E88" s="7" t="str">
        <f ca="1">IFERROR(__xludf.DUMMYFUNCTION("""COMPUTED_VALUE"""),"No artifact embedded")</f>
        <v>No artifact embedded</v>
      </c>
      <c r="F88" s="7"/>
      <c r="G88" s="8" t="s">
        <v>43</v>
      </c>
      <c r="H88" s="8" t="s">
        <v>43</v>
      </c>
      <c r="I88" s="8" t="s">
        <v>44</v>
      </c>
      <c r="J88" s="8" t="s">
        <v>44</v>
      </c>
      <c r="K88" s="9" t="s">
        <v>44</v>
      </c>
      <c r="L88" s="9" t="s">
        <v>44</v>
      </c>
      <c r="M88" s="9" t="s">
        <v>43</v>
      </c>
      <c r="N88" s="9" t="s">
        <v>43</v>
      </c>
      <c r="O88" s="10" t="s">
        <v>43</v>
      </c>
      <c r="P88" s="10" t="s">
        <v>44</v>
      </c>
      <c r="Q88" s="10" t="s">
        <v>44</v>
      </c>
      <c r="R88" s="10" t="s">
        <v>44</v>
      </c>
      <c r="S88" s="10" t="s">
        <v>43</v>
      </c>
    </row>
    <row r="89" spans="1:19" ht="409.5" customHeight="1" x14ac:dyDescent="0.2">
      <c r="A89" s="6" t="str">
        <f ca="1">IFERROR(__xludf.DUMMYFUNCTION("""COMPUTED_VALUE"""),"How do light and temperature affect photosynthesis in plants? - Version A")</f>
        <v>How do light and temperature affect photosynthesis in plants? - Version A</v>
      </c>
      <c r="B89" s="6" t="str">
        <f ca="1">IFERROR(__xludf.DUMMYFUNCTION("""COMPUTED_VALUE"""),"Application")</f>
        <v>Application</v>
      </c>
      <c r="C89" s="6" t="str">
        <f ca="1">IFERROR(__xludf.DUMMYFUNCTION("""COMPUTED_VALUE"""),"Conclusion Tool")</f>
        <v>Conclusion Tool</v>
      </c>
      <c r="D89" s="7" t="str">
        <f ca="1">IFERROR(__xludf.DUMMYFUNCTION("""COMPUTED_VALUE"""),"No task description")</f>
        <v>No task description</v>
      </c>
      <c r="E89" s="7" t="str">
        <f ca="1">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Golabz app/lab: `&lt;p&gt;In the conclusion tool the learners can check whether the results of experiments in the form of data graphs and/or observations support their hypotheses from the hypothesis scratchpad or are relevant for the questions posed in the question scratchpad.&lt;/p&gt;\r\n\r\n&lt;p&gt;As a teacher you can change the configuration of this tool. By clicking on the gear icon, the configuration menu will open. In this menu you can specify which sources (data and/or observations) can be used to validate the hypotheses or answer the questions and adapt the content of the help file.&lt;/p&gt;\r\n\r\n&lt;p&gt;To learn more about how to configure the app, visit the Support Page's section on &lt;a href="https://support.golabz.eu/videos?category=4"&gt;How to set up Apps&lt;/a&gt;, or use this &lt;a href="https://support.golabz.eu/video/conclusion-tool"&gt;direct link&lt;/a&gt;.&lt;/p&gt;\r\n`</v>
      </c>
      <c r="F89" s="7"/>
      <c r="G89" s="8" t="s">
        <v>43</v>
      </c>
      <c r="H89" s="8" t="s">
        <v>43</v>
      </c>
      <c r="I89" s="8" t="s">
        <v>44</v>
      </c>
      <c r="J89" s="8" t="s">
        <v>44</v>
      </c>
      <c r="K89" s="9" t="s">
        <v>43</v>
      </c>
      <c r="L89" s="9" t="s">
        <v>43</v>
      </c>
      <c r="M89" s="9" t="s">
        <v>43</v>
      </c>
      <c r="N89" s="9" t="s">
        <v>43</v>
      </c>
      <c r="O89" s="10" t="s">
        <v>43</v>
      </c>
      <c r="P89" s="10" t="s">
        <v>44</v>
      </c>
      <c r="Q89" s="10" t="s">
        <v>44</v>
      </c>
      <c r="R89" s="10" t="s">
        <v>44</v>
      </c>
      <c r="S89" s="10" t="s">
        <v>43</v>
      </c>
    </row>
    <row r="90" spans="1:19" ht="145" customHeight="1" x14ac:dyDescent="0.2">
      <c r="A90" s="6" t="str">
        <f ca="1">IFERROR(__xludf.DUMMYFUNCTION("""COMPUTED_VALUE"""),"How do light and temperature affect photosynthesis in plants? - Version A")</f>
        <v>How do light and temperature affect photosynthesis in plants? - Version A</v>
      </c>
      <c r="B90" s="6" t="str">
        <f ca="1">IFERROR(__xludf.DUMMYFUNCTION("""COMPUTED_VALUE"""),"Resource")</f>
        <v>Resource</v>
      </c>
      <c r="C90" s="6" t="str">
        <f ca="1">IFERROR(__xludf.DUMMYFUNCTION("""COMPUTED_VALUE"""),"tekst2.graasp")</f>
        <v>tekst2.graasp</v>
      </c>
      <c r="D90" s="7" t="str">
        <f ca="1">IFERROR(__xludf.DUMMYFUNCTION("""COMPUTED_VALUE"""),"&lt;p&gt;&lt;strong&gt;All done? Very good you have now finished with this assignment!&lt;/strong&gt;&lt;/p&gt;&lt;p&gt;&lt;strong&gt;&lt;br&gt;&lt;/strong&gt;&lt;/p&gt;&lt;p&gt;&lt;strong&gt;&lt;br&gt;&lt;/strong&gt;&lt;/p&gt;&lt;p&gt;&lt;strong&gt;&lt;br&gt;&lt;/strong&gt;&lt;/p&gt;")</f>
        <v>&lt;p&gt;&lt;strong&gt;All done? Very good you have now finished with this assignment!&lt;/strong&gt;&lt;/p&gt;&lt;p&gt;&lt;strong&gt;&lt;br&gt;&lt;/strong&gt;&lt;/p&gt;&lt;p&gt;&lt;strong&gt;&lt;br&gt;&lt;/strong&gt;&lt;/p&gt;&lt;p&gt;&lt;strong&gt;&lt;br&gt;&lt;/strong&gt;&lt;/p&gt;</v>
      </c>
      <c r="E90" s="7" t="str">
        <f ca="1">IFERROR(__xludf.DUMMYFUNCTION("""COMPUTED_VALUE"""),"No artifact embedded")</f>
        <v>No artifact embedded</v>
      </c>
      <c r="F90" s="7"/>
      <c r="G90" s="8" t="s">
        <v>44</v>
      </c>
      <c r="H90" s="8" t="s">
        <v>43</v>
      </c>
      <c r="I90" s="8" t="s">
        <v>43</v>
      </c>
      <c r="J90" s="8" t="s">
        <v>43</v>
      </c>
      <c r="K90" s="9" t="s">
        <v>44</v>
      </c>
      <c r="L90" s="9" t="s">
        <v>43</v>
      </c>
      <c r="M90" s="9" t="s">
        <v>43</v>
      </c>
      <c r="N90" s="9" t="s">
        <v>43</v>
      </c>
      <c r="O90" s="10" t="s">
        <v>44</v>
      </c>
      <c r="P90" s="10" t="s">
        <v>44</v>
      </c>
      <c r="Q90" s="10" t="s">
        <v>44</v>
      </c>
      <c r="R90" s="10" t="s">
        <v>43</v>
      </c>
      <c r="S90" s="10" t="s">
        <v>43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Codes</vt:lpstr>
      <vt:lpstr>human</vt:lpstr>
      <vt:lpstr>Codification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MOHAMED SABAN</dc:creator>
  <cp:lastModifiedBy>MOHAMED SABAN</cp:lastModifiedBy>
  <dcterms:created xsi:type="dcterms:W3CDTF">2025-02-15T23:24:45Z</dcterms:created>
  <dcterms:modified xsi:type="dcterms:W3CDTF">2025-03-12T11:05:45Z</dcterms:modified>
</cp:coreProperties>
</file>