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tiff" ContentType="image/tif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\Box\screening-data\RobBioRedAm\novel-IREDS\novel-IREDs-initial-screening\templates\"/>
    </mc:Choice>
  </mc:AlternateContent>
  <xr:revisionPtr revIDLastSave="0" documentId="13_ncr:1_{DBDB3144-1AB9-49D0-9898-FF2C3D74CE10}" xr6:coauthVersionLast="47" xr6:coauthVersionMax="47" xr10:uidLastSave="{00000000-0000-0000-0000-000000000000}"/>
  <bookViews>
    <workbookView xWindow="4215" yWindow="5535" windowWidth="16425" windowHeight="10380" tabRatio="500" firstSheet="1" activeTab="1" xr2:uid="{00000000-000D-0000-FFFF-FFFF00000000}"/>
  </bookViews>
  <sheets>
    <sheet name="Plate 1" sheetId="1" r:id="rId1"/>
    <sheet name="Plate 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3" i="1" l="1"/>
  <c r="U23" i="1"/>
  <c r="W17" i="2"/>
  <c r="U17" i="2"/>
  <c r="W16" i="2"/>
  <c r="U16" i="2"/>
  <c r="W33" i="2"/>
  <c r="U33" i="2"/>
  <c r="W22" i="2"/>
  <c r="U22" i="2"/>
  <c r="AA45" i="1"/>
  <c r="AA44" i="1"/>
  <c r="AA46" i="1"/>
  <c r="W47" i="2"/>
  <c r="Z47" i="2" s="1"/>
  <c r="U47" i="2"/>
  <c r="V47" i="2" s="1"/>
  <c r="Y47" i="2" s="1"/>
  <c r="S47" i="2"/>
  <c r="Q47" i="2"/>
  <c r="O47" i="2"/>
  <c r="W46" i="2"/>
  <c r="Z46" i="2" s="1"/>
  <c r="U46" i="2"/>
  <c r="S46" i="2"/>
  <c r="Q46" i="2"/>
  <c r="R46" i="2" s="1"/>
  <c r="O46" i="2"/>
  <c r="W45" i="2"/>
  <c r="Z45" i="2" s="1"/>
  <c r="U45" i="2"/>
  <c r="V45" i="2" s="1"/>
  <c r="Y45" i="2" s="1"/>
  <c r="S45" i="2"/>
  <c r="Q45" i="2"/>
  <c r="R45" i="2" s="1"/>
  <c r="O45" i="2"/>
  <c r="W44" i="2"/>
  <c r="Z44" i="2" s="1"/>
  <c r="U44" i="2"/>
  <c r="S44" i="2"/>
  <c r="Q44" i="2"/>
  <c r="R44" i="2" s="1"/>
  <c r="O44" i="2"/>
  <c r="W43" i="2"/>
  <c r="Z43" i="2" s="1"/>
  <c r="U43" i="2"/>
  <c r="V43" i="2" s="1"/>
  <c r="Y43" i="2" s="1"/>
  <c r="S43" i="2"/>
  <c r="Q43" i="2"/>
  <c r="R43" i="2" s="1"/>
  <c r="O43" i="2"/>
  <c r="W42" i="2"/>
  <c r="Z42" i="2" s="1"/>
  <c r="U42" i="2"/>
  <c r="V42" i="2" s="1"/>
  <c r="Y42" i="2" s="1"/>
  <c r="S42" i="2"/>
  <c r="Q42" i="2"/>
  <c r="R42" i="2" s="1"/>
  <c r="O42" i="2"/>
  <c r="W41" i="2"/>
  <c r="Z41" i="2" s="1"/>
  <c r="U41" i="2"/>
  <c r="V41" i="2" s="1"/>
  <c r="Y41" i="2" s="1"/>
  <c r="S41" i="2"/>
  <c r="Q41" i="2"/>
  <c r="R41" i="2" s="1"/>
  <c r="O41" i="2"/>
  <c r="W40" i="2"/>
  <c r="Z40" i="2" s="1"/>
  <c r="U40" i="2"/>
  <c r="V40" i="2" s="1"/>
  <c r="Y40" i="2" s="1"/>
  <c r="S40" i="2"/>
  <c r="Q40" i="2"/>
  <c r="R40" i="2" s="1"/>
  <c r="O40" i="2"/>
  <c r="W39" i="2"/>
  <c r="Z39" i="2" s="1"/>
  <c r="U39" i="2"/>
  <c r="V39" i="2" s="1"/>
  <c r="Y39" i="2" s="1"/>
  <c r="S39" i="2"/>
  <c r="Q39" i="2"/>
  <c r="O39" i="2"/>
  <c r="W38" i="2"/>
  <c r="Z38" i="2" s="1"/>
  <c r="U38" i="2"/>
  <c r="V38" i="2" s="1"/>
  <c r="Y38" i="2" s="1"/>
  <c r="S38" i="2"/>
  <c r="Q38" i="2"/>
  <c r="O38" i="2"/>
  <c r="W37" i="2"/>
  <c r="Z37" i="2" s="1"/>
  <c r="U37" i="2"/>
  <c r="S37" i="2"/>
  <c r="Q37" i="2"/>
  <c r="O37" i="2"/>
  <c r="W36" i="2"/>
  <c r="Z36" i="2" s="1"/>
  <c r="U36" i="2"/>
  <c r="V36" i="2" s="1"/>
  <c r="Y36" i="2" s="1"/>
  <c r="S36" i="2"/>
  <c r="Q36" i="2"/>
  <c r="R36" i="2" s="1"/>
  <c r="O36" i="2"/>
  <c r="W35" i="2"/>
  <c r="Z35" i="2" s="1"/>
  <c r="U35" i="2"/>
  <c r="V35" i="2" s="1"/>
  <c r="Y35" i="2" s="1"/>
  <c r="S35" i="2"/>
  <c r="Q35" i="2"/>
  <c r="O35" i="2"/>
  <c r="W34" i="2"/>
  <c r="Z34" i="2" s="1"/>
  <c r="U34" i="2"/>
  <c r="V34" i="2" s="1"/>
  <c r="Y34" i="2" s="1"/>
  <c r="S34" i="2"/>
  <c r="Q34" i="2"/>
  <c r="R34" i="2" s="1"/>
  <c r="O34" i="2"/>
  <c r="Z33" i="2"/>
  <c r="V33" i="2"/>
  <c r="Y33" i="2" s="1"/>
  <c r="S33" i="2"/>
  <c r="Q33" i="2"/>
  <c r="O33" i="2"/>
  <c r="W32" i="2"/>
  <c r="Z32" i="2" s="1"/>
  <c r="U32" i="2"/>
  <c r="S32" i="2"/>
  <c r="Q32" i="2"/>
  <c r="R32" i="2" s="1"/>
  <c r="O32" i="2"/>
  <c r="W31" i="2"/>
  <c r="Z31" i="2" s="1"/>
  <c r="U31" i="2"/>
  <c r="V31" i="2" s="1"/>
  <c r="Y31" i="2" s="1"/>
  <c r="S31" i="2"/>
  <c r="Q31" i="2"/>
  <c r="O31" i="2"/>
  <c r="W30" i="2"/>
  <c r="Z30" i="2" s="1"/>
  <c r="U30" i="2"/>
  <c r="S30" i="2"/>
  <c r="Q30" i="2"/>
  <c r="O30" i="2"/>
  <c r="W29" i="2"/>
  <c r="Z29" i="2" s="1"/>
  <c r="U29" i="2"/>
  <c r="S29" i="2"/>
  <c r="Q29" i="2"/>
  <c r="O29" i="2"/>
  <c r="W28" i="2"/>
  <c r="Z28" i="2" s="1"/>
  <c r="U28" i="2"/>
  <c r="S28" i="2"/>
  <c r="Q28" i="2"/>
  <c r="O28" i="2"/>
  <c r="W27" i="2"/>
  <c r="Z27" i="2" s="1"/>
  <c r="U27" i="2"/>
  <c r="S27" i="2"/>
  <c r="Q27" i="2"/>
  <c r="O27" i="2"/>
  <c r="W26" i="2"/>
  <c r="Z26" i="2" s="1"/>
  <c r="U26" i="2"/>
  <c r="V26" i="2" s="1"/>
  <c r="Y26" i="2" s="1"/>
  <c r="S26" i="2"/>
  <c r="Q26" i="2"/>
  <c r="O26" i="2"/>
  <c r="W25" i="2"/>
  <c r="Z25" i="2" s="1"/>
  <c r="U25" i="2"/>
  <c r="S25" i="2"/>
  <c r="Q25" i="2"/>
  <c r="O25" i="2"/>
  <c r="W24" i="2"/>
  <c r="Z24" i="2" s="1"/>
  <c r="U24" i="2"/>
  <c r="S24" i="2"/>
  <c r="Q24" i="2"/>
  <c r="O24" i="2"/>
  <c r="W23" i="2"/>
  <c r="Z23" i="2" s="1"/>
  <c r="U23" i="2"/>
  <c r="V23" i="2" s="1"/>
  <c r="Y23" i="2" s="1"/>
  <c r="S23" i="2"/>
  <c r="Q23" i="2"/>
  <c r="O23" i="2"/>
  <c r="Z22" i="2"/>
  <c r="S22" i="2"/>
  <c r="Q22" i="2"/>
  <c r="R22" i="2" s="1"/>
  <c r="O22" i="2"/>
  <c r="W21" i="2"/>
  <c r="Z21" i="2" s="1"/>
  <c r="U21" i="2"/>
  <c r="V21" i="2" s="1"/>
  <c r="Y21" i="2" s="1"/>
  <c r="S21" i="2"/>
  <c r="Q21" i="2"/>
  <c r="R21" i="2" s="1"/>
  <c r="O21" i="2"/>
  <c r="W20" i="2"/>
  <c r="Z20" i="2" s="1"/>
  <c r="U20" i="2"/>
  <c r="S20" i="2"/>
  <c r="Q20" i="2"/>
  <c r="R20" i="2" s="1"/>
  <c r="O20" i="2"/>
  <c r="W19" i="2"/>
  <c r="Z19" i="2" s="1"/>
  <c r="U19" i="2"/>
  <c r="V19" i="2" s="1"/>
  <c r="Y19" i="2" s="1"/>
  <c r="S19" i="2"/>
  <c r="Q19" i="2"/>
  <c r="R19" i="2" s="1"/>
  <c r="O19" i="2"/>
  <c r="W18" i="2"/>
  <c r="Z18" i="2" s="1"/>
  <c r="U18" i="2"/>
  <c r="S18" i="2"/>
  <c r="Q18" i="2"/>
  <c r="O18" i="2"/>
  <c r="Z17" i="2"/>
  <c r="S17" i="2"/>
  <c r="Q17" i="2"/>
  <c r="R17" i="2" s="1"/>
  <c r="O17" i="2"/>
  <c r="Z16" i="2"/>
  <c r="S16" i="2"/>
  <c r="Q16" i="2"/>
  <c r="R16" i="2" s="1"/>
  <c r="O16" i="2"/>
  <c r="W47" i="1"/>
  <c r="Z47" i="1" s="1"/>
  <c r="U47" i="1"/>
  <c r="V47" i="1" s="1"/>
  <c r="Y47" i="1" s="1"/>
  <c r="S47" i="1"/>
  <c r="Q47" i="1"/>
  <c r="O47" i="1"/>
  <c r="W46" i="1"/>
  <c r="Z46" i="1" s="1"/>
  <c r="U46" i="1"/>
  <c r="V46" i="1" s="1"/>
  <c r="Y46" i="1" s="1"/>
  <c r="S46" i="1"/>
  <c r="Q46" i="1"/>
  <c r="R46" i="1" s="1"/>
  <c r="O46" i="1"/>
  <c r="W45" i="1"/>
  <c r="Z45" i="1" s="1"/>
  <c r="U45" i="1"/>
  <c r="V45" i="1" s="1"/>
  <c r="Y45" i="1" s="1"/>
  <c r="S45" i="1"/>
  <c r="Q45" i="1"/>
  <c r="R45" i="1" s="1"/>
  <c r="O45" i="1"/>
  <c r="W44" i="1"/>
  <c r="Z44" i="1" s="1"/>
  <c r="U44" i="1"/>
  <c r="V44" i="1" s="1"/>
  <c r="Y44" i="1" s="1"/>
  <c r="S44" i="1"/>
  <c r="Q44" i="1"/>
  <c r="R44" i="1" s="1"/>
  <c r="O44" i="1"/>
  <c r="W43" i="1"/>
  <c r="Z43" i="1" s="1"/>
  <c r="U43" i="1"/>
  <c r="V43" i="1" s="1"/>
  <c r="Y43" i="1" s="1"/>
  <c r="S43" i="1"/>
  <c r="Q43" i="1"/>
  <c r="R43" i="1" s="1"/>
  <c r="O43" i="1"/>
  <c r="W42" i="1"/>
  <c r="Z42" i="1" s="1"/>
  <c r="U42" i="1"/>
  <c r="V42" i="1" s="1"/>
  <c r="Y42" i="1" s="1"/>
  <c r="S42" i="1"/>
  <c r="Q42" i="1"/>
  <c r="R42" i="1" s="1"/>
  <c r="O42" i="1"/>
  <c r="W41" i="1"/>
  <c r="Z41" i="1" s="1"/>
  <c r="U41" i="1"/>
  <c r="V41" i="1" s="1"/>
  <c r="Y41" i="1" s="1"/>
  <c r="S41" i="1"/>
  <c r="Q41" i="1"/>
  <c r="R41" i="1" s="1"/>
  <c r="O41" i="1"/>
  <c r="W40" i="1"/>
  <c r="Z40" i="1" s="1"/>
  <c r="U40" i="1"/>
  <c r="V40" i="1" s="1"/>
  <c r="Y40" i="1" s="1"/>
  <c r="S40" i="1"/>
  <c r="Q40" i="1"/>
  <c r="R40" i="1" s="1"/>
  <c r="O40" i="1"/>
  <c r="W39" i="1"/>
  <c r="Z39" i="1" s="1"/>
  <c r="U39" i="1"/>
  <c r="V39" i="1" s="1"/>
  <c r="Y39" i="1" s="1"/>
  <c r="S39" i="1"/>
  <c r="Q39" i="1"/>
  <c r="O39" i="1"/>
  <c r="W38" i="1"/>
  <c r="Z38" i="1" s="1"/>
  <c r="U38" i="1"/>
  <c r="V38" i="1" s="1"/>
  <c r="Y38" i="1" s="1"/>
  <c r="S38" i="1"/>
  <c r="Q38" i="1"/>
  <c r="R38" i="1" s="1"/>
  <c r="O38" i="1"/>
  <c r="W37" i="1"/>
  <c r="Z37" i="1" s="1"/>
  <c r="U37" i="1"/>
  <c r="V37" i="1" s="1"/>
  <c r="Y37" i="1" s="1"/>
  <c r="S37" i="1"/>
  <c r="Q37" i="1"/>
  <c r="R37" i="1" s="1"/>
  <c r="O37" i="1"/>
  <c r="W36" i="1"/>
  <c r="Z36" i="1" s="1"/>
  <c r="U36" i="1"/>
  <c r="V36" i="1" s="1"/>
  <c r="Y36" i="1" s="1"/>
  <c r="S36" i="1"/>
  <c r="Q36" i="1"/>
  <c r="R36" i="1" s="1"/>
  <c r="O36" i="1"/>
  <c r="W35" i="1"/>
  <c r="Z35" i="1" s="1"/>
  <c r="U35" i="1"/>
  <c r="V35" i="1" s="1"/>
  <c r="Y35" i="1" s="1"/>
  <c r="S35" i="1"/>
  <c r="Q35" i="1"/>
  <c r="R35" i="1" s="1"/>
  <c r="O35" i="1"/>
  <c r="W34" i="1"/>
  <c r="Z34" i="1" s="1"/>
  <c r="U34" i="1"/>
  <c r="V34" i="1" s="1"/>
  <c r="Y34" i="1" s="1"/>
  <c r="S34" i="1"/>
  <c r="Q34" i="1"/>
  <c r="R34" i="1" s="1"/>
  <c r="O34" i="1"/>
  <c r="W33" i="1"/>
  <c r="Z33" i="1" s="1"/>
  <c r="U33" i="1"/>
  <c r="V33" i="1" s="1"/>
  <c r="Y33" i="1" s="1"/>
  <c r="S33" i="1"/>
  <c r="Q33" i="1"/>
  <c r="R33" i="1" s="1"/>
  <c r="O33" i="1"/>
  <c r="W32" i="1"/>
  <c r="Z32" i="1" s="1"/>
  <c r="U32" i="1"/>
  <c r="V32" i="1" s="1"/>
  <c r="Y32" i="1" s="1"/>
  <c r="S32" i="1"/>
  <c r="Q32" i="1"/>
  <c r="R32" i="1" s="1"/>
  <c r="O32" i="1"/>
  <c r="W31" i="1"/>
  <c r="Z31" i="1" s="1"/>
  <c r="U31" i="1"/>
  <c r="V31" i="1" s="1"/>
  <c r="Y31" i="1" s="1"/>
  <c r="S31" i="1"/>
  <c r="Q31" i="1"/>
  <c r="O31" i="1"/>
  <c r="W30" i="1"/>
  <c r="Z30" i="1" s="1"/>
  <c r="U30" i="1"/>
  <c r="V30" i="1" s="1"/>
  <c r="Y30" i="1" s="1"/>
  <c r="S30" i="1"/>
  <c r="Q30" i="1"/>
  <c r="R30" i="1" s="1"/>
  <c r="O30" i="1"/>
  <c r="W29" i="1"/>
  <c r="Z29" i="1" s="1"/>
  <c r="U29" i="1"/>
  <c r="V29" i="1" s="1"/>
  <c r="Y29" i="1" s="1"/>
  <c r="S29" i="1"/>
  <c r="Q29" i="1"/>
  <c r="R29" i="1" s="1"/>
  <c r="O29" i="1"/>
  <c r="W28" i="1"/>
  <c r="Z28" i="1" s="1"/>
  <c r="U28" i="1"/>
  <c r="V28" i="1" s="1"/>
  <c r="Y28" i="1" s="1"/>
  <c r="S28" i="1"/>
  <c r="Q28" i="1"/>
  <c r="R28" i="1" s="1"/>
  <c r="O28" i="1"/>
  <c r="W27" i="1"/>
  <c r="Z27" i="1" s="1"/>
  <c r="U27" i="1"/>
  <c r="V27" i="1" s="1"/>
  <c r="Y27" i="1" s="1"/>
  <c r="S27" i="1"/>
  <c r="Q27" i="1"/>
  <c r="R27" i="1" s="1"/>
  <c r="O27" i="1"/>
  <c r="W26" i="1"/>
  <c r="Z26" i="1" s="1"/>
  <c r="U26" i="1"/>
  <c r="V26" i="1" s="1"/>
  <c r="Y26" i="1" s="1"/>
  <c r="S26" i="1"/>
  <c r="Q26" i="1"/>
  <c r="R26" i="1" s="1"/>
  <c r="O26" i="1"/>
  <c r="W25" i="1"/>
  <c r="Z25" i="1" s="1"/>
  <c r="U25" i="1"/>
  <c r="V25" i="1" s="1"/>
  <c r="Y25" i="1" s="1"/>
  <c r="S25" i="1"/>
  <c r="Q25" i="1"/>
  <c r="R25" i="1" s="1"/>
  <c r="O25" i="1"/>
  <c r="W24" i="1"/>
  <c r="Z24" i="1" s="1"/>
  <c r="U24" i="1"/>
  <c r="V24" i="1" s="1"/>
  <c r="Y24" i="1" s="1"/>
  <c r="S24" i="1"/>
  <c r="Q24" i="1"/>
  <c r="R24" i="1" s="1"/>
  <c r="O24" i="1"/>
  <c r="Z23" i="1"/>
  <c r="V23" i="1"/>
  <c r="Y23" i="1" s="1"/>
  <c r="S23" i="1"/>
  <c r="Q23" i="1"/>
  <c r="O23" i="1"/>
  <c r="W22" i="1"/>
  <c r="Z22" i="1" s="1"/>
  <c r="U22" i="1"/>
  <c r="V22" i="1" s="1"/>
  <c r="Y22" i="1" s="1"/>
  <c r="S22" i="1"/>
  <c r="Q22" i="1"/>
  <c r="R22" i="1" s="1"/>
  <c r="O22" i="1"/>
  <c r="W21" i="1"/>
  <c r="Z21" i="1" s="1"/>
  <c r="U21" i="1"/>
  <c r="V21" i="1" s="1"/>
  <c r="Y21" i="1" s="1"/>
  <c r="S21" i="1"/>
  <c r="Q21" i="1"/>
  <c r="R21" i="1" s="1"/>
  <c r="O21" i="1"/>
  <c r="W20" i="1"/>
  <c r="Z20" i="1" s="1"/>
  <c r="U20" i="1"/>
  <c r="V20" i="1" s="1"/>
  <c r="Y20" i="1" s="1"/>
  <c r="S20" i="1"/>
  <c r="Q20" i="1"/>
  <c r="R20" i="1" s="1"/>
  <c r="O20" i="1"/>
  <c r="W19" i="1"/>
  <c r="Z19" i="1" s="1"/>
  <c r="U19" i="1"/>
  <c r="V19" i="1" s="1"/>
  <c r="Y19" i="1" s="1"/>
  <c r="S19" i="1"/>
  <c r="Q19" i="1"/>
  <c r="R19" i="1" s="1"/>
  <c r="O19" i="1"/>
  <c r="W18" i="1"/>
  <c r="Z18" i="1" s="1"/>
  <c r="U18" i="1"/>
  <c r="V18" i="1" s="1"/>
  <c r="Y18" i="1" s="1"/>
  <c r="S18" i="1"/>
  <c r="Q18" i="1"/>
  <c r="R18" i="1" s="1"/>
  <c r="O18" i="1"/>
  <c r="W17" i="1"/>
  <c r="Z17" i="1" s="1"/>
  <c r="U17" i="1"/>
  <c r="V17" i="1" s="1"/>
  <c r="Y17" i="1" s="1"/>
  <c r="S17" i="1"/>
  <c r="Q17" i="1"/>
  <c r="R17" i="1" s="1"/>
  <c r="O17" i="1"/>
  <c r="W16" i="1"/>
  <c r="Z16" i="1" s="1"/>
  <c r="U16" i="1"/>
  <c r="V16" i="1" s="1"/>
  <c r="Y16" i="1" s="1"/>
  <c r="S16" i="1"/>
  <c r="Q16" i="1"/>
  <c r="R16" i="1" s="1"/>
  <c r="O16" i="1"/>
  <c r="V24" i="2" l="1"/>
  <c r="Y24" i="2" s="1"/>
  <c r="R24" i="2"/>
  <c r="R27" i="2"/>
  <c r="R29" i="2"/>
  <c r="R25" i="2"/>
  <c r="R37" i="2"/>
  <c r="R18" i="2"/>
  <c r="R30" i="2"/>
  <c r="V32" i="2"/>
  <c r="Y32" i="2" s="1"/>
  <c r="AB32" i="2" s="1"/>
  <c r="R35" i="2"/>
  <c r="V37" i="2"/>
  <c r="Y37" i="2" s="1"/>
  <c r="AB37" i="2" s="1"/>
  <c r="R28" i="2"/>
  <c r="R33" i="2"/>
  <c r="R26" i="2"/>
  <c r="R38" i="2"/>
  <c r="V17" i="2"/>
  <c r="Y17" i="2" s="1"/>
  <c r="AB17" i="2" s="1"/>
  <c r="V25" i="2"/>
  <c r="Y25" i="2" s="1"/>
  <c r="V18" i="2"/>
  <c r="Y18" i="2" s="1"/>
  <c r="V29" i="2"/>
  <c r="Y29" i="2" s="1"/>
  <c r="V30" i="2"/>
  <c r="Y30" i="2" s="1"/>
  <c r="AA30" i="2" s="1"/>
  <c r="V22" i="2"/>
  <c r="Y22" i="2" s="1"/>
  <c r="V46" i="2"/>
  <c r="Y46" i="2" s="1"/>
  <c r="AA46" i="2" s="1"/>
  <c r="V27" i="2"/>
  <c r="Y27" i="2" s="1"/>
  <c r="AA27" i="2" s="1"/>
  <c r="V20" i="2"/>
  <c r="Y20" i="2" s="1"/>
  <c r="AB20" i="2" s="1"/>
  <c r="V44" i="2"/>
  <c r="Y44" i="2" s="1"/>
  <c r="AB44" i="2" s="1"/>
  <c r="V16" i="2"/>
  <c r="Y16" i="2" s="1"/>
  <c r="AA16" i="2" s="1"/>
  <c r="V28" i="2"/>
  <c r="Y28" i="2" s="1"/>
  <c r="AA28" i="2" s="1"/>
  <c r="AB16" i="1"/>
  <c r="AA16" i="1"/>
  <c r="AB17" i="1"/>
  <c r="AA17" i="1"/>
  <c r="AB18" i="1"/>
  <c r="AA18" i="1"/>
  <c r="AB19" i="1"/>
  <c r="AA19" i="1"/>
  <c r="AB20" i="1"/>
  <c r="AA20" i="1"/>
  <c r="AB24" i="1"/>
  <c r="AA24" i="1"/>
  <c r="AB25" i="1"/>
  <c r="AA25" i="1"/>
  <c r="AB26" i="1"/>
  <c r="AA26" i="1"/>
  <c r="AB27" i="1"/>
  <c r="AA27" i="1"/>
  <c r="AB28" i="1"/>
  <c r="AA28" i="1"/>
  <c r="AB29" i="1"/>
  <c r="AA29" i="1"/>
  <c r="AB30" i="1"/>
  <c r="AA30" i="1"/>
  <c r="AB32" i="1"/>
  <c r="AA32" i="1"/>
  <c r="AB33" i="1"/>
  <c r="AA33" i="1"/>
  <c r="AB34" i="1"/>
  <c r="AA34" i="1"/>
  <c r="AB35" i="1"/>
  <c r="AA35" i="1"/>
  <c r="AB36" i="1"/>
  <c r="AA36" i="1"/>
  <c r="AB37" i="1"/>
  <c r="AA37" i="1"/>
  <c r="AB38" i="1"/>
  <c r="AA38" i="1"/>
  <c r="AB40" i="1"/>
  <c r="AA40" i="1"/>
  <c r="AB41" i="1"/>
  <c r="AA41" i="1"/>
  <c r="AB42" i="1"/>
  <c r="AA42" i="1"/>
  <c r="AB43" i="1"/>
  <c r="AA43" i="1"/>
  <c r="AB44" i="1"/>
  <c r="AB45" i="1"/>
  <c r="AB46" i="1"/>
  <c r="AB18" i="2"/>
  <c r="AA18" i="2"/>
  <c r="AB19" i="2"/>
  <c r="AA19" i="2"/>
  <c r="AB21" i="2"/>
  <c r="AA21" i="2"/>
  <c r="AB24" i="2"/>
  <c r="AA24" i="2"/>
  <c r="AB25" i="2"/>
  <c r="AA25" i="2"/>
  <c r="AB26" i="2"/>
  <c r="AA26" i="2"/>
  <c r="AB29" i="2"/>
  <c r="AA29" i="2"/>
  <c r="AB30" i="2"/>
  <c r="AB33" i="2"/>
  <c r="AA33" i="2"/>
  <c r="AB34" i="2"/>
  <c r="AA34" i="2"/>
  <c r="AB35" i="2"/>
  <c r="AA35" i="2"/>
  <c r="AB36" i="2"/>
  <c r="AA36" i="2"/>
  <c r="AB38" i="2"/>
  <c r="AA38" i="2"/>
  <c r="AB40" i="2"/>
  <c r="AA40" i="2"/>
  <c r="AB41" i="2"/>
  <c r="AA41" i="2"/>
  <c r="AB42" i="2"/>
  <c r="AA42" i="2"/>
  <c r="AB43" i="2"/>
  <c r="AA43" i="2"/>
  <c r="AB45" i="2"/>
  <c r="AA45" i="2"/>
  <c r="AB46" i="2"/>
  <c r="AB22" i="2" l="1"/>
  <c r="AA22" i="2"/>
  <c r="AA32" i="2"/>
  <c r="AA20" i="2"/>
  <c r="AB27" i="2"/>
  <c r="AA37" i="2"/>
  <c r="AB28" i="2"/>
  <c r="AA17" i="2"/>
  <c r="AA44" i="2"/>
  <c r="AB16" i="2"/>
</calcChain>
</file>

<file path=xl/sharedStrings.xml><?xml version="1.0" encoding="utf-8"?>
<sst xmlns="http://schemas.openxmlformats.org/spreadsheetml/2006/main" count="200" uniqueCount="113">
  <si>
    <r>
      <rPr>
        <b/>
        <sz val="14"/>
        <color rgb="FF325596"/>
        <rFont val="Calibri"/>
        <family val="2"/>
        <charset val="1"/>
      </rPr>
      <t>BioRedAm Activity Assay</t>
    </r>
    <r>
      <rPr>
        <b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>| Spectrophotometric Determination of NADPH Consumption</t>
    </r>
  </si>
  <si>
    <t>Enzyme:</t>
  </si>
  <si>
    <t>IR00196</t>
  </si>
  <si>
    <t>Assay Method:</t>
  </si>
  <si>
    <t>photometric, robotic pipetting</t>
  </si>
  <si>
    <t>Assay Conditions:</t>
  </si>
  <si>
    <t>50 mM carbonyl compound, 50 mM amine (exception: A001, 500 mM), 2 mM NADPH, 1 mg/mL IRED (crude lysate), 10% (v/v) DMSO, bicine–NaOH buffer (100 mM, pH 8.0)</t>
  </si>
  <si>
    <t>Instrument Settings:</t>
  </si>
  <si>
    <t>FLUOstar Omega plate reader; wavelength 370 nm; 30 °C, 1 h, measurement interval 30 s, pathlength mean of previous inital screening pathlenghts</t>
  </si>
  <si>
    <t>Lab Journal Code:</t>
  </si>
  <si>
    <t>GRC-GD-096</t>
  </si>
  <si>
    <t>Experiment Date:</t>
  </si>
  <si>
    <t>08.03.2022</t>
  </si>
  <si>
    <t>Plate Layout:</t>
  </si>
  <si>
    <t>Analysis:</t>
  </si>
  <si>
    <r>
      <rPr>
        <b/>
        <i/>
        <sz val="11"/>
        <color rgb="FF000000"/>
        <rFont val="Calibri"/>
        <family val="2"/>
        <charset val="1"/>
      </rPr>
      <t>ε</t>
    </r>
    <r>
      <rPr>
        <b/>
        <vertAlign val="subscript"/>
        <sz val="11"/>
        <color rgb="FF000000"/>
        <rFont val="Calibri"/>
        <family val="2"/>
        <charset val="1"/>
      </rPr>
      <t>370</t>
    </r>
    <r>
      <rPr>
        <b/>
        <sz val="11"/>
        <color rgb="FF000000"/>
        <rFont val="Calibri"/>
        <family val="2"/>
        <charset val="1"/>
      </rPr>
      <t>(NADPH) [M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</si>
  <si>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A</t>
  </si>
  <si>
    <t>C122–A001</t>
  </si>
  <si>
    <t>C003–A001</t>
  </si>
  <si>
    <t>C067–A001</t>
  </si>
  <si>
    <t>C042–A001</t>
  </si>
  <si>
    <r>
      <rPr>
        <b/>
        <i/>
        <sz val="11"/>
        <color rgb="FF000000"/>
        <rFont val="Calibri"/>
        <family val="2"/>
        <charset val="1"/>
      </rPr>
      <t>c</t>
    </r>
    <r>
      <rPr>
        <b/>
        <sz val="11"/>
        <color rgb="FF000000"/>
        <rFont val="Calibri"/>
        <family val="2"/>
        <charset val="1"/>
      </rPr>
      <t>(lysate) [mg mL</t>
    </r>
    <r>
      <rPr>
        <b/>
        <vertAlign val="superscript"/>
        <sz val="11"/>
        <color rgb="FF000000"/>
        <rFont val="Calibri"/>
        <family val="2"/>
        <charset val="1"/>
      </rPr>
      <t>–1</t>
    </r>
    <r>
      <rPr>
        <b/>
        <sz val="11"/>
        <color rgb="FF000000"/>
        <rFont val="Calibri"/>
        <family val="2"/>
        <charset val="1"/>
      </rPr>
      <t>]:</t>
    </r>
  </si>
  <si>
    <t>B</t>
  </si>
  <si>
    <t>C122–A002</t>
  </si>
  <si>
    <t>C003–A002</t>
  </si>
  <si>
    <t>C067–A002</t>
  </si>
  <si>
    <t>C042–A002</t>
  </si>
  <si>
    <t>C</t>
  </si>
  <si>
    <t>C122–A006</t>
  </si>
  <si>
    <t>C003–A006</t>
  </si>
  <si>
    <t>C067–A006</t>
  </si>
  <si>
    <t>C042–A006</t>
  </si>
  <si>
    <t>substrate combination</t>
  </si>
  <si>
    <r>
      <rPr>
        <b/>
        <sz val="11"/>
        <color rgb="FFFFFFFF"/>
        <rFont val="Calibri"/>
        <family val="2"/>
        <charset val="1"/>
      </rPr>
      <t>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</si>
  <si>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norm. slope [mAU min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 xml:space="preserve"> cm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</si>
  <si>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r>
      <rPr>
        <b/>
        <sz val="11"/>
        <color rgb="FFFFFFFF"/>
        <rFont val="Calibri"/>
        <family val="2"/>
        <charset val="1"/>
      </rPr>
      <t>activity [mU mg</t>
    </r>
    <r>
      <rPr>
        <b/>
        <vertAlign val="superscript"/>
        <sz val="11"/>
        <color rgb="FFFFFFFF"/>
        <rFont val="Calibri"/>
        <family val="2"/>
        <charset val="1"/>
      </rPr>
      <t>–1</t>
    </r>
    <r>
      <rPr>
        <b/>
        <sz val="11"/>
        <color rgb="FFFFFFFF"/>
        <rFont val="Calibri"/>
        <family val="2"/>
        <charset val="1"/>
      </rPr>
      <t>]</t>
    </r>
  </si>
  <si>
    <t>Hit Finder</t>
  </si>
  <si>
    <t>D</t>
  </si>
  <si>
    <t>C122–A011</t>
  </si>
  <si>
    <t>C003–A011</t>
  </si>
  <si>
    <t>C067–A011</t>
  </si>
  <si>
    <t>C042–A011</t>
  </si>
  <si>
    <t>mean</t>
  </si>
  <si>
    <r>
      <rPr>
        <i/>
        <sz val="11"/>
        <color rgb="FFFFFFFF"/>
        <rFont val="Calibri"/>
        <family val="2"/>
        <charset val="1"/>
      </rPr>
      <t>mean</t>
    </r>
    <r>
      <rPr>
        <i/>
        <vertAlign val="subscript"/>
        <sz val="11"/>
        <color rgb="FFFFFFFF"/>
        <rFont val="Calibri"/>
        <family val="2"/>
        <charset val="1"/>
      </rPr>
      <t>corr</t>
    </r>
  </si>
  <si>
    <t>SD</t>
  </si>
  <si>
    <t>5 SD</t>
  </si>
  <si>
    <t>3 SD</t>
  </si>
  <si>
    <t>E</t>
  </si>
  <si>
    <t>C122–A025</t>
  </si>
  <si>
    <t>C003–A025</t>
  </si>
  <si>
    <t>C067–A025</t>
  </si>
  <si>
    <t>C042–A025</t>
  </si>
  <si>
    <t>F</t>
  </si>
  <si>
    <t>C122–A030</t>
  </si>
  <si>
    <t>C003–A030</t>
  </si>
  <si>
    <t>C067–A030</t>
  </si>
  <si>
    <t>C042–A030</t>
  </si>
  <si>
    <t>G</t>
  </si>
  <si>
    <t>C122–A036</t>
  </si>
  <si>
    <t>C003–A036</t>
  </si>
  <si>
    <t>C067–A036</t>
  </si>
  <si>
    <t>C042–A036</t>
  </si>
  <si>
    <t>H</t>
  </si>
  <si>
    <t>C122 w/o amine</t>
  </si>
  <si>
    <t>C003 w/o amine</t>
  </si>
  <si>
    <t>C067 w/o amine</t>
  </si>
  <si>
    <t>C042 w/o amine</t>
  </si>
  <si>
    <t>PathCheck Data:</t>
  </si>
  <si>
    <t>pathlength [cm]</t>
  </si>
  <si>
    <t>erroneous PathCheck reading due to precipitation –&gt; standard value (0.24) used</t>
  </si>
  <si>
    <t>Kinetic Data:</t>
  </si>
  <si>
    <t>max. absorbance change [mAU/min]</t>
  </si>
  <si>
    <t>x</t>
  </si>
  <si>
    <t>artifacts method</t>
  </si>
  <si>
    <t>(rest)</t>
  </si>
  <si>
    <t>slower reactions: Vmax over 30 data points, initial 600 sec discarded</t>
  </si>
  <si>
    <t>INSERT IMAGE OF KINETIC CURVES HERE</t>
  </si>
  <si>
    <t>GRC-GD-121</t>
  </si>
  <si>
    <t>C093–A001</t>
  </si>
  <si>
    <t>C028–A001</t>
  </si>
  <si>
    <t>C037–A001</t>
  </si>
  <si>
    <t>C054–A001</t>
  </si>
  <si>
    <t>C093–A002</t>
  </si>
  <si>
    <t>C028–A002</t>
  </si>
  <si>
    <t>C037–A002</t>
  </si>
  <si>
    <t>C054–A002</t>
  </si>
  <si>
    <t>C093–A006</t>
  </si>
  <si>
    <t>C028–A006</t>
  </si>
  <si>
    <t>C037–A006</t>
  </si>
  <si>
    <t>C054–A006</t>
  </si>
  <si>
    <t>C093–A011</t>
  </si>
  <si>
    <t>C028–A011</t>
  </si>
  <si>
    <t>C037–A011</t>
  </si>
  <si>
    <t>C054–A011</t>
  </si>
  <si>
    <t>C093–A025</t>
  </si>
  <si>
    <t>C028–A025</t>
  </si>
  <si>
    <t>C037–A025</t>
  </si>
  <si>
    <t>C054–A025</t>
  </si>
  <si>
    <t>C093–A030</t>
  </si>
  <si>
    <t>C028–A030</t>
  </si>
  <si>
    <t>C037–A030</t>
  </si>
  <si>
    <t>C054–A030</t>
  </si>
  <si>
    <t>C093–A036</t>
  </si>
  <si>
    <t>C028–A036</t>
  </si>
  <si>
    <t>C037–A036</t>
  </si>
  <si>
    <t>C054–A036</t>
  </si>
  <si>
    <t>C093 w/o amine</t>
  </si>
  <si>
    <t>C028 w/o amine</t>
  </si>
  <si>
    <t>C037 w/o amine</t>
  </si>
  <si>
    <t>C054 w/o amine</t>
  </si>
  <si>
    <t>artifact method</t>
  </si>
  <si>
    <t>manual fit required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</si>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</sst>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rgb="FF000000"/>
      <name val="Calibri"/>
      <family val="2"/>
      <charset val="1"/>
    </font>
    <font>
      <b/>
      <sz val="14"/>
      <color rgb="FF325596"/>
      <name val="Calibri"/>
      <family val="2"/>
      <charset val="1"/>
    </font>
    <font>
      <b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/>
      <sz val="11"/>
      <color rgb="FF325596"/>
      <name val="Calibri"/>
      <family val="2"/>
      <charset val="1"/>
    </font>
    <font>
      <b/>
      <sz val="11"/>
      <color rgb="FF0D27A7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vertAlign val="sub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i/>
      <sz val="11"/>
      <color rgb="FFFFFFFF"/>
      <name val="Calibri"/>
      <family val="2"/>
      <charset val="1"/>
    </font>
    <font>
      <i/>
      <vertAlign val="subscript"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73AA3C"/>
      <name val="Calibri"/>
      <family val="2"/>
      <charset val="1"/>
    </font>
    <font>
      <b/>
      <sz val="11"/>
      <color rgb="FFF096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b/>
      <sz val="11"/>
      <name val="Calibri"/>
      <family val="2"/>
      <charset val="1"/>
    </font>
    <font>
      <sz val="9"/>
      <color rgb="FF0D27A7"/>
      <name val="Calibri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25596"/>
        <bgColor rgb="FF595959"/>
      </patternFill>
    </fill>
    <fill>
      <patternFill patternType="solid">
        <fgColor rgb="FFD9D9D9"/>
        <bgColor rgb="FFE3F0D6"/>
      </patternFill>
    </fill>
    <fill>
      <patternFill patternType="solid">
        <fgColor rgb="FF6F91CF"/>
        <bgColor rgb="FF969696"/>
      </patternFill>
    </fill>
    <fill>
      <patternFill patternType="solid">
        <fgColor rgb="FFF2F2F2"/>
        <bgColor rgb="FFE3F0D6"/>
      </patternFill>
    </fill>
    <fill>
      <patternFill patternType="solid">
        <fgColor rgb="FFFDBCBC"/>
        <bgColor rgb="FFFF99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6" fillId="0" borderId="0" xfId="0" applyFont="1" applyAlignment="1"/>
    <xf numFmtId="165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 applyBorder="1"/>
    <xf numFmtId="2" fontId="0" fillId="0" borderId="0" xfId="0" applyNumberFormat="1" applyBorder="1"/>
    <xf numFmtId="2" fontId="17" fillId="0" borderId="0" xfId="0" applyNumberFormat="1" applyFont="1" applyBorder="1"/>
    <xf numFmtId="2" fontId="17" fillId="0" borderId="15" xfId="0" applyNumberFormat="1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65" fontId="10" fillId="0" borderId="19" xfId="0" applyNumberFormat="1" applyFont="1" applyBorder="1" applyAlignment="1">
      <alignment vertical="center"/>
    </xf>
    <xf numFmtId="0" fontId="21" fillId="5" borderId="10" xfId="0" applyFont="1" applyFill="1" applyBorder="1"/>
    <xf numFmtId="0" fontId="21" fillId="5" borderId="0" xfId="0" applyFont="1" applyFill="1" applyBorder="1"/>
    <xf numFmtId="2" fontId="20" fillId="5" borderId="0" xfId="0" applyNumberFormat="1" applyFont="1" applyFill="1" applyBorder="1"/>
    <xf numFmtId="2" fontId="20" fillId="5" borderId="15" xfId="0" applyNumberFormat="1" applyFont="1" applyFill="1" applyBorder="1"/>
    <xf numFmtId="0" fontId="0" fillId="0" borderId="0" xfId="0" applyBorder="1"/>
    <xf numFmtId="0" fontId="11" fillId="0" borderId="0" xfId="0" applyFont="1" applyBorder="1" applyAlignment="1"/>
    <xf numFmtId="164" fontId="20" fillId="5" borderId="0" xfId="0" applyNumberFormat="1" applyFont="1" applyFill="1" applyBorder="1"/>
    <xf numFmtId="0" fontId="21" fillId="5" borderId="0" xfId="0" applyFont="1" applyFill="1" applyBorder="1" applyAlignment="1">
      <alignment horizontal="center"/>
    </xf>
    <xf numFmtId="2" fontId="20" fillId="5" borderId="0" xfId="0" applyNumberFormat="1" applyFont="1" applyFill="1" applyBorder="1" applyAlignment="1"/>
    <xf numFmtId="0" fontId="0" fillId="6" borderId="0" xfId="0" applyFill="1"/>
    <xf numFmtId="0" fontId="22" fillId="0" borderId="0" xfId="0" applyFont="1"/>
    <xf numFmtId="0" fontId="23" fillId="0" borderId="10" xfId="0" applyFont="1" applyBorder="1" applyAlignment="1">
      <alignment vertical="top"/>
    </xf>
    <xf numFmtId="164" fontId="0" fillId="0" borderId="0" xfId="0" applyNumberFormat="1" applyBorder="1"/>
    <xf numFmtId="0" fontId="15" fillId="0" borderId="0" xfId="0" applyFont="1" applyBorder="1" applyAlignment="1">
      <alignment horizontal="center" vertical="center"/>
    </xf>
    <xf numFmtId="164" fontId="10" fillId="0" borderId="19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vertical="center"/>
    </xf>
    <xf numFmtId="164" fontId="10" fillId="0" borderId="23" xfId="0" applyNumberFormat="1" applyFont="1" applyBorder="1" applyAlignment="1">
      <alignment vertical="center"/>
    </xf>
    <xf numFmtId="164" fontId="10" fillId="0" borderId="24" xfId="0" applyNumberFormat="1" applyFont="1" applyBorder="1" applyAlignment="1">
      <alignment vertical="center"/>
    </xf>
    <xf numFmtId="0" fontId="21" fillId="5" borderId="10" xfId="0" applyFont="1" applyFill="1" applyBorder="1" applyAlignment="1">
      <alignment vertical="top"/>
    </xf>
    <xf numFmtId="164" fontId="10" fillId="0" borderId="25" xfId="0" applyNumberFormat="1" applyFont="1" applyBorder="1" applyAlignment="1">
      <alignment vertical="center"/>
    </xf>
    <xf numFmtId="164" fontId="10" fillId="0" borderId="26" xfId="0" applyNumberFormat="1" applyFont="1" applyBorder="1" applyAlignment="1">
      <alignment vertical="center"/>
    </xf>
    <xf numFmtId="164" fontId="10" fillId="0" borderId="27" xfId="0" applyNumberFormat="1" applyFont="1" applyBorder="1" applyAlignment="1">
      <alignment vertical="center"/>
    </xf>
    <xf numFmtId="0" fontId="24" fillId="0" borderId="0" xfId="0" applyFont="1"/>
    <xf numFmtId="0" fontId="10" fillId="0" borderId="0" xfId="0" applyFont="1"/>
    <xf numFmtId="0" fontId="21" fillId="5" borderId="28" xfId="0" applyFont="1" applyFill="1" applyBorder="1" applyAlignment="1">
      <alignment vertical="top"/>
    </xf>
    <xf numFmtId="0" fontId="21" fillId="5" borderId="29" xfId="0" applyFont="1" applyFill="1" applyBorder="1"/>
    <xf numFmtId="164" fontId="20" fillId="5" borderId="29" xfId="0" applyNumberFormat="1" applyFont="1" applyFill="1" applyBorder="1"/>
    <xf numFmtId="2" fontId="20" fillId="5" borderId="29" xfId="0" applyNumberFormat="1" applyFont="1" applyFill="1" applyBorder="1"/>
    <xf numFmtId="2" fontId="20" fillId="5" borderId="30" xfId="0" applyNumberFormat="1" applyFont="1" applyFill="1" applyBorder="1"/>
    <xf numFmtId="165" fontId="17" fillId="0" borderId="0" xfId="0" applyNumberFormat="1" applyFont="1" applyBorder="1"/>
    <xf numFmtId="0" fontId="15" fillId="0" borderId="0" xfId="0" applyFont="1" applyBorder="1"/>
    <xf numFmtId="2" fontId="20" fillId="0" borderId="0" xfId="0" applyNumberFormat="1" applyFont="1" applyBorder="1"/>
    <xf numFmtId="165" fontId="10" fillId="0" borderId="2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165" fontId="10" fillId="0" borderId="23" xfId="0" applyNumberFormat="1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165" fontId="10" fillId="0" borderId="25" xfId="0" applyNumberFormat="1" applyFont="1" applyBorder="1" applyAlignment="1">
      <alignment vertical="center"/>
    </xf>
    <xf numFmtId="165" fontId="10" fillId="0" borderId="26" xfId="0" applyNumberFormat="1" applyFont="1" applyBorder="1" applyAlignment="1">
      <alignment vertical="center"/>
    </xf>
    <xf numFmtId="165" fontId="10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vertical="center"/>
    </xf>
    <xf numFmtId="165" fontId="10" fillId="0" borderId="31" xfId="0" applyNumberFormat="1" applyFont="1" applyBorder="1" applyAlignment="1">
      <alignment vertical="center"/>
    </xf>
    <xf numFmtId="165" fontId="10" fillId="0" borderId="32" xfId="0" applyNumberFormat="1" applyFont="1" applyBorder="1" applyAlignment="1">
      <alignment vertical="center"/>
    </xf>
    <xf numFmtId="165" fontId="10" fillId="0" borderId="33" xfId="0" applyNumberFormat="1" applyFont="1" applyBorder="1" applyAlignment="1">
      <alignment vertical="center"/>
    </xf>
    <xf numFmtId="165" fontId="10" fillId="0" borderId="34" xfId="0" applyNumberFormat="1" applyFont="1" applyBorder="1" applyAlignment="1">
      <alignment vertical="center"/>
    </xf>
    <xf numFmtId="165" fontId="10" fillId="0" borderId="35" xfId="0" applyNumberFormat="1" applyFont="1" applyBorder="1" applyAlignment="1">
      <alignment vertical="center"/>
    </xf>
    <xf numFmtId="165" fontId="10" fillId="0" borderId="36" xfId="0" applyNumberFormat="1" applyFont="1" applyBorder="1" applyAlignment="1">
      <alignment vertical="center"/>
    </xf>
    <xf numFmtId="165" fontId="10" fillId="0" borderId="37" xfId="0" applyNumberFormat="1" applyFont="1" applyBorder="1" applyAlignment="1">
      <alignment vertical="center"/>
    </xf>
    <xf numFmtId="165" fontId="10" fillId="0" borderId="38" xfId="0" applyNumberFormat="1" applyFont="1" applyBorder="1" applyAlignment="1">
      <alignment vertical="center"/>
    </xf>
    <xf numFmtId="0" fontId="25" fillId="0" borderId="0" xfId="0" applyFont="1"/>
    <xf numFmtId="0" fontId="6" fillId="0" borderId="10" xfId="0" applyFont="1" applyFill="1" applyBorder="1"/>
    <xf numFmtId="0" fontId="6" fillId="0" borderId="0" xfId="0" applyFont="1" applyFill="1" applyBorder="1"/>
    <xf numFmtId="2" fontId="0" fillId="0" borderId="0" xfId="0" applyNumberFormat="1" applyFill="1" applyBorder="1"/>
    <xf numFmtId="2" fontId="17" fillId="0" borderId="0" xfId="0" applyNumberFormat="1" applyFont="1" applyFill="1" applyBorder="1"/>
    <xf numFmtId="2" fontId="17" fillId="0" borderId="15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5" fillId="0" borderId="0" xfId="0" applyFont="1" applyFill="1" applyBorder="1"/>
    <xf numFmtId="0" fontId="11" fillId="0" borderId="0" xfId="0" applyFont="1" applyFill="1" applyBorder="1" applyAlignment="1"/>
    <xf numFmtId="0" fontId="23" fillId="0" borderId="10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/>
    <xf numFmtId="0" fontId="0" fillId="7" borderId="0" xfId="0" applyFill="1"/>
    <xf numFmtId="164" fontId="10" fillId="7" borderId="23" xfId="0" applyNumberFormat="1" applyFont="1" applyFill="1" applyBorder="1" applyAlignment="1">
      <alignment vertical="center"/>
    </xf>
    <xf numFmtId="164" fontId="10" fillId="8" borderId="23" xfId="0" applyNumberFormat="1" applyFont="1" applyFill="1" applyBorder="1" applyAlignment="1">
      <alignment vertical="center"/>
    </xf>
    <xf numFmtId="0" fontId="0" fillId="8" borderId="0" xfId="0" applyFill="1"/>
    <xf numFmtId="0" fontId="0" fillId="6" borderId="34" xfId="0" applyFill="1" applyBorder="1"/>
    <xf numFmtId="0" fontId="0" fillId="6" borderId="0" xfId="0" applyFill="1" applyBorder="1"/>
    <xf numFmtId="164" fontId="10" fillId="9" borderId="19" xfId="0" applyNumberFormat="1" applyFont="1" applyFill="1" applyBorder="1" applyAlignment="1">
      <alignment vertical="center"/>
    </xf>
    <xf numFmtId="164" fontId="10" fillId="9" borderId="23" xfId="0" applyNumberFormat="1" applyFont="1" applyFill="1" applyBorder="1" applyAlignment="1">
      <alignment vertical="center"/>
    </xf>
    <xf numFmtId="164" fontId="10" fillId="9" borderId="26" xfId="0" applyNumberFormat="1" applyFont="1" applyFill="1" applyBorder="1" applyAlignment="1">
      <alignment vertical="center"/>
    </xf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0" xfId="0" applyFont="1" applyBorder="1" applyAlignment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25D"/>
        </patternFill>
      </fill>
    </dxf>
    <dxf>
      <fill>
        <patternFill>
          <bgColor rgb="FFFFC25D"/>
        </patternFill>
      </fill>
    </dxf>
    <dxf>
      <fill>
        <patternFill>
          <bgColor rgb="FFFFC25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D9D9D9"/>
      <rgbColor rgb="FF7F7F7F"/>
      <rgbColor rgb="FF6F91CF"/>
      <rgbColor rgb="FF993366"/>
      <rgbColor rgb="FFFFEBC9"/>
      <rgbColor rgb="FFF2F2F2"/>
      <rgbColor rgb="FF660066"/>
      <rgbColor rgb="FFFF8080"/>
      <rgbColor rgb="FF325596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D6"/>
      <rgbColor rgb="FFFFFF99"/>
      <rgbColor rgb="FF99CCFF"/>
      <rgbColor rgb="FFFF99CC"/>
      <rgbColor rgb="FFCC99FF"/>
      <rgbColor rgb="FFFDBCBC"/>
      <rgbColor rgb="FF3366FF"/>
      <rgbColor rgb="FF33CCCC"/>
      <rgbColor rgb="FF99CC00"/>
      <rgbColor rgb="FFFFC25D"/>
      <rgbColor rgb="FFF096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0D27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0.11317960705915633</c:v>
                  </c:pt>
                  <c:pt idx="1">
                    <c:v>0.36792654831240046</c:v>
                  </c:pt>
                  <c:pt idx="2">
                    <c:v>0.16511947349892156</c:v>
                  </c:pt>
                  <c:pt idx="3">
                    <c:v>0.12954997679097727</c:v>
                  </c:pt>
                  <c:pt idx="4">
                    <c:v>0.26162106244153022</c:v>
                  </c:pt>
                  <c:pt idx="5">
                    <c:v>12.618237496674173</c:v>
                  </c:pt>
                  <c:pt idx="6">
                    <c:v>23.492528692107587</c:v>
                  </c:pt>
                  <c:pt idx="7">
                    <c:v>0.13500828023233347</c:v>
                  </c:pt>
                  <c:pt idx="8">
                    <c:v>0.67812641458828027</c:v>
                  </c:pt>
                  <c:pt idx="9">
                    <c:v>0.28749589277597892</c:v>
                  </c:pt>
                  <c:pt idx="10">
                    <c:v>0.22470678311625683</c:v>
                  </c:pt>
                  <c:pt idx="11">
                    <c:v>0.5859055966036304</c:v>
                  </c:pt>
                  <c:pt idx="12">
                    <c:v>0.15699428433980364</c:v>
                  </c:pt>
                  <c:pt idx="13">
                    <c:v>0.58486209118074439</c:v>
                  </c:pt>
                  <c:pt idx="14">
                    <c:v>0.12243871745280557</c:v>
                  </c:pt>
                  <c:pt idx="15">
                    <c:v>9.3654360713994383E-2</c:v>
                  </c:pt>
                  <c:pt idx="16">
                    <c:v>0.21171922227419213</c:v>
                  </c:pt>
                  <c:pt idx="17">
                    <c:v>0.16207786169834829</c:v>
                  </c:pt>
                  <c:pt idx="18">
                    <c:v>0.23302353222952824</c:v>
                  </c:pt>
                  <c:pt idx="19">
                    <c:v>0.14182161105593102</c:v>
                  </c:pt>
                  <c:pt idx="20">
                    <c:v>3.4025990178799426E-2</c:v>
                  </c:pt>
                  <c:pt idx="21">
                    <c:v>0.89626445520961573</c:v>
                  </c:pt>
                  <c:pt idx="22">
                    <c:v>0.61570307101726374</c:v>
                  </c:pt>
                  <c:pt idx="23">
                    <c:v>1.1768669747359134E-2</c:v>
                  </c:pt>
                  <c:pt idx="24">
                    <c:v>1.0791446923230554</c:v>
                  </c:pt>
                  <c:pt idx="25">
                    <c:v>0.43098835761303317</c:v>
                  </c:pt>
                  <c:pt idx="26">
                    <c:v>0.34130962633438894</c:v>
                  </c:pt>
                  <c:pt idx="27">
                    <c:v>0.70273124482166338</c:v>
                  </c:pt>
                </c:numCache>
              </c:numRef>
            </c:plus>
            <c:minus>
              <c:numRef>
                <c:f>('Plate 1'!$Z$16:$Z$22,'Plate 1'!$Z$24:$Z$30,'Plate 1'!$Z$32:$Z$38,'Plate 1'!$Z$40:$Z$46)</c:f>
                <c:numCache>
                  <c:formatCode>0.00</c:formatCode>
                  <c:ptCount val="28"/>
                  <c:pt idx="0">
                    <c:v>0.11317960705915633</c:v>
                  </c:pt>
                  <c:pt idx="1">
                    <c:v>0.36792654831240046</c:v>
                  </c:pt>
                  <c:pt idx="2">
                    <c:v>0.16511947349892156</c:v>
                  </c:pt>
                  <c:pt idx="3">
                    <c:v>0.12954997679097727</c:v>
                  </c:pt>
                  <c:pt idx="4">
                    <c:v>0.26162106244153022</c:v>
                  </c:pt>
                  <c:pt idx="5">
                    <c:v>12.618237496674173</c:v>
                  </c:pt>
                  <c:pt idx="6">
                    <c:v>23.492528692107587</c:v>
                  </c:pt>
                  <c:pt idx="7">
                    <c:v>0.13500828023233347</c:v>
                  </c:pt>
                  <c:pt idx="8">
                    <c:v>0.67812641458828027</c:v>
                  </c:pt>
                  <c:pt idx="9">
                    <c:v>0.28749589277597892</c:v>
                  </c:pt>
                  <c:pt idx="10">
                    <c:v>0.22470678311625683</c:v>
                  </c:pt>
                  <c:pt idx="11">
                    <c:v>0.5859055966036304</c:v>
                  </c:pt>
                  <c:pt idx="12">
                    <c:v>0.15699428433980364</c:v>
                  </c:pt>
                  <c:pt idx="13">
                    <c:v>0.58486209118074439</c:v>
                  </c:pt>
                  <c:pt idx="14">
                    <c:v>0.12243871745280557</c:v>
                  </c:pt>
                  <c:pt idx="15">
                    <c:v>9.3654360713994383E-2</c:v>
                  </c:pt>
                  <c:pt idx="16">
                    <c:v>0.21171922227419213</c:v>
                  </c:pt>
                  <c:pt idx="17">
                    <c:v>0.16207786169834829</c:v>
                  </c:pt>
                  <c:pt idx="18">
                    <c:v>0.23302353222952824</c:v>
                  </c:pt>
                  <c:pt idx="19">
                    <c:v>0.14182161105593102</c:v>
                  </c:pt>
                  <c:pt idx="20">
                    <c:v>3.4025990178799426E-2</c:v>
                  </c:pt>
                  <c:pt idx="21">
                    <c:v>0.89626445520961573</c:v>
                  </c:pt>
                  <c:pt idx="22">
                    <c:v>0.61570307101726374</c:v>
                  </c:pt>
                  <c:pt idx="23">
                    <c:v>1.1768669747359134E-2</c:v>
                  </c:pt>
                  <c:pt idx="24">
                    <c:v>1.0791446923230554</c:v>
                  </c:pt>
                  <c:pt idx="25">
                    <c:v>0.43098835761303317</c:v>
                  </c:pt>
                  <c:pt idx="26">
                    <c:v>0.34130962633438894</c:v>
                  </c:pt>
                  <c:pt idx="27">
                    <c:v>0.70273124482166338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1'!$O$16:$O$22,'Plate 1'!$O$24:$O$30,'Plate 1'!$O$32:$O$38,'Plate 1'!$O$40:$O$46)</c:f>
              <c:strCache>
                <c:ptCount val="28"/>
                <c:pt idx="0">
                  <c:v>C122–A001</c:v>
                </c:pt>
                <c:pt idx="1">
                  <c:v>C122–A002</c:v>
                </c:pt>
                <c:pt idx="2">
                  <c:v>C122–A006</c:v>
                </c:pt>
                <c:pt idx="3">
                  <c:v>C122–A011</c:v>
                </c:pt>
                <c:pt idx="4">
                  <c:v>C122–A025</c:v>
                </c:pt>
                <c:pt idx="5">
                  <c:v>C122–A030</c:v>
                </c:pt>
                <c:pt idx="6">
                  <c:v>C122–A036</c:v>
                </c:pt>
                <c:pt idx="7">
                  <c:v>C003–A001</c:v>
                </c:pt>
                <c:pt idx="8">
                  <c:v>C003–A002</c:v>
                </c:pt>
                <c:pt idx="9">
                  <c:v>C003–A006</c:v>
                </c:pt>
                <c:pt idx="10">
                  <c:v>C003–A011</c:v>
                </c:pt>
                <c:pt idx="11">
                  <c:v>C003–A025</c:v>
                </c:pt>
                <c:pt idx="12">
                  <c:v>C003–A030</c:v>
                </c:pt>
                <c:pt idx="13">
                  <c:v>C003–A036</c:v>
                </c:pt>
                <c:pt idx="14">
                  <c:v>C067–A001</c:v>
                </c:pt>
                <c:pt idx="15">
                  <c:v>C067–A002</c:v>
                </c:pt>
                <c:pt idx="16">
                  <c:v>C067–A006</c:v>
                </c:pt>
                <c:pt idx="17">
                  <c:v>C067–A011</c:v>
                </c:pt>
                <c:pt idx="18">
                  <c:v>C067–A025</c:v>
                </c:pt>
                <c:pt idx="19">
                  <c:v>C067–A030</c:v>
                </c:pt>
                <c:pt idx="20">
                  <c:v>C067–A036</c:v>
                </c:pt>
                <c:pt idx="21">
                  <c:v>C042–A001</c:v>
                </c:pt>
                <c:pt idx="22">
                  <c:v>C042–A002</c:v>
                </c:pt>
                <c:pt idx="23">
                  <c:v>C042–A006</c:v>
                </c:pt>
                <c:pt idx="24">
                  <c:v>C042–A011</c:v>
                </c:pt>
                <c:pt idx="25">
                  <c:v>C042–A025</c:v>
                </c:pt>
                <c:pt idx="26">
                  <c:v>C042–A030</c:v>
                </c:pt>
                <c:pt idx="27">
                  <c:v>C042–A036</c:v>
                </c:pt>
              </c:strCache>
            </c:strRef>
          </c:cat>
          <c:val>
            <c:numRef>
              <c:f>('Plate 1'!$Y$16:$Y$22,'Plate 1'!$Y$24:$Y$30,'Plate 1'!$Y$32:$Y$38,'Plate 1'!$Y$40:$Y$46)</c:f>
              <c:numCache>
                <c:formatCode>0.00</c:formatCode>
                <c:ptCount val="28"/>
                <c:pt idx="0">
                  <c:v>0.35558158555359048</c:v>
                </c:pt>
                <c:pt idx="1">
                  <c:v>4.1943593438097063E-3</c:v>
                </c:pt>
                <c:pt idx="2">
                  <c:v>-0.13077837024214967</c:v>
                </c:pt>
                <c:pt idx="3">
                  <c:v>0.49057495159389108</c:v>
                </c:pt>
                <c:pt idx="4">
                  <c:v>-0.25058330589097233</c:v>
                </c:pt>
                <c:pt idx="5">
                  <c:v>34.938533562032589</c:v>
                </c:pt>
                <c:pt idx="6">
                  <c:v>68.495455504893783</c:v>
                </c:pt>
                <c:pt idx="7">
                  <c:v>-0.32373437739924871</c:v>
                </c:pt>
                <c:pt idx="8">
                  <c:v>-1.024290410977627</c:v>
                </c:pt>
                <c:pt idx="9">
                  <c:v>-0.66706306819073402</c:v>
                </c:pt>
                <c:pt idx="10">
                  <c:v>0.46176130222697348</c:v>
                </c:pt>
                <c:pt idx="11">
                  <c:v>-1.0698144292433001</c:v>
                </c:pt>
                <c:pt idx="12">
                  <c:v>-1.8888133924843684</c:v>
                </c:pt>
                <c:pt idx="13">
                  <c:v>-0.91415365418529237</c:v>
                </c:pt>
                <c:pt idx="14">
                  <c:v>-0.15370031189607564</c:v>
                </c:pt>
                <c:pt idx="15">
                  <c:v>-0.45316621899595738</c:v>
                </c:pt>
                <c:pt idx="16">
                  <c:v>-0.50647018054635495</c:v>
                </c:pt>
                <c:pt idx="17">
                  <c:v>-0.25502530268687151</c:v>
                </c:pt>
                <c:pt idx="18">
                  <c:v>-0.56848272582667347</c:v>
                </c:pt>
                <c:pt idx="19">
                  <c:v>-1.0907810668488946</c:v>
                </c:pt>
                <c:pt idx="20">
                  <c:v>-1.1440643919450011</c:v>
                </c:pt>
                <c:pt idx="21">
                  <c:v>-9.7187381696355213E-2</c:v>
                </c:pt>
                <c:pt idx="22">
                  <c:v>0.35385328250295467</c:v>
                </c:pt>
                <c:pt idx="23">
                  <c:v>0.59716739735400914</c:v>
                </c:pt>
                <c:pt idx="24">
                  <c:v>0.45742764681637788</c:v>
                </c:pt>
                <c:pt idx="25">
                  <c:v>0.71940743461453238</c:v>
                </c:pt>
                <c:pt idx="26">
                  <c:v>0.38645888035416009</c:v>
                </c:pt>
                <c:pt idx="27">
                  <c:v>-0.78107947839825786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0-4D9D-B0E6-DAEE6025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93101"/>
        <c:axId val="91128162"/>
      </c:barChart>
      <c:catAx>
        <c:axId val="6399310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128162"/>
        <c:crosses val="autoZero"/>
        <c:auto val="1"/>
        <c:lblAlgn val="ctr"/>
        <c:lblOffset val="100"/>
        <c:noMultiLvlLbl val="0"/>
      </c:catAx>
      <c:valAx>
        <c:axId val="91128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993101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2CBFA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2.9716494243853353E-3</c:v>
                  </c:pt>
                  <c:pt idx="1">
                    <c:v>0.31635684497404931</c:v>
                  </c:pt>
                  <c:pt idx="2">
                    <c:v>0.28668021056088971</c:v>
                  </c:pt>
                  <c:pt idx="3">
                    <c:v>1.6834463320600257</c:v>
                  </c:pt>
                  <c:pt idx="4">
                    <c:v>0.39565585822658988</c:v>
                  </c:pt>
                  <c:pt idx="5">
                    <c:v>0.18299940831029521</c:v>
                  </c:pt>
                  <c:pt idx="6">
                    <c:v>0.64198461705864607</c:v>
                  </c:pt>
                  <c:pt idx="7">
                    <c:v>0.55586394866729827</c:v>
                  </c:pt>
                  <c:pt idx="8">
                    <c:v>0.42634151597400899</c:v>
                  </c:pt>
                  <c:pt idx="9">
                    <c:v>0.23751533505794284</c:v>
                  </c:pt>
                  <c:pt idx="10">
                    <c:v>0.52714426100142331</c:v>
                  </c:pt>
                  <c:pt idx="11">
                    <c:v>0.38996050722175657</c:v>
                  </c:pt>
                  <c:pt idx="12">
                    <c:v>0.5940899303169298</c:v>
                  </c:pt>
                  <c:pt idx="13">
                    <c:v>0.25048003558142706</c:v>
                  </c:pt>
                  <c:pt idx="14">
                    <c:v>0.54775677758477226</c:v>
                  </c:pt>
                  <c:pt idx="15">
                    <c:v>0.98380168756998321</c:v>
                  </c:pt>
                  <c:pt idx="16">
                    <c:v>1.0368111991823836</c:v>
                  </c:pt>
                  <c:pt idx="17">
                    <c:v>9.4248427728744186E-2</c:v>
                  </c:pt>
                  <c:pt idx="18">
                    <c:v>0.24078363992830654</c:v>
                  </c:pt>
                  <c:pt idx="19">
                    <c:v>1.0671238235275067</c:v>
                  </c:pt>
                  <c:pt idx="20">
                    <c:v>0.37683175841313954</c:v>
                  </c:pt>
                  <c:pt idx="21">
                    <c:v>0.22865921072198708</c:v>
                  </c:pt>
                  <c:pt idx="22">
                    <c:v>0.19267851012509316</c:v>
                  </c:pt>
                  <c:pt idx="23">
                    <c:v>0.22341834295431229</c:v>
                  </c:pt>
                  <c:pt idx="24">
                    <c:v>0.13286952479391861</c:v>
                  </c:pt>
                  <c:pt idx="25">
                    <c:v>0.14574652966825138</c:v>
                  </c:pt>
                  <c:pt idx="26">
                    <c:v>7.55858024981136E-2</c:v>
                  </c:pt>
                  <c:pt idx="27">
                    <c:v>0.32474087792073947</c:v>
                  </c:pt>
                </c:numCache>
              </c:numRef>
            </c:plus>
            <c:minus>
              <c:numRef>
                <c:f>('Plate 2'!$Z$16:$Z$22,'Plate 2'!$Z$24:$Z$30,'Plate 2'!$Z$32:$Z$38,'Plate 2'!$Z$40:$Z$46)</c:f>
                <c:numCache>
                  <c:formatCode>0.00</c:formatCode>
                  <c:ptCount val="28"/>
                  <c:pt idx="0">
                    <c:v>2.9716494243853353E-3</c:v>
                  </c:pt>
                  <c:pt idx="1">
                    <c:v>0.31635684497404931</c:v>
                  </c:pt>
                  <c:pt idx="2">
                    <c:v>0.28668021056088971</c:v>
                  </c:pt>
                  <c:pt idx="3">
                    <c:v>1.6834463320600257</c:v>
                  </c:pt>
                  <c:pt idx="4">
                    <c:v>0.39565585822658988</c:v>
                  </c:pt>
                  <c:pt idx="5">
                    <c:v>0.18299940831029521</c:v>
                  </c:pt>
                  <c:pt idx="6">
                    <c:v>0.64198461705864607</c:v>
                  </c:pt>
                  <c:pt idx="7">
                    <c:v>0.55586394866729827</c:v>
                  </c:pt>
                  <c:pt idx="8">
                    <c:v>0.42634151597400899</c:v>
                  </c:pt>
                  <c:pt idx="9">
                    <c:v>0.23751533505794284</c:v>
                  </c:pt>
                  <c:pt idx="10">
                    <c:v>0.52714426100142331</c:v>
                  </c:pt>
                  <c:pt idx="11">
                    <c:v>0.38996050722175657</c:v>
                  </c:pt>
                  <c:pt idx="12">
                    <c:v>0.5940899303169298</c:v>
                  </c:pt>
                  <c:pt idx="13">
                    <c:v>0.25048003558142706</c:v>
                  </c:pt>
                  <c:pt idx="14">
                    <c:v>0.54775677758477226</c:v>
                  </c:pt>
                  <c:pt idx="15">
                    <c:v>0.98380168756998321</c:v>
                  </c:pt>
                  <c:pt idx="16">
                    <c:v>1.0368111991823836</c:v>
                  </c:pt>
                  <c:pt idx="17">
                    <c:v>9.4248427728744186E-2</c:v>
                  </c:pt>
                  <c:pt idx="18">
                    <c:v>0.24078363992830654</c:v>
                  </c:pt>
                  <c:pt idx="19">
                    <c:v>1.0671238235275067</c:v>
                  </c:pt>
                  <c:pt idx="20">
                    <c:v>0.37683175841313954</c:v>
                  </c:pt>
                  <c:pt idx="21">
                    <c:v>0.22865921072198708</c:v>
                  </c:pt>
                  <c:pt idx="22">
                    <c:v>0.19267851012509316</c:v>
                  </c:pt>
                  <c:pt idx="23">
                    <c:v>0.22341834295431229</c:v>
                  </c:pt>
                  <c:pt idx="24">
                    <c:v>0.13286952479391861</c:v>
                  </c:pt>
                  <c:pt idx="25">
                    <c:v>0.14574652966825138</c:v>
                  </c:pt>
                  <c:pt idx="26">
                    <c:v>7.55858024981136E-2</c:v>
                  </c:pt>
                  <c:pt idx="27">
                    <c:v>0.32474087792073947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('Plate 2'!$O$16:$O$22,'Plate 2'!$O$24:$O$30,'Plate 2'!$O$32:$O$38,'Plate 2'!$O$40:$O$46)</c:f>
              <c:strCache>
                <c:ptCount val="28"/>
                <c:pt idx="0">
                  <c:v>C093–A001</c:v>
                </c:pt>
                <c:pt idx="1">
                  <c:v>C093–A002</c:v>
                </c:pt>
                <c:pt idx="2">
                  <c:v>C093–A006</c:v>
                </c:pt>
                <c:pt idx="3">
                  <c:v>C093–A011</c:v>
                </c:pt>
                <c:pt idx="4">
                  <c:v>C093–A025</c:v>
                </c:pt>
                <c:pt idx="5">
                  <c:v>C093–A030</c:v>
                </c:pt>
                <c:pt idx="6">
                  <c:v>C093–A036</c:v>
                </c:pt>
                <c:pt idx="7">
                  <c:v>C028–A001</c:v>
                </c:pt>
                <c:pt idx="8">
                  <c:v>C028–A002</c:v>
                </c:pt>
                <c:pt idx="9">
                  <c:v>C028–A006</c:v>
                </c:pt>
                <c:pt idx="10">
                  <c:v>C028–A011</c:v>
                </c:pt>
                <c:pt idx="11">
                  <c:v>C028–A025</c:v>
                </c:pt>
                <c:pt idx="12">
                  <c:v>C028–A030</c:v>
                </c:pt>
                <c:pt idx="13">
                  <c:v>C028–A036</c:v>
                </c:pt>
                <c:pt idx="14">
                  <c:v>C037–A001</c:v>
                </c:pt>
                <c:pt idx="15">
                  <c:v>C037–A002</c:v>
                </c:pt>
                <c:pt idx="16">
                  <c:v>C037–A006</c:v>
                </c:pt>
                <c:pt idx="17">
                  <c:v>C037–A011</c:v>
                </c:pt>
                <c:pt idx="18">
                  <c:v>C037–A025</c:v>
                </c:pt>
                <c:pt idx="19">
                  <c:v>C037–A030</c:v>
                </c:pt>
                <c:pt idx="20">
                  <c:v>C037–A036</c:v>
                </c:pt>
                <c:pt idx="21">
                  <c:v>C054–A001</c:v>
                </c:pt>
                <c:pt idx="22">
                  <c:v>C054–A002</c:v>
                </c:pt>
                <c:pt idx="23">
                  <c:v>C054–A006</c:v>
                </c:pt>
                <c:pt idx="24">
                  <c:v>C054–A011</c:v>
                </c:pt>
                <c:pt idx="25">
                  <c:v>C054–A025</c:v>
                </c:pt>
                <c:pt idx="26">
                  <c:v>C054–A030</c:v>
                </c:pt>
                <c:pt idx="27">
                  <c:v>C054–A036</c:v>
                </c:pt>
              </c:strCache>
            </c:strRef>
          </c:cat>
          <c:val>
            <c:numRef>
              <c:f>('Plate 2'!$Y$16:$Y$22,'Plate 2'!$Y$24:$Y$30,'Plate 2'!$Y$32:$Y$38,'Plate 2'!$Y$40:$Y$46)</c:f>
              <c:numCache>
                <c:formatCode>0.00</c:formatCode>
                <c:ptCount val="28"/>
                <c:pt idx="0">
                  <c:v>-0.21421671423699798</c:v>
                </c:pt>
                <c:pt idx="1">
                  <c:v>-2.2128057255627636</c:v>
                </c:pt>
                <c:pt idx="2">
                  <c:v>-1.6946037207262945</c:v>
                </c:pt>
                <c:pt idx="3">
                  <c:v>0.53122360752263198</c:v>
                </c:pt>
                <c:pt idx="4">
                  <c:v>-2.7518711857331772</c:v>
                </c:pt>
                <c:pt idx="5">
                  <c:v>-2.9539846195019948</c:v>
                </c:pt>
                <c:pt idx="6">
                  <c:v>-1.9618406452665853</c:v>
                </c:pt>
                <c:pt idx="7">
                  <c:v>1.2854550588294857</c:v>
                </c:pt>
                <c:pt idx="8">
                  <c:v>-3.5917748772168447E-2</c:v>
                </c:pt>
                <c:pt idx="9">
                  <c:v>-0.27417593231085774</c:v>
                </c:pt>
                <c:pt idx="10">
                  <c:v>-0.42557370664795752</c:v>
                </c:pt>
                <c:pt idx="11">
                  <c:v>2.3731922486134975E-4</c:v>
                </c:pt>
                <c:pt idx="12">
                  <c:v>-1.1358407648920155</c:v>
                </c:pt>
                <c:pt idx="13">
                  <c:v>-1.4347598059519528</c:v>
                </c:pt>
                <c:pt idx="14">
                  <c:v>0.77057552314112643</c:v>
                </c:pt>
                <c:pt idx="15">
                  <c:v>-6.836857321583556E-2</c:v>
                </c:pt>
                <c:pt idx="16">
                  <c:v>-1.4294975100962148</c:v>
                </c:pt>
                <c:pt idx="17">
                  <c:v>0.78748709746965262</c:v>
                </c:pt>
                <c:pt idx="18">
                  <c:v>-1.6965848203425469</c:v>
                </c:pt>
                <c:pt idx="19">
                  <c:v>-0.55352129643291781</c:v>
                </c:pt>
                <c:pt idx="20">
                  <c:v>-1.3036254568725176</c:v>
                </c:pt>
                <c:pt idx="21">
                  <c:v>-1.4911592356527903</c:v>
                </c:pt>
                <c:pt idx="22">
                  <c:v>-1.5964464256761166</c:v>
                </c:pt>
                <c:pt idx="23">
                  <c:v>-1.4701616433656988</c:v>
                </c:pt>
                <c:pt idx="24">
                  <c:v>-1.4083348261744382</c:v>
                </c:pt>
                <c:pt idx="25">
                  <c:v>-1.6987826027293826</c:v>
                </c:pt>
                <c:pt idx="26">
                  <c:v>-2.3910324634374227</c:v>
                </c:pt>
                <c:pt idx="27">
                  <c:v>-2.6067659570681294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F-4027-B195-FFE2CB20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24179"/>
        <c:axId val="6954443"/>
      </c:barChart>
      <c:catAx>
        <c:axId val="22724179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54443"/>
        <c:crosses val="autoZero"/>
        <c:auto val="1"/>
        <c:lblAlgn val="ctr"/>
        <c:lblOffset val="100"/>
        <c:noMultiLvlLbl val="0"/>
      </c:catAx>
      <c:valAx>
        <c:axId val="69544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de-AT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AT" sz="1000" b="1" strike="noStrike" spc="-1">
                    <a:solidFill>
                      <a:srgbClr val="595959"/>
                    </a:solidFill>
                    <a:latin typeface="Calibri"/>
                  </a:rPr>
                  <a:t>Activity [mU mg–1]</a:t>
                </a:r>
              </a:p>
            </c:rich>
          </c:tx>
          <c:layout>
            <c:manualLayout>
              <c:xMode val="edge"/>
              <c:yMode val="edge"/>
              <c:x val="0.44219866896721699"/>
              <c:y val="0.9617189881133799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72417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36</xdr:col>
      <xdr:colOff>606255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46</xdr:row>
      <xdr:rowOff>56520</xdr:rowOff>
    </xdr:from>
    <xdr:to>
      <xdr:col>13</xdr:col>
      <xdr:colOff>603720</xdr:colOff>
      <xdr:row>65</xdr:row>
      <xdr:rowOff>105840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8905320"/>
          <a:ext cx="6539040" cy="3678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13</xdr:row>
      <xdr:rowOff>0</xdr:rowOff>
    </xdr:from>
    <xdr:to>
      <xdr:col>36</xdr:col>
      <xdr:colOff>606255</xdr:colOff>
      <xdr:row>43</xdr:row>
      <xdr:rowOff>190440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142875</xdr:rowOff>
    </xdr:from>
    <xdr:to>
      <xdr:col>13</xdr:col>
      <xdr:colOff>514350</xdr:colOff>
      <xdr:row>63</xdr:row>
      <xdr:rowOff>47625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353F4BC-8B2E-4601-9DB8-F20B120B1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546735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opLeftCell="A24" zoomScaleNormal="100" workbookViewId="0">
      <selection activeCell="W23" sqref="W23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00" t="s">
        <v>2</v>
      </c>
      <c r="F3" s="10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77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5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01" t="s">
        <v>12</v>
      </c>
      <c r="F8" s="10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14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02" t="s">
        <v>15</v>
      </c>
      <c r="P11" s="102"/>
      <c r="Q11" s="102"/>
      <c r="R11" s="102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16</v>
      </c>
      <c r="B12" s="103" t="s">
        <v>17</v>
      </c>
      <c r="C12" s="103"/>
      <c r="D12" s="103"/>
      <c r="E12" s="104" t="s">
        <v>18</v>
      </c>
      <c r="F12" s="104"/>
      <c r="G12" s="104"/>
      <c r="H12" s="104" t="s">
        <v>19</v>
      </c>
      <c r="I12" s="104"/>
      <c r="J12" s="104"/>
      <c r="K12" s="105" t="s">
        <v>20</v>
      </c>
      <c r="L12" s="105"/>
      <c r="M12" s="105"/>
      <c r="N12" s="5"/>
      <c r="O12" s="106" t="s">
        <v>21</v>
      </c>
      <c r="P12" s="106"/>
      <c r="Q12" s="106"/>
      <c r="R12" s="106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22</v>
      </c>
      <c r="B13" s="107" t="s">
        <v>23</v>
      </c>
      <c r="C13" s="107"/>
      <c r="D13" s="107"/>
      <c r="E13" s="108" t="s">
        <v>24</v>
      </c>
      <c r="F13" s="108"/>
      <c r="G13" s="108"/>
      <c r="H13" s="108" t="s">
        <v>25</v>
      </c>
      <c r="I13" s="108"/>
      <c r="J13" s="108"/>
      <c r="K13" s="109" t="s">
        <v>26</v>
      </c>
      <c r="L13" s="109"/>
      <c r="M13" s="109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27</v>
      </c>
      <c r="B14" s="107" t="s">
        <v>28</v>
      </c>
      <c r="C14" s="107"/>
      <c r="D14" s="107"/>
      <c r="E14" s="108" t="s">
        <v>29</v>
      </c>
      <c r="F14" s="108"/>
      <c r="G14" s="108"/>
      <c r="H14" s="108" t="s">
        <v>30</v>
      </c>
      <c r="I14" s="108"/>
      <c r="J14" s="108"/>
      <c r="K14" s="109" t="s">
        <v>31</v>
      </c>
      <c r="L14" s="109"/>
      <c r="M14" s="109"/>
      <c r="N14" s="5"/>
      <c r="O14" s="110" t="s">
        <v>32</v>
      </c>
      <c r="P14" s="9"/>
      <c r="Q14" s="111" t="s">
        <v>33</v>
      </c>
      <c r="R14" s="111"/>
      <c r="S14" s="111"/>
      <c r="T14" s="10"/>
      <c r="U14" s="111" t="s">
        <v>34</v>
      </c>
      <c r="V14" s="111"/>
      <c r="W14" s="111"/>
      <c r="X14" s="10"/>
      <c r="Y14" s="112" t="s">
        <v>35</v>
      </c>
      <c r="Z14" s="112"/>
      <c r="AA14" s="113" t="s">
        <v>36</v>
      </c>
      <c r="AB14" s="113"/>
    </row>
    <row r="15" spans="1:28" ht="15" customHeight="1">
      <c r="A15" s="4" t="s">
        <v>37</v>
      </c>
      <c r="B15" s="107" t="s">
        <v>38</v>
      </c>
      <c r="C15" s="107"/>
      <c r="D15" s="107"/>
      <c r="E15" s="108" t="s">
        <v>39</v>
      </c>
      <c r="F15" s="108"/>
      <c r="G15" s="108"/>
      <c r="H15" s="108" t="s">
        <v>40</v>
      </c>
      <c r="I15" s="108"/>
      <c r="J15" s="108"/>
      <c r="K15" s="109" t="s">
        <v>41</v>
      </c>
      <c r="L15" s="109"/>
      <c r="M15" s="109"/>
      <c r="N15" s="5"/>
      <c r="O15" s="110"/>
      <c r="P15" s="29"/>
      <c r="Q15" s="11" t="s">
        <v>42</v>
      </c>
      <c r="R15" s="12" t="s">
        <v>43</v>
      </c>
      <c r="S15" s="13" t="s">
        <v>44</v>
      </c>
      <c r="T15" s="38"/>
      <c r="U15" s="11" t="s">
        <v>42</v>
      </c>
      <c r="V15" s="12" t="s">
        <v>43</v>
      </c>
      <c r="W15" s="13" t="s">
        <v>44</v>
      </c>
      <c r="X15" s="38"/>
      <c r="Y15" s="11" t="s">
        <v>42</v>
      </c>
      <c r="Z15" s="14" t="s">
        <v>44</v>
      </c>
      <c r="AA15" s="15" t="s">
        <v>45</v>
      </c>
      <c r="AB15" s="15" t="s">
        <v>46</v>
      </c>
    </row>
    <row r="16" spans="1:28" ht="15" customHeight="1">
      <c r="A16" s="4" t="s">
        <v>47</v>
      </c>
      <c r="B16" s="107" t="s">
        <v>48</v>
      </c>
      <c r="C16" s="107"/>
      <c r="D16" s="107"/>
      <c r="E16" s="108" t="s">
        <v>49</v>
      </c>
      <c r="F16" s="108"/>
      <c r="G16" s="108"/>
      <c r="H16" s="108" t="s">
        <v>50</v>
      </c>
      <c r="I16" s="108"/>
      <c r="J16" s="108"/>
      <c r="K16" s="109" t="s">
        <v>51</v>
      </c>
      <c r="L16" s="109"/>
      <c r="M16" s="109"/>
      <c r="N16" s="5"/>
      <c r="O16" s="16" t="str">
        <f t="shared" ref="O16:O23" si="0">B12</f>
        <v>C122–A001</v>
      </c>
      <c r="P16" s="17"/>
      <c r="Q16" s="18">
        <f t="shared" ref="Q16:Q23" si="1">AVERAGE(B36:D36)</f>
        <v>-1.6780453005172131</v>
      </c>
      <c r="R16" s="18">
        <f t="shared" ref="R16:R22" si="2">Q16-$Q$23</f>
        <v>-0.18911251046082156</v>
      </c>
      <c r="S16" s="18">
        <f t="shared" ref="S16:S23" si="3">_xlfn.STDEV.P(B36:D36)</f>
        <v>6.0193442218341726E-2</v>
      </c>
      <c r="T16" s="18"/>
      <c r="U16" s="18">
        <f t="shared" ref="U16:U23" si="4">AVERAGE((B36/B23),(C36/C23),(D36/D23))</f>
        <v>-6.9918554188217215</v>
      </c>
      <c r="V16" s="18">
        <f t="shared" ref="V16:V22" si="5">-(U16-$U$23)</f>
        <v>0.78796879358675653</v>
      </c>
      <c r="W16" s="18">
        <f t="shared" ref="W16:W23" si="6">_xlfn.STDEV.P((B36/B23),(C36/C23),(D36/D23))</f>
        <v>0.25080600924309043</v>
      </c>
      <c r="X16" s="18"/>
      <c r="Y16" s="19">
        <f t="shared" ref="Y16:Y47" si="7">V16/($S$11*$S$12)*1000</f>
        <v>0.35558158555359048</v>
      </c>
      <c r="Z16" s="20">
        <f t="shared" ref="Z16:Z47" si="8">W16/($S$11*$S$12)*1000</f>
        <v>0.11317960705915633</v>
      </c>
      <c r="AA16" s="21" t="str">
        <f>IF(AND(Y16&gt;(Z16*5),Y16&gt;($Y$23/2)),"Hit","")</f>
        <v/>
      </c>
      <c r="AB16" s="22" t="str">
        <f>IF(AND(Y16&gt;(Z16*3),Y16&gt;($Y$23/2)),"Hit","")</f>
        <v/>
      </c>
    </row>
    <row r="17" spans="1:28" ht="15" customHeight="1">
      <c r="A17" s="4" t="s">
        <v>52</v>
      </c>
      <c r="B17" s="107" t="s">
        <v>53</v>
      </c>
      <c r="C17" s="107"/>
      <c r="D17" s="107"/>
      <c r="E17" s="108" t="s">
        <v>54</v>
      </c>
      <c r="F17" s="108"/>
      <c r="G17" s="108"/>
      <c r="H17" s="108" t="s">
        <v>55</v>
      </c>
      <c r="I17" s="108"/>
      <c r="J17" s="108"/>
      <c r="K17" s="109" t="s">
        <v>56</v>
      </c>
      <c r="L17" s="109"/>
      <c r="M17" s="109"/>
      <c r="N17" s="5"/>
      <c r="O17" s="16" t="str">
        <f t="shared" si="0"/>
        <v>C122–A002</v>
      </c>
      <c r="P17" s="17"/>
      <c r="Q17" s="18">
        <f t="shared" si="1"/>
        <v>-1.4911635181298035</v>
      </c>
      <c r="R17" s="18">
        <f t="shared" si="2"/>
        <v>-2.2307280734119583E-3</v>
      </c>
      <c r="S17" s="18">
        <f t="shared" si="3"/>
        <v>0.19567805545446465</v>
      </c>
      <c r="T17" s="18"/>
      <c r="U17" s="18">
        <f t="shared" si="4"/>
        <v>-6.2131813255408472</v>
      </c>
      <c r="V17" s="18">
        <f t="shared" si="5"/>
        <v>9.2947003058823086E-3</v>
      </c>
      <c r="W17" s="18">
        <f t="shared" si="6"/>
        <v>0.81532523106027943</v>
      </c>
      <c r="X17" s="18"/>
      <c r="Y17" s="19">
        <f t="shared" si="7"/>
        <v>4.1943593438097063E-3</v>
      </c>
      <c r="Z17" s="20">
        <f t="shared" si="8"/>
        <v>0.36792654831240046</v>
      </c>
      <c r="AA17" s="21" t="str">
        <f>IF(AND(Y17&gt;(Z17*5),Y17&gt;($Y$23/2)),"Hit","")</f>
        <v/>
      </c>
      <c r="AB17" s="22" t="str">
        <f>IF(AND(Y17&gt;(Z17*3),Y17&gt;($Y$23/2)),"Hit","")</f>
        <v/>
      </c>
    </row>
    <row r="18" spans="1:28" ht="15" customHeight="1">
      <c r="A18" s="4" t="s">
        <v>57</v>
      </c>
      <c r="B18" s="107" t="s">
        <v>58</v>
      </c>
      <c r="C18" s="107"/>
      <c r="D18" s="107"/>
      <c r="E18" s="108" t="s">
        <v>59</v>
      </c>
      <c r="F18" s="108"/>
      <c r="G18" s="108"/>
      <c r="H18" s="108" t="s">
        <v>60</v>
      </c>
      <c r="I18" s="108"/>
      <c r="J18" s="108"/>
      <c r="K18" s="109" t="s">
        <v>61</v>
      </c>
      <c r="L18" s="109"/>
      <c r="M18" s="109"/>
      <c r="N18" s="5"/>
      <c r="O18" s="16" t="str">
        <f t="shared" si="0"/>
        <v>C122–A006</v>
      </c>
      <c r="P18" s="17"/>
      <c r="Q18" s="18">
        <f t="shared" si="1"/>
        <v>-1.4193796216268069</v>
      </c>
      <c r="R18" s="18">
        <f t="shared" si="2"/>
        <v>6.95531684295847E-2</v>
      </c>
      <c r="S18" s="18">
        <f t="shared" si="3"/>
        <v>8.7817140785666409E-2</v>
      </c>
      <c r="T18" s="18"/>
      <c r="U18" s="18">
        <f t="shared" si="4"/>
        <v>-5.9140817567783612</v>
      </c>
      <c r="V18" s="18">
        <f t="shared" si="5"/>
        <v>-0.28980486845660369</v>
      </c>
      <c r="W18" s="18">
        <f t="shared" si="6"/>
        <v>0.36590475327361016</v>
      </c>
      <c r="X18" s="18"/>
      <c r="Y18" s="19">
        <f t="shared" si="7"/>
        <v>-0.13077837024214967</v>
      </c>
      <c r="Z18" s="20">
        <f t="shared" si="8"/>
        <v>0.16511947349892156</v>
      </c>
      <c r="AA18" s="21" t="str">
        <f>IF(AND(Y18&gt;(Z18*5),Y18&gt;($Y$23/2)),"Hit","")</f>
        <v/>
      </c>
      <c r="AB18" s="22" t="str">
        <f>IF(AND(Y18&gt;(Z18*3),Y18&gt;($Y$23/2)),"Hit","")</f>
        <v/>
      </c>
    </row>
    <row r="19" spans="1:28" ht="15" customHeight="1">
      <c r="A19" s="4" t="s">
        <v>62</v>
      </c>
      <c r="B19" s="114" t="s">
        <v>63</v>
      </c>
      <c r="C19" s="114"/>
      <c r="D19" s="114"/>
      <c r="E19" s="115" t="s">
        <v>64</v>
      </c>
      <c r="F19" s="115"/>
      <c r="G19" s="115"/>
      <c r="H19" s="115" t="s">
        <v>65</v>
      </c>
      <c r="I19" s="115"/>
      <c r="J19" s="115"/>
      <c r="K19" s="116" t="s">
        <v>66</v>
      </c>
      <c r="L19" s="116"/>
      <c r="M19" s="116"/>
      <c r="N19" s="5"/>
      <c r="O19" s="78" t="str">
        <f t="shared" si="0"/>
        <v>C122–A011</v>
      </c>
      <c r="P19" s="79"/>
      <c r="Q19" s="80">
        <f t="shared" si="1"/>
        <v>-1.7498401723120869</v>
      </c>
      <c r="R19" s="80">
        <f t="shared" si="2"/>
        <v>-0.26090738225569532</v>
      </c>
      <c r="S19" s="80">
        <f t="shared" si="3"/>
        <v>6.8899859656513338E-2</v>
      </c>
      <c r="T19" s="80"/>
      <c r="U19" s="80">
        <f t="shared" si="4"/>
        <v>-7.2910007179670275</v>
      </c>
      <c r="V19" s="80">
        <f t="shared" si="5"/>
        <v>1.0871140927320626</v>
      </c>
      <c r="W19" s="80">
        <f t="shared" si="6"/>
        <v>0.28708274856880561</v>
      </c>
      <c r="X19" s="80"/>
      <c r="Y19" s="81">
        <f t="shared" si="7"/>
        <v>0.49057495159389108</v>
      </c>
      <c r="Z19" s="82">
        <f t="shared" si="8"/>
        <v>0.12954997679097727</v>
      </c>
      <c r="AA19" s="21" t="str">
        <f>IF(AND(Y19&gt;(Z19*5),Y19&gt;($Y$23/2)),"Hit","")</f>
        <v/>
      </c>
      <c r="AB19" s="22" t="str">
        <f>IF(AND(Y19&gt;(Z19*3),Y19&gt;($Y$23/2)),"Hit","")</f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8" t="str">
        <f t="shared" si="0"/>
        <v>C122–A025</v>
      </c>
      <c r="P20" s="79"/>
      <c r="Q20" s="80">
        <f t="shared" si="1"/>
        <v>-1.3556625646513367</v>
      </c>
      <c r="R20" s="80">
        <f t="shared" si="2"/>
        <v>0.13327022540505484</v>
      </c>
      <c r="S20" s="80">
        <f t="shared" si="3"/>
        <v>0.13914054584890329</v>
      </c>
      <c r="T20" s="80"/>
      <c r="U20" s="80">
        <f t="shared" si="4"/>
        <v>-5.6485940193805702</v>
      </c>
      <c r="V20" s="80">
        <f t="shared" si="5"/>
        <v>-0.55529260585439477</v>
      </c>
      <c r="W20" s="80">
        <f t="shared" si="6"/>
        <v>0.57975227437043098</v>
      </c>
      <c r="X20" s="80"/>
      <c r="Y20" s="81">
        <f t="shared" si="7"/>
        <v>-0.25058330589097233</v>
      </c>
      <c r="Z20" s="82">
        <f t="shared" si="8"/>
        <v>0.26162106244153022</v>
      </c>
      <c r="AA20" s="21" t="str">
        <f>IF(AND(Y20&gt;(Z20*5),Y20&gt;($Y$23/2)),"Hit","")</f>
        <v/>
      </c>
      <c r="AB20" s="22" t="str">
        <f>IF(AND(Y20&gt;(Z20*3),Y20&gt;($Y$23/2)),"Hit","")</f>
        <v/>
      </c>
    </row>
    <row r="21" spans="1:28" ht="15" customHeight="1">
      <c r="A21" s="2" t="s">
        <v>67</v>
      </c>
      <c r="B21" s="5"/>
      <c r="C21" s="5"/>
      <c r="D21" s="5"/>
      <c r="E21" s="23" t="s">
        <v>68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C122–A030</v>
      </c>
      <c r="P21" s="17"/>
      <c r="Q21" s="18">
        <f t="shared" si="1"/>
        <v>-20.070642479687802</v>
      </c>
      <c r="R21" s="18">
        <f t="shared" si="2"/>
        <v>-18.58170968963141</v>
      </c>
      <c r="S21" s="18">
        <f t="shared" si="3"/>
        <v>6.7108834302311919</v>
      </c>
      <c r="T21" s="18"/>
      <c r="U21" s="18">
        <f t="shared" si="4"/>
        <v>-83.627676998699172</v>
      </c>
      <c r="V21" s="18">
        <f t="shared" si="5"/>
        <v>77.423790373464215</v>
      </c>
      <c r="W21" s="18">
        <f t="shared" si="6"/>
        <v>27.962014292629966</v>
      </c>
      <c r="X21" s="18"/>
      <c r="Y21" s="19">
        <f t="shared" si="7"/>
        <v>34.938533562032589</v>
      </c>
      <c r="Z21" s="20">
        <f t="shared" si="8"/>
        <v>12.618237496674173</v>
      </c>
      <c r="AA21" s="21"/>
      <c r="AB21" s="22"/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C122–A036</v>
      </c>
      <c r="P22" s="17"/>
      <c r="Q22" s="18">
        <f t="shared" si="1"/>
        <v>-37.917555845779098</v>
      </c>
      <c r="R22" s="18">
        <f t="shared" si="2"/>
        <v>-36.42862305572271</v>
      </c>
      <c r="S22" s="18">
        <f t="shared" si="3"/>
        <v>12.494266459610522</v>
      </c>
      <c r="T22" s="18"/>
      <c r="U22" s="18">
        <f t="shared" si="4"/>
        <v>-157.9898160240796</v>
      </c>
      <c r="V22" s="18">
        <f t="shared" si="5"/>
        <v>151.78592939884464</v>
      </c>
      <c r="W22" s="18">
        <f t="shared" si="6"/>
        <v>52.059443581710418</v>
      </c>
      <c r="X22" s="18"/>
      <c r="Y22" s="19">
        <f t="shared" si="7"/>
        <v>68.495455504893783</v>
      </c>
      <c r="Z22" s="20">
        <f t="shared" si="8"/>
        <v>23.492528692107587</v>
      </c>
      <c r="AA22" s="21"/>
      <c r="AB22" s="22"/>
    </row>
    <row r="23" spans="1:28" ht="15" customHeight="1">
      <c r="A23" s="4" t="s">
        <v>16</v>
      </c>
      <c r="B23" s="69">
        <v>0.24</v>
      </c>
      <c r="C23" s="70">
        <v>0.24</v>
      </c>
      <c r="D23" s="70">
        <v>0.24</v>
      </c>
      <c r="E23" s="70">
        <v>0.24</v>
      </c>
      <c r="F23" s="70">
        <v>0.24</v>
      </c>
      <c r="G23" s="70">
        <v>0.24</v>
      </c>
      <c r="H23" s="70">
        <v>0.24</v>
      </c>
      <c r="I23" s="70">
        <v>0.24</v>
      </c>
      <c r="J23" s="70">
        <v>0.24</v>
      </c>
      <c r="K23" s="70">
        <v>0.24</v>
      </c>
      <c r="L23" s="70">
        <v>0.24</v>
      </c>
      <c r="M23" s="71">
        <v>0.24</v>
      </c>
      <c r="N23" s="5"/>
      <c r="O23" s="25" t="str">
        <f t="shared" si="0"/>
        <v>C122 w/o amine</v>
      </c>
      <c r="P23" s="26"/>
      <c r="Q23" s="27">
        <f t="shared" si="1"/>
        <v>-1.4889327900563916</v>
      </c>
      <c r="R23" s="27"/>
      <c r="S23" s="27">
        <f t="shared" si="3"/>
        <v>0.58923323867142863</v>
      </c>
      <c r="T23" s="27"/>
      <c r="U23" s="27">
        <f>AVERAGE((B43/B30),(C43/C30))</f>
        <v>-6.2038866252349649</v>
      </c>
      <c r="V23" s="27">
        <f>-U23</f>
        <v>6.2038866252349649</v>
      </c>
      <c r="W23" s="27">
        <f>_xlfn.STDEV.P((B43/B30),(C43/C30))</f>
        <v>2.4551384944642871</v>
      </c>
      <c r="X23" s="27"/>
      <c r="Y23" s="27">
        <f t="shared" si="7"/>
        <v>2.799587827272096</v>
      </c>
      <c r="Z23" s="28">
        <f t="shared" si="8"/>
        <v>1.1079144830615013</v>
      </c>
      <c r="AA23" s="21"/>
      <c r="AB23" s="5"/>
    </row>
    <row r="24" spans="1:28" ht="15" customHeight="1">
      <c r="A24" s="4" t="s">
        <v>22</v>
      </c>
      <c r="B24" s="72">
        <v>0.24</v>
      </c>
      <c r="C24" s="68">
        <v>0.24</v>
      </c>
      <c r="D24" s="68">
        <v>0.24</v>
      </c>
      <c r="E24" s="68">
        <v>0.24</v>
      </c>
      <c r="F24" s="68">
        <v>0.24</v>
      </c>
      <c r="G24" s="68">
        <v>0.24</v>
      </c>
      <c r="H24" s="68">
        <v>0.24</v>
      </c>
      <c r="I24" s="68">
        <v>0.24</v>
      </c>
      <c r="J24" s="68">
        <v>0.24</v>
      </c>
      <c r="K24" s="68">
        <v>0.24</v>
      </c>
      <c r="L24" s="68">
        <v>0.24</v>
      </c>
      <c r="M24" s="73">
        <v>0.24</v>
      </c>
      <c r="N24" s="5"/>
      <c r="O24" s="16" t="str">
        <f t="shared" ref="O24:O31" si="9">E12</f>
        <v>C003–A001</v>
      </c>
      <c r="P24" s="29"/>
      <c r="Q24" s="37">
        <f t="shared" ref="Q24:Q31" si="10">AVERAGE(E36:G36)</f>
        <v>-1.5713983893759267</v>
      </c>
      <c r="R24" s="37">
        <f t="shared" ref="R24:R30" si="11">Q24-$Q$31</f>
        <v>0.1721748912760166</v>
      </c>
      <c r="S24" s="18">
        <f t="shared" ref="S24:S31" si="12">_xlfn.STDEV.P(E36:G36)</f>
        <v>7.1802803758764258E-2</v>
      </c>
      <c r="T24" s="29"/>
      <c r="U24" s="18">
        <f t="shared" ref="U24:U31" si="13">AVERAGE((E36/E23),(F36/F23),(G36/G23))</f>
        <v>-6.5474932890663622</v>
      </c>
      <c r="V24" s="37">
        <f t="shared" ref="V24:V30" si="14">-(U24-$U$31)</f>
        <v>-0.71739538031673522</v>
      </c>
      <c r="W24" s="18">
        <f t="shared" ref="W24:W31" si="15">_xlfn.STDEV.P((E36/E23),(F36/F23),(G36/G23))</f>
        <v>0.29917834899485102</v>
      </c>
      <c r="X24" s="29"/>
      <c r="Y24" s="19">
        <f t="shared" si="7"/>
        <v>-0.32373437739924871</v>
      </c>
      <c r="Z24" s="20">
        <f t="shared" si="8"/>
        <v>0.13500828023233347</v>
      </c>
      <c r="AA24" s="21" t="str">
        <f t="shared" ref="AA24:AA30" si="16">IF(AND(Y24&gt;(Z24*5),Y24&gt;($Y$31/2)),"Hit","")</f>
        <v/>
      </c>
      <c r="AB24" s="22" t="str">
        <f t="shared" ref="AB24:AB30" si="17">IF(AND(Y24&gt;(Z24*3),Y24&gt;($Y$31/2)),"Hit","")</f>
        <v/>
      </c>
    </row>
    <row r="25" spans="1:28" ht="15" customHeight="1">
      <c r="A25" s="4" t="s">
        <v>27</v>
      </c>
      <c r="B25" s="72">
        <v>0.24</v>
      </c>
      <c r="C25" s="68">
        <v>0.24</v>
      </c>
      <c r="D25" s="68">
        <v>0.24</v>
      </c>
      <c r="E25" s="68">
        <v>0.24</v>
      </c>
      <c r="F25" s="68">
        <v>0.24</v>
      </c>
      <c r="G25" s="68">
        <v>0.24</v>
      </c>
      <c r="H25" s="68">
        <v>0.24</v>
      </c>
      <c r="I25" s="68">
        <v>0.24</v>
      </c>
      <c r="J25" s="68">
        <v>0.24</v>
      </c>
      <c r="K25" s="68">
        <v>0.24</v>
      </c>
      <c r="L25" s="68">
        <v>0.24</v>
      </c>
      <c r="M25" s="73">
        <v>0.24</v>
      </c>
      <c r="N25" s="5"/>
      <c r="O25" s="78" t="str">
        <f t="shared" si="9"/>
        <v>C003–A002</v>
      </c>
      <c r="P25" s="83"/>
      <c r="Q25" s="84">
        <f t="shared" si="10"/>
        <v>-1.1988146684776024</v>
      </c>
      <c r="R25" s="84">
        <f t="shared" si="11"/>
        <v>0.54475861217434085</v>
      </c>
      <c r="S25" s="80">
        <f t="shared" si="12"/>
        <v>0.3606547523346309</v>
      </c>
      <c r="T25" s="83"/>
      <c r="U25" s="80">
        <f t="shared" si="13"/>
        <v>-4.9950611186566762</v>
      </c>
      <c r="V25" s="84">
        <f t="shared" si="14"/>
        <v>-2.2698275507264212</v>
      </c>
      <c r="W25" s="80">
        <f t="shared" si="15"/>
        <v>1.5027281347276291</v>
      </c>
      <c r="X25" s="83"/>
      <c r="Y25" s="81">
        <f t="shared" si="7"/>
        <v>-1.024290410977627</v>
      </c>
      <c r="Z25" s="82">
        <f t="shared" si="8"/>
        <v>0.67812641458828027</v>
      </c>
      <c r="AA25" s="21" t="str">
        <f t="shared" si="16"/>
        <v/>
      </c>
      <c r="AB25" s="22" t="str">
        <f t="shared" si="17"/>
        <v/>
      </c>
    </row>
    <row r="26" spans="1:28" ht="15" customHeight="1">
      <c r="A26" s="4" t="s">
        <v>37</v>
      </c>
      <c r="B26" s="72">
        <v>0.24</v>
      </c>
      <c r="C26" s="68">
        <v>0.24</v>
      </c>
      <c r="D26" s="68">
        <v>0.24</v>
      </c>
      <c r="E26" s="68">
        <v>0.24</v>
      </c>
      <c r="F26" s="68">
        <v>0.24</v>
      </c>
      <c r="G26" s="68">
        <v>0.24</v>
      </c>
      <c r="H26" s="68">
        <v>0.24</v>
      </c>
      <c r="I26" s="68">
        <v>0.24</v>
      </c>
      <c r="J26" s="68">
        <v>0.24</v>
      </c>
      <c r="K26" s="68">
        <v>0.24</v>
      </c>
      <c r="L26" s="68">
        <v>0.24</v>
      </c>
      <c r="M26" s="73">
        <v>0.24</v>
      </c>
      <c r="N26" s="5"/>
      <c r="O26" s="78" t="str">
        <f t="shared" si="9"/>
        <v>C003–A006</v>
      </c>
      <c r="P26" s="83"/>
      <c r="Q26" s="84">
        <f t="shared" si="10"/>
        <v>-1.3888024584653833</v>
      </c>
      <c r="R26" s="84">
        <f t="shared" si="11"/>
        <v>0.35477082218655998</v>
      </c>
      <c r="S26" s="80">
        <f t="shared" si="12"/>
        <v>0.15290181561397531</v>
      </c>
      <c r="T26" s="83"/>
      <c r="U26" s="80">
        <f t="shared" si="13"/>
        <v>-5.7866769102724307</v>
      </c>
      <c r="V26" s="84">
        <f t="shared" si="14"/>
        <v>-1.4782117591106667</v>
      </c>
      <c r="W26" s="80">
        <f t="shared" si="15"/>
        <v>0.63709089839156929</v>
      </c>
      <c r="X26" s="83"/>
      <c r="Y26" s="81">
        <f t="shared" si="7"/>
        <v>-0.66706306819073402</v>
      </c>
      <c r="Z26" s="82">
        <f t="shared" si="8"/>
        <v>0.28749589277597892</v>
      </c>
      <c r="AA26" s="21" t="str">
        <f t="shared" si="16"/>
        <v/>
      </c>
      <c r="AB26" s="22" t="str">
        <f t="shared" si="17"/>
        <v/>
      </c>
    </row>
    <row r="27" spans="1:28" ht="15" customHeight="1">
      <c r="A27" s="4" t="s">
        <v>47</v>
      </c>
      <c r="B27" s="72">
        <v>0.24</v>
      </c>
      <c r="C27" s="68">
        <v>0.24</v>
      </c>
      <c r="D27" s="68">
        <v>0.24</v>
      </c>
      <c r="E27" s="68">
        <v>0.24</v>
      </c>
      <c r="F27" s="68">
        <v>0.24</v>
      </c>
      <c r="G27" s="68">
        <v>0.24</v>
      </c>
      <c r="H27" s="68">
        <v>0.24</v>
      </c>
      <c r="I27" s="68">
        <v>0.24</v>
      </c>
      <c r="J27" s="68">
        <v>0.24</v>
      </c>
      <c r="K27" s="68">
        <v>0.24</v>
      </c>
      <c r="L27" s="68">
        <v>0.24</v>
      </c>
      <c r="M27" s="73">
        <v>0.24</v>
      </c>
      <c r="N27" s="5"/>
      <c r="O27" s="78" t="str">
        <f t="shared" si="9"/>
        <v>C003–A011</v>
      </c>
      <c r="P27" s="83"/>
      <c r="Q27" s="84">
        <f t="shared" si="10"/>
        <v>-1.9891564116283369</v>
      </c>
      <c r="R27" s="84">
        <f t="shared" si="11"/>
        <v>-0.24558313097639362</v>
      </c>
      <c r="S27" s="80">
        <f t="shared" si="12"/>
        <v>0.11950805553254999</v>
      </c>
      <c r="T27" s="83"/>
      <c r="U27" s="80">
        <f t="shared" si="13"/>
        <v>-8.2881517151180706</v>
      </c>
      <c r="V27" s="84">
        <f t="shared" si="14"/>
        <v>1.0232630457349732</v>
      </c>
      <c r="W27" s="80">
        <f t="shared" si="15"/>
        <v>0.49795023138562511</v>
      </c>
      <c r="X27" s="83"/>
      <c r="Y27" s="81">
        <f t="shared" si="7"/>
        <v>0.46176130222697348</v>
      </c>
      <c r="Z27" s="82">
        <f t="shared" si="8"/>
        <v>0.22470678311625683</v>
      </c>
      <c r="AA27" s="21" t="str">
        <f t="shared" si="16"/>
        <v/>
      </c>
      <c r="AB27" s="22" t="str">
        <f t="shared" si="17"/>
        <v/>
      </c>
    </row>
    <row r="28" spans="1:28" ht="15" customHeight="1">
      <c r="A28" s="4" t="s">
        <v>52</v>
      </c>
      <c r="B28" s="95">
        <v>0.24</v>
      </c>
      <c r="C28" s="96">
        <v>0.24</v>
      </c>
      <c r="D28" s="96">
        <v>0.24</v>
      </c>
      <c r="E28" s="68">
        <v>0.24</v>
      </c>
      <c r="F28" s="68">
        <v>0.24</v>
      </c>
      <c r="G28" s="68">
        <v>0.24</v>
      </c>
      <c r="H28" s="68">
        <v>0.24</v>
      </c>
      <c r="I28" s="68">
        <v>0.24</v>
      </c>
      <c r="J28" s="68">
        <v>0.24</v>
      </c>
      <c r="K28" s="68">
        <v>0.24</v>
      </c>
      <c r="L28" s="68">
        <v>0.24</v>
      </c>
      <c r="M28" s="73">
        <v>0.24</v>
      </c>
      <c r="N28" s="5"/>
      <c r="O28" s="78" t="str">
        <f t="shared" si="9"/>
        <v>C003–A025</v>
      </c>
      <c r="P28" s="83"/>
      <c r="Q28" s="84">
        <f t="shared" si="10"/>
        <v>-1.1746031746031866</v>
      </c>
      <c r="R28" s="84">
        <f t="shared" si="11"/>
        <v>0.56897010604875664</v>
      </c>
      <c r="S28" s="80">
        <f t="shared" si="12"/>
        <v>0.31160803249767433</v>
      </c>
      <c r="T28" s="83"/>
      <c r="U28" s="80">
        <f t="shared" si="13"/>
        <v>-4.8941798941799446</v>
      </c>
      <c r="V28" s="84">
        <f t="shared" si="14"/>
        <v>-2.3707087752031528</v>
      </c>
      <c r="W28" s="80">
        <f t="shared" si="15"/>
        <v>1.298366802073645</v>
      </c>
      <c r="X28" s="83"/>
      <c r="Y28" s="81">
        <f t="shared" si="7"/>
        <v>-1.0698144292433001</v>
      </c>
      <c r="Z28" s="82">
        <f t="shared" si="8"/>
        <v>0.5859055966036304</v>
      </c>
      <c r="AA28" s="21" t="str">
        <f t="shared" si="16"/>
        <v/>
      </c>
      <c r="AB28" s="22" t="str">
        <f t="shared" si="17"/>
        <v/>
      </c>
    </row>
    <row r="29" spans="1:28" ht="15" customHeight="1">
      <c r="A29" s="4" t="s">
        <v>57</v>
      </c>
      <c r="B29" s="95">
        <v>0.24</v>
      </c>
      <c r="C29" s="96">
        <v>0.24</v>
      </c>
      <c r="D29" s="96">
        <v>0.24</v>
      </c>
      <c r="E29" s="68">
        <v>0.24</v>
      </c>
      <c r="F29" s="68">
        <v>0.24</v>
      </c>
      <c r="G29" s="68">
        <v>0.24</v>
      </c>
      <c r="H29" s="68">
        <v>0.24</v>
      </c>
      <c r="I29" s="68">
        <v>0.24</v>
      </c>
      <c r="J29" s="68">
        <v>0.24</v>
      </c>
      <c r="K29" s="68">
        <v>0.24</v>
      </c>
      <c r="L29" s="68">
        <v>0.24</v>
      </c>
      <c r="M29" s="73">
        <v>0.24</v>
      </c>
      <c r="N29" s="5"/>
      <c r="O29" s="78" t="str">
        <f t="shared" si="9"/>
        <v>C003–A030</v>
      </c>
      <c r="P29" s="85"/>
      <c r="Q29" s="84">
        <f t="shared" si="10"/>
        <v>-0.73902676599305694</v>
      </c>
      <c r="R29" s="84">
        <f t="shared" si="11"/>
        <v>1.0045465146588863</v>
      </c>
      <c r="S29" s="80">
        <f t="shared" si="12"/>
        <v>8.3495840183280476E-2</v>
      </c>
      <c r="T29" s="83"/>
      <c r="U29" s="80">
        <f t="shared" si="13"/>
        <v>-3.0792781916377372</v>
      </c>
      <c r="V29" s="84">
        <f t="shared" si="14"/>
        <v>-4.1856104777453602</v>
      </c>
      <c r="W29" s="80">
        <f t="shared" si="15"/>
        <v>0.34789933409700485</v>
      </c>
      <c r="X29" s="83"/>
      <c r="Y29" s="81">
        <f t="shared" si="7"/>
        <v>-1.8888133924843684</v>
      </c>
      <c r="Z29" s="82">
        <f t="shared" si="8"/>
        <v>0.15699428433980364</v>
      </c>
      <c r="AA29" s="21" t="str">
        <f t="shared" si="16"/>
        <v/>
      </c>
      <c r="AB29" s="22" t="str">
        <f t="shared" si="17"/>
        <v/>
      </c>
    </row>
    <row r="30" spans="1:28" ht="15" customHeight="1">
      <c r="A30" s="4" t="s">
        <v>62</v>
      </c>
      <c r="B30" s="74">
        <v>0.24</v>
      </c>
      <c r="C30" s="75">
        <v>0.24</v>
      </c>
      <c r="D30" s="75">
        <v>0.24</v>
      </c>
      <c r="E30" s="75">
        <v>0.24</v>
      </c>
      <c r="F30" s="75">
        <v>0.24</v>
      </c>
      <c r="G30" s="75">
        <v>0.24</v>
      </c>
      <c r="H30" s="75">
        <v>0.24</v>
      </c>
      <c r="I30" s="75">
        <v>0.24</v>
      </c>
      <c r="J30" s="75">
        <v>0.24</v>
      </c>
      <c r="K30" s="75">
        <v>0.24</v>
      </c>
      <c r="L30" s="75">
        <v>0.24</v>
      </c>
      <c r="M30" s="76">
        <v>0.24</v>
      </c>
      <c r="N30" s="5"/>
      <c r="O30" s="78" t="str">
        <f t="shared" si="9"/>
        <v>C003–A036</v>
      </c>
      <c r="P30" s="86"/>
      <c r="Q30" s="84">
        <f t="shared" si="10"/>
        <v>-1.2573898012100375</v>
      </c>
      <c r="R30" s="84">
        <f t="shared" si="11"/>
        <v>0.48618347944190576</v>
      </c>
      <c r="S30" s="80">
        <f t="shared" si="12"/>
        <v>0.31105305457356713</v>
      </c>
      <c r="T30" s="86"/>
      <c r="U30" s="80">
        <f t="shared" si="13"/>
        <v>-5.2391241717084895</v>
      </c>
      <c r="V30" s="84">
        <f t="shared" si="14"/>
        <v>-2.0257644976746079</v>
      </c>
      <c r="W30" s="80">
        <f t="shared" si="15"/>
        <v>1.2960543940565297</v>
      </c>
      <c r="X30" s="86"/>
      <c r="Y30" s="81">
        <f t="shared" si="7"/>
        <v>-0.91415365418529237</v>
      </c>
      <c r="Z30" s="82">
        <f t="shared" si="8"/>
        <v>0.58486209118074439</v>
      </c>
      <c r="AA30" s="21" t="str">
        <f t="shared" si="16"/>
        <v/>
      </c>
      <c r="AB30" s="22" t="str">
        <f t="shared" si="17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5" t="str">
        <f t="shared" si="9"/>
        <v>C003 w/o amine</v>
      </c>
      <c r="P31" s="26"/>
      <c r="Q31" s="31">
        <f t="shared" si="10"/>
        <v>-1.7435732806519433</v>
      </c>
      <c r="R31" s="31"/>
      <c r="S31" s="27">
        <f t="shared" si="12"/>
        <v>0.18138791266741028</v>
      </c>
      <c r="T31" s="32"/>
      <c r="U31" s="27">
        <f t="shared" si="13"/>
        <v>-7.2648886693830974</v>
      </c>
      <c r="V31" s="33">
        <f>-U31</f>
        <v>7.2648886693830974</v>
      </c>
      <c r="W31" s="27">
        <f t="shared" si="15"/>
        <v>0.7557829694475503</v>
      </c>
      <c r="X31" s="32"/>
      <c r="Y31" s="27">
        <f t="shared" si="7"/>
        <v>3.2783793634400258</v>
      </c>
      <c r="Z31" s="28">
        <f t="shared" si="8"/>
        <v>0.34105729668210755</v>
      </c>
      <c r="AA31" s="21"/>
      <c r="AB31" s="5"/>
    </row>
    <row r="32" spans="1:28" ht="15" customHeight="1">
      <c r="A32" s="5"/>
      <c r="B32" s="34"/>
      <c r="C32" s="35" t="s">
        <v>69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36" t="str">
        <f t="shared" ref="O32:O39" si="18">H12</f>
        <v>C067–A001</v>
      </c>
      <c r="P32" s="29"/>
      <c r="Q32" s="37">
        <f t="shared" ref="Q32:Q39" si="19">AVERAGE(H36:J36)</f>
        <v>-1.1967348506674433</v>
      </c>
      <c r="R32" s="37">
        <f t="shared" ref="R32:R38" si="20">Q32-$Q$39</f>
        <v>8.1743973878809051E-2</v>
      </c>
      <c r="S32" s="18">
        <f t="shared" ref="S32:S39" si="21">_xlfn.STDEV.P(H36:J36)</f>
        <v>6.5117807490100127E-2</v>
      </c>
      <c r="T32" s="38"/>
      <c r="U32" s="18">
        <f t="shared" ref="U32:U39" si="22">AVERAGE((H36/H23),(I36/I23),(J36/J23))</f>
        <v>-4.9863952111143481</v>
      </c>
      <c r="V32" s="37">
        <f t="shared" ref="V32:V38" si="23">-(U32-$U$39)</f>
        <v>-0.34059989116170364</v>
      </c>
      <c r="W32" s="18">
        <f t="shared" ref="W32:W39" si="24">_xlfn.STDEV.P((H36/H23),(I36/I23),(J36/J23))</f>
        <v>0.27132419787541717</v>
      </c>
      <c r="X32" s="38"/>
      <c r="Y32" s="19">
        <f t="shared" si="7"/>
        <v>-0.15370031189607564</v>
      </c>
      <c r="Z32" s="20">
        <f t="shared" si="8"/>
        <v>0.12243871745280557</v>
      </c>
      <c r="AA32" s="21" t="str">
        <f t="shared" ref="AA32:AA38" si="25">IF(AND(Y32&gt;(Z32*5),Y32&gt;($Y$39/2)),"Hit","")</f>
        <v/>
      </c>
      <c r="AB32" s="22" t="str">
        <f t="shared" ref="AB32:AB38" si="26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36" t="str">
        <f t="shared" si="18"/>
        <v>C067–A002</v>
      </c>
      <c r="P33" s="17"/>
      <c r="Q33" s="37">
        <f t="shared" si="19"/>
        <v>-1.0374669026354424</v>
      </c>
      <c r="R33" s="37">
        <f t="shared" si="20"/>
        <v>0.24101192191081</v>
      </c>
      <c r="S33" s="18">
        <f t="shared" si="21"/>
        <v>4.9809135202130768E-2</v>
      </c>
      <c r="T33" s="18"/>
      <c r="U33" s="18">
        <f t="shared" si="22"/>
        <v>-4.3227787609810102</v>
      </c>
      <c r="V33" s="37">
        <f t="shared" si="23"/>
        <v>-1.0042163412950416</v>
      </c>
      <c r="W33" s="18">
        <f t="shared" si="24"/>
        <v>0.20753806334221156</v>
      </c>
      <c r="X33" s="18"/>
      <c r="Y33" s="19">
        <f t="shared" si="7"/>
        <v>-0.45316621899595738</v>
      </c>
      <c r="Z33" s="20">
        <f t="shared" si="8"/>
        <v>9.3654360713994383E-2</v>
      </c>
      <c r="AA33" s="21" t="str">
        <f t="shared" si="25"/>
        <v/>
      </c>
      <c r="AB33" s="22" t="str">
        <f t="shared" si="26"/>
        <v/>
      </c>
    </row>
    <row r="34" spans="1:28" ht="15" customHeight="1">
      <c r="A34" s="2" t="s">
        <v>70</v>
      </c>
      <c r="B34" s="5"/>
      <c r="C34" s="5"/>
      <c r="D34" s="5"/>
      <c r="E34" s="23" t="s">
        <v>71</v>
      </c>
      <c r="F34" s="5"/>
      <c r="G34" s="5"/>
      <c r="H34" s="5"/>
      <c r="I34" s="5"/>
      <c r="J34" s="5"/>
      <c r="K34" s="5"/>
      <c r="L34" s="5"/>
      <c r="M34" s="5"/>
      <c r="N34" s="5"/>
      <c r="O34" s="87" t="str">
        <f t="shared" si="18"/>
        <v>C067–A006</v>
      </c>
      <c r="P34" s="79"/>
      <c r="Q34" s="84">
        <f t="shared" si="19"/>
        <v>-1.0091177237244791</v>
      </c>
      <c r="R34" s="84">
        <f t="shared" si="20"/>
        <v>0.26936110082177334</v>
      </c>
      <c r="S34" s="80">
        <f t="shared" si="21"/>
        <v>0.11260075117430701</v>
      </c>
      <c r="T34" s="80"/>
      <c r="U34" s="80">
        <f t="shared" si="22"/>
        <v>-4.2046571821853291</v>
      </c>
      <c r="V34" s="84">
        <f t="shared" si="23"/>
        <v>-1.1223379200907226</v>
      </c>
      <c r="W34" s="80">
        <f t="shared" si="24"/>
        <v>0.46916979655960978</v>
      </c>
      <c r="X34" s="80"/>
      <c r="Y34" s="81">
        <f t="shared" si="7"/>
        <v>-0.50647018054635495</v>
      </c>
      <c r="Z34" s="82">
        <f t="shared" si="8"/>
        <v>0.21171922227419213</v>
      </c>
      <c r="AA34" s="21" t="str">
        <f t="shared" si="25"/>
        <v/>
      </c>
      <c r="AB34" s="22" t="str">
        <f t="shared" si="26"/>
        <v/>
      </c>
    </row>
    <row r="35" spans="1:28" ht="15" customHeigh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87" t="str">
        <f t="shared" si="18"/>
        <v>C067–A011</v>
      </c>
      <c r="P35" s="79"/>
      <c r="Q35" s="84">
        <f t="shared" si="19"/>
        <v>-1.1428461675652668</v>
      </c>
      <c r="R35" s="84">
        <f t="shared" si="20"/>
        <v>0.13563265698098559</v>
      </c>
      <c r="S35" s="80">
        <f t="shared" si="21"/>
        <v>8.6199489965649592E-2</v>
      </c>
      <c r="T35" s="80"/>
      <c r="U35" s="80">
        <f t="shared" si="22"/>
        <v>-4.7618590315219445</v>
      </c>
      <c r="V35" s="84">
        <f t="shared" si="23"/>
        <v>-0.56513607075410732</v>
      </c>
      <c r="W35" s="80">
        <f t="shared" si="24"/>
        <v>0.35916454152353977</v>
      </c>
      <c r="X35" s="80"/>
      <c r="Y35" s="81">
        <f t="shared" si="7"/>
        <v>-0.25502530268687151</v>
      </c>
      <c r="Z35" s="82">
        <f t="shared" si="8"/>
        <v>0.16207786169834829</v>
      </c>
      <c r="AA35" s="21" t="str">
        <f t="shared" si="25"/>
        <v/>
      </c>
      <c r="AB35" s="22" t="str">
        <f t="shared" si="26"/>
        <v/>
      </c>
    </row>
    <row r="36" spans="1:28" ht="15" customHeight="1">
      <c r="A36" s="4" t="s">
        <v>16</v>
      </c>
      <c r="B36" s="39">
        <v>-1.7447586121743399</v>
      </c>
      <c r="C36" s="40">
        <v>-1.6904803062106299</v>
      </c>
      <c r="D36" s="40">
        <v>-1.5988969831666699</v>
      </c>
      <c r="E36" s="40">
        <v>-1.67246985224514</v>
      </c>
      <c r="F36" s="40">
        <v>-1.52934107091412</v>
      </c>
      <c r="G36" s="40">
        <v>-1.5123842449685201</v>
      </c>
      <c r="H36" s="40">
        <v>-1.2888175494917</v>
      </c>
      <c r="I36" s="40">
        <v>-1.1496563361732099</v>
      </c>
      <c r="J36" s="40">
        <v>-1.1517306663374201</v>
      </c>
      <c r="K36" s="40">
        <v>-1.6737539613944199</v>
      </c>
      <c r="L36" s="40">
        <v>-0.67076593818167396</v>
      </c>
      <c r="M36" s="41">
        <v>-0.65459933325100905</v>
      </c>
      <c r="N36" s="5"/>
      <c r="O36" s="87" t="str">
        <f t="shared" si="18"/>
        <v>C067–A025</v>
      </c>
      <c r="P36" s="79"/>
      <c r="Q36" s="84">
        <f t="shared" si="19"/>
        <v>-0.97613697164259428</v>
      </c>
      <c r="R36" s="84">
        <f t="shared" si="20"/>
        <v>0.30234185290365811</v>
      </c>
      <c r="S36" s="80">
        <f t="shared" si="21"/>
        <v>0.12393123538095246</v>
      </c>
      <c r="T36" s="80"/>
      <c r="U36" s="80">
        <f t="shared" si="22"/>
        <v>-4.0672373818441434</v>
      </c>
      <c r="V36" s="84">
        <f t="shared" si="23"/>
        <v>-1.2597577204319084</v>
      </c>
      <c r="W36" s="80">
        <f t="shared" si="24"/>
        <v>0.51638014742063454</v>
      </c>
      <c r="X36" s="80"/>
      <c r="Y36" s="81">
        <f t="shared" si="7"/>
        <v>-0.56848272582667347</v>
      </c>
      <c r="Z36" s="82">
        <f t="shared" si="8"/>
        <v>0.23302353222952824</v>
      </c>
      <c r="AA36" s="21" t="str">
        <f t="shared" si="25"/>
        <v/>
      </c>
      <c r="AB36" s="22" t="str">
        <f t="shared" si="26"/>
        <v/>
      </c>
    </row>
    <row r="37" spans="1:28" ht="15" customHeight="1">
      <c r="A37" s="4" t="s">
        <v>22</v>
      </c>
      <c r="B37" s="42">
        <v>-1.7659793390130401</v>
      </c>
      <c r="C37" s="43">
        <v>-1.3818989998765201</v>
      </c>
      <c r="D37" s="43">
        <v>-1.32561221549985</v>
      </c>
      <c r="E37" s="43">
        <v>-0.70454788657037704</v>
      </c>
      <c r="F37" s="43">
        <v>-1.55495740214842</v>
      </c>
      <c r="G37" s="43">
        <v>-1.3369387167140101</v>
      </c>
      <c r="H37" s="43">
        <v>-1.1061612544758701</v>
      </c>
      <c r="I37" s="43">
        <v>-1.01661933572045</v>
      </c>
      <c r="J37" s="43">
        <v>-0.98962011771000702</v>
      </c>
      <c r="K37" s="43">
        <v>-1.4945548833189199</v>
      </c>
      <c r="L37" s="43">
        <v>-1.44689467835536</v>
      </c>
      <c r="M37" s="44">
        <v>-0.777314071696105</v>
      </c>
      <c r="N37" s="5"/>
      <c r="O37" s="87" t="str">
        <f t="shared" si="18"/>
        <v>C067–A030</v>
      </c>
      <c r="P37" s="79"/>
      <c r="Q37" s="84">
        <f t="shared" si="19"/>
        <v>-0.69835782195333629</v>
      </c>
      <c r="R37" s="84">
        <f t="shared" si="20"/>
        <v>0.5801210025929161</v>
      </c>
      <c r="S37" s="80">
        <f t="shared" si="21"/>
        <v>7.5426405623984769E-2</v>
      </c>
      <c r="T37" s="80"/>
      <c r="U37" s="80">
        <f t="shared" si="22"/>
        <v>-2.9098242581389013</v>
      </c>
      <c r="V37" s="84">
        <f t="shared" si="23"/>
        <v>-2.4171708441371504</v>
      </c>
      <c r="W37" s="80">
        <f t="shared" si="24"/>
        <v>0.31427669009994313</v>
      </c>
      <c r="X37" s="80"/>
      <c r="Y37" s="81">
        <f t="shared" si="7"/>
        <v>-1.0907810668488946</v>
      </c>
      <c r="Z37" s="82">
        <f t="shared" si="8"/>
        <v>0.14182161105593102</v>
      </c>
      <c r="AA37" s="21" t="str">
        <f t="shared" si="25"/>
        <v/>
      </c>
      <c r="AB37" s="22" t="str">
        <f t="shared" si="26"/>
        <v/>
      </c>
    </row>
    <row r="38" spans="1:28" ht="15" customHeight="1">
      <c r="A38" s="4" t="s">
        <v>27</v>
      </c>
      <c r="B38" s="42">
        <v>-1.5378030209490701</v>
      </c>
      <c r="C38" s="43">
        <v>-1.3277688603531199</v>
      </c>
      <c r="D38" s="43">
        <v>-1.3925669835782299</v>
      </c>
      <c r="E38" s="43">
        <v>-1.49550973371198</v>
      </c>
      <c r="F38" s="43">
        <v>-1.1725727456064601</v>
      </c>
      <c r="G38" s="43">
        <v>-1.49832489607771</v>
      </c>
      <c r="H38" s="43">
        <v>-0.88038852533235301</v>
      </c>
      <c r="I38" s="43">
        <v>-1.1546610692678301</v>
      </c>
      <c r="J38" s="43">
        <v>-0.99230357657325396</v>
      </c>
      <c r="K38" s="43">
        <v>-1.3765485450878701</v>
      </c>
      <c r="L38" s="43">
        <v>-1.36122154998561</v>
      </c>
      <c r="M38" s="44">
        <v>-1.36920607482406</v>
      </c>
      <c r="N38" s="5"/>
      <c r="O38" s="36" t="str">
        <f t="shared" si="18"/>
        <v>C067–A036</v>
      </c>
      <c r="P38" s="17"/>
      <c r="Q38" s="37">
        <f t="shared" si="19"/>
        <v>-0.67001961833422297</v>
      </c>
      <c r="R38" s="37">
        <f t="shared" si="20"/>
        <v>0.60845920621202942</v>
      </c>
      <c r="S38" s="18">
        <f t="shared" si="21"/>
        <v>1.8096382616692691E-2</v>
      </c>
      <c r="T38" s="18"/>
      <c r="U38" s="18">
        <f t="shared" si="22"/>
        <v>-2.7917484097259293</v>
      </c>
      <c r="V38" s="37">
        <f t="shared" si="23"/>
        <v>-2.5352466925501225</v>
      </c>
      <c r="W38" s="18">
        <f t="shared" si="24"/>
        <v>7.5401594236219532E-2</v>
      </c>
      <c r="X38" s="18"/>
      <c r="Y38" s="19">
        <f t="shared" si="7"/>
        <v>-1.1440643919450011</v>
      </c>
      <c r="Z38" s="20">
        <f t="shared" si="8"/>
        <v>3.4025990178799426E-2</v>
      </c>
      <c r="AA38" s="21" t="str">
        <f t="shared" si="25"/>
        <v/>
      </c>
      <c r="AB38" s="22" t="str">
        <f t="shared" si="26"/>
        <v/>
      </c>
    </row>
    <row r="39" spans="1:28" ht="15" customHeight="1">
      <c r="A39" s="4" t="s">
        <v>37</v>
      </c>
      <c r="B39" s="42">
        <v>-1.7988228999465099</v>
      </c>
      <c r="C39" s="43">
        <v>-1.79829608593653</v>
      </c>
      <c r="D39" s="43">
        <v>-1.6524015310532201</v>
      </c>
      <c r="E39" s="43">
        <v>-2.0632999958842801</v>
      </c>
      <c r="F39" s="43">
        <v>-2.0836152611433598</v>
      </c>
      <c r="G39" s="43">
        <v>-1.8205539778573701</v>
      </c>
      <c r="H39" s="43">
        <v>-1.2647487344116499</v>
      </c>
      <c r="I39" s="43">
        <v>-1.08248754990326</v>
      </c>
      <c r="J39" s="43">
        <v>-1.08130221838089</v>
      </c>
      <c r="K39" s="43">
        <v>-1.4287031320739301</v>
      </c>
      <c r="L39" s="43">
        <v>-1.9209285096925399</v>
      </c>
      <c r="M39" s="44">
        <v>-0.53438696135326802</v>
      </c>
      <c r="N39" s="5"/>
      <c r="O39" s="45" t="str">
        <f t="shared" si="18"/>
        <v>C067 w/o amine</v>
      </c>
      <c r="P39" s="26"/>
      <c r="Q39" s="31">
        <f t="shared" si="19"/>
        <v>-1.2784788245462524</v>
      </c>
      <c r="R39" s="27"/>
      <c r="S39" s="27">
        <f t="shared" si="21"/>
        <v>0.36962898650708509</v>
      </c>
      <c r="T39" s="27"/>
      <c r="U39" s="27">
        <f t="shared" si="22"/>
        <v>-5.3269951022760518</v>
      </c>
      <c r="V39" s="27">
        <f>-U39</f>
        <v>5.3269951022760518</v>
      </c>
      <c r="W39" s="27">
        <f t="shared" si="24"/>
        <v>1.5401207771128551</v>
      </c>
      <c r="X39" s="27"/>
      <c r="Y39" s="27">
        <f t="shared" si="7"/>
        <v>2.4038786562617562</v>
      </c>
      <c r="Z39" s="28">
        <f t="shared" si="8"/>
        <v>0.69500035068269639</v>
      </c>
      <c r="AA39" s="21"/>
      <c r="AB39" s="5"/>
    </row>
    <row r="40" spans="1:28" ht="15" customHeight="1">
      <c r="A40" s="4" t="s">
        <v>47</v>
      </c>
      <c r="B40" s="42">
        <v>-1.5217681195209301</v>
      </c>
      <c r="C40" s="43">
        <v>-1.36397086060009</v>
      </c>
      <c r="D40" s="43">
        <v>-1.1812487138329899</v>
      </c>
      <c r="E40" s="43">
        <v>-1.3252335679302101</v>
      </c>
      <c r="F40" s="43">
        <v>-1.45794130962672</v>
      </c>
      <c r="G40" s="43">
        <v>-0.74063464625262998</v>
      </c>
      <c r="H40" s="43">
        <v>-1.11878832777709</v>
      </c>
      <c r="I40" s="43">
        <v>-0.81662756718937801</v>
      </c>
      <c r="J40" s="43">
        <v>-0.99299501996131501</v>
      </c>
      <c r="K40" s="43">
        <v>-1.7100218133926299</v>
      </c>
      <c r="L40" s="43">
        <v>-1.44320698028562</v>
      </c>
      <c r="M40" s="44">
        <v>-1.1487838004691999</v>
      </c>
      <c r="N40" s="5"/>
      <c r="O40" s="36" t="str">
        <f t="shared" ref="O40:O47" si="27">K12</f>
        <v>C042–A001</v>
      </c>
      <c r="P40" s="17"/>
      <c r="Q40" s="37">
        <f t="shared" ref="Q40:Q47" si="28">AVERAGE(K36:M36)</f>
        <v>-0.99970641094236756</v>
      </c>
      <c r="R40" s="37">
        <f t="shared" ref="R40:R46" si="29">Q40-$Q$47</f>
        <v>5.1688137081389418E-2</v>
      </c>
      <c r="S40" s="18">
        <f t="shared" ref="S40:S47" si="30">_xlfn.STDEV.P(K36:M36)</f>
        <v>0.4766692878586824</v>
      </c>
      <c r="T40" s="18"/>
      <c r="U40" s="18">
        <f t="shared" ref="U40:U47" si="31">AVERAGE((K36/K23),(L36/L23),(M36/M23))</f>
        <v>-4.1654433789265317</v>
      </c>
      <c r="V40" s="37">
        <f t="shared" ref="V40:V46" si="32">-(U40-$U$47)</f>
        <v>-0.21536723783912315</v>
      </c>
      <c r="W40" s="18">
        <f t="shared" ref="W40:W47" si="33">_xlfn.STDEV.P((K36/K23),(L36/L23),(M36/M23))</f>
        <v>1.9861220327445084</v>
      </c>
      <c r="X40" s="18"/>
      <c r="Y40" s="19">
        <f t="shared" si="7"/>
        <v>-9.7187381696355213E-2</v>
      </c>
      <c r="Z40" s="20">
        <f t="shared" si="8"/>
        <v>0.89626445520961573</v>
      </c>
      <c r="AA40" s="21" t="str">
        <f t="shared" ref="AA40:AA46" si="34">IF(AND(Y40&gt;(Z40*5),Y40&gt;($Y$47/2)),"Hit","")</f>
        <v/>
      </c>
      <c r="AB40" s="22" t="str">
        <f t="shared" ref="AB40:AB46" si="35">IF(AND(Y40&gt;(Z40*3),Y40&gt;($Y$47/2)),"Hit","")</f>
        <v/>
      </c>
    </row>
    <row r="41" spans="1:28" ht="15" customHeight="1">
      <c r="A41" s="4" t="s">
        <v>52</v>
      </c>
      <c r="B41" s="42">
        <v>-23.5797941492064</v>
      </c>
      <c r="C41" s="43">
        <v>-10.6794230404735</v>
      </c>
      <c r="D41" s="43">
        <v>-25.9527102493835</v>
      </c>
      <c r="E41" s="43">
        <v>-0.65937358521627698</v>
      </c>
      <c r="F41" s="43">
        <v>-0.70336255504794698</v>
      </c>
      <c r="G41" s="43">
        <v>-0.85434415771494698</v>
      </c>
      <c r="H41" s="43">
        <v>-0.705552125776856</v>
      </c>
      <c r="I41" s="43">
        <v>-0.78692842737787105</v>
      </c>
      <c r="J41" s="43">
        <v>-0.60259291270528204</v>
      </c>
      <c r="K41" s="43">
        <v>-1.39434498086184</v>
      </c>
      <c r="L41" s="43">
        <v>-1.000436267852</v>
      </c>
      <c r="M41" s="44">
        <v>-1.3760052681401</v>
      </c>
      <c r="N41" s="5"/>
      <c r="O41" s="87" t="str">
        <f t="shared" si="27"/>
        <v>C042–A002</v>
      </c>
      <c r="P41" s="83"/>
      <c r="Q41" s="84">
        <f t="shared" si="28"/>
        <v>-1.2395878777901284</v>
      </c>
      <c r="R41" s="84">
        <f t="shared" si="29"/>
        <v>-0.18819332976637138</v>
      </c>
      <c r="S41" s="80">
        <f t="shared" si="30"/>
        <v>0.32745552128982136</v>
      </c>
      <c r="T41" s="83"/>
      <c r="U41" s="80">
        <f t="shared" si="31"/>
        <v>-5.1649494907922024</v>
      </c>
      <c r="V41" s="84">
        <f t="shared" si="32"/>
        <v>0.78413887402654758</v>
      </c>
      <c r="W41" s="80">
        <f t="shared" si="33"/>
        <v>1.3643980053742564</v>
      </c>
      <c r="X41" s="83"/>
      <c r="Y41" s="81">
        <f t="shared" si="7"/>
        <v>0.35385328250295467</v>
      </c>
      <c r="Z41" s="82">
        <f t="shared" si="8"/>
        <v>0.61570307101726374</v>
      </c>
      <c r="AA41" s="21" t="str">
        <f t="shared" si="34"/>
        <v/>
      </c>
      <c r="AB41" s="22" t="str">
        <f t="shared" si="35"/>
        <v/>
      </c>
    </row>
    <row r="42" spans="1:28" ht="15" customHeight="1">
      <c r="A42" s="4" t="s">
        <v>57</v>
      </c>
      <c r="B42" s="42">
        <v>-20.872841104859202</v>
      </c>
      <c r="C42" s="43">
        <v>-42.406513149778597</v>
      </c>
      <c r="D42" s="43">
        <v>-50.4733132826995</v>
      </c>
      <c r="E42" s="43">
        <v>-1.11510062970738</v>
      </c>
      <c r="F42" s="43">
        <v>-0.96805366917727198</v>
      </c>
      <c r="G42" s="43">
        <v>-1.68901510474546</v>
      </c>
      <c r="H42" s="43">
        <v>-0.64732271473844605</v>
      </c>
      <c r="I42" s="43">
        <v>-0.69160801745070699</v>
      </c>
      <c r="J42" s="43">
        <v>-0.67112812281351597</v>
      </c>
      <c r="K42" s="43">
        <v>-1.14934354035478</v>
      </c>
      <c r="L42" s="43">
        <v>-0.27035436473638802</v>
      </c>
      <c r="M42" s="44">
        <v>-0.48825780960611498</v>
      </c>
      <c r="N42" s="5"/>
      <c r="O42" s="87" t="str">
        <f t="shared" si="27"/>
        <v>C042–A006</v>
      </c>
      <c r="P42" s="86"/>
      <c r="Q42" s="84">
        <f t="shared" si="28"/>
        <v>-1.3689920566325133</v>
      </c>
      <c r="R42" s="84">
        <f t="shared" si="29"/>
        <v>-0.31759750860875635</v>
      </c>
      <c r="S42" s="80">
        <f t="shared" si="30"/>
        <v>6.2590493184354525E-3</v>
      </c>
      <c r="T42" s="86"/>
      <c r="U42" s="80">
        <f t="shared" si="31"/>
        <v>-5.7041335693021393</v>
      </c>
      <c r="V42" s="84">
        <f t="shared" si="32"/>
        <v>1.3233229525364845</v>
      </c>
      <c r="W42" s="80">
        <f t="shared" si="33"/>
        <v>2.6079372160147839E-2</v>
      </c>
      <c r="X42" s="86"/>
      <c r="Y42" s="81">
        <f t="shared" si="7"/>
        <v>0.59716739735400914</v>
      </c>
      <c r="Z42" s="82">
        <f t="shared" si="8"/>
        <v>1.1768669747359134E-2</v>
      </c>
      <c r="AA42" s="21" t="str">
        <f t="shared" si="34"/>
        <v/>
      </c>
      <c r="AB42" s="22" t="str">
        <f t="shared" si="35"/>
        <v/>
      </c>
    </row>
    <row r="43" spans="1:28" ht="15" customHeight="1">
      <c r="A43" s="4" t="s">
        <v>62</v>
      </c>
      <c r="B43" s="46">
        <v>-2.0781660287278201</v>
      </c>
      <c r="C43" s="47">
        <v>-0.89969955138496305</v>
      </c>
      <c r="D43" s="99" t="s">
        <v>72</v>
      </c>
      <c r="E43" s="47">
        <v>-1.73718566078119</v>
      </c>
      <c r="F43" s="47">
        <v>-1.52468205951352</v>
      </c>
      <c r="G43" s="47">
        <v>-1.9688521216611199</v>
      </c>
      <c r="H43" s="47">
        <v>-0.82477672140595704</v>
      </c>
      <c r="I43" s="47">
        <v>-1.7301724492735699</v>
      </c>
      <c r="J43" s="47">
        <v>-1.2804873029592301</v>
      </c>
      <c r="K43" s="47">
        <v>-1.7943779067374599</v>
      </c>
      <c r="L43" s="47">
        <v>-0.65423714861916005</v>
      </c>
      <c r="M43" s="48">
        <v>-0.705568588714651</v>
      </c>
      <c r="N43" s="5"/>
      <c r="O43" s="87" t="str">
        <f t="shared" si="27"/>
        <v>C042–A011</v>
      </c>
      <c r="P43" s="79"/>
      <c r="Q43" s="84">
        <f t="shared" si="28"/>
        <v>-1.2946728677065793</v>
      </c>
      <c r="R43" s="84">
        <f t="shared" si="29"/>
        <v>-0.24327831968282232</v>
      </c>
      <c r="S43" s="80">
        <f t="shared" si="30"/>
        <v>0.57393231316509363</v>
      </c>
      <c r="T43" s="88"/>
      <c r="U43" s="80">
        <f t="shared" si="31"/>
        <v>-5.3944702821107482</v>
      </c>
      <c r="V43" s="84">
        <f t="shared" si="32"/>
        <v>1.0136596653450933</v>
      </c>
      <c r="W43" s="80">
        <f t="shared" si="33"/>
        <v>2.3913846381878909</v>
      </c>
      <c r="X43" s="88"/>
      <c r="Y43" s="81">
        <f t="shared" si="7"/>
        <v>0.45742764681637788</v>
      </c>
      <c r="Z43" s="82">
        <f t="shared" si="8"/>
        <v>1.0791446923230554</v>
      </c>
      <c r="AA43" s="21" t="str">
        <f t="shared" si="34"/>
        <v/>
      </c>
      <c r="AB43" s="22" t="str">
        <f t="shared" si="35"/>
        <v/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7" t="str">
        <f t="shared" si="27"/>
        <v>C042–A025</v>
      </c>
      <c r="P44" s="83"/>
      <c r="Q44" s="84">
        <f t="shared" si="28"/>
        <v>-1.43400419804915</v>
      </c>
      <c r="R44" s="84">
        <f t="shared" si="29"/>
        <v>-0.38260965002539304</v>
      </c>
      <c r="S44" s="80">
        <f t="shared" si="30"/>
        <v>0.22921684811291443</v>
      </c>
      <c r="T44" s="89"/>
      <c r="U44" s="80">
        <f t="shared" si="31"/>
        <v>-5.9750174918714585</v>
      </c>
      <c r="V44" s="84">
        <f t="shared" si="32"/>
        <v>1.5942068751058036</v>
      </c>
      <c r="W44" s="80">
        <f t="shared" si="33"/>
        <v>0.95507020047048152</v>
      </c>
      <c r="X44" s="89"/>
      <c r="Y44" s="81">
        <f t="shared" si="7"/>
        <v>0.71940743461453238</v>
      </c>
      <c r="Z44" s="82">
        <f t="shared" si="8"/>
        <v>0.43098835761303317</v>
      </c>
      <c r="AA44" s="21" t="str">
        <f t="shared" si="34"/>
        <v/>
      </c>
      <c r="AB44" s="22" t="str">
        <f t="shared" si="35"/>
        <v/>
      </c>
    </row>
    <row r="45" spans="1:28" ht="15" customHeight="1">
      <c r="A45" s="5"/>
      <c r="B45" s="50"/>
      <c r="C45" s="49" t="s">
        <v>73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87" t="str">
        <f t="shared" si="27"/>
        <v>C042–A030</v>
      </c>
      <c r="P45" s="79"/>
      <c r="Q45" s="84">
        <f t="shared" si="28"/>
        <v>-1.2569288389513134</v>
      </c>
      <c r="R45" s="84">
        <f t="shared" si="29"/>
        <v>-0.20553429092755637</v>
      </c>
      <c r="S45" s="80">
        <f t="shared" si="30"/>
        <v>0.18152211166968388</v>
      </c>
      <c r="T45" s="80"/>
      <c r="U45" s="80">
        <f t="shared" si="31"/>
        <v>-5.2372034956304736</v>
      </c>
      <c r="V45" s="84">
        <f t="shared" si="32"/>
        <v>0.85639287886481874</v>
      </c>
      <c r="W45" s="80">
        <f t="shared" si="33"/>
        <v>0.75634213195700595</v>
      </c>
      <c r="X45" s="80"/>
      <c r="Y45" s="81">
        <f t="shared" si="7"/>
        <v>0.38645888035416009</v>
      </c>
      <c r="Z45" s="82">
        <f t="shared" si="8"/>
        <v>0.34130962633438894</v>
      </c>
      <c r="AA45" s="21" t="str">
        <f t="shared" si="34"/>
        <v/>
      </c>
      <c r="AB45" s="22" t="str">
        <f t="shared" si="35"/>
        <v/>
      </c>
    </row>
    <row r="46" spans="1:28" ht="15" customHeight="1">
      <c r="A46" s="5"/>
      <c r="B46" s="50" t="s">
        <v>74</v>
      </c>
      <c r="C46" s="50" t="s">
        <v>75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87" t="str">
        <f t="shared" si="27"/>
        <v>C042–A036</v>
      </c>
      <c r="P46" s="79"/>
      <c r="Q46" s="84">
        <f t="shared" si="28"/>
        <v>-0.6359852382324277</v>
      </c>
      <c r="R46" s="84">
        <f t="shared" si="29"/>
        <v>0.41540930979132928</v>
      </c>
      <c r="S46" s="80">
        <f t="shared" si="30"/>
        <v>0.37374058524595355</v>
      </c>
      <c r="T46" s="80"/>
      <c r="U46" s="80">
        <f t="shared" si="31"/>
        <v>-2.6499384926351155</v>
      </c>
      <c r="V46" s="84">
        <f t="shared" si="32"/>
        <v>-1.7308721241305394</v>
      </c>
      <c r="W46" s="80">
        <f t="shared" si="33"/>
        <v>1.5572524385248061</v>
      </c>
      <c r="X46" s="80"/>
      <c r="Y46" s="81">
        <f t="shared" si="7"/>
        <v>-0.78107947839825786</v>
      </c>
      <c r="Z46" s="82">
        <f t="shared" si="8"/>
        <v>0.70273124482166338</v>
      </c>
      <c r="AA46" s="21" t="str">
        <f t="shared" si="34"/>
        <v/>
      </c>
      <c r="AB46" s="22" t="str">
        <f t="shared" si="35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1" t="str">
        <f t="shared" si="27"/>
        <v>C042 w/o amine</v>
      </c>
      <c r="P47" s="52"/>
      <c r="Q47" s="53">
        <f t="shared" si="28"/>
        <v>-1.051394548023757</v>
      </c>
      <c r="R47" s="54"/>
      <c r="S47" s="54">
        <f t="shared" si="30"/>
        <v>0.525786352478958</v>
      </c>
      <c r="T47" s="54"/>
      <c r="U47" s="54">
        <f t="shared" si="31"/>
        <v>-4.3808106167656549</v>
      </c>
      <c r="V47" s="54">
        <f>-U47</f>
        <v>4.3808106167656549</v>
      </c>
      <c r="W47" s="54">
        <f t="shared" si="33"/>
        <v>2.1907764686623241</v>
      </c>
      <c r="X47" s="54"/>
      <c r="Y47" s="54">
        <f t="shared" si="7"/>
        <v>1.9769000978184363</v>
      </c>
      <c r="Z47" s="55">
        <f t="shared" si="8"/>
        <v>0.98861754001007396</v>
      </c>
      <c r="AA47" s="21"/>
      <c r="AB47" s="5"/>
    </row>
    <row r="48" spans="1:28">
      <c r="A48" s="5"/>
      <c r="B48" s="22" t="s">
        <v>76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56"/>
      <c r="Z48" s="56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56"/>
      <c r="Z49" s="56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56"/>
      <c r="Z50" s="56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56"/>
      <c r="Z51" s="56"/>
    </row>
    <row r="52" spans="15:26">
      <c r="O52" s="57"/>
      <c r="P52" s="17"/>
      <c r="Q52" s="18"/>
      <c r="R52" s="18"/>
      <c r="S52" s="18"/>
      <c r="T52" s="18"/>
      <c r="U52" s="18"/>
      <c r="V52" s="18"/>
      <c r="W52" s="18"/>
      <c r="X52" s="18"/>
      <c r="Y52" s="58"/>
      <c r="Z52" s="58"/>
    </row>
  </sheetData>
  <mergeCells count="41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8:F8"/>
    <mergeCell ref="O11:R11"/>
    <mergeCell ref="B12:D12"/>
    <mergeCell ref="E12:G12"/>
    <mergeCell ref="H12:J12"/>
    <mergeCell ref="K12:M12"/>
    <mergeCell ref="O12:R12"/>
  </mergeCells>
  <conditionalFormatting sqref="E3:E4 E8">
    <cfRule type="expression" dxfId="2" priority="2">
      <formula>LEN(TRIM(E3))=0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tabSelected="1" topLeftCell="A16" zoomScaleNormal="100" workbookViewId="0">
      <selection activeCell="F39" sqref="F39"/>
    </sheetView>
  </sheetViews>
  <sheetFormatPr defaultColWidth="9.140625" defaultRowHeight="15"/>
  <cols>
    <col min="1" max="13" width="5.7109375" customWidth="1"/>
    <col min="15" max="15" width="15.7109375" customWidth="1"/>
    <col min="16" max="16" width="1.42578125" customWidth="1"/>
    <col min="20" max="20" width="1.42578125" customWidth="1"/>
    <col min="24" max="24" width="1.42578125" customWidth="1"/>
    <col min="27" max="28" width="5.7109375" customWidth="1"/>
  </cols>
  <sheetData>
    <row r="1" spans="1:28" ht="18.75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3" spans="1:28">
      <c r="A3" s="2" t="s">
        <v>1</v>
      </c>
      <c r="B3" s="5"/>
      <c r="C3" s="5"/>
      <c r="D3" s="5"/>
      <c r="E3" s="100" t="s">
        <v>2</v>
      </c>
      <c r="F3" s="10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 s="2" t="s">
        <v>3</v>
      </c>
      <c r="B4" s="5"/>
      <c r="C4" s="5"/>
      <c r="D4" s="5"/>
      <c r="E4" s="5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 s="2" t="s">
        <v>5</v>
      </c>
      <c r="B5" s="5"/>
      <c r="C5" s="5"/>
      <c r="D5" s="5"/>
      <c r="E5" s="5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 s="2" t="s">
        <v>7</v>
      </c>
      <c r="B6" s="5"/>
      <c r="C6" s="5"/>
      <c r="D6" s="5"/>
      <c r="E6" s="77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2" t="s">
        <v>9</v>
      </c>
      <c r="B7" s="5"/>
      <c r="C7" s="5"/>
      <c r="D7" s="5"/>
      <c r="E7" s="5" t="s">
        <v>77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2" t="s">
        <v>11</v>
      </c>
      <c r="B8" s="5"/>
      <c r="C8" s="5"/>
      <c r="D8" s="5"/>
      <c r="E8" s="101">
        <v>44635</v>
      </c>
      <c r="F8" s="10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10" spans="1:28">
      <c r="A10" s="2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 t="s">
        <v>14</v>
      </c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customHeight="1">
      <c r="A11" s="5"/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5"/>
      <c r="O11" s="102" t="s">
        <v>15</v>
      </c>
      <c r="P11" s="102"/>
      <c r="Q11" s="102"/>
      <c r="R11" s="102"/>
      <c r="S11" s="5">
        <v>2216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5" customHeight="1">
      <c r="A12" s="4" t="s">
        <v>16</v>
      </c>
      <c r="B12" s="103" t="s">
        <v>78</v>
      </c>
      <c r="C12" s="103"/>
      <c r="D12" s="103"/>
      <c r="E12" s="104" t="s">
        <v>79</v>
      </c>
      <c r="F12" s="104"/>
      <c r="G12" s="104"/>
      <c r="H12" s="104" t="s">
        <v>80</v>
      </c>
      <c r="I12" s="104"/>
      <c r="J12" s="104"/>
      <c r="K12" s="105" t="s">
        <v>81</v>
      </c>
      <c r="L12" s="105"/>
      <c r="M12" s="105"/>
      <c r="N12" s="5"/>
      <c r="O12" s="106" t="s">
        <v>21</v>
      </c>
      <c r="P12" s="106"/>
      <c r="Q12" s="106"/>
      <c r="R12" s="106"/>
      <c r="S12" s="6">
        <v>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5" customHeight="1">
      <c r="A13" s="4" t="s">
        <v>22</v>
      </c>
      <c r="B13" s="107" t="s">
        <v>82</v>
      </c>
      <c r="C13" s="107"/>
      <c r="D13" s="107"/>
      <c r="E13" s="108" t="s">
        <v>83</v>
      </c>
      <c r="F13" s="108"/>
      <c r="G13" s="108"/>
      <c r="H13" s="108" t="s">
        <v>84</v>
      </c>
      <c r="I13" s="108"/>
      <c r="J13" s="108"/>
      <c r="K13" s="109" t="s">
        <v>85</v>
      </c>
      <c r="L13" s="109"/>
      <c r="M13" s="109"/>
      <c r="N13" s="5"/>
      <c r="O13" s="7"/>
      <c r="P13" s="7"/>
      <c r="Q13" s="7"/>
      <c r="R13" s="7"/>
      <c r="S13" s="8"/>
      <c r="T13" s="5"/>
      <c r="U13" s="5"/>
      <c r="V13" s="5"/>
      <c r="W13" s="5"/>
      <c r="X13" s="5"/>
      <c r="Y13" s="5"/>
      <c r="Z13" s="5"/>
      <c r="AA13" s="5"/>
      <c r="AB13" s="5"/>
    </row>
    <row r="14" spans="1:28" ht="15" customHeight="1">
      <c r="A14" s="4" t="s">
        <v>27</v>
      </c>
      <c r="B14" s="107" t="s">
        <v>86</v>
      </c>
      <c r="C14" s="107"/>
      <c r="D14" s="107"/>
      <c r="E14" s="108" t="s">
        <v>87</v>
      </c>
      <c r="F14" s="108"/>
      <c r="G14" s="108"/>
      <c r="H14" s="108" t="s">
        <v>88</v>
      </c>
      <c r="I14" s="108"/>
      <c r="J14" s="108"/>
      <c r="K14" s="109" t="s">
        <v>89</v>
      </c>
      <c r="L14" s="109"/>
      <c r="M14" s="109"/>
      <c r="N14" s="5"/>
      <c r="O14" s="110" t="s">
        <v>32</v>
      </c>
      <c r="P14" s="9"/>
      <c r="Q14" s="111" t="s">
        <v>33</v>
      </c>
      <c r="R14" s="111"/>
      <c r="S14" s="111"/>
      <c r="T14" s="10"/>
      <c r="U14" s="111" t="s">
        <v>34</v>
      </c>
      <c r="V14" s="111"/>
      <c r="W14" s="111"/>
      <c r="X14" s="10"/>
      <c r="Y14" s="112" t="s">
        <v>35</v>
      </c>
      <c r="Z14" s="112"/>
      <c r="AA14" s="113" t="s">
        <v>36</v>
      </c>
      <c r="AB14" s="113"/>
    </row>
    <row r="15" spans="1:28" ht="15" customHeight="1">
      <c r="A15" s="4" t="s">
        <v>37</v>
      </c>
      <c r="B15" s="107" t="s">
        <v>90</v>
      </c>
      <c r="C15" s="107"/>
      <c r="D15" s="107"/>
      <c r="E15" s="108" t="s">
        <v>91</v>
      </c>
      <c r="F15" s="108"/>
      <c r="G15" s="108"/>
      <c r="H15" s="108" t="s">
        <v>92</v>
      </c>
      <c r="I15" s="108"/>
      <c r="J15" s="108"/>
      <c r="K15" s="109" t="s">
        <v>93</v>
      </c>
      <c r="L15" s="109"/>
      <c r="M15" s="109"/>
      <c r="N15" s="5"/>
      <c r="O15" s="110"/>
      <c r="P15" s="29"/>
      <c r="Q15" s="11" t="s">
        <v>42</v>
      </c>
      <c r="R15" s="12" t="s">
        <v>43</v>
      </c>
      <c r="S15" s="13" t="s">
        <v>44</v>
      </c>
      <c r="T15" s="38"/>
      <c r="U15" s="11" t="s">
        <v>42</v>
      </c>
      <c r="V15" s="12" t="s">
        <v>43</v>
      </c>
      <c r="W15" s="13" t="s">
        <v>44</v>
      </c>
      <c r="X15" s="38"/>
      <c r="Y15" s="11" t="s">
        <v>42</v>
      </c>
      <c r="Z15" s="14" t="s">
        <v>44</v>
      </c>
      <c r="AA15" s="15" t="s">
        <v>45</v>
      </c>
      <c r="AB15" s="15" t="s">
        <v>46</v>
      </c>
    </row>
    <row r="16" spans="1:28" ht="15" customHeight="1">
      <c r="A16" s="4" t="s">
        <v>47</v>
      </c>
      <c r="B16" s="107" t="s">
        <v>94</v>
      </c>
      <c r="C16" s="107"/>
      <c r="D16" s="107"/>
      <c r="E16" s="108" t="s">
        <v>95</v>
      </c>
      <c r="F16" s="108"/>
      <c r="G16" s="108"/>
      <c r="H16" s="108" t="s">
        <v>96</v>
      </c>
      <c r="I16" s="108"/>
      <c r="J16" s="108"/>
      <c r="K16" s="109" t="s">
        <v>97</v>
      </c>
      <c r="L16" s="109"/>
      <c r="M16" s="109"/>
      <c r="N16" s="5"/>
      <c r="O16" s="16" t="str">
        <f t="shared" ref="O16:O23" si="0">B12</f>
        <v>C093–A001</v>
      </c>
      <c r="P16" s="17"/>
      <c r="Q16" s="18">
        <f t="shared" ref="Q16:Q23" si="1">AVERAGE(B36:D36)</f>
        <v>-1.839486356340285</v>
      </c>
      <c r="R16" s="18">
        <f t="shared" ref="R16:R22" si="2">Q16-$Q$23</f>
        <v>0.11392901729980509</v>
      </c>
      <c r="S16" s="18">
        <f t="shared" ref="S16:S23" si="3">_xlfn.STDEV.P(B36:D36)</f>
        <v>1.5804420298650701E-3</v>
      </c>
      <c r="T16" s="18"/>
      <c r="U16" s="18">
        <f>AVERAGE((C36/C23),(D36/D23))</f>
        <v>-7.664526484751188</v>
      </c>
      <c r="V16" s="18">
        <f t="shared" ref="V16:V22" si="4">-(U16-$U$23)</f>
        <v>-0.47470423874918755</v>
      </c>
      <c r="W16" s="18">
        <f>_xlfn.STDEV.P((C36/C23),(D36/D23))</f>
        <v>6.5851751244379031E-3</v>
      </c>
      <c r="X16" s="18"/>
      <c r="Y16" s="19">
        <f t="shared" ref="Y16:Y47" si="5">V16/($S$11*$S$12)*1000</f>
        <v>-0.21421671423699798</v>
      </c>
      <c r="Z16" s="20">
        <f t="shared" ref="Z16:Z47" si="6">W16/($S$11*$S$12)*1000</f>
        <v>2.9716494243853353E-3</v>
      </c>
      <c r="AA16" s="21" t="str">
        <f t="shared" ref="AA16:AA22" si="7">IF(AND(Y16&gt;(Z16*5),Y16&gt;($Y$23/2)),"Hit","")</f>
        <v/>
      </c>
      <c r="AB16" s="22" t="str">
        <f t="shared" ref="AB16:AB22" si="8">IF(AND(Y16&gt;(Z16*3),Y16&gt;($Y$23/2)),"Hit","")</f>
        <v/>
      </c>
    </row>
    <row r="17" spans="1:28" ht="15" customHeight="1">
      <c r="A17" s="4" t="s">
        <v>52</v>
      </c>
      <c r="B17" s="107" t="s">
        <v>98</v>
      </c>
      <c r="C17" s="107"/>
      <c r="D17" s="107"/>
      <c r="E17" s="108" t="s">
        <v>99</v>
      </c>
      <c r="F17" s="108"/>
      <c r="G17" s="108"/>
      <c r="H17" s="108" t="s">
        <v>100</v>
      </c>
      <c r="I17" s="108"/>
      <c r="J17" s="108"/>
      <c r="K17" s="109" t="s">
        <v>101</v>
      </c>
      <c r="L17" s="109"/>
      <c r="M17" s="109"/>
      <c r="N17" s="5"/>
      <c r="O17" s="16" t="str">
        <f t="shared" si="0"/>
        <v>C093–A002</v>
      </c>
      <c r="P17" s="17"/>
      <c r="Q17" s="18">
        <f t="shared" si="1"/>
        <v>-0.77655677655679001</v>
      </c>
      <c r="R17" s="18">
        <f t="shared" si="2"/>
        <v>1.1768585970833001</v>
      </c>
      <c r="S17" s="18">
        <f t="shared" si="3"/>
        <v>0.16825122443099796</v>
      </c>
      <c r="T17" s="18"/>
      <c r="U17" s="18">
        <f>AVERAGE((B37/B24),(C37/C24))</f>
        <v>-3.2356532356532917</v>
      </c>
      <c r="V17" s="18">
        <f t="shared" si="4"/>
        <v>-4.9035774878470839</v>
      </c>
      <c r="W17" s="18">
        <f>_xlfn.STDEV.P((B37/B24),(C37/C24))</f>
        <v>0.70104676846249325</v>
      </c>
      <c r="X17" s="18"/>
      <c r="Y17" s="19">
        <f t="shared" si="5"/>
        <v>-2.2128057255627636</v>
      </c>
      <c r="Z17" s="20">
        <f t="shared" si="6"/>
        <v>0.31635684497404931</v>
      </c>
      <c r="AA17" s="21" t="str">
        <f t="shared" si="7"/>
        <v/>
      </c>
      <c r="AB17" s="22" t="str">
        <f t="shared" si="8"/>
        <v/>
      </c>
    </row>
    <row r="18" spans="1:28" ht="15" customHeight="1">
      <c r="A18" s="4" t="s">
        <v>57</v>
      </c>
      <c r="B18" s="107" t="s">
        <v>102</v>
      </c>
      <c r="C18" s="107"/>
      <c r="D18" s="107"/>
      <c r="E18" s="108" t="s">
        <v>103</v>
      </c>
      <c r="F18" s="108"/>
      <c r="G18" s="108"/>
      <c r="H18" s="108" t="s">
        <v>104</v>
      </c>
      <c r="I18" s="108"/>
      <c r="J18" s="108"/>
      <c r="K18" s="109" t="s">
        <v>105</v>
      </c>
      <c r="L18" s="109"/>
      <c r="M18" s="109"/>
      <c r="N18" s="5"/>
      <c r="O18" s="16" t="str">
        <f t="shared" si="0"/>
        <v>C093–A006</v>
      </c>
      <c r="P18" s="17"/>
      <c r="Q18" s="18">
        <f t="shared" si="1"/>
        <v>-1.0521573308090177</v>
      </c>
      <c r="R18" s="18">
        <f t="shared" si="2"/>
        <v>0.90125804283107236</v>
      </c>
      <c r="S18" s="18">
        <f t="shared" si="3"/>
        <v>0.15246800318470294</v>
      </c>
      <c r="T18" s="18"/>
      <c r="U18" s="18">
        <f t="shared" ref="U16:U23" si="9">AVERAGE((B38/B25),(C38/C25),(D38/D25))</f>
        <v>-4.3839888783709071</v>
      </c>
      <c r="V18" s="18">
        <f t="shared" si="4"/>
        <v>-3.7552418451294685</v>
      </c>
      <c r="W18" s="18">
        <f t="shared" ref="W16:W23" si="10">_xlfn.STDEV.P((B38/B25),(C38/C25),(D38/D25))</f>
        <v>0.63528334660293162</v>
      </c>
      <c r="X18" s="18"/>
      <c r="Y18" s="19">
        <f t="shared" si="5"/>
        <v>-1.6946037207262945</v>
      </c>
      <c r="Z18" s="20">
        <f t="shared" si="6"/>
        <v>0.28668021056088971</v>
      </c>
      <c r="AA18" s="21" t="str">
        <f t="shared" si="7"/>
        <v/>
      </c>
      <c r="AB18" s="22" t="str">
        <f t="shared" si="8"/>
        <v/>
      </c>
    </row>
    <row r="19" spans="1:28" ht="15" customHeight="1">
      <c r="A19" s="4" t="s">
        <v>62</v>
      </c>
      <c r="B19" s="114" t="s">
        <v>106</v>
      </c>
      <c r="C19" s="114"/>
      <c r="D19" s="114"/>
      <c r="E19" s="115" t="s">
        <v>107</v>
      </c>
      <c r="F19" s="115"/>
      <c r="G19" s="115"/>
      <c r="H19" s="115" t="s">
        <v>108</v>
      </c>
      <c r="I19" s="115"/>
      <c r="J19" s="115"/>
      <c r="K19" s="116" t="s">
        <v>109</v>
      </c>
      <c r="L19" s="116"/>
      <c r="M19" s="116"/>
      <c r="N19" s="5"/>
      <c r="O19" s="16" t="str">
        <f t="shared" si="0"/>
        <v>C093–A011</v>
      </c>
      <c r="P19" s="17"/>
      <c r="Q19" s="18">
        <f t="shared" si="1"/>
        <v>-2.2359413370649266</v>
      </c>
      <c r="R19" s="18">
        <f t="shared" si="2"/>
        <v>-0.28252596342483649</v>
      </c>
      <c r="S19" s="18">
        <f t="shared" si="3"/>
        <v>0.89532409724280426</v>
      </c>
      <c r="T19" s="18"/>
      <c r="U19" s="18">
        <f t="shared" si="9"/>
        <v>-9.3164222377705279</v>
      </c>
      <c r="V19" s="18">
        <f t="shared" si="4"/>
        <v>1.1771915142701523</v>
      </c>
      <c r="W19" s="18">
        <f t="shared" si="10"/>
        <v>3.7305170718450169</v>
      </c>
      <c r="X19" s="18"/>
      <c r="Y19" s="19">
        <f t="shared" si="5"/>
        <v>0.53122360752263198</v>
      </c>
      <c r="Z19" s="20">
        <f t="shared" si="6"/>
        <v>1.6834463320600257</v>
      </c>
      <c r="AA19" s="21" t="str">
        <f t="shared" si="7"/>
        <v/>
      </c>
      <c r="AB19" s="22" t="str">
        <f t="shared" si="8"/>
        <v/>
      </c>
    </row>
    <row r="20" spans="1:28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6" t="str">
        <f t="shared" si="0"/>
        <v>C093–A025</v>
      </c>
      <c r="P20" s="17"/>
      <c r="Q20" s="18">
        <f t="shared" si="1"/>
        <v>-0.48986020221975696</v>
      </c>
      <c r="R20" s="18">
        <f t="shared" si="2"/>
        <v>1.4635551714203332</v>
      </c>
      <c r="S20" s="18">
        <f t="shared" si="3"/>
        <v>0.21042561163922949</v>
      </c>
      <c r="T20" s="18"/>
      <c r="U20" s="18">
        <f t="shared" si="9"/>
        <v>-2.0410841759156542</v>
      </c>
      <c r="V20" s="18">
        <f t="shared" si="4"/>
        <v>-6.0981465475847214</v>
      </c>
      <c r="W20" s="18">
        <f t="shared" si="10"/>
        <v>0.8767733818301231</v>
      </c>
      <c r="X20" s="18"/>
      <c r="Y20" s="19">
        <f t="shared" si="5"/>
        <v>-2.7518711857331772</v>
      </c>
      <c r="Z20" s="20">
        <f t="shared" si="6"/>
        <v>0.39565585822658988</v>
      </c>
      <c r="AA20" s="21" t="str">
        <f t="shared" si="7"/>
        <v/>
      </c>
      <c r="AB20" s="22" t="str">
        <f t="shared" si="8"/>
        <v/>
      </c>
    </row>
    <row r="21" spans="1:28" ht="15" customHeight="1">
      <c r="A21" s="2" t="s">
        <v>67</v>
      </c>
      <c r="B21" s="5"/>
      <c r="C21" s="5"/>
      <c r="D21" s="5"/>
      <c r="E21" s="23" t="s">
        <v>68</v>
      </c>
      <c r="F21" s="5"/>
      <c r="G21" s="5"/>
      <c r="H21" s="5"/>
      <c r="I21" s="5"/>
      <c r="J21" s="5"/>
      <c r="K21" s="5"/>
      <c r="L21" s="5"/>
      <c r="M21" s="5"/>
      <c r="N21" s="5"/>
      <c r="O21" s="16" t="str">
        <f t="shared" si="0"/>
        <v>C093–A030</v>
      </c>
      <c r="P21" s="17"/>
      <c r="Q21" s="18">
        <f t="shared" si="1"/>
        <v>-0.38236819360414936</v>
      </c>
      <c r="R21" s="18">
        <f t="shared" si="2"/>
        <v>1.5710471800359407</v>
      </c>
      <c r="S21" s="18">
        <f t="shared" si="3"/>
        <v>9.7326405315747308E-2</v>
      </c>
      <c r="T21" s="18"/>
      <c r="U21" s="18">
        <f t="shared" si="9"/>
        <v>-1.5932008066839556</v>
      </c>
      <c r="V21" s="18">
        <f t="shared" si="4"/>
        <v>-6.54602991681642</v>
      </c>
      <c r="W21" s="18">
        <f t="shared" si="10"/>
        <v>0.40552668881561416</v>
      </c>
      <c r="X21" s="18"/>
      <c r="Y21" s="19">
        <f t="shared" si="5"/>
        <v>-2.9539846195019948</v>
      </c>
      <c r="Z21" s="20">
        <f t="shared" si="6"/>
        <v>0.18299940831029521</v>
      </c>
      <c r="AA21" s="21" t="str">
        <f t="shared" si="7"/>
        <v/>
      </c>
      <c r="AB21" s="22" t="str">
        <f t="shared" si="8"/>
        <v/>
      </c>
    </row>
    <row r="22" spans="1:28" ht="15" customHeight="1">
      <c r="A22" s="5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5"/>
      <c r="O22" s="16" t="str">
        <f t="shared" si="0"/>
        <v>C093–A036</v>
      </c>
      <c r="P22" s="17"/>
      <c r="Q22" s="18">
        <f t="shared" si="1"/>
        <v>-0.91003004486150951</v>
      </c>
      <c r="R22" s="18">
        <f t="shared" si="2"/>
        <v>1.0433853287785806</v>
      </c>
      <c r="S22" s="18">
        <f t="shared" si="3"/>
        <v>0.34143309873647038</v>
      </c>
      <c r="T22" s="18"/>
      <c r="U22" s="18">
        <f>AVERAGE((B42/B29),(C42/C29))</f>
        <v>-3.7917918535896229</v>
      </c>
      <c r="V22" s="18">
        <f t="shared" si="4"/>
        <v>-4.3474388699107527</v>
      </c>
      <c r="W22" s="18">
        <f>_xlfn.STDEV.P((B42/B29),(C42/C29))</f>
        <v>1.4226379114019598</v>
      </c>
      <c r="X22" s="18"/>
      <c r="Y22" s="19">
        <f t="shared" si="5"/>
        <v>-1.9618406452665853</v>
      </c>
      <c r="Z22" s="20">
        <f t="shared" si="6"/>
        <v>0.64198461705864607</v>
      </c>
      <c r="AA22" s="21" t="str">
        <f>IF(AND(Y22&gt;(Z22*5),Y22&gt;($Y$23/2)),"Hit","")</f>
        <v/>
      </c>
      <c r="AB22" s="22" t="str">
        <f t="shared" si="8"/>
        <v/>
      </c>
    </row>
    <row r="23" spans="1:28" ht="15" customHeight="1">
      <c r="A23" s="4" t="s">
        <v>16</v>
      </c>
      <c r="B23" s="24">
        <v>0.24</v>
      </c>
      <c r="C23" s="59">
        <v>0.24</v>
      </c>
      <c r="D23" s="59">
        <v>0.24</v>
      </c>
      <c r="E23" s="59">
        <v>0.24</v>
      </c>
      <c r="F23" s="59">
        <v>0.24</v>
      </c>
      <c r="G23" s="59">
        <v>0.24</v>
      </c>
      <c r="H23" s="59">
        <v>0.24</v>
      </c>
      <c r="I23" s="59">
        <v>0.24</v>
      </c>
      <c r="J23" s="59">
        <v>0.24</v>
      </c>
      <c r="K23" s="59">
        <v>0.24</v>
      </c>
      <c r="L23" s="59">
        <v>0.24</v>
      </c>
      <c r="M23" s="60">
        <v>0.24</v>
      </c>
      <c r="N23" s="5"/>
      <c r="O23" s="25" t="str">
        <f t="shared" si="0"/>
        <v>C093 w/o amine</v>
      </c>
      <c r="P23" s="26"/>
      <c r="Q23" s="27">
        <f t="shared" si="1"/>
        <v>-1.9534153736400901</v>
      </c>
      <c r="R23" s="27"/>
      <c r="S23" s="27">
        <f t="shared" si="3"/>
        <v>0.51057275363510635</v>
      </c>
      <c r="T23" s="27"/>
      <c r="U23" s="27">
        <f t="shared" si="9"/>
        <v>-8.1392307235003756</v>
      </c>
      <c r="V23" s="27">
        <f>-U23</f>
        <v>8.1392307235003756</v>
      </c>
      <c r="W23" s="27">
        <f t="shared" si="10"/>
        <v>2.1273864734796124</v>
      </c>
      <c r="X23" s="27"/>
      <c r="Y23" s="27">
        <f t="shared" si="5"/>
        <v>3.6729380521211081</v>
      </c>
      <c r="Z23" s="28">
        <f t="shared" si="6"/>
        <v>0.96001194651607058</v>
      </c>
      <c r="AA23" s="21"/>
      <c r="AB23" s="5"/>
    </row>
    <row r="24" spans="1:28" ht="15" customHeight="1">
      <c r="A24" s="4" t="s">
        <v>22</v>
      </c>
      <c r="B24" s="61">
        <v>0.24</v>
      </c>
      <c r="C24" s="62">
        <v>0.24</v>
      </c>
      <c r="D24" s="62">
        <v>0.24</v>
      </c>
      <c r="E24" s="62">
        <v>0.24</v>
      </c>
      <c r="F24" s="62">
        <v>0.24</v>
      </c>
      <c r="G24" s="62">
        <v>0.24</v>
      </c>
      <c r="H24" s="62">
        <v>0.24</v>
      </c>
      <c r="I24" s="62">
        <v>0.24</v>
      </c>
      <c r="J24" s="62">
        <v>0.24</v>
      </c>
      <c r="K24" s="62">
        <v>0.24</v>
      </c>
      <c r="L24" s="62">
        <v>0.24</v>
      </c>
      <c r="M24" s="63">
        <v>0.24</v>
      </c>
      <c r="N24" s="5"/>
      <c r="O24" s="16" t="str">
        <f t="shared" ref="O24:O31" si="11">E12</f>
        <v>C028–A001</v>
      </c>
      <c r="P24" s="29"/>
      <c r="Q24" s="37">
        <f t="shared" ref="Q24:Q31" si="12">AVERAGE(E36:G36)</f>
        <v>-2.4047303507977635</v>
      </c>
      <c r="R24" s="37">
        <f t="shared" ref="R24:R30" si="13">Q24-$Q$31</f>
        <v>-0.68365641848787351</v>
      </c>
      <c r="S24" s="18">
        <f t="shared" ref="S24:S31" si="14">_xlfn.STDEV.P(E36:G36)</f>
        <v>0.29563068245921564</v>
      </c>
      <c r="T24" s="29"/>
      <c r="U24" s="18">
        <f t="shared" ref="U24:U31" si="15">AVERAGE((E36/E23),(F36/F23),(G36/G23))</f>
        <v>-10.019709794990682</v>
      </c>
      <c r="V24" s="37">
        <f t="shared" ref="V24:V30" si="16">-(U24-$U$31)</f>
        <v>2.8485684103661404</v>
      </c>
      <c r="W24" s="18">
        <f t="shared" ref="W24:W31" si="17">_xlfn.STDEV.P((E36/E23),(F36/F23),(G36/G23))</f>
        <v>1.2317945102467329</v>
      </c>
      <c r="X24" s="29"/>
      <c r="Y24" s="19">
        <f t="shared" si="5"/>
        <v>1.2854550588294857</v>
      </c>
      <c r="Z24" s="20">
        <f t="shared" si="6"/>
        <v>0.55586394866729827</v>
      </c>
      <c r="AA24" s="21" t="str">
        <f t="shared" ref="AA24:AA30" si="18">IF(AND(Y24&gt;(Z24*5),Y24&gt;($Y$31/2)),"Hit","")</f>
        <v/>
      </c>
      <c r="AB24" s="22" t="str">
        <f t="shared" ref="AB24:AB30" si="19">IF(AND(Y24&gt;(Z24*3),Y24&gt;($Y$31/2)),"Hit","")</f>
        <v/>
      </c>
    </row>
    <row r="25" spans="1:28" ht="15" customHeight="1">
      <c r="A25" s="4" t="s">
        <v>27</v>
      </c>
      <c r="B25" s="61">
        <v>0.24</v>
      </c>
      <c r="C25" s="62">
        <v>0.24</v>
      </c>
      <c r="D25" s="62">
        <v>0.24</v>
      </c>
      <c r="E25" s="62">
        <v>0.24</v>
      </c>
      <c r="F25" s="62">
        <v>0.24</v>
      </c>
      <c r="G25" s="62">
        <v>0.24</v>
      </c>
      <c r="H25" s="62">
        <v>0.24</v>
      </c>
      <c r="I25" s="62">
        <v>0.24</v>
      </c>
      <c r="J25" s="62">
        <v>0.24</v>
      </c>
      <c r="K25" s="62">
        <v>0.24</v>
      </c>
      <c r="L25" s="62">
        <v>0.24</v>
      </c>
      <c r="M25" s="63">
        <v>0.24</v>
      </c>
      <c r="N25" s="5"/>
      <c r="O25" s="16" t="str">
        <f t="shared" si="11"/>
        <v>C028–A002</v>
      </c>
      <c r="P25" s="29"/>
      <c r="Q25" s="37">
        <f t="shared" si="12"/>
        <v>-1.7019714368029</v>
      </c>
      <c r="R25" s="37">
        <f t="shared" si="13"/>
        <v>1.9102495506990058E-2</v>
      </c>
      <c r="S25" s="18">
        <f t="shared" si="14"/>
        <v>0.22674547185561811</v>
      </c>
      <c r="T25" s="29"/>
      <c r="U25" s="18">
        <f t="shared" si="15"/>
        <v>-7.0915476533454163</v>
      </c>
      <c r="V25" s="37">
        <f t="shared" si="16"/>
        <v>-7.9593731279125279E-2</v>
      </c>
      <c r="W25" s="18">
        <f t="shared" si="17"/>
        <v>0.94477279939840386</v>
      </c>
      <c r="X25" s="29"/>
      <c r="Y25" s="19">
        <f t="shared" si="5"/>
        <v>-3.5917748772168447E-2</v>
      </c>
      <c r="Z25" s="20">
        <f t="shared" si="6"/>
        <v>0.42634151597400899</v>
      </c>
      <c r="AA25" s="21" t="str">
        <f t="shared" si="18"/>
        <v/>
      </c>
      <c r="AB25" s="22" t="str">
        <f t="shared" si="19"/>
        <v/>
      </c>
    </row>
    <row r="26" spans="1:28" ht="15" customHeight="1">
      <c r="A26" s="4" t="s">
        <v>37</v>
      </c>
      <c r="B26" s="61">
        <v>0.24</v>
      </c>
      <c r="C26" s="62">
        <v>0.24</v>
      </c>
      <c r="D26" s="62">
        <v>0.24</v>
      </c>
      <c r="E26" s="62">
        <v>0.24</v>
      </c>
      <c r="F26" s="62">
        <v>0.24</v>
      </c>
      <c r="G26" s="62">
        <v>0.24</v>
      </c>
      <c r="H26" s="62">
        <v>0.24</v>
      </c>
      <c r="I26" s="62">
        <v>0.24</v>
      </c>
      <c r="J26" s="62">
        <v>0.24</v>
      </c>
      <c r="K26" s="62">
        <v>0.24</v>
      </c>
      <c r="L26" s="62">
        <v>0.24</v>
      </c>
      <c r="M26" s="63">
        <v>0.24</v>
      </c>
      <c r="N26" s="5"/>
      <c r="O26" s="16" t="str">
        <f t="shared" si="11"/>
        <v>C028–A006</v>
      </c>
      <c r="P26" s="29"/>
      <c r="Q26" s="37">
        <f t="shared" si="12"/>
        <v>-1.5752562044696834</v>
      </c>
      <c r="R26" s="37">
        <f t="shared" si="13"/>
        <v>0.14581772784020663</v>
      </c>
      <c r="S26" s="18">
        <f t="shared" si="14"/>
        <v>0.12632015579721634</v>
      </c>
      <c r="T26" s="29"/>
      <c r="U26" s="18">
        <f t="shared" si="15"/>
        <v>-6.5635675186236808</v>
      </c>
      <c r="V26" s="37">
        <f t="shared" si="16"/>
        <v>-0.60757386600086072</v>
      </c>
      <c r="W26" s="18">
        <f t="shared" si="17"/>
        <v>0.52633398248840135</v>
      </c>
      <c r="X26" s="29"/>
      <c r="Y26" s="19">
        <f t="shared" si="5"/>
        <v>-0.27417593231085774</v>
      </c>
      <c r="Z26" s="20">
        <f t="shared" si="6"/>
        <v>0.23751533505794284</v>
      </c>
      <c r="AA26" s="21" t="str">
        <f t="shared" si="18"/>
        <v/>
      </c>
      <c r="AB26" s="22" t="str">
        <f t="shared" si="19"/>
        <v/>
      </c>
    </row>
    <row r="27" spans="1:28" ht="15" customHeight="1">
      <c r="A27" s="4" t="s">
        <v>47</v>
      </c>
      <c r="B27" s="61">
        <v>0.24</v>
      </c>
      <c r="C27" s="62">
        <v>0.24</v>
      </c>
      <c r="D27" s="62">
        <v>0.24</v>
      </c>
      <c r="E27" s="62">
        <v>0.24</v>
      </c>
      <c r="F27" s="62">
        <v>0.24</v>
      </c>
      <c r="G27" s="62">
        <v>0.24</v>
      </c>
      <c r="H27" s="62">
        <v>0.24</v>
      </c>
      <c r="I27" s="62">
        <v>0.24</v>
      </c>
      <c r="J27" s="62">
        <v>0.24</v>
      </c>
      <c r="K27" s="62">
        <v>0.24</v>
      </c>
      <c r="L27" s="62">
        <v>0.24</v>
      </c>
      <c r="M27" s="63">
        <v>0.24</v>
      </c>
      <c r="N27" s="5"/>
      <c r="O27" s="16" t="str">
        <f t="shared" si="11"/>
        <v>C028–A011</v>
      </c>
      <c r="P27" s="29"/>
      <c r="Q27" s="37">
        <f t="shared" si="12"/>
        <v>-1.4947368121662399</v>
      </c>
      <c r="R27" s="37">
        <f t="shared" si="13"/>
        <v>0.22633712014365015</v>
      </c>
      <c r="S27" s="18">
        <f t="shared" si="14"/>
        <v>0.28035640377099658</v>
      </c>
      <c r="T27" s="29"/>
      <c r="U27" s="18">
        <f t="shared" si="15"/>
        <v>-6.2280700506926676</v>
      </c>
      <c r="V27" s="37">
        <f t="shared" si="16"/>
        <v>-0.94307133393187392</v>
      </c>
      <c r="W27" s="18">
        <f t="shared" si="17"/>
        <v>1.168151682379154</v>
      </c>
      <c r="X27" s="29"/>
      <c r="Y27" s="19">
        <f t="shared" si="5"/>
        <v>-0.42557370664795752</v>
      </c>
      <c r="Z27" s="20">
        <f t="shared" si="6"/>
        <v>0.52714426100142331</v>
      </c>
      <c r="AA27" s="21" t="str">
        <f t="shared" si="18"/>
        <v/>
      </c>
      <c r="AB27" s="22" t="str">
        <f t="shared" si="19"/>
        <v/>
      </c>
    </row>
    <row r="28" spans="1:28" ht="15" customHeight="1">
      <c r="A28" s="4" t="s">
        <v>52</v>
      </c>
      <c r="B28" s="61">
        <v>0.24</v>
      </c>
      <c r="C28" s="62">
        <v>0.24</v>
      </c>
      <c r="D28" s="62">
        <v>0.24</v>
      </c>
      <c r="E28" s="62">
        <v>0.24</v>
      </c>
      <c r="F28" s="62">
        <v>0.24</v>
      </c>
      <c r="G28" s="62">
        <v>0.24</v>
      </c>
      <c r="H28" s="62">
        <v>0.24</v>
      </c>
      <c r="I28" s="62">
        <v>0.24</v>
      </c>
      <c r="J28" s="62">
        <v>0.24</v>
      </c>
      <c r="K28" s="62">
        <v>0.24</v>
      </c>
      <c r="L28" s="62">
        <v>0.24</v>
      </c>
      <c r="M28" s="63">
        <v>0.24</v>
      </c>
      <c r="N28" s="5"/>
      <c r="O28" s="78" t="str">
        <f t="shared" si="11"/>
        <v>C028–A025</v>
      </c>
      <c r="P28" s="83"/>
      <c r="Q28" s="84">
        <f t="shared" si="12"/>
        <v>-1.7212001481664398</v>
      </c>
      <c r="R28" s="84">
        <f t="shared" si="13"/>
        <v>-1.2621585654981615E-4</v>
      </c>
      <c r="S28" s="80">
        <f t="shared" si="14"/>
        <v>0.20739659616082184</v>
      </c>
      <c r="T28" s="83"/>
      <c r="U28" s="80">
        <f t="shared" si="15"/>
        <v>-7.1716672840268343</v>
      </c>
      <c r="V28" s="84">
        <f t="shared" si="16"/>
        <v>5.2589940229275101E-4</v>
      </c>
      <c r="W28" s="80">
        <f t="shared" si="17"/>
        <v>0.8641524840034126</v>
      </c>
      <c r="X28" s="83"/>
      <c r="Y28" s="81">
        <f t="shared" si="5"/>
        <v>2.3731922486134975E-4</v>
      </c>
      <c r="Z28" s="82">
        <f t="shared" si="6"/>
        <v>0.38996050722175657</v>
      </c>
      <c r="AA28" s="21" t="str">
        <f t="shared" si="18"/>
        <v/>
      </c>
      <c r="AB28" s="22" t="str">
        <f t="shared" si="19"/>
        <v/>
      </c>
    </row>
    <row r="29" spans="1:28" ht="15" customHeight="1">
      <c r="A29" s="4" t="s">
        <v>57</v>
      </c>
      <c r="B29" s="61">
        <v>0.24</v>
      </c>
      <c r="C29" s="62">
        <v>0.24</v>
      </c>
      <c r="D29" s="62">
        <v>0.24</v>
      </c>
      <c r="E29" s="62">
        <v>0.24</v>
      </c>
      <c r="F29" s="62">
        <v>0.24</v>
      </c>
      <c r="G29" s="62">
        <v>0.24</v>
      </c>
      <c r="H29" s="62">
        <v>0.24</v>
      </c>
      <c r="I29" s="62">
        <v>0.24</v>
      </c>
      <c r="J29" s="62">
        <v>0.24</v>
      </c>
      <c r="K29" s="62">
        <v>0.24</v>
      </c>
      <c r="L29" s="62">
        <v>0.24</v>
      </c>
      <c r="M29" s="63">
        <v>0.24</v>
      </c>
      <c r="N29" s="5"/>
      <c r="O29" s="78" t="str">
        <f t="shared" si="11"/>
        <v>C028–A030</v>
      </c>
      <c r="P29" s="85"/>
      <c r="Q29" s="84">
        <f t="shared" si="12"/>
        <v>-1.1169883799097204</v>
      </c>
      <c r="R29" s="84">
        <f t="shared" si="13"/>
        <v>0.60408555240016959</v>
      </c>
      <c r="S29" s="80">
        <f t="shared" si="14"/>
        <v>0.31596078853975607</v>
      </c>
      <c r="T29" s="83"/>
      <c r="U29" s="80">
        <f t="shared" si="15"/>
        <v>-4.6541182496238349</v>
      </c>
      <c r="V29" s="84">
        <f t="shared" si="16"/>
        <v>-2.5170231350007066</v>
      </c>
      <c r="W29" s="80">
        <f t="shared" si="17"/>
        <v>1.3165032855823164</v>
      </c>
      <c r="X29" s="83"/>
      <c r="Y29" s="81">
        <f t="shared" si="5"/>
        <v>-1.1358407648920155</v>
      </c>
      <c r="Z29" s="82">
        <f t="shared" si="6"/>
        <v>0.5940899303169298</v>
      </c>
      <c r="AA29" s="21" t="str">
        <f t="shared" si="18"/>
        <v/>
      </c>
      <c r="AB29" s="22" t="str">
        <f t="shared" si="19"/>
        <v/>
      </c>
    </row>
    <row r="30" spans="1:28" ht="15" customHeight="1">
      <c r="A30" s="4" t="s">
        <v>62</v>
      </c>
      <c r="B30" s="64">
        <v>0.24</v>
      </c>
      <c r="C30" s="65">
        <v>0.24</v>
      </c>
      <c r="D30" s="65">
        <v>0.24</v>
      </c>
      <c r="E30" s="65">
        <v>0.24</v>
      </c>
      <c r="F30" s="65">
        <v>0.24</v>
      </c>
      <c r="G30" s="65">
        <v>0.24</v>
      </c>
      <c r="H30" s="65">
        <v>0.24</v>
      </c>
      <c r="I30" s="65">
        <v>0.24</v>
      </c>
      <c r="J30" s="65">
        <v>0.24</v>
      </c>
      <c r="K30" s="65">
        <v>0.24</v>
      </c>
      <c r="L30" s="65">
        <v>0.24</v>
      </c>
      <c r="M30" s="66">
        <v>0.24</v>
      </c>
      <c r="N30" s="5"/>
      <c r="O30" s="16" t="str">
        <f t="shared" si="11"/>
        <v>C028–A036</v>
      </c>
      <c r="P30" s="30"/>
      <c r="Q30" s="37">
        <f t="shared" si="12"/>
        <v>-0.9580112771124033</v>
      </c>
      <c r="R30" s="37">
        <f t="shared" si="13"/>
        <v>0.76306265519748673</v>
      </c>
      <c r="S30" s="18">
        <f t="shared" si="14"/>
        <v>0.13321530212362598</v>
      </c>
      <c r="T30" s="30"/>
      <c r="U30" s="18">
        <f t="shared" si="15"/>
        <v>-3.991713654635014</v>
      </c>
      <c r="V30" s="37">
        <f t="shared" si="16"/>
        <v>-3.1794277299895275</v>
      </c>
      <c r="W30" s="18">
        <f t="shared" si="17"/>
        <v>0.55506375884844239</v>
      </c>
      <c r="X30" s="30"/>
      <c r="Y30" s="19">
        <f t="shared" si="5"/>
        <v>-1.4347598059519528</v>
      </c>
      <c r="Z30" s="20">
        <f t="shared" si="6"/>
        <v>0.25048003558142706</v>
      </c>
      <c r="AA30" s="21" t="str">
        <f t="shared" si="18"/>
        <v/>
      </c>
      <c r="AB30" s="22" t="str">
        <f t="shared" si="19"/>
        <v/>
      </c>
    </row>
    <row r="31" spans="1:28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5" t="str">
        <f t="shared" si="11"/>
        <v>C028 w/o amine</v>
      </c>
      <c r="P31" s="26"/>
      <c r="Q31" s="31">
        <f t="shared" si="12"/>
        <v>-1.72107393230989</v>
      </c>
      <c r="R31" s="31"/>
      <c r="S31" s="27">
        <f t="shared" si="14"/>
        <v>0.22183502157353233</v>
      </c>
      <c r="T31" s="32"/>
      <c r="U31" s="27">
        <f t="shared" si="15"/>
        <v>-7.1711413846245415</v>
      </c>
      <c r="V31" s="33">
        <f>-U31</f>
        <v>7.1711413846245415</v>
      </c>
      <c r="W31" s="27">
        <f t="shared" si="17"/>
        <v>0.92431258988971787</v>
      </c>
      <c r="X31" s="32"/>
      <c r="Y31" s="27">
        <f t="shared" si="5"/>
        <v>3.2360746320507863</v>
      </c>
      <c r="Z31" s="28">
        <f t="shared" si="6"/>
        <v>0.4171085694448185</v>
      </c>
      <c r="AA31" s="21"/>
      <c r="AB31" s="5"/>
    </row>
    <row r="32" spans="1:28" ht="15" customHeight="1">
      <c r="A32" s="5"/>
      <c r="B32" s="34"/>
      <c r="C32" s="35" t="s">
        <v>69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36" t="str">
        <f t="shared" ref="O32:O39" si="20">H12</f>
        <v>C037–A001</v>
      </c>
      <c r="P32" s="29"/>
      <c r="Q32" s="37">
        <f t="shared" ref="Q32:Q39" si="21">AVERAGE(H36:J36)</f>
        <v>-1.9995280624494065</v>
      </c>
      <c r="R32" s="37">
        <f t="shared" ref="R32:R38" si="22">Q32-$Q$39</f>
        <v>-0.4098228862273765</v>
      </c>
      <c r="S32" s="18">
        <f t="shared" ref="S32:S39" si="23">_xlfn.STDEV.P(H36:J36)</f>
        <v>0.29131896459068579</v>
      </c>
      <c r="T32" s="38"/>
      <c r="U32" s="18">
        <f t="shared" ref="U32:U39" si="24">AVERAGE((H36/H23),(I36/I23),(J36/J23))</f>
        <v>-8.3313669268725281</v>
      </c>
      <c r="V32" s="37">
        <f t="shared" ref="V32:V38" si="25">-(U32-$U$39)</f>
        <v>1.7075953592807362</v>
      </c>
      <c r="W32" s="18">
        <f t="shared" ref="W32:W39" si="26">_xlfn.STDEV.P((H36/H23),(I36/I23),(J36/J23))</f>
        <v>1.2138290191278553</v>
      </c>
      <c r="X32" s="38"/>
      <c r="Y32" s="19">
        <f t="shared" si="5"/>
        <v>0.77057552314112643</v>
      </c>
      <c r="Z32" s="20">
        <f t="shared" si="6"/>
        <v>0.54775677758477226</v>
      </c>
      <c r="AA32" s="21" t="str">
        <f t="shared" ref="AA32:AA38" si="27">IF(AND(Y32&gt;(Z32*5),Y32&gt;($Y$39/2)),"Hit","")</f>
        <v/>
      </c>
      <c r="AB32" s="22" t="str">
        <f t="shared" ref="AB32:AB38" si="28">IF(AND(Y32&gt;(Z32*3),Y32&gt;($Y$39/2)),"Hit","")</f>
        <v/>
      </c>
    </row>
    <row r="33" spans="1:28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36" t="str">
        <f t="shared" si="20"/>
        <v>C037–A002</v>
      </c>
      <c r="P33" s="17"/>
      <c r="Q33" s="37">
        <f t="shared" si="21"/>
        <v>-1.5533440342429201</v>
      </c>
      <c r="R33" s="37">
        <f t="shared" si="22"/>
        <v>3.636114197910989E-2</v>
      </c>
      <c r="S33" s="18">
        <f t="shared" si="23"/>
        <v>0.52322508951721991</v>
      </c>
      <c r="T33" s="18"/>
      <c r="U33" s="18">
        <f>AVERAGE((H37/H24),(I37/I24))</f>
        <v>-6.4722668093455002</v>
      </c>
      <c r="V33" s="37">
        <f t="shared" si="25"/>
        <v>-0.15150475824629162</v>
      </c>
      <c r="W33" s="18">
        <f>_xlfn.STDEV.P((H37/H24),(I37/I24))</f>
        <v>2.1801045396550829</v>
      </c>
      <c r="X33" s="18"/>
      <c r="Y33" s="19">
        <f t="shared" si="5"/>
        <v>-6.836857321583556E-2</v>
      </c>
      <c r="Z33" s="20">
        <f t="shared" si="6"/>
        <v>0.98380168756998321</v>
      </c>
      <c r="AA33" s="21" t="str">
        <f t="shared" si="27"/>
        <v/>
      </c>
      <c r="AB33" s="22" t="str">
        <f t="shared" si="28"/>
        <v/>
      </c>
    </row>
    <row r="34" spans="1:28" ht="15" customHeight="1">
      <c r="A34" s="2" t="s">
        <v>70</v>
      </c>
      <c r="B34" s="5"/>
      <c r="C34" s="5"/>
      <c r="D34" s="5"/>
      <c r="E34" s="23" t="s">
        <v>71</v>
      </c>
      <c r="F34" s="5"/>
      <c r="G34" s="5"/>
      <c r="H34" s="5"/>
      <c r="I34" s="5"/>
      <c r="J34" s="5"/>
      <c r="K34" s="5"/>
      <c r="L34" s="5"/>
      <c r="M34" s="5"/>
      <c r="N34" s="5"/>
      <c r="O34" s="36" t="str">
        <f t="shared" si="20"/>
        <v>C037–A006</v>
      </c>
      <c r="P34" s="17"/>
      <c r="Q34" s="37">
        <f t="shared" si="21"/>
        <v>-0.82944122045245905</v>
      </c>
      <c r="R34" s="37">
        <f t="shared" si="22"/>
        <v>0.76026395576957095</v>
      </c>
      <c r="S34" s="18">
        <f t="shared" si="23"/>
        <v>0.55141766817315896</v>
      </c>
      <c r="T34" s="18"/>
      <c r="U34" s="18">
        <f t="shared" si="24"/>
        <v>-3.4560050852185795</v>
      </c>
      <c r="V34" s="37">
        <f t="shared" si="25"/>
        <v>-3.1677664823732123</v>
      </c>
      <c r="W34" s="18">
        <f t="shared" si="26"/>
        <v>2.2975736173881622</v>
      </c>
      <c r="X34" s="18"/>
      <c r="Y34" s="19">
        <f t="shared" si="5"/>
        <v>-1.4294975100962148</v>
      </c>
      <c r="Z34" s="20">
        <f t="shared" si="6"/>
        <v>1.0368111991823836</v>
      </c>
      <c r="AA34" s="21" t="str">
        <f t="shared" si="27"/>
        <v/>
      </c>
      <c r="AB34" s="22" t="str">
        <f t="shared" si="28"/>
        <v/>
      </c>
    </row>
    <row r="35" spans="1:28" ht="15" customHeight="1" thickBot="1">
      <c r="A35" s="5"/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5"/>
      <c r="O35" s="36" t="str">
        <f t="shared" si="20"/>
        <v>C037–A011</v>
      </c>
      <c r="P35" s="17"/>
      <c r="Q35" s="37">
        <f t="shared" si="21"/>
        <v>-2.0085223141402899</v>
      </c>
      <c r="R35" s="37">
        <f t="shared" si="22"/>
        <v>-0.41881713791825992</v>
      </c>
      <c r="S35" s="18">
        <f t="shared" si="23"/>
        <v>5.0125083803255324E-2</v>
      </c>
      <c r="T35" s="18"/>
      <c r="U35" s="18">
        <f t="shared" si="24"/>
        <v>-8.3688429755845419</v>
      </c>
      <c r="V35" s="37">
        <f t="shared" si="25"/>
        <v>1.7450714079927501</v>
      </c>
      <c r="W35" s="18">
        <f t="shared" si="26"/>
        <v>0.2088545158468971</v>
      </c>
      <c r="X35" s="18"/>
      <c r="Y35" s="19">
        <f t="shared" si="5"/>
        <v>0.78748709746965262</v>
      </c>
      <c r="Z35" s="20">
        <f t="shared" si="6"/>
        <v>9.4248427728744186E-2</v>
      </c>
      <c r="AA35" s="21" t="str">
        <f t="shared" si="27"/>
        <v/>
      </c>
      <c r="AB35" s="22" t="str">
        <f t="shared" si="28"/>
        <v/>
      </c>
    </row>
    <row r="36" spans="1:28" ht="15" customHeight="1">
      <c r="A36" s="4" t="s">
        <v>16</v>
      </c>
      <c r="B36" s="97" t="s">
        <v>72</v>
      </c>
      <c r="C36" s="40">
        <v>-1.8379059143104199</v>
      </c>
      <c r="D36" s="40">
        <v>-1.8410667983701501</v>
      </c>
      <c r="E36" s="40">
        <v>-2.3442071037576602</v>
      </c>
      <c r="F36" s="40">
        <v>-2.0767337531382499</v>
      </c>
      <c r="G36" s="40">
        <v>-2.7932501954973801</v>
      </c>
      <c r="H36" s="40">
        <v>-1.69930444087747</v>
      </c>
      <c r="I36" s="40">
        <v>-2.39397456476107</v>
      </c>
      <c r="J36" s="40">
        <v>-1.90530518170968</v>
      </c>
      <c r="K36" s="40">
        <v>-1.2567971354488301</v>
      </c>
      <c r="L36" s="40">
        <v>-1.1437626044367699</v>
      </c>
      <c r="M36" s="41">
        <v>-0.96160019755524895</v>
      </c>
      <c r="N36" s="5"/>
      <c r="O36" s="87" t="str">
        <f t="shared" si="20"/>
        <v>C037–A025</v>
      </c>
      <c r="P36" s="79"/>
      <c r="Q36" s="84">
        <f t="shared" si="21"/>
        <v>-0.68739350537105004</v>
      </c>
      <c r="R36" s="84">
        <f t="shared" si="22"/>
        <v>0.90231167085097996</v>
      </c>
      <c r="S36" s="80">
        <f t="shared" si="23"/>
        <v>0.12805837105947024</v>
      </c>
      <c r="T36" s="80"/>
      <c r="U36" s="80">
        <f t="shared" si="24"/>
        <v>-2.8641396057127082</v>
      </c>
      <c r="V36" s="84">
        <f t="shared" si="25"/>
        <v>-3.7596319618790837</v>
      </c>
      <c r="W36" s="80">
        <f t="shared" si="26"/>
        <v>0.53357654608112726</v>
      </c>
      <c r="X36" s="80"/>
      <c r="Y36" s="81">
        <f t="shared" si="5"/>
        <v>-1.6965848203425469</v>
      </c>
      <c r="Z36" s="82">
        <f t="shared" si="6"/>
        <v>0.24078363992830654</v>
      </c>
      <c r="AA36" s="21" t="str">
        <f t="shared" si="27"/>
        <v/>
      </c>
      <c r="AB36" s="22" t="str">
        <f t="shared" si="28"/>
        <v/>
      </c>
    </row>
    <row r="37" spans="1:28" ht="15" customHeight="1">
      <c r="A37" s="4" t="s">
        <v>22</v>
      </c>
      <c r="B37" s="42">
        <v>-0.94480800098778805</v>
      </c>
      <c r="C37" s="43">
        <v>-0.60830555212579196</v>
      </c>
      <c r="D37" s="98" t="s">
        <v>72</v>
      </c>
      <c r="E37" s="43">
        <v>-1.3932090381528599</v>
      </c>
      <c r="F37" s="43">
        <v>-1.78138864880437</v>
      </c>
      <c r="G37" s="43">
        <v>-1.93131662345147</v>
      </c>
      <c r="H37" s="43">
        <v>-2.07656912376014</v>
      </c>
      <c r="I37" s="43">
        <v>-1.0301189447257</v>
      </c>
      <c r="J37" s="93" t="s">
        <v>72</v>
      </c>
      <c r="K37" s="43">
        <v>-1.0180351483722301</v>
      </c>
      <c r="L37" s="43">
        <v>-0.96925546363750203</v>
      </c>
      <c r="M37" s="44">
        <v>-1.2068815080051001</v>
      </c>
      <c r="N37" s="5"/>
      <c r="O37" s="87" t="str">
        <f t="shared" si="20"/>
        <v>C037–A030</v>
      </c>
      <c r="P37" s="79"/>
      <c r="Q37" s="84">
        <f t="shared" si="21"/>
        <v>-1.2953204099271469</v>
      </c>
      <c r="R37" s="84">
        <f t="shared" si="22"/>
        <v>0.29438476629488308</v>
      </c>
      <c r="S37" s="80">
        <f t="shared" si="23"/>
        <v>0.56753913430486913</v>
      </c>
      <c r="T37" s="80"/>
      <c r="U37" s="80">
        <f t="shared" si="24"/>
        <v>-5.3971683746964461</v>
      </c>
      <c r="V37" s="84">
        <f t="shared" si="25"/>
        <v>-1.2266031928953458</v>
      </c>
      <c r="W37" s="80">
        <f t="shared" si="26"/>
        <v>2.3647463929369548</v>
      </c>
      <c r="X37" s="80"/>
      <c r="Y37" s="81">
        <f t="shared" si="5"/>
        <v>-0.55352129643291781</v>
      </c>
      <c r="Z37" s="82">
        <f t="shared" si="6"/>
        <v>1.0671238235275067</v>
      </c>
      <c r="AA37" s="21" t="str">
        <f t="shared" si="27"/>
        <v/>
      </c>
      <c r="AB37" s="22" t="str">
        <f t="shared" si="28"/>
        <v/>
      </c>
    </row>
    <row r="38" spans="1:28" ht="15" customHeight="1">
      <c r="A38" s="4" t="s">
        <v>27</v>
      </c>
      <c r="B38" s="42">
        <v>-0.83875375560768295</v>
      </c>
      <c r="C38" s="43">
        <v>-1.132139770342</v>
      </c>
      <c r="D38" s="43">
        <v>-1.1855784664773701</v>
      </c>
      <c r="E38" s="43">
        <v>-1.41525291188212</v>
      </c>
      <c r="F38" s="43">
        <v>-1.7240646993455899</v>
      </c>
      <c r="G38" s="43">
        <v>-1.5864510021813401</v>
      </c>
      <c r="H38" s="43">
        <v>-1.07758159443552</v>
      </c>
      <c r="I38" s="43">
        <v>-1.3456146849405399</v>
      </c>
      <c r="J38" s="43">
        <v>-6.5127381981317095E-2</v>
      </c>
      <c r="K38" s="43">
        <v>-1.2996172366959</v>
      </c>
      <c r="L38" s="43">
        <v>-1.0568712186689699</v>
      </c>
      <c r="M38" s="44">
        <v>-1.0391735605218799</v>
      </c>
      <c r="N38" s="5"/>
      <c r="O38" s="36" t="str">
        <f t="shared" si="20"/>
        <v>C037–A036</v>
      </c>
      <c r="P38" s="17"/>
      <c r="Q38" s="37">
        <f t="shared" si="21"/>
        <v>-0.89638501323895037</v>
      </c>
      <c r="R38" s="37">
        <f t="shared" si="22"/>
        <v>0.69332016298307964</v>
      </c>
      <c r="S38" s="18">
        <f t="shared" si="23"/>
        <v>0.20041420239444369</v>
      </c>
      <c r="T38" s="18"/>
      <c r="U38" s="18">
        <f t="shared" si="24"/>
        <v>-3.734937555162293</v>
      </c>
      <c r="V38" s="37">
        <f t="shared" si="25"/>
        <v>-2.8888340124294989</v>
      </c>
      <c r="W38" s="18">
        <f t="shared" si="26"/>
        <v>0.83505917664351714</v>
      </c>
      <c r="X38" s="18"/>
      <c r="Y38" s="19">
        <f t="shared" si="5"/>
        <v>-1.3036254568725176</v>
      </c>
      <c r="Z38" s="20">
        <f t="shared" si="6"/>
        <v>0.37683175841313954</v>
      </c>
      <c r="AA38" s="21" t="str">
        <f t="shared" si="27"/>
        <v/>
      </c>
      <c r="AB38" s="22" t="str">
        <f t="shared" si="28"/>
        <v/>
      </c>
    </row>
    <row r="39" spans="1:28" ht="15" customHeight="1">
      <c r="A39" s="4" t="s">
        <v>37</v>
      </c>
      <c r="B39" s="42">
        <v>-3.49769930444088</v>
      </c>
      <c r="C39" s="43">
        <v>-1.69662098201423</v>
      </c>
      <c r="D39" s="43">
        <v>-1.5135037247396701</v>
      </c>
      <c r="E39" s="43">
        <v>-1.3674280775404399</v>
      </c>
      <c r="F39" s="92">
        <v>-1.2332082551594701</v>
      </c>
      <c r="G39" s="43">
        <v>-1.8835741037988101</v>
      </c>
      <c r="H39" s="43">
        <v>-2.0015639790920599</v>
      </c>
      <c r="I39" s="43">
        <v>-1.9509075194468299</v>
      </c>
      <c r="J39" s="43">
        <v>-2.07309544388198</v>
      </c>
      <c r="K39" s="43">
        <v>-1.15745976869573</v>
      </c>
      <c r="L39" s="43">
        <v>-1.0821089023336099</v>
      </c>
      <c r="M39" s="44">
        <v>-1.2547392682224101</v>
      </c>
      <c r="N39" s="5"/>
      <c r="O39" s="45" t="str">
        <f t="shared" si="20"/>
        <v>C037 w/o amine</v>
      </c>
      <c r="P39" s="26"/>
      <c r="Q39" s="31">
        <f t="shared" si="21"/>
        <v>-1.58970517622203</v>
      </c>
      <c r="R39" s="27"/>
      <c r="S39" s="27">
        <f t="shared" si="23"/>
        <v>9.2779955247489221E-2</v>
      </c>
      <c r="T39" s="27"/>
      <c r="U39" s="27">
        <f t="shared" si="24"/>
        <v>-6.6237715675917919</v>
      </c>
      <c r="V39" s="27">
        <f>-U39</f>
        <v>6.6237715675917919</v>
      </c>
      <c r="W39" s="27">
        <f t="shared" si="26"/>
        <v>0.38658314686453815</v>
      </c>
      <c r="X39" s="27"/>
      <c r="Y39" s="27">
        <f t="shared" si="5"/>
        <v>2.9890665918735522</v>
      </c>
      <c r="Z39" s="28">
        <f t="shared" si="6"/>
        <v>0.17445087854897931</v>
      </c>
      <c r="AA39" s="21"/>
      <c r="AB39" s="5"/>
    </row>
    <row r="40" spans="1:28" ht="15" customHeight="1">
      <c r="A40" s="4" t="s">
        <v>47</v>
      </c>
      <c r="B40" s="42">
        <v>-0.19297855702349501</v>
      </c>
      <c r="C40" s="43">
        <v>-0.62057044079517898</v>
      </c>
      <c r="D40" s="43">
        <v>-0.65603160884059697</v>
      </c>
      <c r="E40" s="43">
        <v>-1.7711157756101601</v>
      </c>
      <c r="F40" s="43">
        <v>-1.94654484092687</v>
      </c>
      <c r="G40" s="43">
        <v>-1.4459398279622899</v>
      </c>
      <c r="H40" s="43">
        <v>-0.81259414742562497</v>
      </c>
      <c r="I40" s="43">
        <v>-0.73811581676751603</v>
      </c>
      <c r="J40" s="43">
        <v>-0.51147055192000901</v>
      </c>
      <c r="K40" s="43">
        <v>-0.97258097707535196</v>
      </c>
      <c r="L40" s="43">
        <v>-1.1182944396427501</v>
      </c>
      <c r="M40" s="44">
        <v>-0.94001728608470303</v>
      </c>
      <c r="N40" s="5"/>
      <c r="O40" s="36" t="str">
        <f t="shared" ref="O40:O47" si="29">K12</f>
        <v>C054–A001</v>
      </c>
      <c r="P40" s="17"/>
      <c r="Q40" s="37">
        <f t="shared" ref="Q40:Q47" si="30">AVERAGE(K36:M36)</f>
        <v>-1.1207199791469498</v>
      </c>
      <c r="R40" s="37">
        <f t="shared" ref="R40:R46" si="31">Q40-$Q$47</f>
        <v>0.79305812788958008</v>
      </c>
      <c r="S40" s="18">
        <f t="shared" ref="S40:S47" si="32">_xlfn.STDEV.P(K36:M36)</f>
        <v>0.12161011463038239</v>
      </c>
      <c r="T40" s="18"/>
      <c r="U40" s="18">
        <f t="shared" ref="U40:U47" si="33">AVERAGE((K36/K23),(L36/L23),(M36/M23))</f>
        <v>-4.6696665797789576</v>
      </c>
      <c r="V40" s="37">
        <f t="shared" ref="V40:V46" si="34">-(U40-$U$47)</f>
        <v>-3.3044088662065834</v>
      </c>
      <c r="W40" s="18">
        <f t="shared" ref="W40:W47" si="35">_xlfn.STDEV.P((K36/K23),(L36/L23),(M36/M23))</f>
        <v>0.50670881095992337</v>
      </c>
      <c r="X40" s="18"/>
      <c r="Y40" s="19">
        <f t="shared" si="5"/>
        <v>-1.4911592356527903</v>
      </c>
      <c r="Z40" s="20">
        <f t="shared" si="6"/>
        <v>0.22865921072198708</v>
      </c>
      <c r="AA40" s="21" t="str">
        <f t="shared" ref="AA40:AA46" si="36">IF(AND(Y40&gt;(Z40*5),Y40&gt;($Y$47/2)),"Hit","")</f>
        <v/>
      </c>
      <c r="AB40" s="22" t="str">
        <f t="shared" ref="AB40:AB46" si="37">IF(AND(Y40&gt;(Z40*3),Y40&gt;($Y$47/2)),"Hit","")</f>
        <v/>
      </c>
    </row>
    <row r="41" spans="1:28" ht="15" customHeight="1">
      <c r="A41" s="4" t="s">
        <v>52</v>
      </c>
      <c r="B41" s="42">
        <v>-0.27167139976128502</v>
      </c>
      <c r="C41" s="43">
        <v>-0.36687656912375999</v>
      </c>
      <c r="D41" s="43">
        <v>-0.50855661192740298</v>
      </c>
      <c r="E41" s="43">
        <v>-0.67712063217681095</v>
      </c>
      <c r="F41" s="43">
        <v>-1.40499650162571</v>
      </c>
      <c r="G41" s="43">
        <v>-1.26884800592664</v>
      </c>
      <c r="H41" s="43">
        <v>-0.50289336132032103</v>
      </c>
      <c r="I41" s="43">
        <v>-1.58110054739267</v>
      </c>
      <c r="J41" s="43">
        <v>-1.8019673210684499</v>
      </c>
      <c r="K41" s="43">
        <v>-0.63326336584764198</v>
      </c>
      <c r="L41" s="43">
        <v>-0.59793390130469803</v>
      </c>
      <c r="M41" s="44">
        <v>-0.69519693789357295</v>
      </c>
      <c r="N41" s="5"/>
      <c r="O41" s="36" t="str">
        <f t="shared" si="29"/>
        <v>C054–A002</v>
      </c>
      <c r="P41" s="29"/>
      <c r="Q41" s="37">
        <f t="shared" si="30"/>
        <v>-1.064724040004944</v>
      </c>
      <c r="R41" s="37">
        <f t="shared" si="31"/>
        <v>0.84905406703158581</v>
      </c>
      <c r="S41" s="18">
        <f t="shared" si="32"/>
        <v>0.10247413882492955</v>
      </c>
      <c r="T41" s="29"/>
      <c r="U41" s="18">
        <f t="shared" si="33"/>
        <v>-4.4363501666872667</v>
      </c>
      <c r="V41" s="37">
        <f t="shared" si="34"/>
        <v>-3.5377252792982743</v>
      </c>
      <c r="W41" s="18">
        <f t="shared" si="35"/>
        <v>0.42697557843720646</v>
      </c>
      <c r="X41" s="29"/>
      <c r="Y41" s="19">
        <f t="shared" si="5"/>
        <v>-1.5964464256761166</v>
      </c>
      <c r="Z41" s="20">
        <f t="shared" si="6"/>
        <v>0.19267851012509316</v>
      </c>
      <c r="AA41" s="21" t="str">
        <f t="shared" si="36"/>
        <v/>
      </c>
      <c r="AB41" s="22" t="str">
        <f t="shared" si="37"/>
        <v/>
      </c>
    </row>
    <row r="42" spans="1:28" ht="15" customHeight="1">
      <c r="A42" s="4" t="s">
        <v>57</v>
      </c>
      <c r="B42" s="42">
        <v>-1.2514631435979799</v>
      </c>
      <c r="C42" s="43">
        <v>-0.56859694612503897</v>
      </c>
      <c r="D42" s="93" t="s">
        <v>72</v>
      </c>
      <c r="E42" s="43">
        <v>-1.04445816355929</v>
      </c>
      <c r="F42" s="43">
        <v>-1.0597522327859401</v>
      </c>
      <c r="G42" s="43">
        <v>-0.76982343499198003</v>
      </c>
      <c r="H42" s="43">
        <v>-0.85073877433428802</v>
      </c>
      <c r="I42" s="43">
        <v>-1.1614602625838699</v>
      </c>
      <c r="J42" s="43">
        <v>-0.67695600279869295</v>
      </c>
      <c r="K42" s="43">
        <v>-0.42810223484381099</v>
      </c>
      <c r="L42" s="43">
        <v>-0.77030086018850596</v>
      </c>
      <c r="M42" s="44">
        <v>-0.38378400625593101</v>
      </c>
      <c r="N42" s="5"/>
      <c r="O42" s="36" t="str">
        <f t="shared" si="29"/>
        <v>C054–A006</v>
      </c>
      <c r="P42" s="30"/>
      <c r="Q42" s="37">
        <f t="shared" si="30"/>
        <v>-1.1318873386289166</v>
      </c>
      <c r="R42" s="37">
        <f t="shared" si="31"/>
        <v>0.78189076840761329</v>
      </c>
      <c r="S42" s="18">
        <f t="shared" si="32"/>
        <v>0.11882281151682154</v>
      </c>
      <c r="T42" s="30"/>
      <c r="U42" s="18">
        <f t="shared" si="33"/>
        <v>-4.7161972442871525</v>
      </c>
      <c r="V42" s="37">
        <f t="shared" si="34"/>
        <v>-3.2578782016983885</v>
      </c>
      <c r="W42" s="18">
        <f t="shared" si="35"/>
        <v>0.49509504798675602</v>
      </c>
      <c r="X42" s="30"/>
      <c r="Y42" s="19">
        <f t="shared" si="5"/>
        <v>-1.4701616433656988</v>
      </c>
      <c r="Z42" s="20">
        <f t="shared" si="6"/>
        <v>0.22341834295431229</v>
      </c>
      <c r="AA42" s="21" t="str">
        <f t="shared" si="36"/>
        <v/>
      </c>
      <c r="AB42" s="22" t="str">
        <f t="shared" si="37"/>
        <v/>
      </c>
    </row>
    <row r="43" spans="1:28" ht="15" customHeight="1" thickBot="1">
      <c r="A43" s="4" t="s">
        <v>62</v>
      </c>
      <c r="B43" s="46">
        <v>-1.72093674116147</v>
      </c>
      <c r="C43" s="47">
        <v>-1.47763098324895</v>
      </c>
      <c r="D43" s="47">
        <v>-2.6616783965098501</v>
      </c>
      <c r="E43" s="47">
        <v>-1.7878091945507599</v>
      </c>
      <c r="F43" s="47">
        <v>-1.4222331975141</v>
      </c>
      <c r="G43" s="47">
        <v>-1.9531794048648099</v>
      </c>
      <c r="H43" s="47">
        <v>-1.7178910976663699</v>
      </c>
      <c r="I43" s="47">
        <v>-1.50135407663497</v>
      </c>
      <c r="J43" s="47">
        <v>-1.5498703543647501</v>
      </c>
      <c r="K43" s="47">
        <v>-3.1698563608676</v>
      </c>
      <c r="L43" s="47">
        <v>-1.28712186689713</v>
      </c>
      <c r="M43" s="48">
        <v>-1.2843560933448599</v>
      </c>
      <c r="N43" s="5"/>
      <c r="O43" s="36" t="str">
        <f t="shared" si="29"/>
        <v>C054–A011</v>
      </c>
      <c r="P43" s="17"/>
      <c r="Q43" s="37">
        <f t="shared" si="30"/>
        <v>-1.1647693130839167</v>
      </c>
      <c r="R43" s="37">
        <f t="shared" si="31"/>
        <v>0.74900879395261311</v>
      </c>
      <c r="S43" s="18">
        <f t="shared" si="32"/>
        <v>7.0665328066397651E-2</v>
      </c>
      <c r="T43" s="67"/>
      <c r="U43" s="18">
        <f t="shared" si="33"/>
        <v>-4.853205471182986</v>
      </c>
      <c r="V43" s="37">
        <f t="shared" si="34"/>
        <v>-3.120869974802555</v>
      </c>
      <c r="W43" s="18">
        <f t="shared" si="35"/>
        <v>0.29443886694332366</v>
      </c>
      <c r="X43" s="67"/>
      <c r="Y43" s="19">
        <f t="shared" si="5"/>
        <v>-1.4083348261744382</v>
      </c>
      <c r="Z43" s="20">
        <f t="shared" si="6"/>
        <v>0.13286952479391861</v>
      </c>
      <c r="AA43" s="21" t="str">
        <f t="shared" si="36"/>
        <v/>
      </c>
      <c r="AB43" s="22" t="str">
        <f t="shared" si="37"/>
        <v/>
      </c>
    </row>
    <row r="44" spans="1:28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87" t="str">
        <f t="shared" si="29"/>
        <v>C054–A025</v>
      </c>
      <c r="P44" s="83"/>
      <c r="Q44" s="84">
        <f t="shared" si="30"/>
        <v>-1.0102975676009351</v>
      </c>
      <c r="R44" s="84">
        <f t="shared" si="31"/>
        <v>0.9034805394355947</v>
      </c>
      <c r="S44" s="80">
        <f t="shared" si="32"/>
        <v>7.7513834338762827E-2</v>
      </c>
      <c r="T44" s="89"/>
      <c r="U44" s="80">
        <f t="shared" si="33"/>
        <v>-4.2095731983372291</v>
      </c>
      <c r="V44" s="84">
        <f t="shared" si="34"/>
        <v>-3.7645022476483119</v>
      </c>
      <c r="W44" s="80">
        <f t="shared" si="35"/>
        <v>0.32297430974484503</v>
      </c>
      <c r="X44" s="89"/>
      <c r="Y44" s="81">
        <f t="shared" si="5"/>
        <v>-1.6987826027293826</v>
      </c>
      <c r="Z44" s="82">
        <f t="shared" si="6"/>
        <v>0.14574652966825138</v>
      </c>
      <c r="AA44" s="21" t="str">
        <f t="shared" si="36"/>
        <v/>
      </c>
      <c r="AB44" s="22" t="str">
        <f t="shared" si="37"/>
        <v/>
      </c>
    </row>
    <row r="45" spans="1:28" ht="15" customHeight="1">
      <c r="A45" s="5"/>
      <c r="B45" s="90"/>
      <c r="C45" s="49" t="s">
        <v>110</v>
      </c>
      <c r="D45" s="5"/>
      <c r="E45" s="5"/>
      <c r="F45" s="91"/>
      <c r="G45" s="5" t="s">
        <v>111</v>
      </c>
      <c r="H45" s="5"/>
      <c r="I45" s="5"/>
      <c r="J45" s="94"/>
      <c r="K45" s="5" t="s">
        <v>112</v>
      </c>
      <c r="L45" s="5"/>
      <c r="M45" s="5"/>
      <c r="N45" s="5"/>
      <c r="O45" s="87" t="str">
        <f t="shared" si="29"/>
        <v>C054–A030</v>
      </c>
      <c r="P45" s="79"/>
      <c r="Q45" s="84">
        <f t="shared" si="30"/>
        <v>-0.64213140168197103</v>
      </c>
      <c r="R45" s="84">
        <f t="shared" si="31"/>
        <v>1.2716467053545588</v>
      </c>
      <c r="S45" s="80">
        <f t="shared" si="32"/>
        <v>4.0199553200596753E-2</v>
      </c>
      <c r="T45" s="80"/>
      <c r="U45" s="80">
        <f t="shared" si="33"/>
        <v>-2.6755475070082126</v>
      </c>
      <c r="V45" s="84">
        <f t="shared" si="34"/>
        <v>-5.2985279389773279</v>
      </c>
      <c r="W45" s="80">
        <f t="shared" si="35"/>
        <v>0.16749813833581975</v>
      </c>
      <c r="X45" s="80"/>
      <c r="Y45" s="81">
        <f t="shared" si="5"/>
        <v>-2.3910324634374227</v>
      </c>
      <c r="Z45" s="82">
        <f t="shared" si="6"/>
        <v>7.55858024981136E-2</v>
      </c>
      <c r="AA45" s="21" t="str">
        <f t="shared" si="36"/>
        <v/>
      </c>
      <c r="AB45" s="22" t="str">
        <f t="shared" si="37"/>
        <v/>
      </c>
    </row>
    <row r="46" spans="1:28" ht="15" customHeight="1">
      <c r="A46" s="5"/>
      <c r="B46" s="50" t="s">
        <v>74</v>
      </c>
      <c r="C46" s="50" t="s">
        <v>75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36" t="str">
        <f t="shared" si="29"/>
        <v>C054–A036</v>
      </c>
      <c r="P46" s="17"/>
      <c r="Q46" s="37">
        <f t="shared" si="30"/>
        <v>-0.52739570042941597</v>
      </c>
      <c r="R46" s="37">
        <f t="shared" si="31"/>
        <v>1.386382406607114</v>
      </c>
      <c r="S46" s="18">
        <f t="shared" si="32"/>
        <v>0.17271018851336589</v>
      </c>
      <c r="T46" s="18"/>
      <c r="U46" s="18">
        <f t="shared" si="33"/>
        <v>-2.1974820851225667</v>
      </c>
      <c r="V46" s="37">
        <f t="shared" si="34"/>
        <v>-5.7765933608629743</v>
      </c>
      <c r="W46" s="18">
        <f t="shared" si="35"/>
        <v>0.71962578547235867</v>
      </c>
      <c r="X46" s="18"/>
      <c r="Y46" s="19">
        <f t="shared" si="5"/>
        <v>-2.6067659570681294</v>
      </c>
      <c r="Z46" s="20">
        <f t="shared" si="6"/>
        <v>0.32474087792073947</v>
      </c>
      <c r="AA46" s="21" t="str">
        <f t="shared" si="36"/>
        <v/>
      </c>
      <c r="AB46" s="22" t="str">
        <f t="shared" si="37"/>
        <v/>
      </c>
    </row>
    <row r="47" spans="1:2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1" t="str">
        <f t="shared" si="29"/>
        <v>C054 w/o amine</v>
      </c>
      <c r="P47" s="52"/>
      <c r="Q47" s="53">
        <f t="shared" si="30"/>
        <v>-1.9137781070365298</v>
      </c>
      <c r="R47" s="54"/>
      <c r="S47" s="54">
        <f t="shared" si="32"/>
        <v>0.88818216869675926</v>
      </c>
      <c r="T47" s="54"/>
      <c r="U47" s="54">
        <f t="shared" si="33"/>
        <v>-7.974075445985541</v>
      </c>
      <c r="V47" s="54">
        <f>-U47</f>
        <v>7.974075445985541</v>
      </c>
      <c r="W47" s="54">
        <f t="shared" si="35"/>
        <v>3.7007590362364988</v>
      </c>
      <c r="X47" s="54"/>
      <c r="Y47" s="54">
        <f t="shared" si="5"/>
        <v>3.598409497285894</v>
      </c>
      <c r="Z47" s="55">
        <f t="shared" si="6"/>
        <v>1.6700176156301889</v>
      </c>
      <c r="AA47" s="21"/>
      <c r="AB47" s="5"/>
    </row>
    <row r="48" spans="1:28">
      <c r="A48" s="5"/>
      <c r="B48" s="22" t="s">
        <v>76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17"/>
      <c r="P48" s="17"/>
      <c r="Q48" s="18"/>
      <c r="R48" s="18"/>
      <c r="S48" s="18"/>
      <c r="T48" s="18"/>
      <c r="U48" s="18"/>
      <c r="V48" s="18"/>
      <c r="W48" s="18"/>
      <c r="X48" s="18"/>
      <c r="Y48" s="56"/>
      <c r="Z48" s="56"/>
      <c r="AA48" s="5"/>
      <c r="AB48" s="5"/>
    </row>
    <row r="49" spans="15:26">
      <c r="O49" s="17"/>
      <c r="P49" s="17"/>
      <c r="Q49" s="18"/>
      <c r="R49" s="18"/>
      <c r="S49" s="18"/>
      <c r="T49" s="18"/>
      <c r="U49" s="18"/>
      <c r="V49" s="18"/>
      <c r="W49" s="18"/>
      <c r="X49" s="18"/>
      <c r="Y49" s="56"/>
      <c r="Z49" s="56"/>
    </row>
    <row r="50" spans="15:26">
      <c r="O50" s="17"/>
      <c r="P50" s="17"/>
      <c r="Q50" s="18"/>
      <c r="R50" s="18"/>
      <c r="S50" s="18"/>
      <c r="T50" s="18"/>
      <c r="U50" s="18"/>
      <c r="V50" s="18"/>
      <c r="W50" s="18"/>
      <c r="X50" s="18"/>
      <c r="Y50" s="56"/>
      <c r="Z50" s="56"/>
    </row>
    <row r="51" spans="15:26">
      <c r="O51" s="17"/>
      <c r="P51" s="17"/>
      <c r="Q51" s="18"/>
      <c r="R51" s="18"/>
      <c r="S51" s="18"/>
      <c r="T51" s="18"/>
      <c r="U51" s="18"/>
      <c r="V51" s="18"/>
      <c r="W51" s="18"/>
      <c r="X51" s="18"/>
      <c r="Y51" s="56"/>
      <c r="Z51" s="56"/>
    </row>
    <row r="52" spans="15:26">
      <c r="O52" s="57"/>
      <c r="P52" s="17"/>
      <c r="Q52" s="18"/>
      <c r="R52" s="18"/>
      <c r="S52" s="18"/>
      <c r="T52" s="18"/>
      <c r="U52" s="18"/>
      <c r="V52" s="18"/>
      <c r="W52" s="18"/>
      <c r="X52" s="18"/>
      <c r="Y52" s="58"/>
      <c r="Z52" s="58"/>
    </row>
  </sheetData>
  <mergeCells count="41">
    <mergeCell ref="B19:D19"/>
    <mergeCell ref="E19:G19"/>
    <mergeCell ref="H19:J19"/>
    <mergeCell ref="K19:M19"/>
    <mergeCell ref="B17:D17"/>
    <mergeCell ref="E17:G17"/>
    <mergeCell ref="H17:J17"/>
    <mergeCell ref="K17:M17"/>
    <mergeCell ref="B18:D18"/>
    <mergeCell ref="E18:G18"/>
    <mergeCell ref="H18:J18"/>
    <mergeCell ref="K18:M18"/>
    <mergeCell ref="B15:D15"/>
    <mergeCell ref="E15:G15"/>
    <mergeCell ref="H15:J15"/>
    <mergeCell ref="K15:M15"/>
    <mergeCell ref="B16:D16"/>
    <mergeCell ref="E16:G16"/>
    <mergeCell ref="H16:J16"/>
    <mergeCell ref="K16:M16"/>
    <mergeCell ref="O14:O15"/>
    <mergeCell ref="Q14:S14"/>
    <mergeCell ref="U14:W14"/>
    <mergeCell ref="Y14:Z14"/>
    <mergeCell ref="AA14:AB14"/>
    <mergeCell ref="B13:D13"/>
    <mergeCell ref="E13:G13"/>
    <mergeCell ref="H13:J13"/>
    <mergeCell ref="K13:M13"/>
    <mergeCell ref="B14:D14"/>
    <mergeCell ref="E14:G14"/>
    <mergeCell ref="H14:J14"/>
    <mergeCell ref="K14:M14"/>
    <mergeCell ref="E3:F3"/>
    <mergeCell ref="E8:F8"/>
    <mergeCell ref="O11:R11"/>
    <mergeCell ref="B12:D12"/>
    <mergeCell ref="E12:G12"/>
    <mergeCell ref="H12:J12"/>
    <mergeCell ref="K12:M12"/>
    <mergeCell ref="O12:R12"/>
  </mergeCells>
  <conditionalFormatting sqref="E3">
    <cfRule type="expression" dxfId="1" priority="3">
      <formula>LEN(TRIM(E3))=0</formula>
    </cfRule>
  </conditionalFormatting>
  <conditionalFormatting sqref="E4 E8">
    <cfRule type="expression" dxfId="0" priority="1">
      <formula>LEN(TRIM(E4))=0</formula>
    </cfRule>
  </conditionalFormatting>
  <pageMargins left="0.70833333333333304" right="0.70833333333333304" top="0.74791666666666701" bottom="0.74791666666666701" header="0.511811023622047" footer="0.511811023622047"/>
  <pageSetup paperSize="9" scale="7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joerg</dc:creator>
  <cp:keywords/>
  <dc:description/>
  <cp:lastModifiedBy>Sarah Berger</cp:lastModifiedBy>
  <cp:revision>4</cp:revision>
  <dcterms:created xsi:type="dcterms:W3CDTF">2021-03-18T15:08:46Z</dcterms:created>
  <dcterms:modified xsi:type="dcterms:W3CDTF">2022-04-12T17:47:32Z</dcterms:modified>
  <cp:category/>
  <cp:contentStatus/>
</cp:coreProperties>
</file>