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media/image10.png" ContentType="image/png"/>
  <Override PartName="/xl/media/image11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ate 1" sheetId="1" state="visible" r:id="rId2"/>
    <sheet name="Plate 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<sst xmlns="http://schemas.openxmlformats.org/spreadsheetml/2006/main" count="194" uniqueCount="110">
  <si>
    <r>
      <rPr>
        <b val="true"/>
        <sz val="14"/>
        <color rgb="FF325596"/>
        <rFont val="Calibri"/>
        <family val="2"/>
        <charset val="1"/>
      </rPr>
      <t xml:space="preserve">BioRedAm Activity Assay</t>
    </r>
    <r>
      <rPr>
        <b val="true"/>
        <sz val="14"/>
        <color rgb="FF7F7F7F"/>
        <rFont val="Calibri"/>
        <family val="2"/>
        <charset val="1"/>
      </rPr>
      <t xml:space="preserve"> </t>
    </r>
    <r>
      <rPr>
        <sz val="14"/>
        <color rgb="FF7F7F7F"/>
        <rFont val="Calibri"/>
        <family val="2"/>
        <charset val="1"/>
      </rPr>
      <t xml:space="preserve">| Spectrophotometric Determination of NADPH Consumption</t>
    </r>
  </si>
  <si>
    <t xml:space="preserve">Enzyme:</t>
  </si>
  <si>
    <t xml:space="preserve">IR00427</t>
  </si>
  <si>
    <t xml:space="preserve">Assay Method:</t>
  </si>
  <si>
    <t xml:space="preserve">photometric, manual pipetting</t>
  </si>
  <si>
    <t xml:space="preserve">Assay Conditions:</t>
  </si>
  <si>
    <t xml:space="preserve">50 mM carbonyl compound, 50 mM amine (exception: A001, 500 mM), 2 mM NADPH, 2 mg/mL IRED (crude lysate), 10% (v/v) DMSO, bicine–NaOH buffer (100 mM, pH 8.0)</t>
  </si>
  <si>
    <t xml:space="preserve">Instrument Settings:</t>
  </si>
  <si>
    <r>
      <rPr>
        <i val="true"/>
        <sz val="11"/>
        <color rgb="FF000000"/>
        <rFont val="Calibri"/>
        <family val="2"/>
        <charset val="1"/>
      </rPr>
      <t xml:space="preserve">Molecular Devices</t>
    </r>
    <r>
      <rPr>
        <sz val="11"/>
        <color rgb="FF000000"/>
        <rFont val="Calibri"/>
        <family val="2"/>
        <charset val="1"/>
      </rPr>
      <t xml:space="preserve"> SpectraMax M2 plate reader; wavelength 370 nm; 30 °C, 1 h, measurement interval 30 s, pathlength determination (PathCheck) via cuvette reference</t>
    </r>
  </si>
  <si>
    <t xml:space="preserve">Lab Journal Code:</t>
  </si>
  <si>
    <t xml:space="preserve">BES-BC-075</t>
  </si>
  <si>
    <t xml:space="preserve">Experiment Date:</t>
  </si>
  <si>
    <t xml:space="preserve">31.05.2022</t>
  </si>
  <si>
    <t xml:space="preserve">Plate Layout:</t>
  </si>
  <si>
    <t xml:space="preserve">Analysis:</t>
  </si>
  <si>
    <r>
      <rPr>
        <b val="true"/>
        <i val="true"/>
        <sz val="11"/>
        <color rgb="FF000000"/>
        <rFont val="Calibri"/>
        <family val="2"/>
        <charset val="1"/>
      </rPr>
      <t xml:space="preserve">ε</t>
    </r>
    <r>
      <rPr>
        <b val="true"/>
        <vertAlign val="subscript"/>
        <sz val="11"/>
        <color rgb="FF000000"/>
        <rFont val="Calibri"/>
        <family val="2"/>
        <charset val="1"/>
      </rPr>
      <t xml:space="preserve">370</t>
    </r>
    <r>
      <rPr>
        <b val="true"/>
        <sz val="11"/>
        <color rgb="FF000000"/>
        <rFont val="Calibri"/>
        <family val="2"/>
        <charset val="1"/>
      </rPr>
      <t xml:space="preserve">(NADPH) [M</t>
    </r>
    <r>
      <rPr>
        <b val="true"/>
        <vertAlign val="superscript"/>
        <sz val="11"/>
        <color rgb="FF000000"/>
        <rFont val="Calibri"/>
        <family val="2"/>
        <charset val="1"/>
      </rPr>
      <t xml:space="preserve">–1</t>
    </r>
    <r>
      <rPr>
        <b val="true"/>
        <sz val="11"/>
        <color rgb="FF000000"/>
        <rFont val="Calibri"/>
        <family val="2"/>
        <charset val="1"/>
      </rPr>
      <t xml:space="preserve"> cm</t>
    </r>
    <r>
      <rPr>
        <b val="true"/>
        <vertAlign val="superscript"/>
        <sz val="11"/>
        <color rgb="FF000000"/>
        <rFont val="Calibri"/>
        <family val="2"/>
        <charset val="1"/>
      </rPr>
      <t xml:space="preserve">–1</t>
    </r>
    <r>
      <rPr>
        <b val="true"/>
        <sz val="11"/>
        <color rgb="FF000000"/>
        <rFont val="Calibri"/>
        <family val="2"/>
        <charset val="1"/>
      </rPr>
      <t xml:space="preserve">]:</t>
    </r>
  </si>
  <si>
    <t xml:space="preserve">A</t>
  </si>
  <si>
    <t xml:space="preserve">C122–A001</t>
  </si>
  <si>
    <t xml:space="preserve">C003–A001</t>
  </si>
  <si>
    <t xml:space="preserve">C067–A001</t>
  </si>
  <si>
    <t xml:space="preserve">C042–A001</t>
  </si>
  <si>
    <r>
      <rPr>
        <b val="true"/>
        <i val="true"/>
        <sz val="11"/>
        <color rgb="FF000000"/>
        <rFont val="Calibri"/>
        <family val="2"/>
        <charset val="1"/>
      </rPr>
      <t xml:space="preserve">c</t>
    </r>
    <r>
      <rPr>
        <b val="true"/>
        <sz val="11"/>
        <color rgb="FF000000"/>
        <rFont val="Calibri"/>
        <family val="2"/>
        <charset val="1"/>
      </rPr>
      <t xml:space="preserve">(lysate) [mg mL</t>
    </r>
    <r>
      <rPr>
        <b val="true"/>
        <vertAlign val="superscript"/>
        <sz val="11"/>
        <color rgb="FF000000"/>
        <rFont val="Calibri"/>
        <family val="2"/>
        <charset val="1"/>
      </rPr>
      <t xml:space="preserve">–1</t>
    </r>
    <r>
      <rPr>
        <b val="true"/>
        <sz val="11"/>
        <color rgb="FF000000"/>
        <rFont val="Calibri"/>
        <family val="2"/>
        <charset val="1"/>
      </rPr>
      <t xml:space="preserve">]:</t>
    </r>
  </si>
  <si>
    <t xml:space="preserve">B</t>
  </si>
  <si>
    <t xml:space="preserve">C122–A002</t>
  </si>
  <si>
    <t xml:space="preserve">C003–A002</t>
  </si>
  <si>
    <t xml:space="preserve">C067–A002</t>
  </si>
  <si>
    <t xml:space="preserve">C042–A002</t>
  </si>
  <si>
    <t xml:space="preserve">C</t>
  </si>
  <si>
    <t xml:space="preserve">C122–A006</t>
  </si>
  <si>
    <t xml:space="preserve">C003–A006</t>
  </si>
  <si>
    <t xml:space="preserve">C067–A006</t>
  </si>
  <si>
    <t xml:space="preserve">C042–A006</t>
  </si>
  <si>
    <t xml:space="preserve">substrate combination</t>
  </si>
  <si>
    <r>
      <rPr>
        <b val="true"/>
        <sz val="11"/>
        <color rgb="FFFFFFFF"/>
        <rFont val="Calibri"/>
        <family val="2"/>
        <charset val="1"/>
      </rPr>
      <t xml:space="preserve">slope [mAU min</t>
    </r>
    <r>
      <rPr>
        <b val="true"/>
        <vertAlign val="superscript"/>
        <sz val="11"/>
        <color rgb="FFFFFFFF"/>
        <rFont val="Calibri"/>
        <family val="2"/>
        <charset val="1"/>
      </rPr>
      <t xml:space="preserve">–1</t>
    </r>
    <r>
      <rPr>
        <b val="true"/>
        <sz val="11"/>
        <color rgb="FFFFFFFF"/>
        <rFont val="Calibri"/>
        <family val="2"/>
        <charset val="1"/>
      </rPr>
      <t xml:space="preserve">]</t>
    </r>
  </si>
  <si>
    <r>
      <rPr>
        <b val="true"/>
        <sz val="11"/>
        <color rgb="FFFFFFFF"/>
        <rFont val="Calibri"/>
        <family val="2"/>
        <charset val="1"/>
      </rPr>
      <t xml:space="preserve">norm. slope [mAU min</t>
    </r>
    <r>
      <rPr>
        <b val="true"/>
        <vertAlign val="superscript"/>
        <sz val="11"/>
        <color rgb="FFFFFFFF"/>
        <rFont val="Calibri"/>
        <family val="2"/>
        <charset val="1"/>
      </rPr>
      <t xml:space="preserve">–1</t>
    </r>
    <r>
      <rPr>
        <b val="true"/>
        <sz val="11"/>
        <color rgb="FFFFFFFF"/>
        <rFont val="Calibri"/>
        <family val="2"/>
        <charset val="1"/>
      </rPr>
      <t xml:space="preserve"> cm</t>
    </r>
    <r>
      <rPr>
        <b val="true"/>
        <vertAlign val="superscript"/>
        <sz val="11"/>
        <color rgb="FFFFFFFF"/>
        <rFont val="Calibri"/>
        <family val="2"/>
        <charset val="1"/>
      </rPr>
      <t xml:space="preserve">–1</t>
    </r>
    <r>
      <rPr>
        <b val="true"/>
        <sz val="11"/>
        <color rgb="FFFFFFFF"/>
        <rFont val="Calibri"/>
        <family val="2"/>
        <charset val="1"/>
      </rPr>
      <t xml:space="preserve">]</t>
    </r>
  </si>
  <si>
    <r>
      <rPr>
        <b val="true"/>
        <sz val="11"/>
        <color rgb="FFFFFFFF"/>
        <rFont val="Calibri"/>
        <family val="2"/>
        <charset val="1"/>
      </rPr>
      <t xml:space="preserve">activity [mU mg</t>
    </r>
    <r>
      <rPr>
        <b val="true"/>
        <vertAlign val="superscript"/>
        <sz val="11"/>
        <color rgb="FFFFFFFF"/>
        <rFont val="Calibri"/>
        <family val="2"/>
        <charset val="1"/>
      </rPr>
      <t xml:space="preserve">–1</t>
    </r>
    <r>
      <rPr>
        <b val="true"/>
        <sz val="11"/>
        <color rgb="FFFFFFFF"/>
        <rFont val="Calibri"/>
        <family val="2"/>
        <charset val="1"/>
      </rPr>
      <t xml:space="preserve">]</t>
    </r>
  </si>
  <si>
    <t xml:space="preserve">Hit Finder</t>
  </si>
  <si>
    <t xml:space="preserve">D</t>
  </si>
  <si>
    <t xml:space="preserve">C122–A011</t>
  </si>
  <si>
    <t xml:space="preserve">C003–A011</t>
  </si>
  <si>
    <t xml:space="preserve">C067–A011</t>
  </si>
  <si>
    <t xml:space="preserve">C042–A011</t>
  </si>
  <si>
    <t xml:space="preserve">mean</t>
  </si>
  <si>
    <r>
      <rPr>
        <i val="true"/>
        <sz val="11"/>
        <color rgb="FFFFFFFF"/>
        <rFont val="Calibri"/>
        <family val="2"/>
        <charset val="1"/>
      </rPr>
      <t xml:space="preserve">mean</t>
    </r>
    <r>
      <rPr>
        <i val="true"/>
        <vertAlign val="subscript"/>
        <sz val="11"/>
        <color rgb="FFFFFFFF"/>
        <rFont val="Calibri"/>
        <family val="2"/>
        <charset val="1"/>
      </rPr>
      <t xml:space="preserve">corr</t>
    </r>
  </si>
  <si>
    <t xml:space="preserve">SD</t>
  </si>
  <si>
    <t xml:space="preserve">5 SD</t>
  </si>
  <si>
    <t xml:space="preserve">3 SD</t>
  </si>
  <si>
    <t xml:space="preserve">E</t>
  </si>
  <si>
    <t xml:space="preserve">C122–A025</t>
  </si>
  <si>
    <t xml:space="preserve">C003–A025</t>
  </si>
  <si>
    <t xml:space="preserve">C067–A025</t>
  </si>
  <si>
    <t xml:space="preserve">C042–A025</t>
  </si>
  <si>
    <t xml:space="preserve">F</t>
  </si>
  <si>
    <t xml:space="preserve">C122–A030</t>
  </si>
  <si>
    <t xml:space="preserve">C003–A030</t>
  </si>
  <si>
    <t xml:space="preserve">C067–A030</t>
  </si>
  <si>
    <t xml:space="preserve">C042–A030</t>
  </si>
  <si>
    <t xml:space="preserve">G</t>
  </si>
  <si>
    <t xml:space="preserve">C122–A036</t>
  </si>
  <si>
    <t xml:space="preserve">C003–A036</t>
  </si>
  <si>
    <t xml:space="preserve">C067–A036</t>
  </si>
  <si>
    <t xml:space="preserve">C042–A036</t>
  </si>
  <si>
    <t xml:space="preserve">H</t>
  </si>
  <si>
    <t xml:space="preserve">C122 w/o amine</t>
  </si>
  <si>
    <t xml:space="preserve">C003 w/o amine</t>
  </si>
  <si>
    <t xml:space="preserve">C067 w/o amine</t>
  </si>
  <si>
    <t xml:space="preserve">C042 w/o amine</t>
  </si>
  <si>
    <t xml:space="preserve">PathCheck Data:</t>
  </si>
  <si>
    <t xml:space="preserve">pathlength [cm]</t>
  </si>
  <si>
    <t xml:space="preserve">erroneous PathCheck reading due to precipitation –&gt; standard value (0.24) used</t>
  </si>
  <si>
    <t xml:space="preserve">Kinetic Data:</t>
  </si>
  <si>
    <t xml:space="preserve">max. absorbance change [mAU/min]</t>
  </si>
  <si>
    <t xml:space="preserve">fast reaction: Vmax over 10 data points</t>
  </si>
  <si>
    <t xml:space="preserve">(rest)</t>
  </si>
  <si>
    <t xml:space="preserve">slower reactions: Vmax over 30 data points, initial 600 sec discarded</t>
  </si>
  <si>
    <t xml:space="preserve">INSERT IMAGE OF KINETIC CURVES HERE</t>
  </si>
  <si>
    <t xml:space="preserve">BES-BC-086</t>
  </si>
  <si>
    <t xml:space="preserve">01.06.2022</t>
  </si>
  <si>
    <t xml:space="preserve">C093–A001</t>
  </si>
  <si>
    <t xml:space="preserve">C028–A001</t>
  </si>
  <si>
    <t xml:space="preserve">C037–A001</t>
  </si>
  <si>
    <t xml:space="preserve">C054–A001</t>
  </si>
  <si>
    <t xml:space="preserve">C093–A002</t>
  </si>
  <si>
    <t xml:space="preserve">C028–A002</t>
  </si>
  <si>
    <t xml:space="preserve">C037–A002</t>
  </si>
  <si>
    <t xml:space="preserve">C054–A002</t>
  </si>
  <si>
    <t xml:space="preserve">C093–A006</t>
  </si>
  <si>
    <t xml:space="preserve">C028–A006</t>
  </si>
  <si>
    <t xml:space="preserve">C037–A006</t>
  </si>
  <si>
    <t xml:space="preserve">C054–A006</t>
  </si>
  <si>
    <t xml:space="preserve">C093–A011</t>
  </si>
  <si>
    <t xml:space="preserve">C028–A011</t>
  </si>
  <si>
    <t xml:space="preserve">C037–A011</t>
  </si>
  <si>
    <t xml:space="preserve">C054–A011</t>
  </si>
  <si>
    <t xml:space="preserve">C093–A025</t>
  </si>
  <si>
    <t xml:space="preserve">C028–A025</t>
  </si>
  <si>
    <t xml:space="preserve">C037–A025</t>
  </si>
  <si>
    <t xml:space="preserve">C054–A025</t>
  </si>
  <si>
    <t xml:space="preserve">C093–A030</t>
  </si>
  <si>
    <t xml:space="preserve">C028–A030</t>
  </si>
  <si>
    <t xml:space="preserve">C037–A030</t>
  </si>
  <si>
    <t xml:space="preserve">C054–A030</t>
  </si>
  <si>
    <t xml:space="preserve">C093–A036</t>
  </si>
  <si>
    <t xml:space="preserve">C028–A036</t>
  </si>
  <si>
    <t xml:space="preserve">C037–A036</t>
  </si>
  <si>
    <t xml:space="preserve">C054–A036</t>
  </si>
  <si>
    <t xml:space="preserve">C093 w/o amine</t>
  </si>
  <si>
    <t xml:space="preserve">C028 w/o amine</t>
  </si>
  <si>
    <t xml:space="preserve">C037 w/o amine</t>
  </si>
  <si>
    <t xml:space="preserve">C054 w/o amine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</si>
</sst>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0.0"/>
    <numFmt numFmtId="167" formatCode="0.000"/>
    <numFmt numFmtId="168" formatCode="General"/>
    <numFmt numFmtId="169" formatCode="0.00"/>
    <numFmt numFmtId="170" formatCode="0"/>
  </numFmts>
  <fonts count="3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325596"/>
      <name val="Calibri"/>
      <family val="2"/>
      <charset val="1"/>
    </font>
    <font>
      <b val="true"/>
      <sz val="14"/>
      <color rgb="FF7F7F7F"/>
      <name val="Calibri"/>
      <family val="2"/>
      <charset val="1"/>
    </font>
    <font>
      <sz val="14"/>
      <color rgb="FF7F7F7F"/>
      <name val="Calibri"/>
      <family val="2"/>
      <charset val="1"/>
    </font>
    <font>
      <b val="true"/>
      <sz val="11"/>
      <color rgb="FF325596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D27A7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vertAlign val="subscript"/>
      <sz val="11"/>
      <color rgb="FF000000"/>
      <name val="Calibri"/>
      <family val="2"/>
      <charset val="1"/>
    </font>
    <font>
      <b val="true"/>
      <vertAlign val="superscript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vertAlign val="superscript"/>
      <sz val="11"/>
      <color rgb="FFFFFFFF"/>
      <name val="Calibri"/>
      <family val="2"/>
      <charset val="1"/>
    </font>
    <font>
      <i val="true"/>
      <sz val="11"/>
      <color rgb="FFFFFFFF"/>
      <name val="Calibri"/>
      <family val="2"/>
      <charset val="1"/>
    </font>
    <font>
      <i val="true"/>
      <vertAlign val="subscript"/>
      <sz val="11"/>
      <color rgb="FFFFFFFF"/>
      <name val="Calibri"/>
      <family val="2"/>
      <charset val="1"/>
    </font>
    <font>
      <i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73AA3C"/>
      <name val="Calibri"/>
      <family val="2"/>
      <charset val="1"/>
    </font>
    <font>
      <b val="true"/>
      <sz val="11"/>
      <color rgb="FFF09600"/>
      <name val="Calibri"/>
      <family val="2"/>
      <charset val="1"/>
    </font>
    <font>
      <sz val="11"/>
      <color rgb="FF7F7F7F"/>
      <name val="Calibri"/>
      <family val="2"/>
      <charset val="1"/>
    </font>
    <font>
      <b val="true"/>
      <sz val="11"/>
      <color rgb="FF7F7F7F"/>
      <name val="Calibri"/>
      <family val="2"/>
      <charset val="1"/>
    </font>
    <font>
      <sz val="9"/>
      <color rgb="FF9F0505"/>
      <name val="Calibri"/>
      <family val="2"/>
      <charset val="1"/>
    </font>
    <font>
      <b val="true"/>
      <sz val="11"/>
      <name val="Calibri"/>
      <family val="2"/>
      <charset val="1"/>
    </font>
    <font>
      <sz val="9"/>
      <color rgb="FF0D27A7"/>
      <name val="Calibri"/>
      <family val="2"/>
      <charset val="1"/>
    </font>
    <font>
      <sz val="9"/>
      <color rgb="FF595959"/>
      <name val="Calibri"/>
      <family val="2"/>
    </font>
    <font>
      <b val="true"/>
      <sz val="10"/>
      <color rgb="FF595959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325596"/>
        <bgColor rgb="FF595959"/>
      </patternFill>
    </fill>
    <fill>
      <patternFill patternType="solid">
        <fgColor rgb="FFD9D9D9"/>
        <bgColor rgb="FFC2CBFA"/>
      </patternFill>
    </fill>
    <fill>
      <patternFill patternType="solid">
        <fgColor rgb="FF6F91CF"/>
        <bgColor rgb="FF969696"/>
      </patternFill>
    </fill>
    <fill>
      <patternFill patternType="solid">
        <fgColor rgb="FFF2F2F2"/>
        <bgColor rgb="FFFFFFFF"/>
      </patternFill>
    </fill>
    <fill>
      <patternFill patternType="solid">
        <fgColor rgb="FFFDBCBC"/>
        <bgColor rgb="FFFF99CC"/>
      </patternFill>
    </fill>
    <fill>
      <patternFill patternType="solid">
        <fgColor rgb="FFC2CBFA"/>
        <bgColor rgb="FFD9D9D9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thin">
        <color rgb="FF7F7F7F"/>
      </bottom>
      <diagonal/>
    </border>
    <border diagonalUp="false" diagonalDown="false">
      <left style="thin"/>
      <right style="thin"/>
      <top style="medium"/>
      <bottom style="thin">
        <color rgb="FF7F7F7F"/>
      </bottom>
      <diagonal/>
    </border>
    <border diagonalUp="false" diagonalDown="false">
      <left style="thin"/>
      <right style="medium"/>
      <top style="medium"/>
      <bottom style="thin">
        <color rgb="FF7F7F7F"/>
      </bottom>
      <diagonal/>
    </border>
    <border diagonalUp="false" diagonalDown="false">
      <left style="medium"/>
      <right style="thin"/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medium"/>
      <top style="thin">
        <color rgb="FF7F7F7F"/>
      </top>
      <bottom style="thin">
        <color rgb="FF7F7F7F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>
        <color rgb="FFFFFFFF"/>
      </left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>
        <color rgb="FF7F7F7F"/>
      </top>
      <bottom style="medium"/>
      <diagonal/>
    </border>
    <border diagonalUp="false" diagonalDown="false">
      <left style="thin"/>
      <right style="thin"/>
      <top style="thin">
        <color rgb="FF7F7F7F"/>
      </top>
      <bottom style="medium"/>
      <diagonal/>
    </border>
    <border diagonalUp="false" diagonalDown="false">
      <left style="thin"/>
      <right style="medium"/>
      <top style="thin">
        <color rgb="FF7F7F7F"/>
      </top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4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3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3" fillId="5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23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3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6" fillId="0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24" fillId="5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4" fillId="5" borderId="1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4" fillId="5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3" fillId="5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3" fillId="5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3" fillId="5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FFC25D"/>
        </patternFill>
      </fill>
    </dxf>
    <dxf>
      <fill>
        <patternFill>
          <bgColor rgb="FFFFC25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F0505"/>
      <rgbColor rgb="FF008000"/>
      <rgbColor rgb="FF000080"/>
      <rgbColor rgb="FF73AA3C"/>
      <rgbColor rgb="FF800080"/>
      <rgbColor rgb="FF008080"/>
      <rgbColor rgb="FFD9D9D9"/>
      <rgbColor rgb="FF7F7F7F"/>
      <rgbColor rgb="FF6F91CF"/>
      <rgbColor rgb="FF993366"/>
      <rgbColor rgb="FFF2F2F2"/>
      <rgbColor rgb="FFCCFFFF"/>
      <rgbColor rgb="FF660066"/>
      <rgbColor rgb="FFFF8080"/>
      <rgbColor rgb="FF325596"/>
      <rgbColor rgb="FFC2CBF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DBCBC"/>
      <rgbColor rgb="FF3366FF"/>
      <rgbColor rgb="FF33CCCC"/>
      <rgbColor rgb="FF99CC00"/>
      <rgbColor rgb="FFFFC25D"/>
      <rgbColor rgb="FFF096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0D27A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c2cbfa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'Plate 1'!$Z$16:$Z$22,'Plate 1'!$Z$24:$Z$30,'Plate 1'!$Z$32:$Z$38,'Plate 1'!$Z$40:$Z$46</c:f>
                <c:numCache>
                  <c:formatCode>General</c:formatCode>
                  <c:ptCount val="28"/>
                  <c:pt idx="0">
                    <c:v>0.0438858025129057</c:v>
                  </c:pt>
                  <c:pt idx="1">
                    <c:v>0.0545832976923479</c:v>
                  </c:pt>
                  <c:pt idx="2">
                    <c:v>0.214561982793033</c:v>
                  </c:pt>
                  <c:pt idx="3">
                    <c:v>0.141889239052561</c:v>
                  </c:pt>
                  <c:pt idx="4">
                    <c:v>0.194372371263772</c:v>
                  </c:pt>
                  <c:pt idx="5">
                    <c:v>2.95191987495099</c:v>
                  </c:pt>
                  <c:pt idx="6">
                    <c:v>2.78690375805355</c:v>
                  </c:pt>
                  <c:pt idx="7">
                    <c:v>0.125532323099334</c:v>
                  </c:pt>
                  <c:pt idx="8">
                    <c:v>0.140297367073606</c:v>
                  </c:pt>
                  <c:pt idx="9">
                    <c:v>0.0701013541006115</c:v>
                  </c:pt>
                  <c:pt idx="10">
                    <c:v>0.760386815609613</c:v>
                  </c:pt>
                  <c:pt idx="11">
                    <c:v>0.315924174515539</c:v>
                  </c:pt>
                  <c:pt idx="12">
                    <c:v>0.460448820907748</c:v>
                  </c:pt>
                  <c:pt idx="13">
                    <c:v>0.235070939353493</c:v>
                  </c:pt>
                  <c:pt idx="14">
                    <c:v>0.163773824299758</c:v>
                  </c:pt>
                  <c:pt idx="15">
                    <c:v>0.364576997361259</c:v>
                  </c:pt>
                  <c:pt idx="16">
                    <c:v>0.0877349474149565</c:v>
                  </c:pt>
                  <c:pt idx="17">
                    <c:v>0.0849584672338967</c:v>
                  </c:pt>
                  <c:pt idx="18">
                    <c:v>0.0537576488932922</c:v>
                  </c:pt>
                  <c:pt idx="19">
                    <c:v>0.156671705259986</c:v>
                  </c:pt>
                  <c:pt idx="20">
                    <c:v>0.104713421439593</c:v>
                  </c:pt>
                  <c:pt idx="21">
                    <c:v>0.0453738583765521</c:v>
                  </c:pt>
                  <c:pt idx="22">
                    <c:v>0.166141719462296</c:v>
                  </c:pt>
                  <c:pt idx="23">
                    <c:v>0.0654589016237441</c:v>
                  </c:pt>
                  <c:pt idx="24">
                    <c:v>0.252496762778049</c:v>
                  </c:pt>
                  <c:pt idx="25">
                    <c:v>0.0310600408127349</c:v>
                  </c:pt>
                  <c:pt idx="26">
                    <c:v>0.135103574816262</c:v>
                  </c:pt>
                  <c:pt idx="27">
                    <c:v>0.0404737920215033</c:v>
                  </c:pt>
                </c:numCache>
              </c:numRef>
            </c:plus>
            <c:minus>
              <c:numRef>
                <c:f>'Plate 1'!$Z$16:$Z$22,'Plate 1'!$Z$24:$Z$30,'Plate 1'!$Z$32:$Z$38,'Plate 1'!$Z$40:$Z$46</c:f>
                <c:numCache>
                  <c:formatCode>General</c:formatCode>
                  <c:ptCount val="28"/>
                  <c:pt idx="0">
                    <c:v>0.0438858025129057</c:v>
                  </c:pt>
                  <c:pt idx="1">
                    <c:v>0.0545832976923479</c:v>
                  </c:pt>
                  <c:pt idx="2">
                    <c:v>0.214561982793033</c:v>
                  </c:pt>
                  <c:pt idx="3">
                    <c:v>0.141889239052561</c:v>
                  </c:pt>
                  <c:pt idx="4">
                    <c:v>0.194372371263772</c:v>
                  </c:pt>
                  <c:pt idx="5">
                    <c:v>2.95191987495099</c:v>
                  </c:pt>
                  <c:pt idx="6">
                    <c:v>2.78690375805355</c:v>
                  </c:pt>
                  <c:pt idx="7">
                    <c:v>0.125532323099334</c:v>
                  </c:pt>
                  <c:pt idx="8">
                    <c:v>0.140297367073606</c:v>
                  </c:pt>
                  <c:pt idx="9">
                    <c:v>0.0701013541006115</c:v>
                  </c:pt>
                  <c:pt idx="10">
                    <c:v>0.760386815609613</c:v>
                  </c:pt>
                  <c:pt idx="11">
                    <c:v>0.315924174515539</c:v>
                  </c:pt>
                  <c:pt idx="12">
                    <c:v>0.460448820907748</c:v>
                  </c:pt>
                  <c:pt idx="13">
                    <c:v>0.235070939353493</c:v>
                  </c:pt>
                  <c:pt idx="14">
                    <c:v>0.163773824299758</c:v>
                  </c:pt>
                  <c:pt idx="15">
                    <c:v>0.364576997361259</c:v>
                  </c:pt>
                  <c:pt idx="16">
                    <c:v>0.0877349474149565</c:v>
                  </c:pt>
                  <c:pt idx="17">
                    <c:v>0.0849584672338967</c:v>
                  </c:pt>
                  <c:pt idx="18">
                    <c:v>0.0537576488932922</c:v>
                  </c:pt>
                  <c:pt idx="19">
                    <c:v>0.156671705259986</c:v>
                  </c:pt>
                  <c:pt idx="20">
                    <c:v>0.104713421439593</c:v>
                  </c:pt>
                  <c:pt idx="21">
                    <c:v>0.0453738583765521</c:v>
                  </c:pt>
                  <c:pt idx="22">
                    <c:v>0.166141719462296</c:v>
                  </c:pt>
                  <c:pt idx="23">
                    <c:v>0.0654589016237441</c:v>
                  </c:pt>
                  <c:pt idx="24">
                    <c:v>0.252496762778049</c:v>
                  </c:pt>
                  <c:pt idx="25">
                    <c:v>0.0310600408127349</c:v>
                  </c:pt>
                  <c:pt idx="26">
                    <c:v>0.135103574816262</c:v>
                  </c:pt>
                  <c:pt idx="27">
                    <c:v>0.0404737920215033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'Plate 1'!$O$16:$O$22,'Plate 1'!$O$24:$O$30,'Plate 1'!$O$32:$O$38,'Plate 1'!$O$40:$O$46</c:f>
              <c:strCache>
                <c:ptCount val="28"/>
                <c:pt idx="0">
                  <c:v>C122–A001</c:v>
                </c:pt>
                <c:pt idx="1">
                  <c:v>C122–A002</c:v>
                </c:pt>
                <c:pt idx="2">
                  <c:v>C122–A006</c:v>
                </c:pt>
                <c:pt idx="3">
                  <c:v>C122–A011</c:v>
                </c:pt>
                <c:pt idx="4">
                  <c:v>C122–A025</c:v>
                </c:pt>
                <c:pt idx="5">
                  <c:v>C122–A030</c:v>
                </c:pt>
                <c:pt idx="6">
                  <c:v>C122–A036</c:v>
                </c:pt>
                <c:pt idx="7">
                  <c:v>C003–A001</c:v>
                </c:pt>
                <c:pt idx="8">
                  <c:v>C003–A002</c:v>
                </c:pt>
                <c:pt idx="9">
                  <c:v>C003–A006</c:v>
                </c:pt>
                <c:pt idx="10">
                  <c:v>C003–A011</c:v>
                </c:pt>
                <c:pt idx="11">
                  <c:v>C003–A025</c:v>
                </c:pt>
                <c:pt idx="12">
                  <c:v>C003–A030</c:v>
                </c:pt>
                <c:pt idx="13">
                  <c:v>C003–A036</c:v>
                </c:pt>
                <c:pt idx="14">
                  <c:v>C067–A001</c:v>
                </c:pt>
                <c:pt idx="15">
                  <c:v>C067–A002</c:v>
                </c:pt>
                <c:pt idx="16">
                  <c:v>C067–A006</c:v>
                </c:pt>
                <c:pt idx="17">
                  <c:v>C067–A011</c:v>
                </c:pt>
                <c:pt idx="18">
                  <c:v>C067–A025</c:v>
                </c:pt>
                <c:pt idx="19">
                  <c:v>C067–A030</c:v>
                </c:pt>
                <c:pt idx="20">
                  <c:v>C067–A036</c:v>
                </c:pt>
                <c:pt idx="21">
                  <c:v>C042–A001</c:v>
                </c:pt>
                <c:pt idx="22">
                  <c:v>C042–A002</c:v>
                </c:pt>
                <c:pt idx="23">
                  <c:v>C042–A006</c:v>
                </c:pt>
                <c:pt idx="24">
                  <c:v>C042–A011</c:v>
                </c:pt>
                <c:pt idx="25">
                  <c:v>C042–A025</c:v>
                </c:pt>
                <c:pt idx="26">
                  <c:v>C042–A030</c:v>
                </c:pt>
                <c:pt idx="27">
                  <c:v>C042–A036</c:v>
                </c:pt>
              </c:strCache>
            </c:strRef>
          </c:cat>
          <c:val>
            <c:numRef>
              <c:f>'Plate 1'!$Y$16:$Y$22,'Plate 1'!$Y$24:$Y$30,'Plate 1'!$Y$32:$Y$38,'Plate 1'!$Y$40:$Y$46</c:f>
              <c:numCache>
                <c:formatCode>General</c:formatCode>
                <c:ptCount val="28"/>
                <c:pt idx="0">
                  <c:v>-0.445101679644081</c:v>
                </c:pt>
                <c:pt idx="1">
                  <c:v>0.291556514421938</c:v>
                </c:pt>
                <c:pt idx="2">
                  <c:v>-0.483907172512359</c:v>
                </c:pt>
                <c:pt idx="3">
                  <c:v>1.20336051004643</c:v>
                </c:pt>
                <c:pt idx="4">
                  <c:v>0.219244561595203</c:v>
                </c:pt>
                <c:pt idx="5">
                  <c:v>28.4901420256096</c:v>
                </c:pt>
                <c:pt idx="6">
                  <c:v>22.3209032645804</c:v>
                </c:pt>
                <c:pt idx="7">
                  <c:v>0.269969037943771</c:v>
                </c:pt>
                <c:pt idx="8">
                  <c:v>1.10011270713816</c:v>
                </c:pt>
                <c:pt idx="9">
                  <c:v>-0.346281381935759</c:v>
                </c:pt>
                <c:pt idx="10">
                  <c:v>11.0957508528177</c:v>
                </c:pt>
                <c:pt idx="11">
                  <c:v>0.259394832895011</c:v>
                </c:pt>
                <c:pt idx="12">
                  <c:v>5.18253769285215</c:v>
                </c:pt>
                <c:pt idx="13">
                  <c:v>-0.405471969722521</c:v>
                </c:pt>
                <c:pt idx="14">
                  <c:v>-0.186412684715339</c:v>
                </c:pt>
                <c:pt idx="15">
                  <c:v>0.494198934119083</c:v>
                </c:pt>
                <c:pt idx="16">
                  <c:v>-0.359211349404726</c:v>
                </c:pt>
                <c:pt idx="17">
                  <c:v>0.465055125182145</c:v>
                </c:pt>
                <c:pt idx="18">
                  <c:v>-0.058091051055639</c:v>
                </c:pt>
                <c:pt idx="19">
                  <c:v>-2.5070973327858</c:v>
                </c:pt>
                <c:pt idx="20">
                  <c:v>-0.119166623978839</c:v>
                </c:pt>
                <c:pt idx="21">
                  <c:v>0.113355575860855</c:v>
                </c:pt>
                <c:pt idx="22">
                  <c:v>0.178202525915487</c:v>
                </c:pt>
                <c:pt idx="23">
                  <c:v>-0.305509235620537</c:v>
                </c:pt>
                <c:pt idx="24">
                  <c:v>0.634560396567541</c:v>
                </c:pt>
                <c:pt idx="25">
                  <c:v>-0.0148896544086359</c:v>
                </c:pt>
                <c:pt idx="26">
                  <c:v>-0.128014820775902</c:v>
                </c:pt>
                <c:pt idx="27">
                  <c:v>-0.194077977546092</c:v>
                </c:pt>
              </c:numCache>
            </c:numRef>
          </c:val>
        </c:ser>
        <c:gapWidth val="182"/>
        <c:overlap val="0"/>
        <c:axId val="91231318"/>
        <c:axId val="43400910"/>
      </c:barChart>
      <c:catAx>
        <c:axId val="91231318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400910"/>
        <c:crosses val="autoZero"/>
        <c:auto val="1"/>
        <c:lblAlgn val="ctr"/>
        <c:lblOffset val="100"/>
        <c:noMultiLvlLbl val="0"/>
      </c:catAx>
      <c:valAx>
        <c:axId val="43400910"/>
        <c:scaling>
          <c:orientation val="minMax"/>
        </c:scaling>
        <c:delete val="0"/>
        <c:axPos val="l"/>
        <c:title>
          <c:tx>
            <c:rich>
              <a:bodyPr rot="0"/>
              <a:lstStyle/>
              <a:p>
                <a:pPr>
                  <a:defRPr b="1" lang="de-AT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de-AT" sz="1000" spc="-1" strike="noStrike">
                    <a:solidFill>
                      <a:srgbClr val="595959"/>
                    </a:solidFill>
                    <a:latin typeface="Calibri"/>
                  </a:rPr>
                  <a:t>Activity [mU mg–1]</a:t>
                </a:r>
              </a:p>
            </c:rich>
          </c:tx>
          <c:layout>
            <c:manualLayout>
              <c:xMode val="edge"/>
              <c:yMode val="edge"/>
              <c:x val="0.442256650824023"/>
              <c:y val="0.961592391635676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231318"/>
        <c:crosses val="max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c2cbfa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'Plate 2'!$Z$16:$Z$22,'Plate 2'!$Z$24:$Z$30,'Plate 2'!$Z$32:$Z$38,'Plate 2'!$Z$40:$Z$46</c:f>
                <c:numCache>
                  <c:formatCode>General</c:formatCode>
                  <c:ptCount val="28"/>
                  <c:pt idx="0">
                    <c:v>0.520026988333709</c:v>
                  </c:pt>
                  <c:pt idx="1">
                    <c:v>1.607716151597</c:v>
                  </c:pt>
                  <c:pt idx="2">
                    <c:v>1.26553090593091</c:v>
                  </c:pt>
                  <c:pt idx="3">
                    <c:v>0.432514143664567</c:v>
                  </c:pt>
                  <c:pt idx="4">
                    <c:v>1.68050403265784</c:v>
                  </c:pt>
                  <c:pt idx="5">
                    <c:v>3.73325849198117</c:v>
                  </c:pt>
                  <c:pt idx="6">
                    <c:v>0.205815310101011</c:v>
                  </c:pt>
                  <c:pt idx="7">
                    <c:v>1.10715584495925</c:v>
                  </c:pt>
                  <c:pt idx="8">
                    <c:v>0.0688345702076662</c:v>
                  </c:pt>
                  <c:pt idx="9">
                    <c:v>0.100463881440856</c:v>
                  </c:pt>
                  <c:pt idx="10">
                    <c:v>0.730450791863157</c:v>
                  </c:pt>
                  <c:pt idx="11">
                    <c:v>0.774510494974861</c:v>
                  </c:pt>
                  <c:pt idx="12">
                    <c:v>0.138197775227627</c:v>
                  </c:pt>
                  <c:pt idx="13">
                    <c:v>0.0540125818852771</c:v>
                  </c:pt>
                  <c:pt idx="14">
                    <c:v>0.0127785725526176</c:v>
                  </c:pt>
                  <c:pt idx="15">
                    <c:v>0.0643774388832736</c:v>
                  </c:pt>
                  <c:pt idx="16">
                    <c:v>0.0132154946614673</c:v>
                  </c:pt>
                  <c:pt idx="17">
                    <c:v>0.11024587726569</c:v>
                  </c:pt>
                  <c:pt idx="18">
                    <c:v>0.0369855466454381</c:v>
                  </c:pt>
                  <c:pt idx="19">
                    <c:v>0.0659617778560077</c:v>
                  </c:pt>
                  <c:pt idx="20">
                    <c:v>0.0848983124964544</c:v>
                  </c:pt>
                  <c:pt idx="21">
                    <c:v>0.063232478890256</c:v>
                  </c:pt>
                  <c:pt idx="22">
                    <c:v>0.654849508692831</c:v>
                  </c:pt>
                  <c:pt idx="23">
                    <c:v>0.618016843980181</c:v>
                  </c:pt>
                  <c:pt idx="24">
                    <c:v>0.414375655094509</c:v>
                  </c:pt>
                  <c:pt idx="25">
                    <c:v>0.763405933046958</c:v>
                  </c:pt>
                  <c:pt idx="26">
                    <c:v>0.117459159134326</c:v>
                  </c:pt>
                  <c:pt idx="27">
                    <c:v>0.219950733793501</c:v>
                  </c:pt>
                </c:numCache>
              </c:numRef>
            </c:plus>
            <c:minus>
              <c:numRef>
                <c:f>'Plate 2'!$Z$16:$Z$22,'Plate 2'!$Z$24:$Z$30,'Plate 2'!$Z$32:$Z$38,'Plate 2'!$Z$40:$Z$46</c:f>
                <c:numCache>
                  <c:formatCode>General</c:formatCode>
                  <c:ptCount val="28"/>
                  <c:pt idx="0">
                    <c:v>0.520026988333709</c:v>
                  </c:pt>
                  <c:pt idx="1">
                    <c:v>1.607716151597</c:v>
                  </c:pt>
                  <c:pt idx="2">
                    <c:v>1.26553090593091</c:v>
                  </c:pt>
                  <c:pt idx="3">
                    <c:v>0.432514143664567</c:v>
                  </c:pt>
                  <c:pt idx="4">
                    <c:v>1.68050403265784</c:v>
                  </c:pt>
                  <c:pt idx="5">
                    <c:v>3.73325849198117</c:v>
                  </c:pt>
                  <c:pt idx="6">
                    <c:v>0.205815310101011</c:v>
                  </c:pt>
                  <c:pt idx="7">
                    <c:v>1.10715584495925</c:v>
                  </c:pt>
                  <c:pt idx="8">
                    <c:v>0.0688345702076662</c:v>
                  </c:pt>
                  <c:pt idx="9">
                    <c:v>0.100463881440856</c:v>
                  </c:pt>
                  <c:pt idx="10">
                    <c:v>0.730450791863157</c:v>
                  </c:pt>
                  <c:pt idx="11">
                    <c:v>0.774510494974861</c:v>
                  </c:pt>
                  <c:pt idx="12">
                    <c:v>0.138197775227627</c:v>
                  </c:pt>
                  <c:pt idx="13">
                    <c:v>0.0540125818852771</c:v>
                  </c:pt>
                  <c:pt idx="14">
                    <c:v>0.0127785725526176</c:v>
                  </c:pt>
                  <c:pt idx="15">
                    <c:v>0.0643774388832736</c:v>
                  </c:pt>
                  <c:pt idx="16">
                    <c:v>0.0132154946614673</c:v>
                  </c:pt>
                  <c:pt idx="17">
                    <c:v>0.11024587726569</c:v>
                  </c:pt>
                  <c:pt idx="18">
                    <c:v>0.0369855466454381</c:v>
                  </c:pt>
                  <c:pt idx="19">
                    <c:v>0.0659617778560077</c:v>
                  </c:pt>
                  <c:pt idx="20">
                    <c:v>0.0848983124964544</c:v>
                  </c:pt>
                  <c:pt idx="21">
                    <c:v>0.063232478890256</c:v>
                  </c:pt>
                  <c:pt idx="22">
                    <c:v>0.654849508692831</c:v>
                  </c:pt>
                  <c:pt idx="23">
                    <c:v>0.618016843980181</c:v>
                  </c:pt>
                  <c:pt idx="24">
                    <c:v>0.414375655094509</c:v>
                  </c:pt>
                  <c:pt idx="25">
                    <c:v>0.763405933046958</c:v>
                  </c:pt>
                  <c:pt idx="26">
                    <c:v>0.117459159134326</c:v>
                  </c:pt>
                  <c:pt idx="27">
                    <c:v>0.219950733793501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'Plate 2'!$O$16:$O$22,'Plate 2'!$O$24:$O$30,'Plate 2'!$O$32:$O$38,'Plate 2'!$O$40:$O$46</c:f>
              <c:strCache>
                <c:ptCount val="28"/>
                <c:pt idx="0">
                  <c:v>C093–A001</c:v>
                </c:pt>
                <c:pt idx="1">
                  <c:v>C093–A002</c:v>
                </c:pt>
                <c:pt idx="2">
                  <c:v>C093–A006</c:v>
                </c:pt>
                <c:pt idx="3">
                  <c:v>C093–A011</c:v>
                </c:pt>
                <c:pt idx="4">
                  <c:v>C093–A025</c:v>
                </c:pt>
                <c:pt idx="5">
                  <c:v>C093–A030</c:v>
                </c:pt>
                <c:pt idx="6">
                  <c:v>C093–A036</c:v>
                </c:pt>
                <c:pt idx="7">
                  <c:v>C028–A001</c:v>
                </c:pt>
                <c:pt idx="8">
                  <c:v>C028–A002</c:v>
                </c:pt>
                <c:pt idx="9">
                  <c:v>C028–A006</c:v>
                </c:pt>
                <c:pt idx="10">
                  <c:v>C028–A011</c:v>
                </c:pt>
                <c:pt idx="11">
                  <c:v>C028–A025</c:v>
                </c:pt>
                <c:pt idx="12">
                  <c:v>C028–A030</c:v>
                </c:pt>
                <c:pt idx="13">
                  <c:v>C028–A036</c:v>
                </c:pt>
                <c:pt idx="14">
                  <c:v>C037–A001</c:v>
                </c:pt>
                <c:pt idx="15">
                  <c:v>C037–A002</c:v>
                </c:pt>
                <c:pt idx="16">
                  <c:v>C037–A006</c:v>
                </c:pt>
                <c:pt idx="17">
                  <c:v>C037–A011</c:v>
                </c:pt>
                <c:pt idx="18">
                  <c:v>C037–A025</c:v>
                </c:pt>
                <c:pt idx="19">
                  <c:v>C037–A030</c:v>
                </c:pt>
                <c:pt idx="20">
                  <c:v>C037–A036</c:v>
                </c:pt>
                <c:pt idx="21">
                  <c:v>C054–A001</c:v>
                </c:pt>
                <c:pt idx="22">
                  <c:v>C054–A002</c:v>
                </c:pt>
                <c:pt idx="23">
                  <c:v>C054–A006</c:v>
                </c:pt>
                <c:pt idx="24">
                  <c:v>C054–A011</c:v>
                </c:pt>
                <c:pt idx="25">
                  <c:v>C054–A025</c:v>
                </c:pt>
                <c:pt idx="26">
                  <c:v>C054–A030</c:v>
                </c:pt>
                <c:pt idx="27">
                  <c:v>C054–A036</c:v>
                </c:pt>
              </c:strCache>
            </c:strRef>
          </c:cat>
          <c:val>
            <c:numRef>
              <c:f>'Plate 2'!$Y$16:$Y$22,'Plate 2'!$Y$24:$Y$30,'Plate 2'!$Y$32:$Y$38,'Plate 2'!$Y$40:$Y$46</c:f>
              <c:numCache>
                <c:formatCode>General</c:formatCode>
                <c:ptCount val="28"/>
                <c:pt idx="0">
                  <c:v>-2.12007413634421</c:v>
                </c:pt>
                <c:pt idx="1">
                  <c:v>0.345615035204181</c:v>
                </c:pt>
                <c:pt idx="2">
                  <c:v>-0.481245560009762</c:v>
                </c:pt>
                <c:pt idx="3">
                  <c:v>-0.467026912191478</c:v>
                </c:pt>
                <c:pt idx="4">
                  <c:v>-0.266745087289284</c:v>
                </c:pt>
                <c:pt idx="5">
                  <c:v>0.918721860645845</c:v>
                </c:pt>
                <c:pt idx="6">
                  <c:v>-0.617985129326151</c:v>
                </c:pt>
                <c:pt idx="7">
                  <c:v>1.24512787200567</c:v>
                </c:pt>
                <c:pt idx="8">
                  <c:v>0.197633724237162</c:v>
                </c:pt>
                <c:pt idx="9">
                  <c:v>-0.0700088198137746</c:v>
                </c:pt>
                <c:pt idx="10">
                  <c:v>1.42922516045975</c:v>
                </c:pt>
                <c:pt idx="11">
                  <c:v>0.487615074894853</c:v>
                </c:pt>
                <c:pt idx="12">
                  <c:v>-0.280281461734314</c:v>
                </c:pt>
                <c:pt idx="13">
                  <c:v>-0.099525835162292</c:v>
                </c:pt>
                <c:pt idx="14">
                  <c:v>0.300205322787161</c:v>
                </c:pt>
                <c:pt idx="15">
                  <c:v>0.0966883165372222</c:v>
                </c:pt>
                <c:pt idx="16">
                  <c:v>-0.0880952697818641</c:v>
                </c:pt>
                <c:pt idx="17">
                  <c:v>0.635152775258818</c:v>
                </c:pt>
                <c:pt idx="18">
                  <c:v>0.117127466000599</c:v>
                </c:pt>
                <c:pt idx="19">
                  <c:v>-0.317592178223755</c:v>
                </c:pt>
                <c:pt idx="20">
                  <c:v>0.306385545019178</c:v>
                </c:pt>
                <c:pt idx="21">
                  <c:v>-2.01115660280728</c:v>
                </c:pt>
                <c:pt idx="22">
                  <c:v>-0.667502549761788</c:v>
                </c:pt>
                <c:pt idx="23">
                  <c:v>-2.70030445692236</c:v>
                </c:pt>
                <c:pt idx="24">
                  <c:v>-0.355032032368399</c:v>
                </c:pt>
                <c:pt idx="25">
                  <c:v>-1.0390648264059</c:v>
                </c:pt>
                <c:pt idx="26">
                  <c:v>-3.47590392969124</c:v>
                </c:pt>
                <c:pt idx="27">
                  <c:v>-0.76980893576195</c:v>
                </c:pt>
              </c:numCache>
            </c:numRef>
          </c:val>
        </c:ser>
        <c:gapWidth val="182"/>
        <c:overlap val="0"/>
        <c:axId val="68232628"/>
        <c:axId val="54854700"/>
      </c:barChart>
      <c:catAx>
        <c:axId val="68232628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854700"/>
        <c:crosses val="autoZero"/>
        <c:auto val="1"/>
        <c:lblAlgn val="ctr"/>
        <c:lblOffset val="100"/>
        <c:noMultiLvlLbl val="0"/>
      </c:catAx>
      <c:valAx>
        <c:axId val="54854700"/>
        <c:scaling>
          <c:orientation val="minMax"/>
        </c:scaling>
        <c:delete val="0"/>
        <c:axPos val="l"/>
        <c:title>
          <c:tx>
            <c:rich>
              <a:bodyPr rot="0"/>
              <a:lstStyle/>
              <a:p>
                <a:pPr>
                  <a:defRPr b="1" lang="de-AT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de-AT" sz="1000" spc="-1" strike="noStrike">
                    <a:solidFill>
                      <a:srgbClr val="595959"/>
                    </a:solidFill>
                    <a:latin typeface="Calibri"/>
                  </a:rPr>
                  <a:t>Activity [mU mg–1]</a:t>
                </a:r>
              </a:p>
            </c:rich>
          </c:tx>
          <c:layout>
            <c:manualLayout>
              <c:xMode val="edge"/>
              <c:yMode val="edge"/>
              <c:x val="0.442256650824023"/>
              <c:y val="0.961592391635676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232628"/>
        <c:crosses val="max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image" Target="../media/image10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image" Target="../media/image1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29</xdr:col>
      <xdr:colOff>0</xdr:colOff>
      <xdr:row>13</xdr:row>
      <xdr:rowOff>0</xdr:rowOff>
    </xdr:from>
    <xdr:to>
      <xdr:col>36</xdr:col>
      <xdr:colOff>729000</xdr:colOff>
      <xdr:row>43</xdr:row>
      <xdr:rowOff>189720</xdr:rowOff>
    </xdr:to>
    <xdr:graphicFrame>
      <xdr:nvGraphicFramePr>
        <xdr:cNvPr id="0" name="Diagramm 2"/>
        <xdr:cNvGraphicFramePr/>
      </xdr:nvGraphicFramePr>
      <xdr:xfrm>
        <a:off x="15806880" y="2577600"/>
        <a:ext cx="5832000" cy="590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47</xdr:row>
      <xdr:rowOff>0</xdr:rowOff>
    </xdr:from>
    <xdr:to>
      <xdr:col>12</xdr:col>
      <xdr:colOff>25560</xdr:colOff>
      <xdr:row>59</xdr:row>
      <xdr:rowOff>85320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456480" y="9064080"/>
          <a:ext cx="5047920" cy="23713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29</xdr:col>
      <xdr:colOff>0</xdr:colOff>
      <xdr:row>13</xdr:row>
      <xdr:rowOff>0</xdr:rowOff>
    </xdr:from>
    <xdr:to>
      <xdr:col>36</xdr:col>
      <xdr:colOff>729360</xdr:colOff>
      <xdr:row>43</xdr:row>
      <xdr:rowOff>189720</xdr:rowOff>
    </xdr:to>
    <xdr:graphicFrame>
      <xdr:nvGraphicFramePr>
        <xdr:cNvPr id="2" name="Diagramm 2"/>
        <xdr:cNvGraphicFramePr/>
      </xdr:nvGraphicFramePr>
      <xdr:xfrm>
        <a:off x="16134840" y="2577600"/>
        <a:ext cx="5832000" cy="590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357480</xdr:colOff>
      <xdr:row>46</xdr:row>
      <xdr:rowOff>123840</xdr:rowOff>
    </xdr:from>
    <xdr:to>
      <xdr:col>11</xdr:col>
      <xdr:colOff>354960</xdr:colOff>
      <xdr:row>59</xdr:row>
      <xdr:rowOff>37800</xdr:rowOff>
    </xdr:to>
    <xdr:pic>
      <xdr:nvPicPr>
        <xdr:cNvPr id="3" name="Image 2" descr=""/>
        <xdr:cNvPicPr/>
      </xdr:nvPicPr>
      <xdr:blipFill>
        <a:blip r:embed="rId2"/>
        <a:stretch/>
      </xdr:blipFill>
      <xdr:spPr>
        <a:xfrm>
          <a:off x="357480" y="8987760"/>
          <a:ext cx="5019840" cy="24001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52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M30" activeCellId="0" sqref="M30"/>
    </sheetView>
  </sheetViews>
  <sheetFormatPr defaultColWidth="9.11328125" defaultRowHeight="15" zeroHeight="false" outlineLevelRow="0" outlineLevelCol="0"/>
  <cols>
    <col collapsed="false" customWidth="true" hidden="false" outlineLevel="0" max="13" min="1" style="0" width="5.71"/>
    <col collapsed="false" customWidth="true" hidden="false" outlineLevel="0" max="14" min="14" style="0" width="13.61"/>
    <col collapsed="false" customWidth="true" hidden="false" outlineLevel="0" max="15" min="15" style="0" width="15.71"/>
    <col collapsed="false" customWidth="true" hidden="false" outlineLevel="0" max="16" min="16" style="0" width="1.43"/>
    <col collapsed="false" customWidth="true" hidden="false" outlineLevel="0" max="20" min="20" style="0" width="1.43"/>
    <col collapsed="false" customWidth="true" hidden="false" outlineLevel="0" max="24" min="24" style="0" width="1.43"/>
    <col collapsed="false" customWidth="true" hidden="false" outlineLevel="0" max="26" min="26" style="0" width="6.28"/>
    <col collapsed="false" customWidth="true" hidden="false" outlineLevel="0" max="27" min="27" style="0" width="5.71"/>
    <col collapsed="false" customWidth="true" hidden="false" outlineLevel="0" max="28" min="28" style="0" width="4.94"/>
  </cols>
  <sheetData>
    <row r="1" customFormat="false" ht="18.75" hidden="false" customHeight="false" outlineLevel="0" collapsed="false">
      <c r="A1" s="1" t="s">
        <v>0</v>
      </c>
    </row>
    <row r="3" customFormat="false" ht="16.4" hidden="false" customHeight="false" outlineLevel="0" collapsed="false">
      <c r="A3" s="2" t="s">
        <v>1</v>
      </c>
      <c r="E3" s="3" t="s">
        <v>2</v>
      </c>
      <c r="F3" s="3"/>
    </row>
    <row r="4" customFormat="false" ht="15" hidden="false" customHeight="false" outlineLevel="0" collapsed="false">
      <c r="A4" s="2" t="s">
        <v>3</v>
      </c>
      <c r="E4" s="4" t="s">
        <v>4</v>
      </c>
    </row>
    <row r="5" customFormat="false" ht="15" hidden="false" customHeight="false" outlineLevel="0" collapsed="false">
      <c r="A5" s="2" t="s">
        <v>5</v>
      </c>
      <c r="E5" s="0" t="s">
        <v>6</v>
      </c>
    </row>
    <row r="6" customFormat="false" ht="15" hidden="false" customHeight="false" outlineLevel="0" collapsed="false">
      <c r="A6" s="2" t="s">
        <v>7</v>
      </c>
      <c r="E6" s="5" t="s">
        <v>8</v>
      </c>
    </row>
    <row r="7" customFormat="false" ht="16.4" hidden="false" customHeight="false" outlineLevel="0" collapsed="false">
      <c r="A7" s="2" t="s">
        <v>9</v>
      </c>
      <c r="E7" s="3" t="s">
        <v>10</v>
      </c>
      <c r="F7" s="3"/>
    </row>
    <row r="8" customFormat="false" ht="16.4" hidden="false" customHeight="false" outlineLevel="0" collapsed="false">
      <c r="A8" s="2" t="s">
        <v>11</v>
      </c>
      <c r="E8" s="6" t="s">
        <v>12</v>
      </c>
      <c r="F8" s="6"/>
    </row>
    <row r="10" customFormat="false" ht="15" hidden="false" customHeight="false" outlineLevel="0" collapsed="false">
      <c r="A10" s="2" t="s">
        <v>13</v>
      </c>
      <c r="O10" s="2" t="s">
        <v>14</v>
      </c>
      <c r="P10" s="7"/>
    </row>
    <row r="11" customFormat="false" ht="15" hidden="false" customHeight="true" outlineLevel="0" collapsed="false">
      <c r="B11" s="8" t="n">
        <v>1</v>
      </c>
      <c r="C11" s="8" t="n">
        <v>2</v>
      </c>
      <c r="D11" s="8" t="n">
        <v>3</v>
      </c>
      <c r="E11" s="8" t="n">
        <v>4</v>
      </c>
      <c r="F11" s="8" t="n">
        <v>5</v>
      </c>
      <c r="G11" s="8" t="n">
        <v>6</v>
      </c>
      <c r="H11" s="8" t="n">
        <v>7</v>
      </c>
      <c r="I11" s="8" t="n">
        <v>8</v>
      </c>
      <c r="J11" s="8" t="n">
        <v>9</v>
      </c>
      <c r="K11" s="8" t="n">
        <v>10</v>
      </c>
      <c r="L11" s="8" t="n">
        <v>11</v>
      </c>
      <c r="M11" s="8" t="n">
        <v>12</v>
      </c>
      <c r="O11" s="9" t="s">
        <v>15</v>
      </c>
      <c r="P11" s="9"/>
      <c r="Q11" s="9"/>
      <c r="R11" s="9"/>
      <c r="S11" s="0" t="n">
        <v>2216</v>
      </c>
    </row>
    <row r="12" customFormat="false" ht="15" hidden="false" customHeight="true" outlineLevel="0" collapsed="false">
      <c r="A12" s="8" t="s">
        <v>16</v>
      </c>
      <c r="B12" s="10" t="s">
        <v>17</v>
      </c>
      <c r="C12" s="10"/>
      <c r="D12" s="10"/>
      <c r="E12" s="11" t="s">
        <v>18</v>
      </c>
      <c r="F12" s="11"/>
      <c r="G12" s="11"/>
      <c r="H12" s="11" t="s">
        <v>19</v>
      </c>
      <c r="I12" s="11"/>
      <c r="J12" s="11"/>
      <c r="K12" s="12" t="s">
        <v>20</v>
      </c>
      <c r="L12" s="12"/>
      <c r="M12" s="12"/>
      <c r="O12" s="13" t="s">
        <v>21</v>
      </c>
      <c r="P12" s="13"/>
      <c r="Q12" s="13"/>
      <c r="R12" s="13"/>
      <c r="S12" s="14" t="n">
        <v>2</v>
      </c>
    </row>
    <row r="13" customFormat="false" ht="15" hidden="false" customHeight="true" outlineLevel="0" collapsed="false">
      <c r="A13" s="8" t="s">
        <v>22</v>
      </c>
      <c r="B13" s="15" t="s">
        <v>23</v>
      </c>
      <c r="C13" s="15"/>
      <c r="D13" s="15"/>
      <c r="E13" s="16" t="s">
        <v>24</v>
      </c>
      <c r="F13" s="16"/>
      <c r="G13" s="16"/>
      <c r="H13" s="16" t="s">
        <v>25</v>
      </c>
      <c r="I13" s="16"/>
      <c r="J13" s="16"/>
      <c r="K13" s="17" t="s">
        <v>26</v>
      </c>
      <c r="L13" s="17"/>
      <c r="M13" s="17"/>
      <c r="O13" s="18"/>
      <c r="P13" s="18"/>
      <c r="Q13" s="18"/>
      <c r="R13" s="18"/>
      <c r="S13" s="19"/>
    </row>
    <row r="14" customFormat="false" ht="15" hidden="false" customHeight="true" outlineLevel="0" collapsed="false">
      <c r="A14" s="8" t="s">
        <v>27</v>
      </c>
      <c r="B14" s="15" t="s">
        <v>28</v>
      </c>
      <c r="C14" s="15"/>
      <c r="D14" s="15"/>
      <c r="E14" s="16" t="s">
        <v>29</v>
      </c>
      <c r="F14" s="16"/>
      <c r="G14" s="16"/>
      <c r="H14" s="16" t="s">
        <v>30</v>
      </c>
      <c r="I14" s="16"/>
      <c r="J14" s="16"/>
      <c r="K14" s="17" t="s">
        <v>31</v>
      </c>
      <c r="L14" s="17"/>
      <c r="M14" s="17"/>
      <c r="O14" s="20" t="s">
        <v>32</v>
      </c>
      <c r="P14" s="21"/>
      <c r="Q14" s="22" t="s">
        <v>33</v>
      </c>
      <c r="R14" s="22"/>
      <c r="S14" s="22"/>
      <c r="T14" s="23"/>
      <c r="U14" s="22" t="s">
        <v>34</v>
      </c>
      <c r="V14" s="22"/>
      <c r="W14" s="22"/>
      <c r="X14" s="23"/>
      <c r="Y14" s="24" t="s">
        <v>35</v>
      </c>
      <c r="Z14" s="24"/>
      <c r="AA14" s="25" t="s">
        <v>36</v>
      </c>
      <c r="AB14" s="25"/>
    </row>
    <row r="15" customFormat="false" ht="15" hidden="false" customHeight="true" outlineLevel="0" collapsed="false">
      <c r="A15" s="8" t="s">
        <v>37</v>
      </c>
      <c r="B15" s="15" t="s">
        <v>38</v>
      </c>
      <c r="C15" s="15"/>
      <c r="D15" s="15"/>
      <c r="E15" s="16" t="s">
        <v>39</v>
      </c>
      <c r="F15" s="16"/>
      <c r="G15" s="16"/>
      <c r="H15" s="16" t="s">
        <v>40</v>
      </c>
      <c r="I15" s="16"/>
      <c r="J15" s="16"/>
      <c r="K15" s="17" t="s">
        <v>41</v>
      </c>
      <c r="L15" s="17"/>
      <c r="M15" s="17"/>
      <c r="O15" s="20"/>
      <c r="P15" s="26"/>
      <c r="Q15" s="27" t="s">
        <v>42</v>
      </c>
      <c r="R15" s="28" t="s">
        <v>43</v>
      </c>
      <c r="S15" s="29" t="s">
        <v>44</v>
      </c>
      <c r="T15" s="30"/>
      <c r="U15" s="27" t="s">
        <v>42</v>
      </c>
      <c r="V15" s="28" t="s">
        <v>43</v>
      </c>
      <c r="W15" s="29" t="s">
        <v>44</v>
      </c>
      <c r="X15" s="30"/>
      <c r="Y15" s="27" t="s">
        <v>42</v>
      </c>
      <c r="Z15" s="31" t="s">
        <v>44</v>
      </c>
      <c r="AA15" s="32" t="s">
        <v>45</v>
      </c>
      <c r="AB15" s="32" t="s">
        <v>46</v>
      </c>
    </row>
    <row r="16" customFormat="false" ht="15" hidden="false" customHeight="true" outlineLevel="0" collapsed="false">
      <c r="A16" s="8" t="s">
        <v>47</v>
      </c>
      <c r="B16" s="15" t="s">
        <v>48</v>
      </c>
      <c r="C16" s="15"/>
      <c r="D16" s="15"/>
      <c r="E16" s="16" t="s">
        <v>49</v>
      </c>
      <c r="F16" s="16"/>
      <c r="G16" s="16"/>
      <c r="H16" s="16" t="s">
        <v>50</v>
      </c>
      <c r="I16" s="16"/>
      <c r="J16" s="16"/>
      <c r="K16" s="17" t="s">
        <v>51</v>
      </c>
      <c r="L16" s="17"/>
      <c r="M16" s="17"/>
      <c r="O16" s="33" t="str">
        <f aca="false">B12</f>
        <v>C122–A001</v>
      </c>
      <c r="P16" s="34"/>
      <c r="Q16" s="35" t="n">
        <f aca="false">AVERAGE(B36:D36)</f>
        <v>-0.844404894327064</v>
      </c>
      <c r="R16" s="35" t="n">
        <f aca="false">Q16-$Q$23</f>
        <v>0.387497219132339</v>
      </c>
      <c r="S16" s="35" t="n">
        <f aca="false">_xlfn.STDEV.P(B36:D36)</f>
        <v>0.0522923076511361</v>
      </c>
      <c r="T16" s="35"/>
      <c r="U16" s="35" t="n">
        <f aca="false">AVERAGE((B36/B23),(C36/C23),(D36/D23))</f>
        <v>-3.74600389226804</v>
      </c>
      <c r="V16" s="35" t="n">
        <f aca="false">-(U16-$U$23)</f>
        <v>-1.97269064418257</v>
      </c>
      <c r="W16" s="35" t="n">
        <f aca="false">_xlfn.STDEV.P((B36/B23),(C36/C23),(D36/D23))</f>
        <v>0.194501876737198</v>
      </c>
      <c r="X16" s="35"/>
      <c r="Y16" s="36" t="n">
        <f aca="false">V16/($S$11*$S$12)*1000</f>
        <v>-0.445101679644081</v>
      </c>
      <c r="Z16" s="37" t="n">
        <f aca="false">W16/($S$11*$S$12)*1000</f>
        <v>0.0438858025129057</v>
      </c>
      <c r="AA16" s="38" t="str">
        <f aca="false">IF(AND(Y16&gt;(Z16*5),Y16&gt;($Y$23/2)),"Hit","")</f>
        <v/>
      </c>
      <c r="AB16" s="39" t="str">
        <f aca="false">IF(AND(Y16&gt;(Z16*3),Y16&gt;($Y$23/2)),"Hit","")</f>
        <v/>
      </c>
    </row>
    <row r="17" customFormat="false" ht="15" hidden="false" customHeight="true" outlineLevel="0" collapsed="false">
      <c r="A17" s="8" t="s">
        <v>52</v>
      </c>
      <c r="B17" s="15" t="s">
        <v>53</v>
      </c>
      <c r="C17" s="15"/>
      <c r="D17" s="15"/>
      <c r="E17" s="16" t="s">
        <v>54</v>
      </c>
      <c r="F17" s="16"/>
      <c r="G17" s="16"/>
      <c r="H17" s="16" t="s">
        <v>55</v>
      </c>
      <c r="I17" s="16"/>
      <c r="J17" s="16"/>
      <c r="K17" s="17" t="s">
        <v>56</v>
      </c>
      <c r="L17" s="17"/>
      <c r="M17" s="17"/>
      <c r="O17" s="33" t="str">
        <f aca="false">B13</f>
        <v>C122–A002</v>
      </c>
      <c r="P17" s="34"/>
      <c r="Q17" s="35" t="n">
        <f aca="false">AVERAGE(B37:D37)</f>
        <v>-1.54911383018169</v>
      </c>
      <c r="R17" s="35" t="n">
        <f aca="false">Q17-$Q$23</f>
        <v>-0.317211716722288</v>
      </c>
      <c r="S17" s="35" t="n">
        <f aca="false">_xlfn.STDEV.P(B37:D37)</f>
        <v>0.116075231256945</v>
      </c>
      <c r="T17" s="35"/>
      <c r="U17" s="35" t="n">
        <f aca="false">AVERAGE((B37/B24),(C37/C24),(D37/D24))</f>
        <v>-7.01087300836864</v>
      </c>
      <c r="V17" s="35" t="n">
        <f aca="false">-(U17-$U$23)</f>
        <v>1.29217847191803</v>
      </c>
      <c r="W17" s="35" t="n">
        <f aca="false">_xlfn.STDEV.P((B37/B24),(C37/C24),(D37/D24))</f>
        <v>0.241913175372486</v>
      </c>
      <c r="X17" s="35"/>
      <c r="Y17" s="36" t="n">
        <f aca="false">V17/($S$11*$S$12)*1000</f>
        <v>0.291556514421938</v>
      </c>
      <c r="Z17" s="37" t="n">
        <f aca="false">W17/($S$11*$S$12)*1000</f>
        <v>0.0545832976923479</v>
      </c>
      <c r="AA17" s="38" t="str">
        <f aca="false">IF(AND(Y17&gt;(Z17*5),Y17&gt;($Y$23/2)),"Hit","")</f>
        <v/>
      </c>
      <c r="AB17" s="39" t="str">
        <f aca="false">IF(AND(Y17&gt;(Z17*3),Y17&gt;($Y$23/2)),"Hit","")</f>
        <v/>
      </c>
    </row>
    <row r="18" customFormat="false" ht="15" hidden="false" customHeight="true" outlineLevel="0" collapsed="false">
      <c r="A18" s="8" t="s">
        <v>57</v>
      </c>
      <c r="B18" s="15" t="s">
        <v>58</v>
      </c>
      <c r="C18" s="15"/>
      <c r="D18" s="15"/>
      <c r="E18" s="16" t="s">
        <v>59</v>
      </c>
      <c r="F18" s="16"/>
      <c r="G18" s="16"/>
      <c r="H18" s="16" t="s">
        <v>60</v>
      </c>
      <c r="I18" s="16"/>
      <c r="J18" s="16"/>
      <c r="K18" s="17" t="s">
        <v>61</v>
      </c>
      <c r="L18" s="17"/>
      <c r="M18" s="17"/>
      <c r="O18" s="33" t="str">
        <f aca="false">B14</f>
        <v>C122–A006</v>
      </c>
      <c r="P18" s="34"/>
      <c r="Q18" s="35" t="n">
        <f aca="false">AVERAGE(B38:D38)</f>
        <v>-0.816640711902175</v>
      </c>
      <c r="R18" s="35" t="n">
        <f aca="false">Q18-$Q$23</f>
        <v>0.415261401557229</v>
      </c>
      <c r="S18" s="35" t="n">
        <f aca="false">_xlfn.STDEV.P(B38:D38)</f>
        <v>0.220157350192046</v>
      </c>
      <c r="T18" s="35"/>
      <c r="U18" s="35" t="n">
        <f aca="false">AVERAGE((B38/B25),(C38/C25),(D38/D25))</f>
        <v>-3.57401794787583</v>
      </c>
      <c r="V18" s="35" t="n">
        <f aca="false">-(U18-$U$23)</f>
        <v>-2.14467658857478</v>
      </c>
      <c r="W18" s="35" t="n">
        <f aca="false">_xlfn.STDEV.P((B38/B25),(C38/C25),(D38/D25))</f>
        <v>0.950938707738721</v>
      </c>
      <c r="X18" s="35"/>
      <c r="Y18" s="36" t="n">
        <f aca="false">V18/($S$11*$S$12)*1000</f>
        <v>-0.483907172512359</v>
      </c>
      <c r="Z18" s="37" t="n">
        <f aca="false">W18/($S$11*$S$12)*1000</f>
        <v>0.214561982793033</v>
      </c>
      <c r="AA18" s="38" t="str">
        <f aca="false">IF(AND(Y18&gt;(Z18*5),Y18&gt;($Y$23/2)),"Hit","")</f>
        <v/>
      </c>
      <c r="AB18" s="39" t="str">
        <f aca="false">IF(AND(Y18&gt;(Z18*3),Y18&gt;($Y$23/2)),"Hit","")</f>
        <v/>
      </c>
    </row>
    <row r="19" customFormat="false" ht="15" hidden="false" customHeight="true" outlineLevel="0" collapsed="false">
      <c r="A19" s="8" t="s">
        <v>62</v>
      </c>
      <c r="B19" s="40" t="s">
        <v>63</v>
      </c>
      <c r="C19" s="40"/>
      <c r="D19" s="40"/>
      <c r="E19" s="41" t="s">
        <v>64</v>
      </c>
      <c r="F19" s="41"/>
      <c r="G19" s="41"/>
      <c r="H19" s="41" t="s">
        <v>65</v>
      </c>
      <c r="I19" s="41"/>
      <c r="J19" s="41"/>
      <c r="K19" s="42" t="s">
        <v>66</v>
      </c>
      <c r="L19" s="42"/>
      <c r="M19" s="42"/>
      <c r="O19" s="33" t="str">
        <f aca="false">B15</f>
        <v>C122–A011</v>
      </c>
      <c r="P19" s="34"/>
      <c r="Q19" s="35" t="n">
        <f aca="false">AVERAGE(B39:D39)</f>
        <v>-2.72505747126442</v>
      </c>
      <c r="R19" s="35" t="n">
        <f aca="false">Q19-$Q$23</f>
        <v>-1.49315535780502</v>
      </c>
      <c r="S19" s="35" t="n">
        <f aca="false">_xlfn.STDEV.P(B39:D39)</f>
        <v>0.281564186590423</v>
      </c>
      <c r="T19" s="35"/>
      <c r="U19" s="35" t="n">
        <f aca="false">AVERAGE((B39/B26),(C39/C26),(D39/D26))</f>
        <v>-11.0519883169764</v>
      </c>
      <c r="V19" s="35" t="n">
        <f aca="false">-(U19-$U$23)</f>
        <v>5.3332937805258</v>
      </c>
      <c r="W19" s="35" t="n">
        <f aca="false">_xlfn.STDEV.P((B39/B26),(C39/C26),(D39/D26))</f>
        <v>0.62885310748095</v>
      </c>
      <c r="X19" s="35"/>
      <c r="Y19" s="36" t="n">
        <f aca="false">V19/($S$11*$S$12)*1000</f>
        <v>1.20336051004643</v>
      </c>
      <c r="Z19" s="37" t="n">
        <f aca="false">W19/($S$11*$S$12)*1000</f>
        <v>0.141889239052561</v>
      </c>
      <c r="AA19" s="38" t="str">
        <f aca="false">IF(AND(Y19&gt;(Z19*5),Y19&gt;($Y$23/2)),"Hit","")</f>
        <v>Hit</v>
      </c>
      <c r="AB19" s="39" t="str">
        <f aca="false">IF(AND(Y19&gt;(Z19*3),Y19&gt;($Y$23/2)),"Hit","")</f>
        <v>Hit</v>
      </c>
    </row>
    <row r="20" customFormat="false" ht="15" hidden="false" customHeight="true" outlineLevel="0" collapsed="false">
      <c r="O20" s="33" t="str">
        <f aca="false">B16</f>
        <v>C122–A025</v>
      </c>
      <c r="P20" s="34"/>
      <c r="Q20" s="35" t="n">
        <f aca="false">AVERAGE(B40:D40)</f>
        <v>-1.56649610678534</v>
      </c>
      <c r="R20" s="35" t="n">
        <f aca="false">Q20-$Q$23</f>
        <v>-0.334593993325937</v>
      </c>
      <c r="S20" s="35" t="n">
        <f aca="false">_xlfn.STDEV.P(B40:D40)</f>
        <v>0.185267762853257</v>
      </c>
      <c r="T20" s="35"/>
      <c r="U20" s="35" t="n">
        <f aca="false">AVERAGE((B40/B27),(C40/C27),(D40/D27))</f>
        <v>-6.69038643344055</v>
      </c>
      <c r="V20" s="35" t="n">
        <f aca="false">-(U20-$U$23)</f>
        <v>0.971691896989942</v>
      </c>
      <c r="W20" s="35" t="n">
        <f aca="false">_xlfn.STDEV.P((B40/B27),(C40/C27),(D40/D27))</f>
        <v>0.861458349441037</v>
      </c>
      <c r="X20" s="35"/>
      <c r="Y20" s="36" t="n">
        <f aca="false">V20/($S$11*$S$12)*1000</f>
        <v>0.219244561595203</v>
      </c>
      <c r="Z20" s="37" t="n">
        <f aca="false">W20/($S$11*$S$12)*1000</f>
        <v>0.194372371263772</v>
      </c>
      <c r="AA20" s="38" t="str">
        <f aca="false">IF(AND(Y20&gt;(Z20*5),Y20&gt;($Y$23/2)),"Hit","")</f>
        <v/>
      </c>
      <c r="AB20" s="39" t="str">
        <f aca="false">IF(AND(Y20&gt;(Z20*3),Y20&gt;($Y$23/2)),"Hit","")</f>
        <v/>
      </c>
    </row>
    <row r="21" customFormat="false" ht="15" hidden="false" customHeight="true" outlineLevel="0" collapsed="false">
      <c r="A21" s="2" t="s">
        <v>67</v>
      </c>
      <c r="E21" s="43" t="s">
        <v>68</v>
      </c>
      <c r="O21" s="33" t="str">
        <f aca="false">B17</f>
        <v>C122–A030</v>
      </c>
      <c r="P21" s="34"/>
      <c r="Q21" s="35" t="n">
        <f aca="false">AVERAGE(B41:D41)</f>
        <v>-28.9051538746756</v>
      </c>
      <c r="R21" s="35" t="n">
        <f aca="false">Q21-$Q$23</f>
        <v>-27.6732517612162</v>
      </c>
      <c r="S21" s="35" t="n">
        <f aca="false">_xlfn.STDEV.P(B41:D41)</f>
        <v>2.86515704598643</v>
      </c>
      <c r="T21" s="35"/>
      <c r="U21" s="35" t="n">
        <f aca="false">AVERAGE((B41/B28),(C41/C28),(D41/D28))</f>
        <v>-131.987003993952</v>
      </c>
      <c r="V21" s="35" t="n">
        <f aca="false">-(U21-$U$23)</f>
        <v>126.268309457502</v>
      </c>
      <c r="W21" s="35" t="n">
        <f aca="false">_xlfn.STDEV.P((B41/B28),(C41/C28),(D41/D28))</f>
        <v>13.0829088857828</v>
      </c>
      <c r="X21" s="35"/>
      <c r="Y21" s="36" t="n">
        <f aca="false">V21/($S$11*$S$12)*1000</f>
        <v>28.4901420256096</v>
      </c>
      <c r="Z21" s="37" t="n">
        <f aca="false">W21/($S$11*$S$12)*1000</f>
        <v>2.95191987495099</v>
      </c>
      <c r="AA21" s="38" t="str">
        <f aca="false">IF(AND(Y21&gt;(Z21*5),Y21&gt;($Y$23/2)),"Hit","")</f>
        <v>Hit</v>
      </c>
      <c r="AB21" s="39" t="str">
        <f aca="false">IF(AND(Y21&gt;(Z21*3),Y21&gt;($Y$23/2)),"Hit","")</f>
        <v>Hit</v>
      </c>
    </row>
    <row r="22" customFormat="false" ht="15" hidden="false" customHeight="true" outlineLevel="0" collapsed="false">
      <c r="B22" s="8" t="n">
        <v>1</v>
      </c>
      <c r="C22" s="8" t="n">
        <v>2</v>
      </c>
      <c r="D22" s="8" t="n">
        <v>3</v>
      </c>
      <c r="E22" s="8" t="n">
        <v>4</v>
      </c>
      <c r="F22" s="8" t="n">
        <v>5</v>
      </c>
      <c r="G22" s="8" t="n">
        <v>6</v>
      </c>
      <c r="H22" s="8" t="n">
        <v>7</v>
      </c>
      <c r="I22" s="8" t="n">
        <v>8</v>
      </c>
      <c r="J22" s="8" t="n">
        <v>9</v>
      </c>
      <c r="K22" s="8" t="n">
        <v>10</v>
      </c>
      <c r="L22" s="8" t="n">
        <v>11</v>
      </c>
      <c r="M22" s="8" t="n">
        <v>12</v>
      </c>
      <c r="O22" s="33" t="str">
        <f aca="false">B18</f>
        <v>C122–A036</v>
      </c>
      <c r="P22" s="34"/>
      <c r="Q22" s="35" t="n">
        <f aca="false">AVERAGE(B42:D42)</f>
        <v>-22.9172413793105</v>
      </c>
      <c r="R22" s="35" t="n">
        <f aca="false">Q22-$Q$23</f>
        <v>-21.6853392658511</v>
      </c>
      <c r="S22" s="35" t="n">
        <f aca="false">_xlfn.STDEV.P(B42:D42)</f>
        <v>2.70499108279684</v>
      </c>
      <c r="T22" s="35"/>
      <c r="U22" s="35" t="n">
        <f aca="false">AVERAGE((B42/B29),(C42/C29),(D42/D29))</f>
        <v>-104.644937805071</v>
      </c>
      <c r="V22" s="35" t="n">
        <f aca="false">-(U22-$U$23)</f>
        <v>98.9262432686203</v>
      </c>
      <c r="W22" s="35" t="n">
        <f aca="false">_xlfn.STDEV.P((B42/B29),(C42/C29),(D42/D29))</f>
        <v>12.3515574556934</v>
      </c>
      <c r="X22" s="35"/>
      <c r="Y22" s="36" t="n">
        <f aca="false">V22/($S$11*$S$12)*1000</f>
        <v>22.3209032645804</v>
      </c>
      <c r="Z22" s="37" t="n">
        <f aca="false">W22/($S$11*$S$12)*1000</f>
        <v>2.78690375805355</v>
      </c>
      <c r="AA22" s="38" t="str">
        <f aca="false">IF(AND(Y22&gt;(Z22*5),Y22&gt;($Y$23/2)),"Hit","")</f>
        <v>Hit</v>
      </c>
      <c r="AB22" s="39" t="str">
        <f aca="false">IF(AND(Y22&gt;(Z22*3),Y22&gt;($Y$23/2)),"Hit","")</f>
        <v>Hit</v>
      </c>
    </row>
    <row r="23" customFormat="false" ht="15" hidden="false" customHeight="true" outlineLevel="0" collapsed="false">
      <c r="A23" s="8" t="s">
        <v>16</v>
      </c>
      <c r="B23" s="19" t="n">
        <v>0.232988165680473</v>
      </c>
      <c r="C23" s="19" t="n">
        <v>0.22189349112426</v>
      </c>
      <c r="D23" s="19" t="n">
        <v>0.221153846153846</v>
      </c>
      <c r="E23" s="19" t="n">
        <v>0.218195266272189</v>
      </c>
      <c r="F23" s="19" t="n">
        <v>0.227810650887574</v>
      </c>
      <c r="G23" s="19" t="n">
        <v>0.221153846153846</v>
      </c>
      <c r="H23" s="19" t="n">
        <v>0.210798816568047</v>
      </c>
      <c r="I23" s="19" t="n">
        <v>0.228550295857988</v>
      </c>
      <c r="J23" s="19" t="n">
        <v>0.22707100591716</v>
      </c>
      <c r="K23" s="19" t="n">
        <v>0.221153846153846</v>
      </c>
      <c r="L23" s="19" t="n">
        <v>0.218195266272189</v>
      </c>
      <c r="M23" s="19" t="n">
        <v>0.218195266272189</v>
      </c>
      <c r="O23" s="44" t="str">
        <f aca="false">B19</f>
        <v>C122 w/o amine</v>
      </c>
      <c r="P23" s="45"/>
      <c r="Q23" s="46" t="n">
        <f aca="false">AVERAGE(B43:D43)</f>
        <v>-1.2319021134594</v>
      </c>
      <c r="R23" s="46"/>
      <c r="S23" s="46" t="n">
        <f aca="false">_xlfn.STDEV.P(B43:D43)</f>
        <v>0.0686623787364069</v>
      </c>
      <c r="T23" s="46"/>
      <c r="U23" s="46" t="n">
        <f aca="false">AVERAGE((B43/B30),(C43/C30),(D43/D30))</f>
        <v>-5.71869453645061</v>
      </c>
      <c r="V23" s="46" t="n">
        <f aca="false">-U23</f>
        <v>5.71869453645061</v>
      </c>
      <c r="W23" s="46" t="n">
        <f aca="false">_xlfn.STDEV.P((B43/B30),(C43/C30),(D43/D30))</f>
        <v>0.24753840353862</v>
      </c>
      <c r="X23" s="46"/>
      <c r="Y23" s="46" t="n">
        <f aca="false">V23/($S$11*$S$12)*1000</f>
        <v>1.2903191643616</v>
      </c>
      <c r="Z23" s="47" t="n">
        <f aca="false">W23/($S$11*$S$12)*1000</f>
        <v>0.0558525278742374</v>
      </c>
      <c r="AA23" s="38"/>
    </row>
    <row r="24" customFormat="false" ht="15" hidden="false" customHeight="true" outlineLevel="0" collapsed="false">
      <c r="A24" s="8" t="s">
        <v>22</v>
      </c>
      <c r="B24" s="19" t="n">
        <v>0.231508875739645</v>
      </c>
      <c r="C24" s="19" t="n">
        <v>0.221153846153846</v>
      </c>
      <c r="D24" s="19" t="n">
        <v>0.209319526627219</v>
      </c>
      <c r="E24" s="19" t="n">
        <v>0.213757396449704</v>
      </c>
      <c r="F24" s="19" t="n">
        <v>0.227810650887574</v>
      </c>
      <c r="G24" s="19" t="n">
        <v>0.217455621301775</v>
      </c>
      <c r="H24" s="19" t="n">
        <v>0.204881656804734</v>
      </c>
      <c r="I24" s="19" t="n">
        <v>0.207840236686391</v>
      </c>
      <c r="J24" s="19" t="n">
        <v>0.218195266272189</v>
      </c>
      <c r="K24" s="19" t="n">
        <v>0.208579881656805</v>
      </c>
      <c r="L24" s="19" t="n">
        <v>0.224112426035503</v>
      </c>
      <c r="M24" s="19" t="n">
        <v>0.208579881656805</v>
      </c>
      <c r="O24" s="33" t="str">
        <f aca="false">E12</f>
        <v>C003–A001</v>
      </c>
      <c r="P24" s="26"/>
      <c r="Q24" s="48" t="n">
        <f aca="false">AVERAGE(E36:G36)</f>
        <v>-1.61284390063037</v>
      </c>
      <c r="R24" s="48" t="n">
        <f aca="false">Q24-$Q$31</f>
        <v>-0.370915832406423</v>
      </c>
      <c r="S24" s="35" t="n">
        <f aca="false">_xlfn.STDEV.P(E36:G36)</f>
        <v>0.131697964313017</v>
      </c>
      <c r="T24" s="26"/>
      <c r="U24" s="35" t="n">
        <f aca="false">AVERAGE((E36/E23),(F36/F23),(G36/G23))</f>
        <v>-7.25072792425885</v>
      </c>
      <c r="V24" s="48" t="n">
        <f aca="false">-(U24-$U$31)</f>
        <v>1.19650277616679</v>
      </c>
      <c r="W24" s="35" t="n">
        <f aca="false">_xlfn.STDEV.P((E36/E23),(F36/F23),(G36/G23))</f>
        <v>0.556359255976247</v>
      </c>
      <c r="X24" s="26"/>
      <c r="Y24" s="36" t="n">
        <f aca="false">V24/($S$11*$S$12)*1000</f>
        <v>0.269969037943771</v>
      </c>
      <c r="Z24" s="37" t="n">
        <f aca="false">W24/($S$11*$S$12)*1000</f>
        <v>0.125532323099334</v>
      </c>
      <c r="AA24" s="38" t="str">
        <f aca="false">IF(AND(Y24&gt;(Z24*5),Y24&gt;($Y$31/2)),"Hit","")</f>
        <v/>
      </c>
      <c r="AB24" s="39" t="str">
        <f aca="false">IF(AND(Y24&gt;(Z24*3),Y24&gt;($Y$31/2)),"Hit","")</f>
        <v/>
      </c>
    </row>
    <row r="25" customFormat="false" ht="15" hidden="false" customHeight="true" outlineLevel="0" collapsed="false">
      <c r="A25" s="8" t="s">
        <v>27</v>
      </c>
      <c r="B25" s="19" t="n">
        <v>0.237426035502959</v>
      </c>
      <c r="C25" s="19" t="n">
        <v>0.218195266272189</v>
      </c>
      <c r="D25" s="19" t="n">
        <v>0.230029585798817</v>
      </c>
      <c r="E25" s="19" t="n">
        <v>0.226331360946745</v>
      </c>
      <c r="F25" s="19" t="n">
        <v>0.23594674556213</v>
      </c>
      <c r="G25" s="19" t="n">
        <v>0.242603550295858</v>
      </c>
      <c r="H25" s="19" t="n">
        <v>0.220414201183432</v>
      </c>
      <c r="I25" s="19" t="n">
        <v>0.225591715976331</v>
      </c>
      <c r="J25" s="19" t="n">
        <v>0.230029585798817</v>
      </c>
      <c r="K25" s="19" t="n">
        <v>0.22707100591716</v>
      </c>
      <c r="L25" s="19" t="n">
        <v>0.225591715976331</v>
      </c>
      <c r="M25" s="19" t="n">
        <v>0.220414201183432</v>
      </c>
      <c r="O25" s="33" t="str">
        <f aca="false">E13</f>
        <v>C003–A002</v>
      </c>
      <c r="P25" s="26"/>
      <c r="Q25" s="48" t="n">
        <f aca="false">AVERAGE(E37:G37)</f>
        <v>-2.40072673340751</v>
      </c>
      <c r="R25" s="48" t="n">
        <f aca="false">Q25-$Q$31</f>
        <v>-1.15879866518356</v>
      </c>
      <c r="S25" s="35" t="n">
        <f aca="false">_xlfn.STDEV.P(E37:G37)</f>
        <v>0.145195376514014</v>
      </c>
      <c r="T25" s="26"/>
      <c r="U25" s="35" t="n">
        <f aca="false">AVERAGE((E37/E24),(F37/F24),(G37/G24))</f>
        <v>-10.9299246661284</v>
      </c>
      <c r="V25" s="48" t="n">
        <f aca="false">-(U25-$U$31)</f>
        <v>4.87569951803631</v>
      </c>
      <c r="W25" s="35" t="n">
        <f aca="false">_xlfn.STDEV.P((E37/E24),(F37/F24),(G37/G24))</f>
        <v>0.621797930870221</v>
      </c>
      <c r="X25" s="26"/>
      <c r="Y25" s="36" t="n">
        <f aca="false">V25/($S$11*$S$12)*1000</f>
        <v>1.10011270713816</v>
      </c>
      <c r="Z25" s="37" t="n">
        <f aca="false">W25/($S$11*$S$12)*1000</f>
        <v>0.140297367073606</v>
      </c>
      <c r="AA25" s="38" t="str">
        <f aca="false">IF(AND(Y25&gt;(Z25*5),Y25&gt;($Y$31/2)),"Hit","")</f>
        <v>Hit</v>
      </c>
      <c r="AB25" s="39" t="str">
        <f aca="false">IF(AND(Y25&gt;(Z25*3),Y25&gt;($Y$31/2)),"Hit","")</f>
        <v>Hit</v>
      </c>
    </row>
    <row r="26" customFormat="false" ht="15" hidden="false" customHeight="true" outlineLevel="0" collapsed="false">
      <c r="A26" s="8" t="s">
        <v>37</v>
      </c>
      <c r="B26" s="19" t="n">
        <v>0.247041420118343</v>
      </c>
      <c r="C26" s="19" t="n">
        <v>0.229289940828402</v>
      </c>
      <c r="D26" s="19" t="n">
        <v>0.261834319526627</v>
      </c>
      <c r="E26" s="19" t="n">
        <v>0.228550295857988</v>
      </c>
      <c r="F26" s="19" t="n">
        <v>0.229289940828402</v>
      </c>
      <c r="G26" s="19" t="n">
        <v>0.237426035502959</v>
      </c>
      <c r="H26" s="19" t="n">
        <v>0.230769230769231</v>
      </c>
      <c r="I26" s="19" t="n">
        <v>0.226331360946746</v>
      </c>
      <c r="J26" s="19" t="n">
        <v>0.231508875739645</v>
      </c>
      <c r="K26" s="19" t="n">
        <v>0.223372781065089</v>
      </c>
      <c r="L26" s="19" t="n">
        <v>0.228550295857988</v>
      </c>
      <c r="M26" s="19" t="n">
        <v>0.217455621301775</v>
      </c>
      <c r="O26" s="33" t="str">
        <f aca="false">E14</f>
        <v>C003–A006</v>
      </c>
      <c r="P26" s="26"/>
      <c r="Q26" s="48" t="n">
        <f aca="false">AVERAGE(E38:G38)</f>
        <v>-1.06328513162778</v>
      </c>
      <c r="R26" s="48" t="n">
        <f aca="false">Q26-$Q$31</f>
        <v>0.178642936596174</v>
      </c>
      <c r="S26" s="35" t="n">
        <f aca="false">_xlfn.STDEV.P(E38:G38)</f>
        <v>0.0970932926396298</v>
      </c>
      <c r="T26" s="26"/>
      <c r="U26" s="35" t="n">
        <f aca="false">AVERAGE((E38/E25),(F38/F25),(G38/G25))</f>
        <v>-4.51950606335277</v>
      </c>
      <c r="V26" s="48" t="n">
        <f aca="false">-(U26-$U$31)</f>
        <v>-1.53471908473929</v>
      </c>
      <c r="W26" s="35" t="n">
        <f aca="false">_xlfn.STDEV.P((E38/E25),(F38/F25),(G38/G25))</f>
        <v>0.31068920137391</v>
      </c>
      <c r="X26" s="26"/>
      <c r="Y26" s="36" t="n">
        <f aca="false">V26/($S$11*$S$12)*1000</f>
        <v>-0.346281381935759</v>
      </c>
      <c r="Z26" s="37" t="n">
        <f aca="false">W26/($S$11*$S$12)*1000</f>
        <v>0.0701013541006115</v>
      </c>
      <c r="AA26" s="38" t="str">
        <f aca="false">IF(AND(Y26&gt;(Z26*5),Y26&gt;($Y$31/2)),"Hit","")</f>
        <v/>
      </c>
      <c r="AB26" s="39" t="str">
        <f aca="false">IF(AND(Y26&gt;(Z26*3),Y26&gt;($Y$31/2)),"Hit","")</f>
        <v/>
      </c>
    </row>
    <row r="27" customFormat="false" ht="15" hidden="false" customHeight="true" outlineLevel="0" collapsed="false">
      <c r="A27" s="8" t="s">
        <v>47</v>
      </c>
      <c r="B27" s="19" t="n">
        <v>0.243343195266272</v>
      </c>
      <c r="C27" s="19" t="n">
        <v>0.228550295857988</v>
      </c>
      <c r="D27" s="19" t="n">
        <v>0.231508875739645</v>
      </c>
      <c r="E27" s="19" t="n">
        <v>0.232988165680473</v>
      </c>
      <c r="F27" s="19" t="n">
        <v>0.230769230769231</v>
      </c>
      <c r="G27" s="19" t="n">
        <v>0.221153846153846</v>
      </c>
      <c r="H27" s="19" t="n">
        <v>0.229289940828402</v>
      </c>
      <c r="I27" s="19" t="n">
        <v>0.22707100591716</v>
      </c>
      <c r="J27" s="19" t="n">
        <v>0.230769230769231</v>
      </c>
      <c r="K27" s="19" t="n">
        <v>0.219674556213018</v>
      </c>
      <c r="L27" s="19" t="n">
        <v>0.214497041420118</v>
      </c>
      <c r="M27" s="19" t="n">
        <v>0.219674556213018</v>
      </c>
      <c r="O27" s="33" t="str">
        <f aca="false">E15</f>
        <v>C003–A011</v>
      </c>
      <c r="P27" s="26"/>
      <c r="Q27" s="48" t="n">
        <f aca="false">AVERAGE(E39:G39)</f>
        <v>-12.7893659621803</v>
      </c>
      <c r="R27" s="48" t="n">
        <f aca="false">Q27-$Q$31</f>
        <v>-11.5474378939563</v>
      </c>
      <c r="S27" s="35" t="n">
        <f aca="false">_xlfn.STDEV.P(E39:G39)</f>
        <v>0.624666641766741</v>
      </c>
      <c r="T27" s="26"/>
      <c r="U27" s="35" t="n">
        <f aca="false">AVERAGE((E39/E26),(F39/F26),(G39/G26))</f>
        <v>-55.23059292778</v>
      </c>
      <c r="V27" s="48" t="n">
        <f aca="false">-(U27-$U$31)</f>
        <v>49.1763677796879</v>
      </c>
      <c r="W27" s="35" t="n">
        <f aca="false">_xlfn.STDEV.P((E39/E26),(F39/F26),(G39/G26))</f>
        <v>3.37003436678181</v>
      </c>
      <c r="X27" s="26"/>
      <c r="Y27" s="36" t="n">
        <f aca="false">V27/($S$11*$S$12)*1000</f>
        <v>11.0957508528177</v>
      </c>
      <c r="Z27" s="37" t="n">
        <f aca="false">W27/($S$11*$S$12)*1000</f>
        <v>0.760386815609613</v>
      </c>
      <c r="AA27" s="38" t="str">
        <f aca="false">IF(AND(Y27&gt;(Z27*5),Y27&gt;($Y$31/2)),"Hit","")</f>
        <v>Hit</v>
      </c>
      <c r="AB27" s="39" t="str">
        <f aca="false">IF(AND(Y27&gt;(Z27*3),Y27&gt;($Y$31/2)),"Hit","")</f>
        <v>Hit</v>
      </c>
    </row>
    <row r="28" customFormat="false" ht="15" hidden="false" customHeight="true" outlineLevel="0" collapsed="false">
      <c r="A28" s="8" t="s">
        <v>52</v>
      </c>
      <c r="B28" s="49" t="n">
        <v>0.219</v>
      </c>
      <c r="C28" s="49" t="n">
        <v>0.219</v>
      </c>
      <c r="D28" s="49" t="n">
        <v>0.219</v>
      </c>
      <c r="E28" s="19" t="n">
        <v>0.229289940828402</v>
      </c>
      <c r="F28" s="19" t="n">
        <v>0.234467455621302</v>
      </c>
      <c r="G28" s="19" t="n">
        <v>0.231508875739645</v>
      </c>
      <c r="H28" s="19" t="n">
        <v>0.214497041420118</v>
      </c>
      <c r="I28" s="19" t="n">
        <v>0.208579881656805</v>
      </c>
      <c r="J28" s="19" t="n">
        <v>0.207100591715976</v>
      </c>
      <c r="K28" s="19" t="n">
        <v>0.216715976331361</v>
      </c>
      <c r="L28" s="19" t="n">
        <v>0.206360946745562</v>
      </c>
      <c r="M28" s="19" t="n">
        <v>0.218195266272189</v>
      </c>
      <c r="O28" s="33" t="str">
        <f aca="false">E16</f>
        <v>C003–A025</v>
      </c>
      <c r="P28" s="26"/>
      <c r="Q28" s="48" t="n">
        <f aca="false">AVERAGE(E40:G40)</f>
        <v>-1.64926955876897</v>
      </c>
      <c r="R28" s="48" t="n">
        <f aca="false">Q28-$Q$31</f>
        <v>-0.407341490545017</v>
      </c>
      <c r="S28" s="35" t="n">
        <f aca="false">_xlfn.STDEV.P(E40:G40)</f>
        <v>0.347538855037172</v>
      </c>
      <c r="T28" s="26"/>
      <c r="U28" s="35" t="n">
        <f aca="false">AVERAGE((E40/E27),(F40/F27),(G40/G27))</f>
        <v>-7.20386304748275</v>
      </c>
      <c r="V28" s="48" t="n">
        <f aca="false">-(U28-$U$31)</f>
        <v>1.14963789939069</v>
      </c>
      <c r="W28" s="35" t="n">
        <f aca="false">_xlfn.STDEV.P((E40/E27),(F40/F27),(G40/G27))</f>
        <v>1.40017594145287</v>
      </c>
      <c r="X28" s="26"/>
      <c r="Y28" s="36" t="n">
        <f aca="false">V28/($S$11*$S$12)*1000</f>
        <v>0.259394832895011</v>
      </c>
      <c r="Z28" s="37" t="n">
        <f aca="false">W28/($S$11*$S$12)*1000</f>
        <v>0.315924174515539</v>
      </c>
      <c r="AA28" s="38" t="str">
        <f aca="false">IF(AND(Y28&gt;(Z28*5),Y28&gt;($Y$31/2)),"Hit","")</f>
        <v/>
      </c>
      <c r="AB28" s="39" t="str">
        <f aca="false">IF(AND(Y28&gt;(Z28*3),Y28&gt;($Y$31/2)),"Hit","")</f>
        <v/>
      </c>
    </row>
    <row r="29" customFormat="false" ht="15" hidden="false" customHeight="true" outlineLevel="0" collapsed="false">
      <c r="A29" s="8" t="s">
        <v>57</v>
      </c>
      <c r="B29" s="49" t="n">
        <v>0.219</v>
      </c>
      <c r="C29" s="49" t="n">
        <v>0.219</v>
      </c>
      <c r="D29" s="49" t="n">
        <v>0.219</v>
      </c>
      <c r="E29" s="19" t="n">
        <v>0.212278106508876</v>
      </c>
      <c r="F29" s="19" t="n">
        <v>0.214497041420118</v>
      </c>
      <c r="G29" s="19" t="n">
        <v>0.214497041420118</v>
      </c>
      <c r="H29" s="19" t="n">
        <v>0.214497041420118</v>
      </c>
      <c r="I29" s="19" t="n">
        <v>0.210798816568047</v>
      </c>
      <c r="J29" s="19" t="n">
        <v>0.220414201183432</v>
      </c>
      <c r="K29" s="19" t="n">
        <v>0.207100591715976</v>
      </c>
      <c r="L29" s="19" t="n">
        <v>0.208579881656805</v>
      </c>
      <c r="M29" s="19" t="n">
        <v>0.202662721893491</v>
      </c>
      <c r="O29" s="33" t="str">
        <f aca="false">E17</f>
        <v>C003–A030</v>
      </c>
      <c r="P29" s="50"/>
      <c r="Q29" s="48" t="n">
        <f aca="false">AVERAGE(E41:G41)</f>
        <v>-6.72969966629585</v>
      </c>
      <c r="R29" s="48" t="n">
        <f aca="false">Q29-$Q$31</f>
        <v>-5.4877715980719</v>
      </c>
      <c r="S29" s="35" t="n">
        <f aca="false">_xlfn.STDEV.P(E41:G41)</f>
        <v>0.520208481480366</v>
      </c>
      <c r="T29" s="26"/>
      <c r="U29" s="35" t="n">
        <f aca="false">AVERAGE((E41/E28),(F41/F28),(G41/G28))</f>
        <v>-29.0232322028128</v>
      </c>
      <c r="V29" s="48" t="n">
        <f aca="false">-(U29-$U$31)</f>
        <v>22.9690070547207</v>
      </c>
      <c r="W29" s="35" t="n">
        <f aca="false">_xlfn.STDEV.P((E41/E28),(F41/F28),(G41/G28))</f>
        <v>2.04070917426314</v>
      </c>
      <c r="X29" s="26"/>
      <c r="Y29" s="36" t="n">
        <f aca="false">V29/($S$11*$S$12)*1000</f>
        <v>5.18253769285215</v>
      </c>
      <c r="Z29" s="37" t="n">
        <f aca="false">W29/($S$11*$S$12)*1000</f>
        <v>0.460448820907748</v>
      </c>
      <c r="AA29" s="38" t="str">
        <f aca="false">IF(AND(Y29&gt;(Z29*5),Y29&gt;($Y$31/2)),"Hit","")</f>
        <v>Hit</v>
      </c>
      <c r="AB29" s="39" t="str">
        <f aca="false">IF(AND(Y29&gt;(Z29*3),Y29&gt;($Y$31/2)),"Hit","")</f>
        <v>Hit</v>
      </c>
    </row>
    <row r="30" customFormat="false" ht="15" hidden="false" customHeight="true" outlineLevel="0" collapsed="false">
      <c r="A30" s="8" t="s">
        <v>62</v>
      </c>
      <c r="B30" s="19" t="n">
        <v>0.232248520710059</v>
      </c>
      <c r="C30" s="19" t="n">
        <v>0.198224852071006</v>
      </c>
      <c r="D30" s="19" t="n">
        <v>0.216715976331361</v>
      </c>
      <c r="E30" s="19" t="n">
        <v>0.210059171597633</v>
      </c>
      <c r="F30" s="19" t="n">
        <v>0.203402366863905</v>
      </c>
      <c r="G30" s="19" t="n">
        <v>0.200443786982249</v>
      </c>
      <c r="H30" s="19" t="n">
        <v>0.215236686390533</v>
      </c>
      <c r="I30" s="19" t="n">
        <v>0.213757396449704</v>
      </c>
      <c r="J30" s="19" t="n">
        <v>0.20414201183432</v>
      </c>
      <c r="K30" s="19" t="n">
        <v>0.208579881656805</v>
      </c>
      <c r="L30" s="19" t="n">
        <v>0.198224852071006</v>
      </c>
      <c r="M30" s="19" t="n">
        <v>0.196005917159763</v>
      </c>
      <c r="O30" s="33" t="str">
        <f aca="false">E18</f>
        <v>C003–A036</v>
      </c>
      <c r="P30" s="51"/>
      <c r="Q30" s="48" t="n">
        <f aca="false">AVERAGE(E42:G42)</f>
        <v>-0.911041898405685</v>
      </c>
      <c r="R30" s="48" t="n">
        <f aca="false">Q30-$Q$31</f>
        <v>0.330886169818264</v>
      </c>
      <c r="S30" s="35" t="n">
        <f aca="false">_xlfn.STDEV.P(E42:G42)</f>
        <v>0.226317685015303</v>
      </c>
      <c r="T30" s="51"/>
      <c r="U30" s="35" t="n">
        <f aca="false">AVERAGE((E42/E29),(F42/F29),(G42/G29))</f>
        <v>-4.25717337828185</v>
      </c>
      <c r="V30" s="48" t="n">
        <f aca="false">-(U30-$U$31)</f>
        <v>-1.79705176981021</v>
      </c>
      <c r="W30" s="35" t="n">
        <f aca="false">_xlfn.STDEV.P((E42/E29),(F42/F29),(G42/G29))</f>
        <v>1.04183440321468</v>
      </c>
      <c r="X30" s="51"/>
      <c r="Y30" s="36" t="n">
        <f aca="false">V30/($S$11*$S$12)*1000</f>
        <v>-0.405471969722521</v>
      </c>
      <c r="Z30" s="37" t="n">
        <f aca="false">W30/($S$11*$S$12)*1000</f>
        <v>0.235070939353493</v>
      </c>
      <c r="AA30" s="38" t="str">
        <f aca="false">IF(AND(Y30&gt;(Z30*5),Y30&gt;($Y$31/2)),"Hit","")</f>
        <v/>
      </c>
      <c r="AB30" s="39" t="str">
        <f aca="false">IF(AND(Y30&gt;(Z30*3),Y30&gt;($Y$31/2)),"Hit","")</f>
        <v/>
      </c>
    </row>
    <row r="31" customFormat="false" ht="15" hidden="false" customHeight="true" outlineLevel="0" collapsed="false">
      <c r="O31" s="44" t="str">
        <f aca="false">E19</f>
        <v>C003 w/o amine</v>
      </c>
      <c r="P31" s="45"/>
      <c r="Q31" s="52" t="n">
        <f aca="false">AVERAGE(E43:G43)</f>
        <v>-1.24192806822395</v>
      </c>
      <c r="R31" s="52"/>
      <c r="S31" s="46" t="n">
        <f aca="false">_xlfn.STDEV.P(E43:G43)</f>
        <v>0.183154287984736</v>
      </c>
      <c r="T31" s="53"/>
      <c r="U31" s="46" t="n">
        <f aca="false">AVERAGE((E43/E30),(F43/F30),(G43/G30))</f>
        <v>-6.05422514809206</v>
      </c>
      <c r="V31" s="54" t="n">
        <f aca="false">-U31</f>
        <v>6.05422514809206</v>
      </c>
      <c r="W31" s="46" t="n">
        <f aca="false">_xlfn.STDEV.P((E43/E30),(F43/F30),(G43/G30))</f>
        <v>0.77771123836174</v>
      </c>
      <c r="X31" s="53"/>
      <c r="Y31" s="46" t="n">
        <f aca="false">V31/($S$11*$S$12)*1000</f>
        <v>1.36602552980417</v>
      </c>
      <c r="Z31" s="47" t="n">
        <f aca="false">W31/($S$11*$S$12)*1000</f>
        <v>0.175476362446241</v>
      </c>
      <c r="AA31" s="38"/>
    </row>
    <row r="32" customFormat="false" ht="15" hidden="false" customHeight="true" outlineLevel="0" collapsed="false">
      <c r="B32" s="49"/>
      <c r="C32" s="55" t="s">
        <v>69</v>
      </c>
      <c r="O32" s="56" t="str">
        <f aca="false">H12</f>
        <v>C067–A001</v>
      </c>
      <c r="P32" s="26"/>
      <c r="Q32" s="48" t="n">
        <f aca="false">AVERAGE(H36:J36)</f>
        <v>-0.689595847237677</v>
      </c>
      <c r="R32" s="48" t="n">
        <f aca="false">Q32-$Q$39</f>
        <v>0.142454579161899</v>
      </c>
      <c r="S32" s="35" t="n">
        <f aca="false">_xlfn.STDEV.P(H36:J36)</f>
        <v>0.148272043304621</v>
      </c>
      <c r="T32" s="30"/>
      <c r="U32" s="35" t="n">
        <f aca="false">AVERAGE((H36/H23),(I36/I23),(J36/J23))</f>
        <v>-3.12019135561278</v>
      </c>
      <c r="V32" s="48" t="n">
        <f aca="false">-(U32-$U$39)</f>
        <v>-0.826181018658381</v>
      </c>
      <c r="W32" s="35" t="n">
        <f aca="false">_xlfn.STDEV.P((H36/H23),(I36/I23),(J36/J23))</f>
        <v>0.725845589296527</v>
      </c>
      <c r="X32" s="30"/>
      <c r="Y32" s="36" t="n">
        <f aca="false">V32/($S$11*$S$12)*1000</f>
        <v>-0.186412684715339</v>
      </c>
      <c r="Z32" s="37" t="n">
        <f aca="false">W32/($S$11*$S$12)*1000</f>
        <v>0.163773824299758</v>
      </c>
      <c r="AA32" s="38" t="str">
        <f aca="false">IF(AND(Y32&gt;(Z32*5),Y32&gt;($Y$39/2)),"Hit","")</f>
        <v/>
      </c>
      <c r="AB32" s="39" t="str">
        <f aca="false">IF(AND(Y32&gt;(Z32*3),Y32&gt;($Y$39/2)),"Hit","")</f>
        <v/>
      </c>
    </row>
    <row r="33" customFormat="false" ht="15" hidden="false" customHeight="true" outlineLevel="0" collapsed="false">
      <c r="O33" s="56" t="str">
        <f aca="false">H13</f>
        <v>C067–A002</v>
      </c>
      <c r="P33" s="34"/>
      <c r="Q33" s="48" t="n">
        <f aca="false">AVERAGE(H37:J37)</f>
        <v>-1.29916203188732</v>
      </c>
      <c r="R33" s="48" t="n">
        <f aca="false">Q33-$Q$39</f>
        <v>-0.467111605487744</v>
      </c>
      <c r="S33" s="35" t="n">
        <f aca="false">_xlfn.STDEV.P(H37:J37)</f>
        <v>0.379149086699353</v>
      </c>
      <c r="T33" s="35"/>
      <c r="U33" s="35" t="n">
        <f aca="false">AVERAGE((H37/H24),(I37/I24),(J37/J24))</f>
        <v>-6.13666205028693</v>
      </c>
      <c r="V33" s="48" t="n">
        <f aca="false">-(U33-$U$39)</f>
        <v>2.19028967601578</v>
      </c>
      <c r="W33" s="35" t="n">
        <f aca="false">_xlfn.STDEV.P((H37/H24),(I37/I24),(J37/J24))</f>
        <v>1.6158052523051</v>
      </c>
      <c r="X33" s="35"/>
      <c r="Y33" s="36" t="n">
        <f aca="false">V33/($S$11*$S$12)*1000</f>
        <v>0.494198934119083</v>
      </c>
      <c r="Z33" s="37" t="n">
        <f aca="false">W33/($S$11*$S$12)*1000</f>
        <v>0.364576997361259</v>
      </c>
      <c r="AA33" s="38" t="str">
        <f aca="false">IF(AND(Y33&gt;(Z33*5),Y33&gt;($Y$39/2)),"Hit","")</f>
        <v/>
      </c>
      <c r="AB33" s="39" t="str">
        <f aca="false">IF(AND(Y33&gt;(Z33*3),Y33&gt;($Y$39/2)),"Hit","")</f>
        <v/>
      </c>
    </row>
    <row r="34" customFormat="false" ht="15" hidden="false" customHeight="true" outlineLevel="0" collapsed="false">
      <c r="A34" s="2" t="s">
        <v>70</v>
      </c>
      <c r="E34" s="43" t="s">
        <v>71</v>
      </c>
      <c r="O34" s="56" t="str">
        <f aca="false">H14</f>
        <v>C067–A006</v>
      </c>
      <c r="P34" s="34"/>
      <c r="Q34" s="48" t="n">
        <f aca="false">AVERAGE(H38:J38)</f>
        <v>-0.530989988876525</v>
      </c>
      <c r="R34" s="48" t="n">
        <f aca="false">Q34-$Q$39</f>
        <v>0.301060437523052</v>
      </c>
      <c r="S34" s="35" t="n">
        <f aca="false">_xlfn.STDEV.P(H38:J38)</f>
        <v>0.0915727836782278</v>
      </c>
      <c r="T34" s="35"/>
      <c r="U34" s="35" t="n">
        <f aca="false">AVERAGE((H38/H25),(I38/I25),(J38/J25))</f>
        <v>-2.35434767370941</v>
      </c>
      <c r="V34" s="48" t="n">
        <f aca="false">-(U34-$U$39)</f>
        <v>-1.59202470056175</v>
      </c>
      <c r="W34" s="35" t="n">
        <f aca="false">_xlfn.STDEV.P((H38/H25),(I38/I25),(J38/J25))</f>
        <v>0.388841286943087</v>
      </c>
      <c r="X34" s="35"/>
      <c r="Y34" s="36" t="n">
        <f aca="false">V34/($S$11*$S$12)*1000</f>
        <v>-0.359211349404726</v>
      </c>
      <c r="Z34" s="37" t="n">
        <f aca="false">W34/($S$11*$S$12)*1000</f>
        <v>0.0877349474149565</v>
      </c>
      <c r="AA34" s="38" t="str">
        <f aca="false">IF(AND(Y34&gt;(Z34*5),Y34&gt;($Y$39/2)),"Hit","")</f>
        <v/>
      </c>
      <c r="AB34" s="39" t="str">
        <f aca="false">IF(AND(Y34&gt;(Z34*3),Y34&gt;($Y$39/2)),"Hit","")</f>
        <v/>
      </c>
    </row>
    <row r="35" customFormat="false" ht="15" hidden="false" customHeight="true" outlineLevel="0" collapsed="false">
      <c r="B35" s="8" t="n">
        <v>1</v>
      </c>
      <c r="C35" s="8" t="n">
        <v>2</v>
      </c>
      <c r="D35" s="8" t="n">
        <v>3</v>
      </c>
      <c r="E35" s="8" t="n">
        <v>4</v>
      </c>
      <c r="F35" s="8" t="n">
        <v>5</v>
      </c>
      <c r="G35" s="8" t="n">
        <v>6</v>
      </c>
      <c r="H35" s="8" t="n">
        <v>7</v>
      </c>
      <c r="I35" s="8" t="n">
        <v>8</v>
      </c>
      <c r="J35" s="8" t="n">
        <v>9</v>
      </c>
      <c r="K35" s="8" t="n">
        <v>10</v>
      </c>
      <c r="L35" s="8" t="n">
        <v>11</v>
      </c>
      <c r="M35" s="8" t="n">
        <v>12</v>
      </c>
      <c r="O35" s="56" t="str">
        <f aca="false">H15</f>
        <v>C067–A011</v>
      </c>
      <c r="P35" s="34"/>
      <c r="Q35" s="48" t="n">
        <f aca="false">AVERAGE(H39:J39)</f>
        <v>-1.37936967000374</v>
      </c>
      <c r="R35" s="48" t="n">
        <f aca="false">Q35-$Q$39</f>
        <v>-0.547319243604161</v>
      </c>
      <c r="S35" s="35" t="n">
        <f aca="false">_xlfn.STDEV.P(H39:J39)</f>
        <v>0.0940470399308641</v>
      </c>
      <c r="T35" s="35"/>
      <c r="U35" s="35" t="n">
        <f aca="false">AVERAGE((H39/H26),(I39/I26),(J39/J26))</f>
        <v>-6.00749668907842</v>
      </c>
      <c r="V35" s="48" t="n">
        <f aca="false">-(U35-$U$39)</f>
        <v>2.06112431480727</v>
      </c>
      <c r="W35" s="35" t="n">
        <f aca="false">_xlfn.STDEV.P((H39/H26),(I39/I26),(J39/J26))</f>
        <v>0.37653592678063</v>
      </c>
      <c r="X35" s="35"/>
      <c r="Y35" s="36" t="n">
        <f aca="false">V35/($S$11*$S$12)*1000</f>
        <v>0.465055125182145</v>
      </c>
      <c r="Z35" s="37" t="n">
        <f aca="false">W35/($S$11*$S$12)*1000</f>
        <v>0.0849584672338967</v>
      </c>
      <c r="AA35" s="38" t="str">
        <f aca="false">IF(AND(Y35&gt;(Z35*5),Y35&gt;($Y$39/2)),"Hit","")</f>
        <v>Hit</v>
      </c>
      <c r="AB35" s="39" t="str">
        <f aca="false">IF(AND(Y35&gt;(Z35*3),Y35&gt;($Y$39/2)),"Hit","")</f>
        <v>Hit</v>
      </c>
    </row>
    <row r="36" customFormat="false" ht="15" hidden="false" customHeight="true" outlineLevel="0" collapsed="false">
      <c r="A36" s="8" t="s">
        <v>16</v>
      </c>
      <c r="B36" s="0" t="n">
        <v>-0.892102335928939</v>
      </c>
      <c r="C36" s="0" t="n">
        <v>-0.771612903225723</v>
      </c>
      <c r="D36" s="0" t="n">
        <v>-0.869499443826531</v>
      </c>
      <c r="E36" s="0" t="n">
        <v>-1.67497219132371</v>
      </c>
      <c r="F36" s="0" t="n">
        <v>-1.73383759733051</v>
      </c>
      <c r="G36" s="0" t="n">
        <v>-1.42972191323689</v>
      </c>
      <c r="H36" s="0" t="n">
        <v>-0.800934371523925</v>
      </c>
      <c r="I36" s="0" t="n">
        <v>-0.787808676306987</v>
      </c>
      <c r="J36" s="0" t="n">
        <v>-0.480044493882121</v>
      </c>
      <c r="K36" s="0" t="n">
        <v>-1.22714126807566</v>
      </c>
      <c r="L36" s="0" t="n">
        <v>-1.16591768631809</v>
      </c>
      <c r="M36" s="0" t="n">
        <v>-1.10371523915469</v>
      </c>
      <c r="O36" s="56" t="str">
        <f aca="false">H16</f>
        <v>C067–A025</v>
      </c>
      <c r="P36" s="34"/>
      <c r="Q36" s="48" t="n">
        <f aca="false">AVERAGE(H40:J40)</f>
        <v>-0.844805339265859</v>
      </c>
      <c r="R36" s="48" t="n">
        <f aca="false">Q36-$Q$39</f>
        <v>-0.0127549128662822</v>
      </c>
      <c r="S36" s="35" t="n">
        <f aca="false">_xlfn.STDEV.P(H40:J40)</f>
        <v>0.0529929545075468</v>
      </c>
      <c r="T36" s="35"/>
      <c r="U36" s="35" t="n">
        <f aca="false">AVERAGE((H40/H27),(I40/I27),(J40/J27))</f>
        <v>-3.68891283599256</v>
      </c>
      <c r="V36" s="48" t="n">
        <f aca="false">-(U36-$U$39)</f>
        <v>-0.257459538278592</v>
      </c>
      <c r="W36" s="35" t="n">
        <f aca="false">_xlfn.STDEV.P((H40/H27),(I40/I27),(J40/J27))</f>
        <v>0.238253899895071</v>
      </c>
      <c r="X36" s="35"/>
      <c r="Y36" s="36" t="n">
        <f aca="false">V36/($S$11*$S$12)*1000</f>
        <v>-0.058091051055639</v>
      </c>
      <c r="Z36" s="37" t="n">
        <f aca="false">W36/($S$11*$S$12)*1000</f>
        <v>0.0537576488932922</v>
      </c>
      <c r="AA36" s="38" t="str">
        <f aca="false">IF(AND(Y36&gt;(Z36*5),Y36&gt;($Y$39/2)),"Hit","")</f>
        <v/>
      </c>
      <c r="AB36" s="39" t="str">
        <f aca="false">IF(AND(Y36&gt;(Z36*3),Y36&gt;($Y$39/2)),"Hit","")</f>
        <v/>
      </c>
    </row>
    <row r="37" customFormat="false" ht="15" hidden="false" customHeight="true" outlineLevel="0" collapsed="false">
      <c r="A37" s="8" t="s">
        <v>22</v>
      </c>
      <c r="B37" s="0" t="n">
        <v>-1.69975528364855</v>
      </c>
      <c r="C37" s="0" t="n">
        <v>-1.53027808676307</v>
      </c>
      <c r="D37" s="0" t="n">
        <v>-1.41730812013345</v>
      </c>
      <c r="E37" s="0" t="n">
        <v>-2.48022246941055</v>
      </c>
      <c r="F37" s="0" t="n">
        <v>-2.52493882091211</v>
      </c>
      <c r="G37" s="0" t="n">
        <v>-2.19701890989986</v>
      </c>
      <c r="H37" s="0" t="n">
        <v>-1.09094549499445</v>
      </c>
      <c r="I37" s="0" t="n">
        <v>-0.975350389321561</v>
      </c>
      <c r="J37" s="0" t="n">
        <v>-1.83119021134595</v>
      </c>
      <c r="K37" s="0" t="n">
        <v>-1.3607119021135</v>
      </c>
      <c r="L37" s="0" t="n">
        <v>-1.05806451612903</v>
      </c>
      <c r="M37" s="0" t="n">
        <v>-1.16137931034478</v>
      </c>
      <c r="O37" s="56" t="str">
        <f aca="false">H17</f>
        <v>C067–A030</v>
      </c>
      <c r="P37" s="34"/>
      <c r="Q37" s="48" t="n">
        <f aca="false">AVERAGE(H41:J41)</f>
        <v>1.50392287727109</v>
      </c>
      <c r="R37" s="48" t="n">
        <f aca="false">Q37-$Q$39</f>
        <v>2.33597330367066</v>
      </c>
      <c r="S37" s="35" t="n">
        <f aca="false">_xlfn.STDEV.P(H41:J41)</f>
        <v>0.135162348512389</v>
      </c>
      <c r="T37" s="35"/>
      <c r="U37" s="35" t="n">
        <f aca="false">AVERAGE((H41/H28),(I41/I28),(J41/J28))</f>
        <v>7.16508300463551</v>
      </c>
      <c r="V37" s="48" t="n">
        <f aca="false">-(U37-$U$39)</f>
        <v>-11.1114553789067</v>
      </c>
      <c r="W37" s="35" t="n">
        <f aca="false">_xlfn.STDEV.P((H41/H28),(I41/I28),(J41/J28))</f>
        <v>0.694368997712258</v>
      </c>
      <c r="X37" s="35"/>
      <c r="Y37" s="36" t="n">
        <f aca="false">V37/($S$11*$S$12)*1000</f>
        <v>-2.5070973327858</v>
      </c>
      <c r="Z37" s="37" t="n">
        <f aca="false">W37/($S$11*$S$12)*1000</f>
        <v>0.156671705259986</v>
      </c>
      <c r="AA37" s="38" t="str">
        <f aca="false">IF(AND(Y37&gt;(Z37*5),Y37&gt;($Y$39/2)),"Hit","")</f>
        <v/>
      </c>
      <c r="AB37" s="39" t="str">
        <f aca="false">IF(AND(Y37&gt;(Z37*3),Y37&gt;($Y$39/2)),"Hit","")</f>
        <v/>
      </c>
    </row>
    <row r="38" customFormat="false" ht="15" hidden="false" customHeight="true" outlineLevel="0" collapsed="false">
      <c r="A38" s="8" t="s">
        <v>27</v>
      </c>
      <c r="B38" s="0" t="n">
        <v>-0.647074527252677</v>
      </c>
      <c r="C38" s="0" t="n">
        <v>-0.675283648498371</v>
      </c>
      <c r="D38" s="0" t="n">
        <v>-1.12756395995548</v>
      </c>
      <c r="E38" s="0" t="n">
        <v>-0.992747497219155</v>
      </c>
      <c r="F38" s="0" t="n">
        <v>-0.996529477196923</v>
      </c>
      <c r="G38" s="0" t="n">
        <v>-1.20057842046725</v>
      </c>
      <c r="H38" s="0" t="n">
        <v>-0.540734149054489</v>
      </c>
      <c r="I38" s="0" t="n">
        <v>-0.414282536151293</v>
      </c>
      <c r="J38" s="0" t="n">
        <v>-0.637953281423793</v>
      </c>
      <c r="K38" s="0" t="n">
        <v>-0.73757508342608</v>
      </c>
      <c r="L38" s="0" t="n">
        <v>-0.873192436040045</v>
      </c>
      <c r="M38" s="0" t="n">
        <v>-0.719110122358133</v>
      </c>
      <c r="O38" s="56" t="str">
        <f aca="false">H18</f>
        <v>C067–A036</v>
      </c>
      <c r="P38" s="34"/>
      <c r="Q38" s="48" t="n">
        <f aca="false">AVERAGE(H42:J42)</f>
        <v>-0.735572858731945</v>
      </c>
      <c r="R38" s="48" t="n">
        <f aca="false">Q38-$Q$39</f>
        <v>0.0964775676676322</v>
      </c>
      <c r="S38" s="35" t="n">
        <f aca="false">_xlfn.STDEV.P(H42:J42)</f>
        <v>0.0992104424929523</v>
      </c>
      <c r="T38" s="35"/>
      <c r="U38" s="35" t="n">
        <f aca="false">AVERAGE((H42/H29),(I42/I29),(J42/J29))</f>
        <v>-3.41822589679694</v>
      </c>
      <c r="V38" s="48" t="n">
        <f aca="false">-(U38-$U$39)</f>
        <v>-0.528146477474214</v>
      </c>
      <c r="W38" s="35" t="n">
        <f aca="false">_xlfn.STDEV.P((H42/H29),(I42/I29),(J42/J29))</f>
        <v>0.464089883820277</v>
      </c>
      <c r="X38" s="35"/>
      <c r="Y38" s="36" t="n">
        <f aca="false">V38/($S$11*$S$12)*1000</f>
        <v>-0.119166623978839</v>
      </c>
      <c r="Z38" s="37" t="n">
        <f aca="false">W38/($S$11*$S$12)*1000</f>
        <v>0.104713421439593</v>
      </c>
      <c r="AA38" s="38" t="str">
        <f aca="false">IF(AND(Y38&gt;(Z38*5),Y38&gt;($Y$39/2)),"Hit","")</f>
        <v/>
      </c>
      <c r="AB38" s="39" t="str">
        <f aca="false">IF(AND(Y38&gt;(Z38*3),Y38&gt;($Y$39/2)),"Hit","")</f>
        <v/>
      </c>
    </row>
    <row r="39" customFormat="false" ht="15" hidden="false" customHeight="true" outlineLevel="0" collapsed="false">
      <c r="A39" s="8" t="s">
        <v>37</v>
      </c>
      <c r="B39" s="0" t="n">
        <v>-2.57646273637365</v>
      </c>
      <c r="C39" s="0" t="n">
        <v>-2.47942157953291</v>
      </c>
      <c r="D39" s="0" t="n">
        <v>-3.11928809788669</v>
      </c>
      <c r="E39" s="0" t="n">
        <v>-12.5456729699668</v>
      </c>
      <c r="F39" s="0" t="n">
        <v>-13.6465850945496</v>
      </c>
      <c r="G39" s="0" t="n">
        <v>-12.1758398220245</v>
      </c>
      <c r="H39" s="0" t="n">
        <v>-1.50816462736377</v>
      </c>
      <c r="I39" s="0" t="n">
        <v>-1.28622914349285</v>
      </c>
      <c r="J39" s="0" t="n">
        <v>-1.34371523915459</v>
      </c>
      <c r="K39" s="0" t="n">
        <v>-1.70402669632931</v>
      </c>
      <c r="L39" s="0" t="n">
        <v>-1.42967741935479</v>
      </c>
      <c r="M39" s="0" t="n">
        <v>-1.95635150166856</v>
      </c>
      <c r="O39" s="57" t="str">
        <f aca="false">H19</f>
        <v>C067 w/o amine</v>
      </c>
      <c r="P39" s="45"/>
      <c r="Q39" s="52" t="n">
        <f aca="false">AVERAGE(H43:J43)</f>
        <v>-0.832050426399577</v>
      </c>
      <c r="R39" s="46"/>
      <c r="S39" s="46" t="n">
        <f aca="false">_xlfn.STDEV.P(H43:J43)</f>
        <v>0.0504091575573849</v>
      </c>
      <c r="T39" s="46"/>
      <c r="U39" s="46" t="n">
        <f aca="false">AVERAGE((H43/H30),(I43/I30),(J43/J30))</f>
        <v>-3.94637237427116</v>
      </c>
      <c r="V39" s="46" t="n">
        <f aca="false">-U39</f>
        <v>3.94637237427116</v>
      </c>
      <c r="W39" s="46" t="n">
        <f aca="false">_xlfn.STDEV.P((H43/H30),(I43/I30),(J43/J30))</f>
        <v>0.280046927863462</v>
      </c>
      <c r="X39" s="46"/>
      <c r="Y39" s="46" t="n">
        <f aca="false">V39/($S$11*$S$12)*1000</f>
        <v>0.890426979754322</v>
      </c>
      <c r="Z39" s="47" t="n">
        <f aca="false">W39/($S$11*$S$12)*1000</f>
        <v>0.0631874837237053</v>
      </c>
      <c r="AA39" s="38"/>
    </row>
    <row r="40" customFormat="false" ht="15" hidden="false" customHeight="true" outlineLevel="0" collapsed="false">
      <c r="A40" s="8" t="s">
        <v>47</v>
      </c>
      <c r="B40" s="0" t="n">
        <v>-1.56413793103453</v>
      </c>
      <c r="C40" s="0" t="n">
        <v>-1.79457174638492</v>
      </c>
      <c r="D40" s="0" t="n">
        <v>-1.34077864293657</v>
      </c>
      <c r="E40" s="0" t="n">
        <v>-2.13975528364857</v>
      </c>
      <c r="F40" s="0" t="n">
        <v>-1.43127919911003</v>
      </c>
      <c r="G40" s="0" t="n">
        <v>-1.3767741935483</v>
      </c>
      <c r="H40" s="0" t="n">
        <v>-0.770278086763039</v>
      </c>
      <c r="I40" s="0" t="n">
        <v>-0.888898776418313</v>
      </c>
      <c r="J40" s="0" t="n">
        <v>-0.875239154616226</v>
      </c>
      <c r="K40" s="0" t="n">
        <v>-1.04035595105674</v>
      </c>
      <c r="L40" s="0" t="n">
        <v>-0.983804226918779</v>
      </c>
      <c r="M40" s="0" t="n">
        <v>-1.08146829810914</v>
      </c>
      <c r="O40" s="56" t="str">
        <f aca="false">K12</f>
        <v>C042–A001</v>
      </c>
      <c r="P40" s="34"/>
      <c r="Q40" s="48" t="n">
        <f aca="false">AVERAGE(K36:M36)</f>
        <v>-1.16559139784948</v>
      </c>
      <c r="R40" s="48" t="n">
        <f aca="false">Q40-$Q$47</f>
        <v>-0.197463848720796</v>
      </c>
      <c r="S40" s="35" t="n">
        <f aca="false">_xlfn.STDEV.P(K36:M36)</f>
        <v>0.0503889935199057</v>
      </c>
      <c r="T40" s="35"/>
      <c r="U40" s="35" t="n">
        <f aca="false">AVERAGE((K36/K23),(L36/L23),(M36/M23))</f>
        <v>-5.31688526431162</v>
      </c>
      <c r="V40" s="48" t="n">
        <f aca="false">-(U40-$U$47)</f>
        <v>0.502391912215311</v>
      </c>
      <c r="W40" s="35" t="n">
        <f aca="false">_xlfn.STDEV.P((K36/K23),(L36/L23),(M36/M23))</f>
        <v>0.201096940324879</v>
      </c>
      <c r="X40" s="35"/>
      <c r="Y40" s="36" t="n">
        <f aca="false">V40/($S$11*$S$12)*1000</f>
        <v>0.113355575860855</v>
      </c>
      <c r="Z40" s="37" t="n">
        <f aca="false">W40/($S$11*$S$12)*1000</f>
        <v>0.0453738583765521</v>
      </c>
      <c r="AA40" s="38" t="str">
        <f aca="false">IF(AND(Y40&gt;(Z40*5),Y40&gt;($Y$47/2)),"Hit","")</f>
        <v/>
      </c>
      <c r="AB40" s="39" t="str">
        <f aca="false">IF(AND(Y40&gt;(Z40*3),Y40&gt;($Y$47/2)),"Hit","")</f>
        <v/>
      </c>
    </row>
    <row r="41" customFormat="false" ht="15" hidden="false" customHeight="true" outlineLevel="0" collapsed="false">
      <c r="A41" s="8" t="s">
        <v>52</v>
      </c>
      <c r="B41" s="0" t="n">
        <v>-32.9156840934372</v>
      </c>
      <c r="C41" s="0" t="n">
        <v>-26.3994660734149</v>
      </c>
      <c r="D41" s="0" t="n">
        <v>-27.4003114571746</v>
      </c>
      <c r="E41" s="0" t="n">
        <v>-5.99412680756399</v>
      </c>
      <c r="F41" s="0" t="n">
        <v>-7.10865406006662</v>
      </c>
      <c r="G41" s="0" t="n">
        <v>-7.08631813125693</v>
      </c>
      <c r="H41" s="0" t="n">
        <v>1.39412680756396</v>
      </c>
      <c r="I41" s="0" t="n">
        <v>1.6943270300335</v>
      </c>
      <c r="J41" s="0" t="n">
        <v>1.4233147942158</v>
      </c>
      <c r="K41" s="0" t="n">
        <v>-1.0977530589545</v>
      </c>
      <c r="L41" s="0" t="n">
        <v>-0.753058954393738</v>
      </c>
      <c r="M41" s="0" t="n">
        <v>-0.878620689655091</v>
      </c>
      <c r="O41" s="56" t="str">
        <f aca="false">K13</f>
        <v>C042–A002</v>
      </c>
      <c r="P41" s="26"/>
      <c r="Q41" s="48" t="n">
        <f aca="false">AVERAGE(K37:M37)</f>
        <v>-1.19338524286244</v>
      </c>
      <c r="R41" s="48" t="n">
        <f aca="false">Q41-$Q$47</f>
        <v>-0.225257693733753</v>
      </c>
      <c r="S41" s="35" t="n">
        <f aca="false">_xlfn.STDEV.P(K37:M37)</f>
        <v>0.125610893498007</v>
      </c>
      <c r="T41" s="26"/>
      <c r="U41" s="35" t="n">
        <f aca="false">AVERAGE((K37/K24),(L37/L24),(M37/M24))</f>
        <v>-5.60428694695375</v>
      </c>
      <c r="V41" s="48" t="n">
        <f aca="false">-(U41-$U$47)</f>
        <v>0.789793594857438</v>
      </c>
      <c r="W41" s="35" t="n">
        <f aca="false">_xlfn.STDEV.P((K37/K24),(L37/L24),(M37/M24))</f>
        <v>0.736340100656898</v>
      </c>
      <c r="X41" s="26"/>
      <c r="Y41" s="36" t="n">
        <f aca="false">V41/($S$11*$S$12)*1000</f>
        <v>0.178202525915487</v>
      </c>
      <c r="Z41" s="37" t="n">
        <f aca="false">W41/($S$11*$S$12)*1000</f>
        <v>0.166141719462296</v>
      </c>
      <c r="AA41" s="38" t="str">
        <f aca="false">IF(AND(Y41&gt;(Z41*5),Y41&gt;($Y$47/2)),"Hit","")</f>
        <v/>
      </c>
      <c r="AB41" s="39" t="str">
        <f aca="false">IF(AND(Y41&gt;(Z41*3),Y41&gt;($Y$47/2)),"Hit","")</f>
        <v/>
      </c>
    </row>
    <row r="42" customFormat="false" ht="15" hidden="false" customHeight="true" outlineLevel="0" collapsed="false">
      <c r="A42" s="8" t="s">
        <v>57</v>
      </c>
      <c r="B42" s="0" t="n">
        <v>-26.602269187987</v>
      </c>
      <c r="C42" s="0" t="n">
        <v>-20.1854060066739</v>
      </c>
      <c r="D42" s="0" t="n">
        <v>-21.9640489432706</v>
      </c>
      <c r="E42" s="0" t="n">
        <v>-0.60533926585098</v>
      </c>
      <c r="F42" s="0" t="n">
        <v>-0.981802002224753</v>
      </c>
      <c r="G42" s="0" t="n">
        <v>-1.14598442714132</v>
      </c>
      <c r="H42" s="0" t="n">
        <v>-0.873815350389394</v>
      </c>
      <c r="I42" s="0" t="n">
        <v>-0.645695216907622</v>
      </c>
      <c r="J42" s="0" t="n">
        <v>-0.687208008898817</v>
      </c>
      <c r="K42" s="0" t="n">
        <v>-0.781490545050042</v>
      </c>
      <c r="L42" s="0" t="n">
        <v>-0.811523915461524</v>
      </c>
      <c r="M42" s="0" t="n">
        <v>-0.850945494994276</v>
      </c>
      <c r="O42" s="56" t="str">
        <f aca="false">K14</f>
        <v>C042–A006</v>
      </c>
      <c r="P42" s="51"/>
      <c r="Q42" s="48" t="n">
        <f aca="false">AVERAGE(K38:M38)</f>
        <v>-0.776625880608086</v>
      </c>
      <c r="R42" s="48" t="n">
        <f aca="false">Q42-$Q$47</f>
        <v>0.1915016685206</v>
      </c>
      <c r="S42" s="35" t="n">
        <f aca="false">_xlfn.STDEV.P(K38:M38)</f>
        <v>0.0686977118386794</v>
      </c>
      <c r="T42" s="51"/>
      <c r="U42" s="35" t="n">
        <f aca="false">AVERAGE((K38/K25),(L38/L25),(M38/M25))</f>
        <v>-3.46047641982609</v>
      </c>
      <c r="V42" s="48" t="n">
        <f aca="false">-(U42-$U$47)</f>
        <v>-1.35401693227022</v>
      </c>
      <c r="W42" s="35" t="n">
        <f aca="false">_xlfn.STDEV.P((K38/K25),(L38/L25),(M38/M25))</f>
        <v>0.290113851996434</v>
      </c>
      <c r="X42" s="51"/>
      <c r="Y42" s="36" t="n">
        <f aca="false">V42/($S$11*$S$12)*1000</f>
        <v>-0.305509235620537</v>
      </c>
      <c r="Z42" s="37" t="n">
        <f aca="false">W42/($S$11*$S$12)*1000</f>
        <v>0.0654589016237441</v>
      </c>
      <c r="AA42" s="38" t="str">
        <f aca="false">IF(AND(Y42&gt;(Z42*5),Y42&gt;($Y$47/2)),"Hit","")</f>
        <v/>
      </c>
      <c r="AB42" s="39" t="str">
        <f aca="false">IF(AND(Y42&gt;(Z42*3),Y42&gt;($Y$47/2)),"Hit","")</f>
        <v/>
      </c>
    </row>
    <row r="43" customFormat="false" ht="15" hidden="false" customHeight="true" outlineLevel="0" collapsed="false">
      <c r="A43" s="8" t="s">
        <v>62</v>
      </c>
      <c r="B43" s="0" t="n">
        <v>-1.25494994438273</v>
      </c>
      <c r="C43" s="0" t="n">
        <v>-1.13868743047833</v>
      </c>
      <c r="D43" s="0" t="n">
        <v>-1.30206896551715</v>
      </c>
      <c r="E43" s="0" t="n">
        <v>-1.46669632925472</v>
      </c>
      <c r="F43" s="0" t="n">
        <v>-1.24102335928804</v>
      </c>
      <c r="G43" s="0" t="n">
        <v>-1.01806451612909</v>
      </c>
      <c r="H43" s="0" t="n">
        <v>-0.87399332591758</v>
      </c>
      <c r="I43" s="0" t="n">
        <v>-0.761156840934208</v>
      </c>
      <c r="J43" s="0" t="n">
        <v>-0.861001112346943</v>
      </c>
      <c r="K43" s="0" t="n">
        <v>-1.03434927697444</v>
      </c>
      <c r="L43" s="0" t="n">
        <v>-0.98451612903233</v>
      </c>
      <c r="M43" s="0" t="n">
        <v>-0.885517241379285</v>
      </c>
      <c r="O43" s="56" t="str">
        <f aca="false">K15</f>
        <v>C042–A011</v>
      </c>
      <c r="P43" s="34"/>
      <c r="Q43" s="48" t="n">
        <f aca="false">AVERAGE(K39:M39)</f>
        <v>-1.69668520578422</v>
      </c>
      <c r="R43" s="48" t="n">
        <f aca="false">Q43-$Q$47</f>
        <v>-0.728557656655537</v>
      </c>
      <c r="S43" s="35" t="n">
        <f aca="false">_xlfn.STDEV.P(K39:M39)</f>
        <v>0.215076452078217</v>
      </c>
      <c r="T43" s="58"/>
      <c r="U43" s="35" t="n">
        <f aca="false">AVERAGE((K39/K26),(L39/L26),(M39/M26))</f>
        <v>-7.62686502968365</v>
      </c>
      <c r="V43" s="48" t="n">
        <f aca="false">-(U43-$U$47)</f>
        <v>2.81237167758734</v>
      </c>
      <c r="W43" s="35" t="n">
        <f aca="false">_xlfn.STDEV.P((K39/K26),(L39/L26),(M39/M26))</f>
        <v>1.11906565263231</v>
      </c>
      <c r="X43" s="58"/>
      <c r="Y43" s="36" t="n">
        <f aca="false">V43/($S$11*$S$12)*1000</f>
        <v>0.634560396567541</v>
      </c>
      <c r="Z43" s="37" t="n">
        <f aca="false">W43/($S$11*$S$12)*1000</f>
        <v>0.252496762778049</v>
      </c>
      <c r="AA43" s="38" t="str">
        <f aca="false">IF(AND(Y43&gt;(Z43*5),Y43&gt;($Y$47/2)),"Hit","")</f>
        <v/>
      </c>
      <c r="AB43" s="39" t="str">
        <f aca="false">IF(AND(Y43&gt;(Z43*3),Y43&gt;($Y$47/2)),"Hit","")</f>
        <v/>
      </c>
    </row>
    <row r="44" customFormat="false" ht="15" hidden="false" customHeight="true" outlineLevel="0" collapsed="false">
      <c r="O44" s="56" t="str">
        <f aca="false">K16</f>
        <v>C042–A025</v>
      </c>
      <c r="P44" s="26"/>
      <c r="Q44" s="48" t="n">
        <f aca="false">AVERAGE(K40:M40)</f>
        <v>-1.03520949202822</v>
      </c>
      <c r="R44" s="48" t="n">
        <f aca="false">Q44-$Q$47</f>
        <v>-0.0670819428995335</v>
      </c>
      <c r="S44" s="35" t="n">
        <f aca="false">_xlfn.STDEV.P(K40:M40)</f>
        <v>0.0400369182194644</v>
      </c>
      <c r="T44" s="30"/>
      <c r="U44" s="35" t="n">
        <f aca="false">AVERAGE((K40/K27),(L40/L27),(M40/M27))</f>
        <v>-4.74850240375724</v>
      </c>
      <c r="V44" s="48" t="n">
        <f aca="false">-(U44-$U$47)</f>
        <v>-0.0659909483390742</v>
      </c>
      <c r="W44" s="35" t="n">
        <f aca="false">_xlfn.STDEV.P((K40/K27),(L40/L27),(M40/M27))</f>
        <v>0.137658100882041</v>
      </c>
      <c r="X44" s="30"/>
      <c r="Y44" s="36" t="n">
        <f aca="false">V44/($S$11*$S$12)*1000</f>
        <v>-0.0148896544086359</v>
      </c>
      <c r="Z44" s="37" t="n">
        <f aca="false">W44/($S$11*$S$12)*1000</f>
        <v>0.0310600408127349</v>
      </c>
      <c r="AA44" s="38" t="str">
        <f aca="false">IF(AND(Y44&gt;(Z44*5),Y44&gt;($Y$47/2)),"Hit","")</f>
        <v/>
      </c>
      <c r="AB44" s="39" t="str">
        <f aca="false">IF(AND(Y44&gt;(Z44*3),Y44&gt;($Y$47/2)),"Hit","")</f>
        <v/>
      </c>
    </row>
    <row r="45" customFormat="false" ht="15" hidden="false" customHeight="true" outlineLevel="0" collapsed="false">
      <c r="B45" s="59"/>
      <c r="C45" s="60" t="s">
        <v>72</v>
      </c>
      <c r="O45" s="56" t="str">
        <f aca="false">K17</f>
        <v>C042–A030</v>
      </c>
      <c r="P45" s="34"/>
      <c r="Q45" s="48" t="n">
        <f aca="false">AVERAGE(K41:M41)</f>
        <v>-0.909810901001108</v>
      </c>
      <c r="R45" s="48" t="n">
        <f aca="false">Q45-$Q$47</f>
        <v>0.0583166481275775</v>
      </c>
      <c r="S45" s="35" t="n">
        <f aca="false">_xlfn.STDEV.P(K41:M41)</f>
        <v>0.142438591195393</v>
      </c>
      <c r="T45" s="35"/>
      <c r="U45" s="35" t="n">
        <f aca="false">AVERAGE((K41/K28),(L41/L28),(M41/M28))</f>
        <v>-4.24713166641752</v>
      </c>
      <c r="V45" s="48" t="n">
        <f aca="false">-(U45-$U$47)</f>
        <v>-0.567361685678796</v>
      </c>
      <c r="W45" s="35" t="n">
        <f aca="false">_xlfn.STDEV.P((K41/K28),(L41/L28),(M41/M28))</f>
        <v>0.598779043585675</v>
      </c>
      <c r="X45" s="35"/>
      <c r="Y45" s="36" t="n">
        <f aca="false">V45/($S$11*$S$12)*1000</f>
        <v>-0.128014820775902</v>
      </c>
      <c r="Z45" s="37" t="n">
        <f aca="false">W45/($S$11*$S$12)*1000</f>
        <v>0.135103574816262</v>
      </c>
      <c r="AA45" s="38" t="str">
        <f aca="false">IF(AND(Y45&gt;(Z45*5),Y45&gt;($Y$47/2)),"Hit","")</f>
        <v/>
      </c>
      <c r="AB45" s="39" t="str">
        <f aca="false">IF(AND(Y45&gt;(Z45*3),Y45&gt;($Y$47/2)),"Hit","")</f>
        <v/>
      </c>
    </row>
    <row r="46" customFormat="false" ht="15" hidden="false" customHeight="true" outlineLevel="0" collapsed="false">
      <c r="B46" s="61" t="s">
        <v>73</v>
      </c>
      <c r="C46" s="61" t="s">
        <v>74</v>
      </c>
      <c r="O46" s="56" t="str">
        <f aca="false">K18</f>
        <v>C042–A036</v>
      </c>
      <c r="P46" s="34"/>
      <c r="Q46" s="48" t="n">
        <f aca="false">AVERAGE(K42:M42)</f>
        <v>-0.814653318501948</v>
      </c>
      <c r="R46" s="48" t="n">
        <f aca="false">Q46-$Q$47</f>
        <v>0.153474230626738</v>
      </c>
      <c r="S46" s="35" t="n">
        <f aca="false">_xlfn.STDEV.P(K42:M42)</f>
        <v>0.0284410781614795</v>
      </c>
      <c r="T46" s="35"/>
      <c r="U46" s="35" t="n">
        <f aca="false">AVERAGE((K42/K29),(L42/L29),(M42/M29))</f>
        <v>-3.95433975561203</v>
      </c>
      <c r="V46" s="48" t="n">
        <f aca="false">-(U46-$U$47)</f>
        <v>-0.860153596484278</v>
      </c>
      <c r="W46" s="35" t="n">
        <f aca="false">_xlfn.STDEV.P((K42/K29),(L42/L29),(M42/M29))</f>
        <v>0.179379846239303</v>
      </c>
      <c r="X46" s="35"/>
      <c r="Y46" s="36" t="n">
        <f aca="false">V46/($S$11*$S$12)*1000</f>
        <v>-0.194077977546092</v>
      </c>
      <c r="Z46" s="37" t="n">
        <f aca="false">W46/($S$11*$S$12)*1000</f>
        <v>0.0404737920215033</v>
      </c>
      <c r="AA46" s="38" t="str">
        <f aca="false">IF(AND(Y46&gt;(Z46*5),Y46&gt;($Y$47/2)),"Hit","")</f>
        <v/>
      </c>
      <c r="AB46" s="39" t="str">
        <f aca="false">IF(AND(Y46&gt;(Z46*3),Y46&gt;($Y$47/2)),"Hit","")</f>
        <v/>
      </c>
    </row>
    <row r="47" customFormat="false" ht="15.75" hidden="false" customHeight="false" outlineLevel="0" collapsed="false">
      <c r="O47" s="62" t="str">
        <f aca="false">K19</f>
        <v>C042 w/o amine</v>
      </c>
      <c r="P47" s="63"/>
      <c r="Q47" s="64" t="n">
        <f aca="false">AVERAGE(K43:M43)</f>
        <v>-0.968127549128686</v>
      </c>
      <c r="R47" s="65"/>
      <c r="S47" s="65" t="n">
        <f aca="false">_xlfn.STDEV.P(K43:M43)</f>
        <v>0.0618556538417906</v>
      </c>
      <c r="T47" s="65"/>
      <c r="U47" s="65" t="n">
        <f aca="false">AVERAGE((K43/K30),(L43/L30),(M43/M30))</f>
        <v>-4.81449335209631</v>
      </c>
      <c r="V47" s="65" t="n">
        <f aca="false">-U47</f>
        <v>4.81449335209631</v>
      </c>
      <c r="W47" s="65" t="n">
        <f aca="false">_xlfn.STDEV.P((K43/K30),(L43/L30),(M43/M30))</f>
        <v>0.209810995765705</v>
      </c>
      <c r="X47" s="65"/>
      <c r="Y47" s="65" t="n">
        <f aca="false">V47/($S$11*$S$12)*1000</f>
        <v>1.08630265164628</v>
      </c>
      <c r="Z47" s="66" t="n">
        <f aca="false">W47/($S$11*$S$12)*1000</f>
        <v>0.0473400261204209</v>
      </c>
      <c r="AA47" s="38"/>
    </row>
    <row r="48" customFormat="false" ht="15" hidden="false" customHeight="false" outlineLevel="0" collapsed="false">
      <c r="B48" s="39" t="s">
        <v>75</v>
      </c>
      <c r="O48" s="34"/>
      <c r="P48" s="34"/>
      <c r="Q48" s="35"/>
      <c r="R48" s="35"/>
      <c r="S48" s="35"/>
      <c r="T48" s="35"/>
      <c r="U48" s="35"/>
      <c r="V48" s="35"/>
      <c r="W48" s="35"/>
      <c r="X48" s="35"/>
      <c r="Y48" s="67"/>
      <c r="Z48" s="67"/>
    </row>
    <row r="49" customFormat="false" ht="15" hidden="false" customHeight="false" outlineLevel="0" collapsed="false">
      <c r="O49" s="34"/>
      <c r="P49" s="34"/>
      <c r="Q49" s="35"/>
      <c r="R49" s="35"/>
      <c r="S49" s="35"/>
      <c r="T49" s="35"/>
      <c r="U49" s="35"/>
      <c r="V49" s="35"/>
      <c r="W49" s="35"/>
      <c r="X49" s="35"/>
      <c r="Y49" s="67"/>
      <c r="Z49" s="67"/>
    </row>
    <row r="50" customFormat="false" ht="15" hidden="false" customHeight="false" outlineLevel="0" collapsed="false">
      <c r="O50" s="34"/>
      <c r="P50" s="34"/>
      <c r="Q50" s="35"/>
      <c r="R50" s="35"/>
      <c r="S50" s="35"/>
      <c r="T50" s="35"/>
      <c r="U50" s="35"/>
      <c r="V50" s="35"/>
      <c r="W50" s="35"/>
      <c r="X50" s="35"/>
      <c r="Y50" s="67"/>
      <c r="Z50" s="67"/>
    </row>
    <row r="51" customFormat="false" ht="15" hidden="false" customHeight="false" outlineLevel="0" collapsed="false">
      <c r="O51" s="34"/>
      <c r="P51" s="34"/>
      <c r="Q51" s="35"/>
      <c r="R51" s="35"/>
      <c r="S51" s="35"/>
      <c r="T51" s="35"/>
      <c r="U51" s="35"/>
      <c r="V51" s="35"/>
      <c r="W51" s="35"/>
      <c r="X51" s="35"/>
      <c r="Y51" s="67"/>
      <c r="Z51" s="67"/>
    </row>
    <row r="52" customFormat="false" ht="15" hidden="false" customHeight="false" outlineLevel="0" collapsed="false">
      <c r="O52" s="50"/>
      <c r="P52" s="34"/>
      <c r="Q52" s="35"/>
      <c r="R52" s="35"/>
      <c r="S52" s="35"/>
      <c r="T52" s="35"/>
      <c r="U52" s="35"/>
      <c r="V52" s="35"/>
      <c r="W52" s="35"/>
      <c r="X52" s="35"/>
      <c r="Y52" s="68"/>
      <c r="Z52" s="68"/>
    </row>
  </sheetData>
  <mergeCells count="42">
    <mergeCell ref="E3:F3"/>
    <mergeCell ref="E7:F7"/>
    <mergeCell ref="E8:F8"/>
    <mergeCell ref="O11:R11"/>
    <mergeCell ref="B12:D12"/>
    <mergeCell ref="E12:G12"/>
    <mergeCell ref="H12:J12"/>
    <mergeCell ref="K12:M12"/>
    <mergeCell ref="O12:R12"/>
    <mergeCell ref="B13:D13"/>
    <mergeCell ref="E13:G13"/>
    <mergeCell ref="H13:J13"/>
    <mergeCell ref="K13:M13"/>
    <mergeCell ref="B14:D14"/>
    <mergeCell ref="E14:G14"/>
    <mergeCell ref="H14:J14"/>
    <mergeCell ref="K14:M14"/>
    <mergeCell ref="O14:O15"/>
    <mergeCell ref="Q14:S14"/>
    <mergeCell ref="U14:W14"/>
    <mergeCell ref="Y14:Z14"/>
    <mergeCell ref="AA14:AB14"/>
    <mergeCell ref="B15:D15"/>
    <mergeCell ref="E15:G15"/>
    <mergeCell ref="H15:J15"/>
    <mergeCell ref="K15:M15"/>
    <mergeCell ref="B16:D16"/>
    <mergeCell ref="E16:G16"/>
    <mergeCell ref="H16:J16"/>
    <mergeCell ref="K16:M16"/>
    <mergeCell ref="B17:D17"/>
    <mergeCell ref="E17:G17"/>
    <mergeCell ref="H17:J17"/>
    <mergeCell ref="K17:M17"/>
    <mergeCell ref="B18:D18"/>
    <mergeCell ref="E18:G18"/>
    <mergeCell ref="H18:J18"/>
    <mergeCell ref="K18:M18"/>
    <mergeCell ref="B19:D19"/>
    <mergeCell ref="E19:G19"/>
    <mergeCell ref="H19:J19"/>
    <mergeCell ref="K19:M19"/>
  </mergeCells>
  <conditionalFormatting sqref="E3:E4 E7:E8">
    <cfRule type="expression" priority="2" aboveAverage="0" equalAverage="0" bottom="0" percent="0" rank="0" text="" dxfId="0">
      <formula>LEN(TRIM(E3))=0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7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58" activeCellId="0" sqref="N58"/>
    </sheetView>
  </sheetViews>
  <sheetFormatPr defaultColWidth="9.11328125" defaultRowHeight="15" zeroHeight="false" outlineLevelRow="0" outlineLevelCol="0"/>
  <cols>
    <col collapsed="false" customWidth="true" hidden="false" outlineLevel="0" max="13" min="1" style="0" width="5.71"/>
    <col collapsed="false" customWidth="true" hidden="false" outlineLevel="0" max="14" min="14" style="0" width="14.1"/>
    <col collapsed="false" customWidth="true" hidden="false" outlineLevel="0" max="15" min="15" style="0" width="15.71"/>
    <col collapsed="false" customWidth="true" hidden="false" outlineLevel="0" max="16" min="16" style="0" width="1.43"/>
    <col collapsed="false" customWidth="true" hidden="false" outlineLevel="0" max="20" min="20" style="0" width="1.43"/>
    <col collapsed="false" customWidth="true" hidden="false" outlineLevel="0" max="24" min="24" style="0" width="1.43"/>
    <col collapsed="false" customWidth="true" hidden="false" outlineLevel="0" max="28" min="27" style="0" width="5.71"/>
  </cols>
  <sheetData>
    <row r="1" customFormat="false" ht="18.75" hidden="false" customHeight="false" outlineLevel="0" collapsed="false">
      <c r="A1" s="1" t="s">
        <v>0</v>
      </c>
    </row>
    <row r="3" customFormat="false" ht="16.4" hidden="false" customHeight="false" outlineLevel="0" collapsed="false">
      <c r="A3" s="2" t="s">
        <v>1</v>
      </c>
      <c r="E3" s="3" t="s">
        <v>2</v>
      </c>
      <c r="F3" s="3"/>
    </row>
    <row r="4" customFormat="false" ht="15" hidden="false" customHeight="false" outlineLevel="0" collapsed="false">
      <c r="A4" s="2" t="s">
        <v>3</v>
      </c>
      <c r="E4" s="4" t="s">
        <v>4</v>
      </c>
    </row>
    <row r="5" customFormat="false" ht="15" hidden="false" customHeight="false" outlineLevel="0" collapsed="false">
      <c r="A5" s="2" t="s">
        <v>5</v>
      </c>
      <c r="E5" s="0" t="s">
        <v>6</v>
      </c>
    </row>
    <row r="6" customFormat="false" ht="15" hidden="false" customHeight="false" outlineLevel="0" collapsed="false">
      <c r="A6" s="2" t="s">
        <v>7</v>
      </c>
      <c r="E6" s="5" t="s">
        <v>8</v>
      </c>
    </row>
    <row r="7" customFormat="false" ht="16.4" hidden="false" customHeight="false" outlineLevel="0" collapsed="false">
      <c r="A7" s="2" t="s">
        <v>9</v>
      </c>
      <c r="E7" s="3" t="s">
        <v>76</v>
      </c>
      <c r="F7" s="3"/>
    </row>
    <row r="8" customFormat="false" ht="16.4" hidden="false" customHeight="false" outlineLevel="0" collapsed="false">
      <c r="A8" s="2" t="s">
        <v>11</v>
      </c>
      <c r="E8" s="6" t="s">
        <v>77</v>
      </c>
      <c r="F8" s="6"/>
    </row>
    <row r="10" customFormat="false" ht="15" hidden="false" customHeight="false" outlineLevel="0" collapsed="false">
      <c r="A10" s="2" t="s">
        <v>13</v>
      </c>
      <c r="O10" s="2" t="s">
        <v>14</v>
      </c>
      <c r="P10" s="7"/>
    </row>
    <row r="11" customFormat="false" ht="15" hidden="false" customHeight="true" outlineLevel="0" collapsed="false">
      <c r="B11" s="8" t="n">
        <v>1</v>
      </c>
      <c r="C11" s="8" t="n">
        <v>2</v>
      </c>
      <c r="D11" s="8" t="n">
        <v>3</v>
      </c>
      <c r="E11" s="8" t="n">
        <v>4</v>
      </c>
      <c r="F11" s="8" t="n">
        <v>5</v>
      </c>
      <c r="G11" s="8" t="n">
        <v>6</v>
      </c>
      <c r="H11" s="8" t="n">
        <v>7</v>
      </c>
      <c r="I11" s="8" t="n">
        <v>8</v>
      </c>
      <c r="J11" s="8" t="n">
        <v>9</v>
      </c>
      <c r="K11" s="8" t="n">
        <v>10</v>
      </c>
      <c r="L11" s="8" t="n">
        <v>11</v>
      </c>
      <c r="M11" s="8" t="n">
        <v>12</v>
      </c>
      <c r="O11" s="9" t="s">
        <v>15</v>
      </c>
      <c r="P11" s="9"/>
      <c r="Q11" s="9"/>
      <c r="R11" s="9"/>
      <c r="S11" s="0" t="n">
        <v>2216</v>
      </c>
    </row>
    <row r="12" customFormat="false" ht="15" hidden="false" customHeight="true" outlineLevel="0" collapsed="false">
      <c r="A12" s="8" t="s">
        <v>16</v>
      </c>
      <c r="B12" s="10" t="s">
        <v>78</v>
      </c>
      <c r="C12" s="10"/>
      <c r="D12" s="10"/>
      <c r="E12" s="11" t="s">
        <v>79</v>
      </c>
      <c r="F12" s="11"/>
      <c r="G12" s="11"/>
      <c r="H12" s="11" t="s">
        <v>80</v>
      </c>
      <c r="I12" s="11"/>
      <c r="J12" s="11"/>
      <c r="K12" s="12" t="s">
        <v>81</v>
      </c>
      <c r="L12" s="12"/>
      <c r="M12" s="12"/>
      <c r="O12" s="13" t="s">
        <v>21</v>
      </c>
      <c r="P12" s="13"/>
      <c r="Q12" s="13"/>
      <c r="R12" s="13"/>
      <c r="S12" s="14" t="n">
        <v>2</v>
      </c>
    </row>
    <row r="13" customFormat="false" ht="15" hidden="false" customHeight="true" outlineLevel="0" collapsed="false">
      <c r="A13" s="8" t="s">
        <v>22</v>
      </c>
      <c r="B13" s="15" t="s">
        <v>82</v>
      </c>
      <c r="C13" s="15"/>
      <c r="D13" s="15"/>
      <c r="E13" s="16" t="s">
        <v>83</v>
      </c>
      <c r="F13" s="16"/>
      <c r="G13" s="16"/>
      <c r="H13" s="16" t="s">
        <v>84</v>
      </c>
      <c r="I13" s="16"/>
      <c r="J13" s="16"/>
      <c r="K13" s="17" t="s">
        <v>85</v>
      </c>
      <c r="L13" s="17"/>
      <c r="M13" s="17"/>
      <c r="O13" s="18"/>
      <c r="P13" s="18"/>
      <c r="Q13" s="18"/>
      <c r="R13" s="18"/>
      <c r="S13" s="19"/>
    </row>
    <row r="14" customFormat="false" ht="15" hidden="false" customHeight="true" outlineLevel="0" collapsed="false">
      <c r="A14" s="8" t="s">
        <v>27</v>
      </c>
      <c r="B14" s="15" t="s">
        <v>86</v>
      </c>
      <c r="C14" s="15"/>
      <c r="D14" s="15"/>
      <c r="E14" s="16" t="s">
        <v>87</v>
      </c>
      <c r="F14" s="16"/>
      <c r="G14" s="16"/>
      <c r="H14" s="16" t="s">
        <v>88</v>
      </c>
      <c r="I14" s="16"/>
      <c r="J14" s="16"/>
      <c r="K14" s="17" t="s">
        <v>89</v>
      </c>
      <c r="L14" s="17"/>
      <c r="M14" s="17"/>
      <c r="O14" s="20" t="s">
        <v>32</v>
      </c>
      <c r="P14" s="21"/>
      <c r="Q14" s="22" t="s">
        <v>33</v>
      </c>
      <c r="R14" s="22"/>
      <c r="S14" s="22"/>
      <c r="T14" s="23"/>
      <c r="U14" s="22" t="s">
        <v>34</v>
      </c>
      <c r="V14" s="22"/>
      <c r="W14" s="22"/>
      <c r="X14" s="23"/>
      <c r="Y14" s="24" t="s">
        <v>35</v>
      </c>
      <c r="Z14" s="24"/>
      <c r="AA14" s="25" t="s">
        <v>36</v>
      </c>
      <c r="AB14" s="25"/>
    </row>
    <row r="15" customFormat="false" ht="15" hidden="false" customHeight="true" outlineLevel="0" collapsed="false">
      <c r="A15" s="8" t="s">
        <v>37</v>
      </c>
      <c r="B15" s="15" t="s">
        <v>90</v>
      </c>
      <c r="C15" s="15"/>
      <c r="D15" s="15"/>
      <c r="E15" s="16" t="s">
        <v>91</v>
      </c>
      <c r="F15" s="16"/>
      <c r="G15" s="16"/>
      <c r="H15" s="16" t="s">
        <v>92</v>
      </c>
      <c r="I15" s="16"/>
      <c r="J15" s="16"/>
      <c r="K15" s="17" t="s">
        <v>93</v>
      </c>
      <c r="L15" s="17"/>
      <c r="M15" s="17"/>
      <c r="O15" s="20"/>
      <c r="P15" s="26"/>
      <c r="Q15" s="27" t="s">
        <v>42</v>
      </c>
      <c r="R15" s="28" t="s">
        <v>43</v>
      </c>
      <c r="S15" s="29" t="s">
        <v>44</v>
      </c>
      <c r="T15" s="30"/>
      <c r="U15" s="27" t="s">
        <v>42</v>
      </c>
      <c r="V15" s="28" t="s">
        <v>43</v>
      </c>
      <c r="W15" s="29" t="s">
        <v>44</v>
      </c>
      <c r="X15" s="30"/>
      <c r="Y15" s="27" t="s">
        <v>42</v>
      </c>
      <c r="Z15" s="31" t="s">
        <v>44</v>
      </c>
      <c r="AA15" s="32" t="s">
        <v>45</v>
      </c>
      <c r="AB15" s="32" t="s">
        <v>46</v>
      </c>
    </row>
    <row r="16" customFormat="false" ht="15" hidden="false" customHeight="true" outlineLevel="0" collapsed="false">
      <c r="A16" s="8" t="s">
        <v>47</v>
      </c>
      <c r="B16" s="15" t="s">
        <v>94</v>
      </c>
      <c r="C16" s="15"/>
      <c r="D16" s="15"/>
      <c r="E16" s="16" t="s">
        <v>95</v>
      </c>
      <c r="F16" s="16"/>
      <c r="G16" s="16"/>
      <c r="H16" s="16" t="s">
        <v>96</v>
      </c>
      <c r="I16" s="16"/>
      <c r="J16" s="16"/>
      <c r="K16" s="17" t="s">
        <v>97</v>
      </c>
      <c r="L16" s="17"/>
      <c r="M16" s="17"/>
      <c r="O16" s="33" t="str">
        <f aca="false">B12</f>
        <v>C093–A001</v>
      </c>
      <c r="P16" s="34"/>
      <c r="Q16" s="35" t="n">
        <f aca="false">AVERAGE(B36:D36)</f>
        <v>-0.11992584352991</v>
      </c>
      <c r="R16" s="35" t="n">
        <f aca="false">Q16-$Q$23</f>
        <v>2.00243233222092</v>
      </c>
      <c r="S16" s="35" t="n">
        <f aca="false">_xlfn.STDEV.P(B36:D36)</f>
        <v>0.47852168302064</v>
      </c>
      <c r="T16" s="35"/>
      <c r="U16" s="35" t="n">
        <f aca="false">AVERAGE((B36/B23),(C36/C23),(D36/D23))</f>
        <v>-0.656744247332462</v>
      </c>
      <c r="V16" s="35" t="n">
        <f aca="false">-(U16-$U$23)</f>
        <v>-9.39616857227755</v>
      </c>
      <c r="W16" s="35" t="n">
        <f aca="false">_xlfn.STDEV.P((B36/B23),(C36/C23),(D36/D23))</f>
        <v>2.304759612295</v>
      </c>
      <c r="X16" s="35"/>
      <c r="Y16" s="36" t="n">
        <f aca="false">V16/($S$11*$S$12)*1000</f>
        <v>-2.12007413634421</v>
      </c>
      <c r="Z16" s="37" t="n">
        <f aca="false">W16/($S$11*$S$12)*1000</f>
        <v>0.520026988333709</v>
      </c>
      <c r="AA16" s="38" t="str">
        <f aca="false">IF(AND(Y16&gt;(Z16*5),Y16&gt;($Y$23/2)),"Hit","")</f>
        <v/>
      </c>
      <c r="AB16" s="39" t="str">
        <f aca="false">IF(AND(Y16&gt;(Z16*3),Y16&gt;($Y$23/2)),"Hit","")</f>
        <v/>
      </c>
    </row>
    <row r="17" customFormat="false" ht="15" hidden="false" customHeight="true" outlineLevel="0" collapsed="false">
      <c r="A17" s="8" t="s">
        <v>52</v>
      </c>
      <c r="B17" s="15" t="s">
        <v>98</v>
      </c>
      <c r="C17" s="15"/>
      <c r="D17" s="15"/>
      <c r="E17" s="16" t="s">
        <v>99</v>
      </c>
      <c r="F17" s="16"/>
      <c r="G17" s="16"/>
      <c r="H17" s="16" t="s">
        <v>100</v>
      </c>
      <c r="I17" s="16"/>
      <c r="J17" s="16"/>
      <c r="K17" s="17" t="s">
        <v>101</v>
      </c>
      <c r="L17" s="17"/>
      <c r="M17" s="17"/>
      <c r="O17" s="33" t="str">
        <f aca="false">B13</f>
        <v>C093–A002</v>
      </c>
      <c r="P17" s="34"/>
      <c r="Q17" s="35" t="n">
        <f aca="false">AVERAGE(B37:D37)</f>
        <v>-2.55629217649247</v>
      </c>
      <c r="R17" s="35" t="n">
        <f aca="false">Q17-$Q$23</f>
        <v>-0.433934000741643</v>
      </c>
      <c r="S17" s="35" t="n">
        <f aca="false">_xlfn.STDEV.P(B37:D37)</f>
        <v>1.45128836815981</v>
      </c>
      <c r="T17" s="35"/>
      <c r="U17" s="35" t="n">
        <f aca="false">AVERAGE((B37/B24),(C37/C24),(D37/D24))</f>
        <v>-11.5846786556349</v>
      </c>
      <c r="V17" s="35" t="n">
        <f aca="false">-(U17-$U$23)</f>
        <v>1.53176583602493</v>
      </c>
      <c r="W17" s="35" t="n">
        <f aca="false">_xlfn.STDEV.P((B37/B24),(C37/C24),(D37/D24))</f>
        <v>7.12539798387788</v>
      </c>
      <c r="X17" s="35"/>
      <c r="Y17" s="36" t="n">
        <f aca="false">V17/($S$11*$S$12)*1000</f>
        <v>0.345615035204181</v>
      </c>
      <c r="Z17" s="37" t="n">
        <f aca="false">W17/($S$11*$S$12)*1000</f>
        <v>1.607716151597</v>
      </c>
      <c r="AA17" s="38" t="str">
        <f aca="false">IF(AND(Y17&gt;(Z17*5),Y17&gt;($Y$23/2)),"Hit","")</f>
        <v/>
      </c>
      <c r="AB17" s="39" t="str">
        <f aca="false">IF(AND(Y17&gt;(Z17*3),Y17&gt;($Y$23/2)),"Hit","")</f>
        <v/>
      </c>
    </row>
    <row r="18" customFormat="false" ht="15" hidden="false" customHeight="true" outlineLevel="0" collapsed="false">
      <c r="A18" s="8" t="s">
        <v>57</v>
      </c>
      <c r="B18" s="15" t="s">
        <v>102</v>
      </c>
      <c r="C18" s="15"/>
      <c r="D18" s="15"/>
      <c r="E18" s="16" t="s">
        <v>103</v>
      </c>
      <c r="F18" s="16"/>
      <c r="G18" s="16"/>
      <c r="H18" s="16" t="s">
        <v>104</v>
      </c>
      <c r="I18" s="16"/>
      <c r="J18" s="16"/>
      <c r="K18" s="17" t="s">
        <v>105</v>
      </c>
      <c r="L18" s="17"/>
      <c r="M18" s="17"/>
      <c r="O18" s="33" t="str">
        <f aca="false">B14</f>
        <v>C093–A006</v>
      </c>
      <c r="P18" s="34"/>
      <c r="Q18" s="35" t="n">
        <f aca="false">AVERAGE(B38:D38)</f>
        <v>-1.78878754171297</v>
      </c>
      <c r="R18" s="35" t="n">
        <f aca="false">Q18-$Q$23</f>
        <v>0.333570634037865</v>
      </c>
      <c r="S18" s="35" t="n">
        <f aca="false">_xlfn.STDEV.P(B38:D38)</f>
        <v>1.27045903577981</v>
      </c>
      <c r="T18" s="35"/>
      <c r="U18" s="35" t="n">
        <f aca="false">AVERAGE((B38/B25),(C38/C25),(D38/D25))</f>
        <v>-7.92003249764674</v>
      </c>
      <c r="V18" s="35" t="n">
        <f aca="false">-(U18-$U$23)</f>
        <v>-2.13288032196326</v>
      </c>
      <c r="W18" s="35" t="n">
        <f aca="false">_xlfn.STDEV.P((B38/B25),(C38/C25),(D38/D25))</f>
        <v>5.6088329750858</v>
      </c>
      <c r="X18" s="35"/>
      <c r="Y18" s="36" t="n">
        <f aca="false">V18/($S$11*$S$12)*1000</f>
        <v>-0.481245560009762</v>
      </c>
      <c r="Z18" s="37" t="n">
        <f aca="false">W18/($S$11*$S$12)*1000</f>
        <v>1.26553090593091</v>
      </c>
      <c r="AA18" s="38" t="str">
        <f aca="false">IF(AND(Y18&gt;(Z18*5),Y18&gt;($Y$23/2)),"Hit","")</f>
        <v/>
      </c>
      <c r="AB18" s="39" t="str">
        <f aca="false">IF(AND(Y18&gt;(Z18*3),Y18&gt;($Y$23/2)),"Hit","")</f>
        <v/>
      </c>
    </row>
    <row r="19" customFormat="false" ht="15" hidden="false" customHeight="true" outlineLevel="0" collapsed="false">
      <c r="A19" s="8" t="s">
        <v>62</v>
      </c>
      <c r="B19" s="40" t="s">
        <v>106</v>
      </c>
      <c r="C19" s="40"/>
      <c r="D19" s="40"/>
      <c r="E19" s="41" t="s">
        <v>107</v>
      </c>
      <c r="F19" s="41"/>
      <c r="G19" s="41"/>
      <c r="H19" s="41" t="s">
        <v>108</v>
      </c>
      <c r="I19" s="41"/>
      <c r="J19" s="41"/>
      <c r="K19" s="42" t="s">
        <v>109</v>
      </c>
      <c r="L19" s="42"/>
      <c r="M19" s="42"/>
      <c r="O19" s="33" t="str">
        <f aca="false">B15</f>
        <v>C093–A011</v>
      </c>
      <c r="P19" s="34"/>
      <c r="Q19" s="35" t="n">
        <f aca="false">AVERAGE(B39:D39)</f>
        <v>-1.84265480163143</v>
      </c>
      <c r="R19" s="35" t="n">
        <f aca="false">Q19-$Q$23</f>
        <v>0.279703374119397</v>
      </c>
      <c r="S19" s="35" t="n">
        <f aca="false">_xlfn.STDEV.P(B39:D39)</f>
        <v>0.495966299548096</v>
      </c>
      <c r="T19" s="35"/>
      <c r="U19" s="35" t="n">
        <f aca="false">AVERAGE((B39/B26),(C39/C26),(D39/D26))</f>
        <v>-7.98304954477738</v>
      </c>
      <c r="V19" s="35" t="n">
        <f aca="false">-(U19-$U$23)</f>
        <v>-2.06986327483263</v>
      </c>
      <c r="W19" s="35" t="n">
        <f aca="false">_xlfn.STDEV.P((B39/B26),(C39/C26),(D39/D26))</f>
        <v>1.91690268472136</v>
      </c>
      <c r="X19" s="35"/>
      <c r="Y19" s="36" t="n">
        <f aca="false">V19/($S$11*$S$12)*1000</f>
        <v>-0.467026912191478</v>
      </c>
      <c r="Z19" s="37" t="n">
        <f aca="false">W19/($S$11*$S$12)*1000</f>
        <v>0.432514143664567</v>
      </c>
      <c r="AA19" s="38" t="str">
        <f aca="false">IF(AND(Y19&gt;(Z19*5),Y19&gt;($Y$23/2)),"Hit","")</f>
        <v/>
      </c>
      <c r="AB19" s="39" t="str">
        <f aca="false">IF(AND(Y19&gt;(Z19*3),Y19&gt;($Y$23/2)),"Hit","")</f>
        <v/>
      </c>
    </row>
    <row r="20" customFormat="false" ht="15" hidden="false" customHeight="true" outlineLevel="0" collapsed="false">
      <c r="O20" s="33" t="str">
        <f aca="false">B16</f>
        <v>C093–A025</v>
      </c>
      <c r="P20" s="34"/>
      <c r="Q20" s="35" t="n">
        <f aca="false">AVERAGE(B40:D40)</f>
        <v>-1.84183908045986</v>
      </c>
      <c r="R20" s="35" t="n">
        <f aca="false">Q20-$Q$23</f>
        <v>0.280519095290966</v>
      </c>
      <c r="S20" s="35" t="n">
        <f aca="false">_xlfn.STDEV.P(B40:D40)</f>
        <v>1.4967691059003</v>
      </c>
      <c r="T20" s="35"/>
      <c r="U20" s="35" t="n">
        <f aca="false">AVERAGE((B40/B27),(C40/C27),(D40/D27))</f>
        <v>-8.8706985927439</v>
      </c>
      <c r="V20" s="35" t="n">
        <f aca="false">-(U20-$U$23)</f>
        <v>-1.18221422686611</v>
      </c>
      <c r="W20" s="35" t="n">
        <f aca="false">_xlfn.STDEV.P((B40/B27),(C40/C27),(D40/D27))</f>
        <v>7.44799387273955</v>
      </c>
      <c r="X20" s="35"/>
      <c r="Y20" s="36" t="n">
        <f aca="false">V20/($S$11*$S$12)*1000</f>
        <v>-0.266745087289284</v>
      </c>
      <c r="Z20" s="37" t="n">
        <f aca="false">W20/($S$11*$S$12)*1000</f>
        <v>1.68050403265784</v>
      </c>
      <c r="AA20" s="38" t="str">
        <f aca="false">IF(AND(Y20&gt;(Z20*5),Y20&gt;($Y$23/2)),"Hit","")</f>
        <v/>
      </c>
      <c r="AB20" s="39" t="str">
        <f aca="false">IF(AND(Y20&gt;(Z20*3),Y20&gt;($Y$23/2)),"Hit","")</f>
        <v/>
      </c>
    </row>
    <row r="21" customFormat="false" ht="15" hidden="false" customHeight="true" outlineLevel="0" collapsed="false">
      <c r="A21" s="2" t="s">
        <v>67</v>
      </c>
      <c r="E21" s="43" t="s">
        <v>68</v>
      </c>
      <c r="O21" s="33" t="str">
        <f aca="false">B17</f>
        <v>C093–A030</v>
      </c>
      <c r="P21" s="34"/>
      <c r="Q21" s="35" t="n">
        <f aca="false">AVERAGE(B41:D41)</f>
        <v>-2.50463477938445</v>
      </c>
      <c r="R21" s="35" t="n">
        <f aca="false">Q21-$Q$23</f>
        <v>-0.382276603633617</v>
      </c>
      <c r="S21" s="35" t="n">
        <f aca="false">_xlfn.STDEV.P(B41:D41)</f>
        <v>3.03763559545836</v>
      </c>
      <c r="T21" s="35"/>
      <c r="U21" s="35" t="n">
        <f aca="false">AVERAGE((B41/B28),(C41/C28),(D41/D28))</f>
        <v>-14.1246881059924</v>
      </c>
      <c r="V21" s="35" t="n">
        <f aca="false">-(U21-$U$23)</f>
        <v>4.07177528638238</v>
      </c>
      <c r="W21" s="35" t="n">
        <f aca="false">_xlfn.STDEV.P((B41/B28),(C41/C28),(D41/D28))</f>
        <v>16.5458016364605</v>
      </c>
      <c r="X21" s="35"/>
      <c r="Y21" s="36" t="n">
        <f aca="false">V21/($S$11*$S$12)*1000</f>
        <v>0.918721860645845</v>
      </c>
      <c r="Z21" s="37" t="n">
        <f aca="false">W21/($S$11*$S$12)*1000</f>
        <v>3.73325849198117</v>
      </c>
      <c r="AA21" s="38" t="str">
        <f aca="false">IF(AND(Y21&gt;(Z21*5),Y21&gt;($Y$23/2)),"Hit","")</f>
        <v/>
      </c>
      <c r="AB21" s="39" t="str">
        <f aca="false">IF(AND(Y21&gt;(Z21*3),Y21&gt;($Y$23/2)),"Hit","")</f>
        <v/>
      </c>
    </row>
    <row r="22" customFormat="false" ht="15" hidden="false" customHeight="true" outlineLevel="0" collapsed="false">
      <c r="B22" s="8" t="n">
        <v>1</v>
      </c>
      <c r="C22" s="8" t="n">
        <v>2</v>
      </c>
      <c r="D22" s="8" t="n">
        <v>3</v>
      </c>
      <c r="E22" s="8" t="n">
        <v>4</v>
      </c>
      <c r="F22" s="8" t="n">
        <v>5</v>
      </c>
      <c r="G22" s="8" t="n">
        <v>6</v>
      </c>
      <c r="H22" s="8" t="n">
        <v>7</v>
      </c>
      <c r="I22" s="8" t="n">
        <v>8</v>
      </c>
      <c r="J22" s="8" t="n">
        <v>9</v>
      </c>
      <c r="K22" s="8" t="n">
        <v>10</v>
      </c>
      <c r="L22" s="8" t="n">
        <v>11</v>
      </c>
      <c r="M22" s="8" t="n">
        <v>12</v>
      </c>
      <c r="O22" s="33" t="str">
        <f aca="false">B18</f>
        <v>C093–A036</v>
      </c>
      <c r="P22" s="34"/>
      <c r="Q22" s="35" t="n">
        <f aca="false">AVERAGE(B42:D42)</f>
        <v>-1.69352614015575</v>
      </c>
      <c r="R22" s="35" t="n">
        <f aca="false">Q22-$Q$23</f>
        <v>0.428832035595079</v>
      </c>
      <c r="S22" s="35" t="n">
        <f aca="false">_xlfn.STDEV.P(B42:D42)</f>
        <v>0.259155152567545</v>
      </c>
      <c r="T22" s="35"/>
      <c r="U22" s="35" t="n">
        <f aca="false">AVERAGE((B42/B29),(C42/C29),(D42/D29))</f>
        <v>-7.31400272643651</v>
      </c>
      <c r="V22" s="35" t="n">
        <f aca="false">-(U22-$U$23)</f>
        <v>-2.7389100931735</v>
      </c>
      <c r="W22" s="35" t="n">
        <f aca="false">_xlfn.STDEV.P((B42/B29),(C42/C29),(D42/D29))</f>
        <v>0.912173454367682</v>
      </c>
      <c r="X22" s="35"/>
      <c r="Y22" s="36" t="n">
        <f aca="false">V22/($S$11*$S$12)*1000</f>
        <v>-0.617985129326151</v>
      </c>
      <c r="Z22" s="37" t="n">
        <f aca="false">W22/($S$11*$S$12)*1000</f>
        <v>0.205815310101011</v>
      </c>
      <c r="AA22" s="38" t="str">
        <f aca="false">IF(AND(Y22&gt;(Z22*5),Y22&gt;($Y$23/2)),"Hit","")</f>
        <v/>
      </c>
      <c r="AB22" s="39" t="str">
        <f aca="false">IF(AND(Y22&gt;(Z22*3),Y22&gt;($Y$23/2)),"Hit","")</f>
        <v/>
      </c>
    </row>
    <row r="23" customFormat="false" ht="15" hidden="false" customHeight="true" outlineLevel="0" collapsed="false">
      <c r="A23" s="8" t="s">
        <v>16</v>
      </c>
      <c r="B23" s="0" t="n">
        <v>0.19680464778504</v>
      </c>
      <c r="C23" s="0" t="n">
        <v>0.214960058097313</v>
      </c>
      <c r="D23" s="0" t="n">
        <v>0.206971677559913</v>
      </c>
      <c r="E23" s="0" t="n">
        <v>0.221496005809731</v>
      </c>
      <c r="F23" s="0" t="n">
        <v>0.218591140159768</v>
      </c>
      <c r="G23" s="0" t="n">
        <v>0.215686274509804</v>
      </c>
      <c r="H23" s="0" t="n">
        <v>0.22076978939724</v>
      </c>
      <c r="I23" s="0" t="n">
        <v>0.226579520697168</v>
      </c>
      <c r="J23" s="0" t="n">
        <v>0.222948438634713</v>
      </c>
      <c r="K23" s="0" t="n">
        <v>0.208424110384895</v>
      </c>
      <c r="L23" s="0" t="n">
        <v>0.202614379084967</v>
      </c>
      <c r="M23" s="0" t="n">
        <v>0.217138707334786</v>
      </c>
      <c r="O23" s="44" t="str">
        <f aca="false">B19</f>
        <v>C093 w/o amine</v>
      </c>
      <c r="P23" s="45"/>
      <c r="Q23" s="46" t="n">
        <f aca="false">AVERAGE(B43:D43)</f>
        <v>-2.12235817575083</v>
      </c>
      <c r="R23" s="46"/>
      <c r="S23" s="46" t="n">
        <f aca="false">_xlfn.STDEV.P(B43:D43)</f>
        <v>0.405321518378394</v>
      </c>
      <c r="T23" s="46"/>
      <c r="U23" s="46" t="n">
        <f aca="false">AVERAGE((B43/B30),(C43/C30),(D43/D30))</f>
        <v>-10.05291281961</v>
      </c>
      <c r="V23" s="46" t="n">
        <f aca="false">-U23</f>
        <v>10.05291281961</v>
      </c>
      <c r="W23" s="46" t="n">
        <f aca="false">_xlfn.STDEV.P((B43/B30),(C43/C30),(D43/D30))</f>
        <v>2.0904435070844</v>
      </c>
      <c r="X23" s="46"/>
      <c r="Y23" s="46" t="n">
        <f aca="false">V23/($S$11*$S$12)*1000</f>
        <v>2.26825650261959</v>
      </c>
      <c r="Z23" s="47" t="n">
        <f aca="false">W23/($S$11*$S$12)*1000</f>
        <v>0.47167046639991</v>
      </c>
      <c r="AA23" s="38"/>
    </row>
    <row r="24" customFormat="false" ht="15" hidden="false" customHeight="true" outlineLevel="0" collapsed="false">
      <c r="A24" s="8" t="s">
        <v>22</v>
      </c>
      <c r="B24" s="0" t="n">
        <v>0.230936819172113</v>
      </c>
      <c r="C24" s="0" t="n">
        <v>0.21278140885984</v>
      </c>
      <c r="D24" s="0" t="n">
        <v>0.236746550472041</v>
      </c>
      <c r="E24" s="0" t="n">
        <v>0.233841684822077</v>
      </c>
      <c r="F24" s="0" t="n">
        <v>0.226579520697168</v>
      </c>
      <c r="G24" s="0" t="n">
        <v>0.230936819172113</v>
      </c>
      <c r="H24" s="0" t="n">
        <v>0.215686274509804</v>
      </c>
      <c r="I24" s="0" t="n">
        <v>0.218591140159768</v>
      </c>
      <c r="J24" s="0" t="n">
        <v>0.214960058097313</v>
      </c>
      <c r="K24" s="0" t="n">
        <v>0.224400871459695</v>
      </c>
      <c r="L24" s="0" t="n">
        <v>0.22076978939724</v>
      </c>
      <c r="M24" s="0" t="n">
        <v>0.231663035584604</v>
      </c>
      <c r="O24" s="33" t="str">
        <f aca="false">E12</f>
        <v>C028–A001</v>
      </c>
      <c r="P24" s="26"/>
      <c r="Q24" s="48" t="n">
        <f aca="false">AVERAGE(E36:G36)</f>
        <v>-2.14423433444567</v>
      </c>
      <c r="R24" s="48" t="n">
        <f aca="false">Q24-$Q$31</f>
        <v>-1.29302187615869</v>
      </c>
      <c r="S24" s="35" t="n">
        <f aca="false">_xlfn.STDEV.P(E36:G36)</f>
        <v>1.09984692629052</v>
      </c>
      <c r="T24" s="26"/>
      <c r="U24" s="35" t="n">
        <f aca="false">AVERAGE((E36/E23),(F36/F23),(G36/G23))</f>
        <v>-9.76292220637252</v>
      </c>
      <c r="V24" s="48" t="n">
        <f aca="false">-(U24-$U$31)</f>
        <v>5.51840672872914</v>
      </c>
      <c r="W24" s="35" t="n">
        <f aca="false">_xlfn.STDEV.P((E36/E23),(F36/F23),(G36/G23))</f>
        <v>4.90691470485941</v>
      </c>
      <c r="X24" s="26"/>
      <c r="Y24" s="36" t="n">
        <f aca="false">V24/($S$11*$S$12)*1000</f>
        <v>1.24512787200567</v>
      </c>
      <c r="Z24" s="37" t="n">
        <f aca="false">W24/($S$11*$S$12)*1000</f>
        <v>1.10715584495925</v>
      </c>
      <c r="AA24" s="38" t="str">
        <f aca="false">IF(AND(Y24&gt;(Z24*5),Y24&gt;($Y$31/2)),"Hit","")</f>
        <v/>
      </c>
      <c r="AB24" s="39" t="str">
        <f aca="false">IF(AND(Y24&gt;(Z24*3),Y24&gt;($Y$31/2)),"Hit","")</f>
        <v/>
      </c>
    </row>
    <row r="25" customFormat="false" ht="15" hidden="false" customHeight="true" outlineLevel="0" collapsed="false">
      <c r="A25" s="8" t="s">
        <v>27</v>
      </c>
      <c r="B25" s="0" t="n">
        <v>0.226579520697168</v>
      </c>
      <c r="C25" s="0" t="n">
        <v>0.217864923747277</v>
      </c>
      <c r="D25" s="0" t="n">
        <v>0.23602033405955</v>
      </c>
      <c r="E25" s="0" t="n">
        <v>0.22875816993464</v>
      </c>
      <c r="F25" s="0" t="n">
        <v>0.233115468409586</v>
      </c>
      <c r="G25" s="0" t="n">
        <v>0.232389251997095</v>
      </c>
      <c r="H25" s="0" t="n">
        <v>0.219317356572258</v>
      </c>
      <c r="I25" s="0" t="n">
        <v>0.225853304284677</v>
      </c>
      <c r="J25" s="0" t="n">
        <v>0.224400871459695</v>
      </c>
      <c r="K25" s="0" t="n">
        <v>0.243282498184459</v>
      </c>
      <c r="L25" s="0" t="n">
        <v>0.233841684822077</v>
      </c>
      <c r="M25" s="0" t="n">
        <v>0.230210602759622</v>
      </c>
      <c r="O25" s="33" t="str">
        <f aca="false">E13</f>
        <v>C028–A002</v>
      </c>
      <c r="P25" s="26"/>
      <c r="Q25" s="48" t="n">
        <f aca="false">AVERAGE(E37:G37)</f>
        <v>-1.1806748238784</v>
      </c>
      <c r="R25" s="48" t="n">
        <f aca="false">Q25-$Q$31</f>
        <v>-0.329462365591415</v>
      </c>
      <c r="S25" s="35" t="n">
        <f aca="false">_xlfn.STDEV.P(E37:G37)</f>
        <v>0.0825981143009504</v>
      </c>
      <c r="T25" s="26"/>
      <c r="U25" s="35" t="n">
        <f aca="false">AVERAGE((E37/E24),(F37/F24),(G37/G24))</f>
        <v>-5.12042814346247</v>
      </c>
      <c r="V25" s="48" t="n">
        <f aca="false">-(U25-$U$31)</f>
        <v>0.8759126658191</v>
      </c>
      <c r="W25" s="35" t="n">
        <f aca="false">_xlfn.STDEV.P((E37/E24),(F37/F24),(G37/G24))</f>
        <v>0.305074815160376</v>
      </c>
      <c r="X25" s="26"/>
      <c r="Y25" s="36" t="n">
        <f aca="false">V25/($S$11*$S$12)*1000</f>
        <v>0.197633724237162</v>
      </c>
      <c r="Z25" s="37" t="n">
        <f aca="false">W25/($S$11*$S$12)*1000</f>
        <v>0.0688345702076662</v>
      </c>
      <c r="AA25" s="38" t="str">
        <f aca="false">IF(AND(Y25&gt;(Z25*5),Y25&gt;($Y$31/2)),"Hit","")</f>
        <v/>
      </c>
      <c r="AB25" s="39" t="str">
        <f aca="false">IF(AND(Y25&gt;(Z25*3),Y25&gt;($Y$31/2)),"Hit","")</f>
        <v/>
      </c>
    </row>
    <row r="26" customFormat="false" ht="15" hidden="false" customHeight="true" outlineLevel="0" collapsed="false">
      <c r="A26" s="8" t="s">
        <v>37</v>
      </c>
      <c r="B26" s="0" t="n">
        <v>0.23602033405955</v>
      </c>
      <c r="C26" s="0" t="n">
        <v>0.233841684822077</v>
      </c>
      <c r="D26" s="0" t="n">
        <v>0.217138707334786</v>
      </c>
      <c r="E26" s="0" t="n">
        <v>0.224400871459695</v>
      </c>
      <c r="F26" s="0" t="n">
        <v>0.233841684822077</v>
      </c>
      <c r="G26" s="0" t="n">
        <v>0.227305737109659</v>
      </c>
      <c r="H26" s="0" t="n">
        <v>0.218591140159768</v>
      </c>
      <c r="I26" s="0" t="n">
        <v>0.220043572984749</v>
      </c>
      <c r="J26" s="0" t="n">
        <v>0.227305737109659</v>
      </c>
      <c r="K26" s="0" t="n">
        <v>0.233115468409586</v>
      </c>
      <c r="L26" s="0" t="n">
        <v>0.232389251997095</v>
      </c>
      <c r="M26" s="0" t="n">
        <v>0.242556281771968</v>
      </c>
      <c r="O26" s="33" t="str">
        <f aca="false">E14</f>
        <v>C028–A006</v>
      </c>
      <c r="P26" s="26"/>
      <c r="Q26" s="48" t="n">
        <f aca="false">AVERAGE(E38:G38)</f>
        <v>-0.909721913236998</v>
      </c>
      <c r="R26" s="48" t="n">
        <f aca="false">Q26-$Q$31</f>
        <v>-0.058509454950012</v>
      </c>
      <c r="S26" s="35" t="n">
        <f aca="false">_xlfn.STDEV.P(E38:G38)</f>
        <v>0.0960439240168691</v>
      </c>
      <c r="T26" s="26"/>
      <c r="U26" s="35" t="n">
        <f aca="false">AVERAGE((E38/E25),(F38/F25),(G38/G25))</f>
        <v>-3.93423638822872</v>
      </c>
      <c r="V26" s="48" t="n">
        <f aca="false">-(U26-$U$31)</f>
        <v>-0.310279089414649</v>
      </c>
      <c r="W26" s="35" t="n">
        <f aca="false">_xlfn.STDEV.P((E38/E25),(F38/F25),(G38/G25))</f>
        <v>0.445255922545874</v>
      </c>
      <c r="X26" s="26"/>
      <c r="Y26" s="36" t="n">
        <f aca="false">V26/($S$11*$S$12)*1000</f>
        <v>-0.0700088198137746</v>
      </c>
      <c r="Z26" s="37" t="n">
        <f aca="false">W26/($S$11*$S$12)*1000</f>
        <v>0.100463881440856</v>
      </c>
      <c r="AA26" s="38" t="str">
        <f aca="false">IF(AND(Y26&gt;(Z26*5),Y26&gt;($Y$31/2)),"Hit","")</f>
        <v/>
      </c>
      <c r="AB26" s="39" t="str">
        <f aca="false">IF(AND(Y26&gt;(Z26*3),Y26&gt;($Y$31/2)),"Hit","")</f>
        <v/>
      </c>
    </row>
    <row r="27" customFormat="false" ht="15" hidden="false" customHeight="true" outlineLevel="0" collapsed="false">
      <c r="A27" s="8" t="s">
        <v>47</v>
      </c>
      <c r="B27" s="0" t="n">
        <v>0.225127087872186</v>
      </c>
      <c r="C27" s="0" t="n">
        <v>0.204066811909949</v>
      </c>
      <c r="D27" s="0" t="n">
        <v>0.212055192447349</v>
      </c>
      <c r="E27" s="0" t="n">
        <v>0.225127087872186</v>
      </c>
      <c r="F27" s="0" t="n">
        <v>0.219317356572258</v>
      </c>
      <c r="G27" s="0" t="n">
        <v>0.211328976034858</v>
      </c>
      <c r="H27" s="0" t="n">
        <v>0.222222222222222</v>
      </c>
      <c r="I27" s="0" t="n">
        <v>0.225853304284677</v>
      </c>
      <c r="J27" s="0" t="n">
        <v>0.223674655047204</v>
      </c>
      <c r="K27" s="0" t="n">
        <v>0.231663035584604</v>
      </c>
      <c r="L27" s="0" t="n">
        <v>0.227305737109659</v>
      </c>
      <c r="M27" s="0" t="n">
        <v>0.213507625272331</v>
      </c>
      <c r="O27" s="33" t="str">
        <f aca="false">E15</f>
        <v>C028–A011</v>
      </c>
      <c r="P27" s="26"/>
      <c r="Q27" s="48" t="n">
        <f aca="false">AVERAGE(E39:G39)</f>
        <v>-2.42905450500552</v>
      </c>
      <c r="R27" s="48" t="n">
        <f aca="false">Q27-$Q$31</f>
        <v>-1.57784204671854</v>
      </c>
      <c r="S27" s="35" t="n">
        <f aca="false">_xlfn.STDEV.P(E39:G39)</f>
        <v>0.786961339161049</v>
      </c>
      <c r="T27" s="26"/>
      <c r="U27" s="35" t="n">
        <f aca="false">AVERAGE((E39/E26),(F39/F26),(G39/G26))</f>
        <v>-10.578841388801</v>
      </c>
      <c r="V27" s="48" t="n">
        <f aca="false">-(U27-$U$31)</f>
        <v>6.33432591115761</v>
      </c>
      <c r="W27" s="35" t="n">
        <f aca="false">_xlfn.STDEV.P((E39/E26),(F39/F26),(G39/G26))</f>
        <v>3.23735790953751</v>
      </c>
      <c r="X27" s="26"/>
      <c r="Y27" s="36" t="n">
        <f aca="false">V27/($S$11*$S$12)*1000</f>
        <v>1.42922516045975</v>
      </c>
      <c r="Z27" s="37" t="n">
        <f aca="false">W27/($S$11*$S$12)*1000</f>
        <v>0.730450791863157</v>
      </c>
      <c r="AA27" s="38" t="str">
        <f aca="false">IF(AND(Y27&gt;(Z27*5),Y27&gt;($Y$31/2)),"Hit","")</f>
        <v/>
      </c>
      <c r="AB27" s="39" t="str">
        <f aca="false">IF(AND(Y27&gt;(Z27*3),Y27&gt;($Y$31/2)),"Hit","")</f>
        <v/>
      </c>
    </row>
    <row r="28" customFormat="false" ht="15" hidden="false" customHeight="true" outlineLevel="0" collapsed="false">
      <c r="A28" s="8" t="s">
        <v>52</v>
      </c>
      <c r="B28" s="0" t="n">
        <v>0.206971677559913</v>
      </c>
      <c r="C28" s="0" t="n">
        <v>0.179375453885258</v>
      </c>
      <c r="D28" s="0" t="n">
        <v>0.185185185185185</v>
      </c>
      <c r="E28" s="0" t="n">
        <v>0.208424110384895</v>
      </c>
      <c r="F28" s="0" t="n">
        <v>0.209876543209877</v>
      </c>
      <c r="G28" s="0" t="n">
        <v>0.214233841684822</v>
      </c>
      <c r="H28" s="0" t="n">
        <v>0.193173565722585</v>
      </c>
      <c r="I28" s="0" t="n">
        <v>0.199709513435004</v>
      </c>
      <c r="J28" s="0" t="n">
        <v>0.200435729847495</v>
      </c>
      <c r="K28" s="0" t="n">
        <v>0.211328976034858</v>
      </c>
      <c r="L28" s="0" t="n">
        <v>0.202614379084967</v>
      </c>
      <c r="M28" s="0" t="n">
        <v>0.202614379084967</v>
      </c>
      <c r="O28" s="33" t="str">
        <f aca="false">E16</f>
        <v>C028–A025</v>
      </c>
      <c r="P28" s="26"/>
      <c r="Q28" s="48" t="n">
        <f aca="false">AVERAGE(E40:G40)</f>
        <v>-1.41675936225436</v>
      </c>
      <c r="R28" s="48" t="n">
        <f aca="false">Q28-$Q$31</f>
        <v>-0.565546903967374</v>
      </c>
      <c r="S28" s="35" t="n">
        <f aca="false">_xlfn.STDEV.P(E40:G40)</f>
        <v>0.791397041189824</v>
      </c>
      <c r="T28" s="26"/>
      <c r="U28" s="35" t="n">
        <f aca="false">AVERAGE((E40/E27),(F40/F27),(G40/G27))</f>
        <v>-6.40562548957736</v>
      </c>
      <c r="V28" s="48" t="n">
        <f aca="false">-(U28-$U$31)</f>
        <v>2.16111001193399</v>
      </c>
      <c r="W28" s="35" t="n">
        <f aca="false">_xlfn.STDEV.P((E40/E27),(F40/F27),(G40/G27))</f>
        <v>3.43263051372858</v>
      </c>
      <c r="X28" s="26"/>
      <c r="Y28" s="36" t="n">
        <f aca="false">V28/($S$11*$S$12)*1000</f>
        <v>0.487615074894853</v>
      </c>
      <c r="Z28" s="37" t="n">
        <f aca="false">W28/($S$11*$S$12)*1000</f>
        <v>0.774510494974861</v>
      </c>
      <c r="AA28" s="38" t="str">
        <f aca="false">IF(AND(Y28&gt;(Z28*5),Y28&gt;($Y$31/2)),"Hit","")</f>
        <v/>
      </c>
      <c r="AB28" s="39" t="str">
        <f aca="false">IF(AND(Y28&gt;(Z28*3),Y28&gt;($Y$31/2)),"Hit","")</f>
        <v/>
      </c>
    </row>
    <row r="29" customFormat="false" ht="15" hidden="false" customHeight="true" outlineLevel="0" collapsed="false">
      <c r="A29" s="8" t="s">
        <v>57</v>
      </c>
      <c r="B29" s="0" t="n">
        <v>0.237472766884532</v>
      </c>
      <c r="C29" s="0" t="n">
        <v>0.22076978939724</v>
      </c>
      <c r="D29" s="0" t="n">
        <v>0.233841684822077</v>
      </c>
      <c r="E29" s="0" t="n">
        <v>0.214960058097313</v>
      </c>
      <c r="F29" s="0" t="n">
        <v>0.230936819172113</v>
      </c>
      <c r="G29" s="0" t="n">
        <v>0.213507625272331</v>
      </c>
      <c r="H29" s="0" t="n">
        <v>0.214233841684822</v>
      </c>
      <c r="I29" s="0" t="n">
        <v>0.210602759622367</v>
      </c>
      <c r="J29" s="0" t="n">
        <v>0.218591140159768</v>
      </c>
      <c r="K29" s="0" t="n">
        <v>0.225853304284677</v>
      </c>
      <c r="L29" s="0" t="n">
        <v>0.217864923747277</v>
      </c>
      <c r="M29" s="0" t="n">
        <v>0.208424110384895</v>
      </c>
      <c r="O29" s="33" t="str">
        <f aca="false">E17</f>
        <v>C028–A030</v>
      </c>
      <c r="P29" s="50"/>
      <c r="Q29" s="48" t="n">
        <f aca="false">AVERAGE(E41:G41)</f>
        <v>-0.634527252502791</v>
      </c>
      <c r="R29" s="48" t="n">
        <f aca="false">Q29-$Q$31</f>
        <v>0.216685205784195</v>
      </c>
      <c r="S29" s="35" t="n">
        <f aca="false">_xlfn.STDEV.P(E41:G41)</f>
        <v>0.137192386304221</v>
      </c>
      <c r="T29" s="26"/>
      <c r="U29" s="35" t="n">
        <f aca="false">AVERAGE((E41/E28),(F41/F28),(G41/G28))</f>
        <v>-3.00230803923689</v>
      </c>
      <c r="V29" s="48" t="n">
        <f aca="false">-(U29-$U$31)</f>
        <v>-1.24220743840648</v>
      </c>
      <c r="W29" s="35" t="n">
        <f aca="false">_xlfn.STDEV.P((E41/E28),(F41/F28),(G41/G28))</f>
        <v>0.612492539808845</v>
      </c>
      <c r="X29" s="26"/>
      <c r="Y29" s="36" t="n">
        <f aca="false">V29/($S$11*$S$12)*1000</f>
        <v>-0.280281461734314</v>
      </c>
      <c r="Z29" s="37" t="n">
        <f aca="false">W29/($S$11*$S$12)*1000</f>
        <v>0.138197775227627</v>
      </c>
      <c r="AA29" s="38" t="str">
        <f aca="false">IF(AND(Y29&gt;(Z29*5),Y29&gt;($Y$31/2)),"Hit","")</f>
        <v/>
      </c>
      <c r="AB29" s="39" t="str">
        <f aca="false">IF(AND(Y29&gt;(Z29*3),Y29&gt;($Y$31/2)),"Hit","")</f>
        <v/>
      </c>
    </row>
    <row r="30" customFormat="false" ht="15" hidden="false" customHeight="true" outlineLevel="0" collapsed="false">
      <c r="A30" s="8" t="s">
        <v>62</v>
      </c>
      <c r="B30" s="0" t="n">
        <v>0.219317356572258</v>
      </c>
      <c r="C30" s="0" t="n">
        <v>0.212055192447349</v>
      </c>
      <c r="D30" s="0" t="n">
        <v>0.204066811909949</v>
      </c>
      <c r="E30" s="0" t="n">
        <v>0.206971677559913</v>
      </c>
      <c r="F30" s="0" t="n">
        <v>0.198257080610022</v>
      </c>
      <c r="G30" s="0" t="n">
        <v>0.197530864197531</v>
      </c>
      <c r="H30" s="0" t="n">
        <v>0.209150326797386</v>
      </c>
      <c r="I30" s="0" t="n">
        <v>0.214233841684822</v>
      </c>
      <c r="J30" s="0" t="n">
        <v>0.206245461147422</v>
      </c>
      <c r="K30" s="0" t="n">
        <v>0.225127087872186</v>
      </c>
      <c r="L30" s="0" t="n">
        <v>0.216412490922295</v>
      </c>
      <c r="M30" s="0" t="n">
        <v>0.214960058097313</v>
      </c>
      <c r="O30" s="33" t="str">
        <f aca="false">E18</f>
        <v>C028–A036</v>
      </c>
      <c r="P30" s="51"/>
      <c r="Q30" s="48" t="n">
        <f aca="false">AVERAGE(E42:G42)</f>
        <v>-0.836395995550615</v>
      </c>
      <c r="R30" s="48" t="n">
        <f aca="false">Q30-$Q$31</f>
        <v>0.0148164627363707</v>
      </c>
      <c r="S30" s="35" t="n">
        <f aca="false">_xlfn.STDEV.P(E42:G42)</f>
        <v>0.0648145400738135</v>
      </c>
      <c r="T30" s="51"/>
      <c r="U30" s="35" t="n">
        <f aca="false">AVERAGE((E42/E29),(F42/F29),(G42/G29))</f>
        <v>-3.80341697620409</v>
      </c>
      <c r="V30" s="48" t="n">
        <f aca="false">-(U30-$U$31)</f>
        <v>-0.441098501439278</v>
      </c>
      <c r="W30" s="35" t="n">
        <f aca="false">_xlfn.STDEV.P((E42/E29),(F42/F29),(G42/G29))</f>
        <v>0.239383762915548</v>
      </c>
      <c r="X30" s="51"/>
      <c r="Y30" s="36" t="n">
        <f aca="false">V30/($S$11*$S$12)*1000</f>
        <v>-0.099525835162292</v>
      </c>
      <c r="Z30" s="37" t="n">
        <f aca="false">W30/($S$11*$S$12)*1000</f>
        <v>0.0540125818852771</v>
      </c>
      <c r="AA30" s="38" t="str">
        <f aca="false">IF(AND(Y30&gt;(Z30*5),Y30&gt;($Y$31/2)),"Hit","")</f>
        <v/>
      </c>
      <c r="AB30" s="39" t="str">
        <f aca="false">IF(AND(Y30&gt;(Z30*3),Y30&gt;($Y$31/2)),"Hit","")</f>
        <v/>
      </c>
    </row>
    <row r="31" customFormat="false" ht="15" hidden="false" customHeight="true" outlineLevel="0" collapsed="false">
      <c r="O31" s="44" t="str">
        <f aca="false">E19</f>
        <v>C028 w/o amine</v>
      </c>
      <c r="P31" s="45"/>
      <c r="Q31" s="52" t="n">
        <f aca="false">AVERAGE(E43:G43)</f>
        <v>-0.851212458286986</v>
      </c>
      <c r="R31" s="52"/>
      <c r="S31" s="46" t="n">
        <f aca="false">_xlfn.STDEV.P(E43:G43)</f>
        <v>0.0641375979339815</v>
      </c>
      <c r="T31" s="53"/>
      <c r="U31" s="46" t="n">
        <f aca="false">AVERAGE((E43/E30),(F43/F30),(G43/G30))</f>
        <v>-4.24451547764337</v>
      </c>
      <c r="V31" s="54" t="n">
        <f aca="false">-U31</f>
        <v>4.24451547764337</v>
      </c>
      <c r="W31" s="46" t="n">
        <f aca="false">_xlfn.STDEV.P((E43/E30),(F43/F30),(G43/G30))</f>
        <v>0.39745216596141</v>
      </c>
      <c r="X31" s="53"/>
      <c r="Y31" s="46" t="n">
        <f aca="false">V31/($S$11*$S$12)*1000</f>
        <v>0.957697535569353</v>
      </c>
      <c r="Z31" s="47" t="n">
        <f aca="false">W31/($S$11*$S$12)*1000</f>
        <v>0.0896778352801014</v>
      </c>
      <c r="AA31" s="38"/>
    </row>
    <row r="32" customFormat="false" ht="15" hidden="false" customHeight="true" outlineLevel="0" collapsed="false">
      <c r="B32" s="49"/>
      <c r="C32" s="55" t="s">
        <v>69</v>
      </c>
      <c r="O32" s="56" t="str">
        <f aca="false">H12</f>
        <v>C037–A001</v>
      </c>
      <c r="P32" s="26"/>
      <c r="Q32" s="48" t="n">
        <f aca="false">AVERAGE(H36:J36)</f>
        <v>-1.30886169818317</v>
      </c>
      <c r="R32" s="48" t="n">
        <f aca="false">Q32-$Q$39</f>
        <v>-0.358576195773059</v>
      </c>
      <c r="S32" s="35" t="n">
        <f aca="false">_xlfn.STDEV.P(H36:J36)</f>
        <v>0.0254875086694031</v>
      </c>
      <c r="T32" s="30"/>
      <c r="U32" s="35" t="n">
        <f aca="false">AVERAGE((H36/H23),(I36/I23),(J36/J23))</f>
        <v>-5.85747956667944</v>
      </c>
      <c r="V32" s="48" t="n">
        <f aca="false">-(U32-$U$39)</f>
        <v>1.3305099905927</v>
      </c>
      <c r="W32" s="35" t="n">
        <f aca="false">_xlfn.STDEV.P((H36/H23),(I36/I23),(J36/J23))</f>
        <v>0.0566346335532012</v>
      </c>
      <c r="X32" s="30"/>
      <c r="Y32" s="36" t="n">
        <f aca="false">V32/($S$11*$S$12)*1000</f>
        <v>0.300205322787161</v>
      </c>
      <c r="Z32" s="37" t="n">
        <f aca="false">W32/($S$11*$S$12)*1000</f>
        <v>0.0127785725526176</v>
      </c>
      <c r="AA32" s="38" t="str">
        <f aca="false">IF(AND(Y32&gt;(Z32*5),Y32&gt;($Y$39/2)),"Hit","")</f>
        <v/>
      </c>
      <c r="AB32" s="39" t="str">
        <f aca="false">IF(AND(Y32&gt;(Z32*3),Y32&gt;($Y$39/2)),"Hit","")</f>
        <v/>
      </c>
    </row>
    <row r="33" customFormat="false" ht="15" hidden="false" customHeight="true" outlineLevel="0" collapsed="false">
      <c r="O33" s="56" t="str">
        <f aca="false">H13</f>
        <v>C037–A002</v>
      </c>
      <c r="P33" s="34"/>
      <c r="Q33" s="48" t="n">
        <f aca="false">AVERAGE(H37:J37)</f>
        <v>-1.07202076381166</v>
      </c>
      <c r="R33" s="48" t="n">
        <f aca="false">Q33-$Q$39</f>
        <v>-0.121735261401556</v>
      </c>
      <c r="S33" s="35" t="n">
        <f aca="false">_xlfn.STDEV.P(H37:J37)</f>
        <v>0.0547587122579432</v>
      </c>
      <c r="T33" s="35"/>
      <c r="U33" s="35" t="n">
        <f aca="false">AVERAGE((H37/H24),(I37/I24),(J37/J24))</f>
        <v>-4.95549219497971</v>
      </c>
      <c r="V33" s="48" t="n">
        <f aca="false">-(U33-$U$39)</f>
        <v>0.428522618892969</v>
      </c>
      <c r="W33" s="35" t="n">
        <f aca="false">_xlfn.STDEV.P((H37/H24),(I37/I24),(J37/J24))</f>
        <v>0.285320809130669</v>
      </c>
      <c r="X33" s="35"/>
      <c r="Y33" s="36" t="n">
        <f aca="false">V33/($S$11*$S$12)*1000</f>
        <v>0.0966883165372222</v>
      </c>
      <c r="Z33" s="37" t="n">
        <f aca="false">W33/($S$11*$S$12)*1000</f>
        <v>0.0643774388832736</v>
      </c>
      <c r="AA33" s="38" t="str">
        <f aca="false">IF(AND(Y33&gt;(Z33*5),Y33&gt;($Y$39/2)),"Hit","")</f>
        <v/>
      </c>
      <c r="AB33" s="39" t="str">
        <f aca="false">IF(AND(Y33&gt;(Z33*3),Y33&gt;($Y$39/2)),"Hit","")</f>
        <v/>
      </c>
    </row>
    <row r="34" customFormat="false" ht="15" hidden="false" customHeight="true" outlineLevel="0" collapsed="false">
      <c r="A34" s="2" t="s">
        <v>70</v>
      </c>
      <c r="E34" s="43" t="s">
        <v>71</v>
      </c>
      <c r="O34" s="56" t="str">
        <f aca="false">H14</f>
        <v>C037–A006</v>
      </c>
      <c r="P34" s="34"/>
      <c r="Q34" s="48" t="n">
        <f aca="false">AVERAGE(H38:J38)</f>
        <v>-0.923277715980725</v>
      </c>
      <c r="R34" s="48" t="n">
        <f aca="false">Q34-$Q$39</f>
        <v>0.0270077864293825</v>
      </c>
      <c r="S34" s="35" t="n">
        <f aca="false">_xlfn.STDEV.P(H38:J38)</f>
        <v>0.0197225653540992</v>
      </c>
      <c r="T34" s="35"/>
      <c r="U34" s="35" t="n">
        <f aca="false">AVERAGE((H38/H25),(I38/I25),(J38/J25))</f>
        <v>-4.13653134041352</v>
      </c>
      <c r="V34" s="48" t="n">
        <f aca="false">-(U34-$U$39)</f>
        <v>-0.390438235673222</v>
      </c>
      <c r="W34" s="35" t="n">
        <f aca="false">_xlfn.STDEV.P((H38/H25),(I38/I25),(J38/J25))</f>
        <v>0.0585710723396229</v>
      </c>
      <c r="X34" s="35"/>
      <c r="Y34" s="36" t="n">
        <f aca="false">V34/($S$11*$S$12)*1000</f>
        <v>-0.0880952697818641</v>
      </c>
      <c r="Z34" s="37" t="n">
        <f aca="false">W34/($S$11*$S$12)*1000</f>
        <v>0.0132154946614673</v>
      </c>
      <c r="AA34" s="38" t="str">
        <f aca="false">IF(AND(Y34&gt;(Z34*5),Y34&gt;($Y$39/2)),"Hit","")</f>
        <v/>
      </c>
      <c r="AB34" s="39" t="str">
        <f aca="false">IF(AND(Y34&gt;(Z34*3),Y34&gt;($Y$39/2)),"Hit","")</f>
        <v/>
      </c>
    </row>
    <row r="35" customFormat="false" ht="15" hidden="false" customHeight="true" outlineLevel="0" collapsed="false">
      <c r="B35" s="8" t="n">
        <v>1</v>
      </c>
      <c r="C35" s="8" t="n">
        <v>2</v>
      </c>
      <c r="D35" s="8" t="n">
        <v>3</v>
      </c>
      <c r="E35" s="8" t="n">
        <v>4</v>
      </c>
      <c r="F35" s="8" t="n">
        <v>5</v>
      </c>
      <c r="G35" s="8" t="n">
        <v>6</v>
      </c>
      <c r="H35" s="8" t="n">
        <v>7</v>
      </c>
      <c r="I35" s="8" t="n">
        <v>8</v>
      </c>
      <c r="J35" s="8" t="n">
        <v>9</v>
      </c>
      <c r="K35" s="8" t="n">
        <v>10</v>
      </c>
      <c r="L35" s="8" t="n">
        <v>11</v>
      </c>
      <c r="M35" s="8" t="n">
        <v>12</v>
      </c>
      <c r="O35" s="56" t="str">
        <f aca="false">H15</f>
        <v>C037–A011</v>
      </c>
      <c r="P35" s="34"/>
      <c r="Q35" s="48" t="n">
        <f aca="false">AVERAGE(H39:J39)</f>
        <v>-1.62791249536519</v>
      </c>
      <c r="R35" s="48" t="n">
        <f aca="false">Q35-$Q$39</f>
        <v>-0.677626992955077</v>
      </c>
      <c r="S35" s="35" t="n">
        <f aca="false">_xlfn.STDEV.P(H39:J39)</f>
        <v>0.0816293297189124</v>
      </c>
      <c r="T35" s="35"/>
      <c r="U35" s="35" t="n">
        <f aca="false">AVERAGE((H39/H26),(I39/I26),(J39/J26))</f>
        <v>-7.34196667603383</v>
      </c>
      <c r="V35" s="48" t="n">
        <f aca="false">-(U35-$U$39)</f>
        <v>2.81499709994708</v>
      </c>
      <c r="W35" s="35" t="n">
        <f aca="false">_xlfn.STDEV.P((H39/H26),(I39/I26),(J39/J26))</f>
        <v>0.488609728041538</v>
      </c>
      <c r="X35" s="35"/>
      <c r="Y35" s="36" t="n">
        <f aca="false">V35/($S$11*$S$12)*1000</f>
        <v>0.635152775258818</v>
      </c>
      <c r="Z35" s="37" t="n">
        <f aca="false">W35/($S$11*$S$12)*1000</f>
        <v>0.11024587726569</v>
      </c>
      <c r="AA35" s="38" t="str">
        <f aca="false">IF(AND(Y35&gt;(Z35*5),Y35&gt;($Y$39/2)),"Hit","")</f>
        <v>Hit</v>
      </c>
      <c r="AB35" s="39" t="str">
        <f aca="false">IF(AND(Y35&gt;(Z35*3),Y35&gt;($Y$39/2)),"Hit","")</f>
        <v>Hit</v>
      </c>
    </row>
    <row r="36" customFormat="false" ht="15" hidden="false" customHeight="true" outlineLevel="0" collapsed="false">
      <c r="A36" s="8" t="s">
        <v>16</v>
      </c>
      <c r="B36" s="0" t="n">
        <v>-0.532992213570713</v>
      </c>
      <c r="C36" s="0" t="n">
        <v>0.550834260289202</v>
      </c>
      <c r="D36" s="0" t="n">
        <v>-0.377619577308218</v>
      </c>
      <c r="E36" s="0" t="n">
        <v>-3.69939933259178</v>
      </c>
      <c r="F36" s="0" t="n">
        <v>-1.39096774193548</v>
      </c>
      <c r="G36" s="0" t="n">
        <v>-1.34233592880976</v>
      </c>
      <c r="H36" s="0" t="n">
        <v>-1.28832035595108</v>
      </c>
      <c r="I36" s="0" t="n">
        <v>-1.34478309232484</v>
      </c>
      <c r="J36" s="0" t="n">
        <v>-1.29348164627358</v>
      </c>
      <c r="K36" s="0" t="n">
        <v>-0.611390433815215</v>
      </c>
      <c r="L36" s="0" t="n">
        <v>-0.572591768631759</v>
      </c>
      <c r="M36" s="0" t="n">
        <v>-0.49779755283657</v>
      </c>
      <c r="O36" s="56" t="str">
        <f aca="false">H16</f>
        <v>C037–A025</v>
      </c>
      <c r="P36" s="34"/>
      <c r="Q36" s="48" t="n">
        <f aca="false">AVERAGE(H40:J40)</f>
        <v>-1.12977382276597</v>
      </c>
      <c r="R36" s="48" t="n">
        <f aca="false">Q36-$Q$39</f>
        <v>-0.179488320355864</v>
      </c>
      <c r="S36" s="35" t="n">
        <f aca="false">_xlfn.STDEV.P(H40:J40)</f>
        <v>0.0332373435544037</v>
      </c>
      <c r="T36" s="35"/>
      <c r="U36" s="35" t="n">
        <f aca="false">AVERAGE((H40/H27),(I40/I27),(J40/J27))</f>
        <v>-5.0460785054014</v>
      </c>
      <c r="V36" s="48" t="n">
        <f aca="false">-(U36-$U$39)</f>
        <v>0.519108929314655</v>
      </c>
      <c r="W36" s="35" t="n">
        <f aca="false">_xlfn.STDEV.P((H40/H27),(I40/I27),(J40/J27))</f>
        <v>0.163919942732582</v>
      </c>
      <c r="X36" s="35"/>
      <c r="Y36" s="36" t="n">
        <f aca="false">V36/($S$11*$S$12)*1000</f>
        <v>0.117127466000599</v>
      </c>
      <c r="Z36" s="37" t="n">
        <f aca="false">W36/($S$11*$S$12)*1000</f>
        <v>0.0369855466454381</v>
      </c>
      <c r="AA36" s="38" t="str">
        <f aca="false">IF(AND(Y36&gt;(Z36*5),Y36&gt;($Y$39/2)),"Hit","")</f>
        <v/>
      </c>
      <c r="AB36" s="39" t="str">
        <f aca="false">IF(AND(Y36&gt;(Z36*3),Y36&gt;($Y$39/2)),"Hit","")</f>
        <v/>
      </c>
    </row>
    <row r="37" customFormat="false" ht="15" hidden="false" customHeight="true" outlineLevel="0" collapsed="false">
      <c r="A37" s="8" t="s">
        <v>22</v>
      </c>
      <c r="B37" s="0" t="n">
        <v>-1.59381535038948</v>
      </c>
      <c r="C37" s="0" t="n">
        <v>-4.60743047830916</v>
      </c>
      <c r="D37" s="0" t="n">
        <v>-1.46763070077878</v>
      </c>
      <c r="E37" s="0" t="n">
        <v>-1.2974860956619</v>
      </c>
      <c r="F37" s="0" t="n">
        <v>-1.12213570634043</v>
      </c>
      <c r="G37" s="0" t="n">
        <v>-1.12240266963287</v>
      </c>
      <c r="H37" s="0" t="n">
        <v>-1.06175750834271</v>
      </c>
      <c r="I37" s="0" t="n">
        <v>-1.01067853170179</v>
      </c>
      <c r="J37" s="0" t="n">
        <v>-1.14362625139049</v>
      </c>
      <c r="K37" s="0" t="n">
        <v>-1.27768631813122</v>
      </c>
      <c r="L37" s="0" t="n">
        <v>-2.77890989988896</v>
      </c>
      <c r="M37" s="0" t="n">
        <v>-1.76898776418239</v>
      </c>
      <c r="O37" s="56" t="str">
        <f aca="false">H17</f>
        <v>C037–A030</v>
      </c>
      <c r="P37" s="34"/>
      <c r="Q37" s="48" t="n">
        <f aca="false">AVERAGE(H41:J41)</f>
        <v>-0.616462736373693</v>
      </c>
      <c r="R37" s="48" t="n">
        <f aca="false">Q37-$Q$39</f>
        <v>0.333822766036415</v>
      </c>
      <c r="S37" s="35" t="n">
        <f aca="false">_xlfn.STDEV.P(H41:J41)</f>
        <v>0.0540993035519967</v>
      </c>
      <c r="T37" s="35"/>
      <c r="U37" s="35" t="n">
        <f aca="false">AVERAGE((H41/H28),(I41/I28),(J41/J28))</f>
        <v>-3.11940104219906</v>
      </c>
      <c r="V37" s="48" t="n">
        <f aca="false">-(U37-$U$39)</f>
        <v>-1.40756853388768</v>
      </c>
      <c r="W37" s="35" t="n">
        <f aca="false">_xlfn.STDEV.P((H41/H28),(I41/I28),(J41/J28))</f>
        <v>0.292342599457826</v>
      </c>
      <c r="X37" s="35"/>
      <c r="Y37" s="36" t="n">
        <f aca="false">V37/($S$11*$S$12)*1000</f>
        <v>-0.317592178223755</v>
      </c>
      <c r="Z37" s="37" t="n">
        <f aca="false">W37/($S$11*$S$12)*1000</f>
        <v>0.0659617778560077</v>
      </c>
      <c r="AA37" s="38" t="str">
        <f aca="false">IF(AND(Y37&gt;(Z37*5),Y37&gt;($Y$39/2)),"Hit","")</f>
        <v/>
      </c>
      <c r="AB37" s="39" t="str">
        <f aca="false">IF(AND(Y37&gt;(Z37*3),Y37&gt;($Y$39/2)),"Hit","")</f>
        <v/>
      </c>
    </row>
    <row r="38" customFormat="false" ht="15" hidden="false" customHeight="true" outlineLevel="0" collapsed="false">
      <c r="A38" s="8" t="s">
        <v>27</v>
      </c>
      <c r="B38" s="0" t="n">
        <v>-3.56827586206908</v>
      </c>
      <c r="C38" s="0" t="n">
        <v>-1.11390433815334</v>
      </c>
      <c r="D38" s="0" t="n">
        <v>-0.684182424916484</v>
      </c>
      <c r="E38" s="0" t="n">
        <v>-1.03537263626264</v>
      </c>
      <c r="F38" s="0" t="n">
        <v>-0.89156840934379</v>
      </c>
      <c r="G38" s="0" t="n">
        <v>-0.802224694104563</v>
      </c>
      <c r="H38" s="0" t="n">
        <v>-0.90625139043386</v>
      </c>
      <c r="I38" s="0" t="n">
        <v>-0.950923248053311</v>
      </c>
      <c r="J38" s="0" t="n">
        <v>-0.912658509455005</v>
      </c>
      <c r="K38" s="0" t="n">
        <v>-0.849922135706186</v>
      </c>
      <c r="L38" s="0" t="n">
        <v>0.593904338153745</v>
      </c>
      <c r="M38" s="0" t="n">
        <v>0.475328142380409</v>
      </c>
      <c r="O38" s="56" t="str">
        <f aca="false">H18</f>
        <v>C037–A036</v>
      </c>
      <c r="P38" s="34"/>
      <c r="Q38" s="48" t="n">
        <f aca="false">AVERAGE(H42:J42)</f>
        <v>-1.26197997775309</v>
      </c>
      <c r="R38" s="48" t="n">
        <f aca="false">Q38-$Q$39</f>
        <v>-0.311694475342986</v>
      </c>
      <c r="S38" s="35" t="n">
        <f aca="false">_xlfn.STDEV.P(H42:J42)</f>
        <v>0.0799431705146989</v>
      </c>
      <c r="T38" s="35"/>
      <c r="U38" s="35" t="n">
        <f aca="false">AVERAGE((H42/H29),(I42/I29),(J42/J29))</f>
        <v>-5.88487031161174</v>
      </c>
      <c r="V38" s="48" t="n">
        <f aca="false">-(U38-$U$39)</f>
        <v>1.357900735525</v>
      </c>
      <c r="W38" s="35" t="n">
        <f aca="false">_xlfn.STDEV.P((H42/H29),(I42/I29),(J42/J29))</f>
        <v>0.376269320984286</v>
      </c>
      <c r="X38" s="35"/>
      <c r="Y38" s="36" t="n">
        <f aca="false">V38/($S$11*$S$12)*1000</f>
        <v>0.306385545019178</v>
      </c>
      <c r="Z38" s="37" t="n">
        <f aca="false">W38/($S$11*$S$12)*1000</f>
        <v>0.0848983124964544</v>
      </c>
      <c r="AA38" s="38" t="str">
        <f aca="false">IF(AND(Y38&gt;(Z38*5),Y38&gt;($Y$39/2)),"Hit","")</f>
        <v/>
      </c>
      <c r="AB38" s="39" t="str">
        <f aca="false">IF(AND(Y38&gt;(Z38*3),Y38&gt;($Y$39/2)),"Hit","")</f>
        <v/>
      </c>
    </row>
    <row r="39" customFormat="false" ht="15" hidden="false" customHeight="true" outlineLevel="0" collapsed="false">
      <c r="A39" s="8" t="s">
        <v>37</v>
      </c>
      <c r="B39" s="0" t="n">
        <v>-2.44925472747491</v>
      </c>
      <c r="C39" s="0" t="n">
        <v>-1.84431590656289</v>
      </c>
      <c r="D39" s="0" t="n">
        <v>-1.2343937708565</v>
      </c>
      <c r="E39" s="0" t="n">
        <v>-1.97486095661845</v>
      </c>
      <c r="F39" s="0" t="n">
        <v>-3.5360622914349</v>
      </c>
      <c r="G39" s="0" t="n">
        <v>-1.77624026696322</v>
      </c>
      <c r="H39" s="0" t="n">
        <v>-1.70758620689658</v>
      </c>
      <c r="I39" s="0" t="n">
        <v>-1.66042269187978</v>
      </c>
      <c r="J39" s="0" t="n">
        <v>-1.51572858731919</v>
      </c>
      <c r="K39" s="0" t="n">
        <v>-1.86126807563948</v>
      </c>
      <c r="L39" s="0" t="n">
        <v>-2.89005561735274</v>
      </c>
      <c r="M39" s="0" t="n">
        <v>-2.34095661846507</v>
      </c>
      <c r="O39" s="57" t="str">
        <f aca="false">H19</f>
        <v>C037 w/o amine</v>
      </c>
      <c r="P39" s="45"/>
      <c r="Q39" s="52" t="n">
        <f aca="false">AVERAGE(H43:J43)</f>
        <v>-0.950285502410108</v>
      </c>
      <c r="R39" s="46"/>
      <c r="S39" s="46" t="n">
        <f aca="false">_xlfn.STDEV.P(H43:J43)</f>
        <v>0.0264957072547158</v>
      </c>
      <c r="T39" s="46"/>
      <c r="U39" s="46" t="n">
        <f aca="false">AVERAGE((H43/H30),(I43/I30),(J43/J30))</f>
        <v>-4.52696957608674</v>
      </c>
      <c r="V39" s="46" t="n">
        <f aca="false">-U39</f>
        <v>4.52696957608674</v>
      </c>
      <c r="W39" s="46" t="n">
        <f aca="false">_xlfn.STDEV.P((H43/H30),(I43/I30),(J43/J30))</f>
        <v>0.0548780056739273</v>
      </c>
      <c r="X39" s="46"/>
      <c r="Y39" s="46" t="n">
        <f aca="false">V39/($S$11*$S$12)*1000</f>
        <v>1.02142815344918</v>
      </c>
      <c r="Z39" s="47" t="n">
        <f aca="false">W39/($S$11*$S$12)*1000</f>
        <v>0.0123822214968248</v>
      </c>
      <c r="AA39" s="38"/>
    </row>
    <row r="40" customFormat="false" ht="15" hidden="false" customHeight="true" outlineLevel="0" collapsed="false">
      <c r="A40" s="8" t="s">
        <v>47</v>
      </c>
      <c r="B40" s="0" t="n">
        <v>-0.636662958843424</v>
      </c>
      <c r="C40" s="0" t="n">
        <v>-3.95145717463854</v>
      </c>
      <c r="D40" s="0" t="n">
        <v>-0.937397107897633</v>
      </c>
      <c r="E40" s="0" t="n">
        <v>-2.53272525027814</v>
      </c>
      <c r="F40" s="0" t="n">
        <v>-0.932458286985581</v>
      </c>
      <c r="G40" s="0" t="n">
        <v>-0.785094549499355</v>
      </c>
      <c r="H40" s="0" t="n">
        <v>-1.1691212458285</v>
      </c>
      <c r="I40" s="0" t="n">
        <v>-1.13236929922134</v>
      </c>
      <c r="J40" s="0" t="n">
        <v>-1.08783092324808</v>
      </c>
      <c r="K40" s="0" t="n">
        <v>-1.00129032258057</v>
      </c>
      <c r="L40" s="0" t="n">
        <v>-1.11123470522807</v>
      </c>
      <c r="M40" s="0" t="n">
        <v>-2.51212458287003</v>
      </c>
      <c r="O40" s="56" t="str">
        <f aca="false">K12</f>
        <v>C054–A001</v>
      </c>
      <c r="P40" s="34"/>
      <c r="Q40" s="48" t="n">
        <f aca="false">AVERAGE(K36:M36)</f>
        <v>-0.560593251761181</v>
      </c>
      <c r="R40" s="48" t="n">
        <f aca="false">Q40-$Q$47</f>
        <v>1.98217278457543</v>
      </c>
      <c r="S40" s="35" t="n">
        <f aca="false">_xlfn.STDEV.P(K36:M36)</f>
        <v>0.0471438151304231</v>
      </c>
      <c r="T40" s="35"/>
      <c r="U40" s="35" t="n">
        <f aca="false">AVERAGE((K36/K23),(L36/L23),(M36/M23))</f>
        <v>-2.68398196518391</v>
      </c>
      <c r="V40" s="48" t="n">
        <f aca="false">-(U40-$U$47)</f>
        <v>-8.91344606364188</v>
      </c>
      <c r="W40" s="35" t="n">
        <f aca="false">_xlfn.STDEV.P((K36/K23),(L36/L23),(M36/M23))</f>
        <v>0.280246346441614</v>
      </c>
      <c r="X40" s="35"/>
      <c r="Y40" s="36" t="n">
        <f aca="false">V40/($S$11*$S$12)*1000</f>
        <v>-2.01115660280728</v>
      </c>
      <c r="Z40" s="37" t="n">
        <f aca="false">W40/($S$11*$S$12)*1000</f>
        <v>0.063232478890256</v>
      </c>
      <c r="AA40" s="38" t="str">
        <f aca="false">IF(AND(Y40&gt;(Z40*5),Y40&gt;($Y$47/2)),"Hit","")</f>
        <v/>
      </c>
      <c r="AB40" s="39" t="str">
        <f aca="false">IF(AND(Y40&gt;(Z40*3),Y40&gt;($Y$47/2)),"Hit","")</f>
        <v/>
      </c>
    </row>
    <row r="41" customFormat="false" ht="15" hidden="false" customHeight="true" outlineLevel="0" collapsed="false">
      <c r="A41" s="8" t="s">
        <v>52</v>
      </c>
      <c r="B41" s="0" t="n">
        <v>1.26545050055607</v>
      </c>
      <c r="C41" s="0" t="n">
        <v>-6.17312569521677</v>
      </c>
      <c r="D41" s="0" t="n">
        <v>-2.60622914349264</v>
      </c>
      <c r="E41" s="0" t="n">
        <v>-0.489566184649638</v>
      </c>
      <c r="F41" s="0" t="n">
        <v>-0.595328142380306</v>
      </c>
      <c r="G41" s="0" t="n">
        <v>-0.818687430478428</v>
      </c>
      <c r="H41" s="0" t="n">
        <v>-0.635461624026717</v>
      </c>
      <c r="I41" s="0" t="n">
        <v>-0.671145717463801</v>
      </c>
      <c r="J41" s="0" t="n">
        <v>-0.542780867630562</v>
      </c>
      <c r="K41" s="0" t="n">
        <v>0.649432703003344</v>
      </c>
      <c r="L41" s="0" t="n">
        <v>0.854238042269103</v>
      </c>
      <c r="M41" s="0" t="n">
        <v>0.837641824249099</v>
      </c>
      <c r="O41" s="56" t="str">
        <f aca="false">K13</f>
        <v>C054–A002</v>
      </c>
      <c r="P41" s="26"/>
      <c r="Q41" s="48" t="n">
        <f aca="false">AVERAGE(K37:M37)</f>
        <v>-1.94186132740086</v>
      </c>
      <c r="R41" s="48" t="n">
        <f aca="false">Q41-$Q$47</f>
        <v>0.600904708935759</v>
      </c>
      <c r="S41" s="35" t="n">
        <f aca="false">_xlfn.STDEV.P(K37:M37)</f>
        <v>0.624943737334955</v>
      </c>
      <c r="T41" s="26"/>
      <c r="U41" s="35" t="n">
        <f aca="false">AVERAGE((K37/K24),(L37/L24),(M37/M24))</f>
        <v>-8.63905672828154</v>
      </c>
      <c r="V41" s="48" t="n">
        <f aca="false">-(U41-$U$47)</f>
        <v>-2.95837130054425</v>
      </c>
      <c r="W41" s="35" t="n">
        <f aca="false">_xlfn.STDEV.P((K37/K24),(L37/L24),(M37/M24))</f>
        <v>2.90229302252663</v>
      </c>
      <c r="X41" s="26"/>
      <c r="Y41" s="36" t="n">
        <f aca="false">V41/($S$11*$S$12)*1000</f>
        <v>-0.667502549761788</v>
      </c>
      <c r="Z41" s="37" t="n">
        <f aca="false">W41/($S$11*$S$12)*1000</f>
        <v>0.654849508692831</v>
      </c>
      <c r="AA41" s="38" t="str">
        <f aca="false">IF(AND(Y41&gt;(Z41*5),Y41&gt;($Y$47/2)),"Hit","")</f>
        <v/>
      </c>
      <c r="AB41" s="39" t="str">
        <f aca="false">IF(AND(Y41&gt;(Z41*3),Y41&gt;($Y$47/2)),"Hit","")</f>
        <v/>
      </c>
    </row>
    <row r="42" customFormat="false" ht="15" hidden="false" customHeight="true" outlineLevel="0" collapsed="false">
      <c r="A42" s="8" t="s">
        <v>57</v>
      </c>
      <c r="B42" s="0" t="n">
        <v>-2.00186874304787</v>
      </c>
      <c r="C42" s="0" t="n">
        <v>-1.36778642936593</v>
      </c>
      <c r="D42" s="0" t="n">
        <v>-1.71092324805345</v>
      </c>
      <c r="E42" s="0" t="n">
        <v>-0.875016685205832</v>
      </c>
      <c r="F42" s="0" t="n">
        <v>-0.889076751946606</v>
      </c>
      <c r="G42" s="0" t="n">
        <v>-0.745094549499407</v>
      </c>
      <c r="H42" s="0" t="n">
        <v>-1.14905450500565</v>
      </c>
      <c r="I42" s="0" t="n">
        <v>-1.3137263626251</v>
      </c>
      <c r="J42" s="0" t="n">
        <v>-1.32315906562853</v>
      </c>
      <c r="K42" s="0" t="n">
        <v>-2.12858731924361</v>
      </c>
      <c r="L42" s="0" t="n">
        <v>-1.76244716351478</v>
      </c>
      <c r="M42" s="0" t="n">
        <v>-1.46785317018917</v>
      </c>
      <c r="O42" s="56" t="str">
        <f aca="false">K14</f>
        <v>C054–A006</v>
      </c>
      <c r="P42" s="51"/>
      <c r="Q42" s="48" t="n">
        <f aca="false">AVERAGE(K38:M38)</f>
        <v>0.0731034482759892</v>
      </c>
      <c r="R42" s="48" t="n">
        <f aca="false">Q42-$Q$47</f>
        <v>2.6158694846126</v>
      </c>
      <c r="S42" s="35" t="n">
        <f aca="false">_xlfn.STDEV.P(K38:M38)</f>
        <v>0.65447039661355</v>
      </c>
      <c r="T42" s="51"/>
      <c r="U42" s="35" t="n">
        <f aca="false">AVERAGE((K38/K25),(L38/L25),(M38/M25))</f>
        <v>0.370321324254101</v>
      </c>
      <c r="V42" s="48" t="n">
        <f aca="false">-(U42-$U$47)</f>
        <v>-11.9677493530799</v>
      </c>
      <c r="W42" s="35" t="n">
        <f aca="false">_xlfn.STDEV.P((K38/K25),(L38/L25),(M38/M25))</f>
        <v>2.73905065252016</v>
      </c>
      <c r="X42" s="51"/>
      <c r="Y42" s="36" t="n">
        <f aca="false">V42/($S$11*$S$12)*1000</f>
        <v>-2.70030445692236</v>
      </c>
      <c r="Z42" s="37" t="n">
        <f aca="false">W42/($S$11*$S$12)*1000</f>
        <v>0.618016843980181</v>
      </c>
      <c r="AA42" s="38" t="str">
        <f aca="false">IF(AND(Y42&gt;(Z42*5),Y42&gt;($Y$47/2)),"Hit","")</f>
        <v/>
      </c>
      <c r="AB42" s="39" t="str">
        <f aca="false">IF(AND(Y42&gt;(Z42*3),Y42&gt;($Y$47/2)),"Hit","")</f>
        <v/>
      </c>
    </row>
    <row r="43" customFormat="false" ht="15" hidden="false" customHeight="true" outlineLevel="0" collapsed="false">
      <c r="A43" s="8" t="s">
        <v>62</v>
      </c>
      <c r="B43" s="0" t="n">
        <v>-2.19519466073429</v>
      </c>
      <c r="C43" s="0" t="n">
        <v>-1.59354838709661</v>
      </c>
      <c r="D43" s="0" t="n">
        <v>-2.57833147942159</v>
      </c>
      <c r="E43" s="0" t="n">
        <v>-0.767074527252466</v>
      </c>
      <c r="F43" s="0" t="n">
        <v>-0.922625139043362</v>
      </c>
      <c r="G43" s="0" t="n">
        <v>-0.863937708565129</v>
      </c>
      <c r="H43" s="0" t="n">
        <v>-0.945361512792072</v>
      </c>
      <c r="I43" s="0" t="n">
        <v>-0.984916573971071</v>
      </c>
      <c r="J43" s="0" t="n">
        <v>-0.920578420467181</v>
      </c>
      <c r="K43" s="0" t="n">
        <v>-2.96658509454946</v>
      </c>
      <c r="L43" s="0" t="n">
        <v>-2.2904115684094</v>
      </c>
      <c r="M43" s="0" t="n">
        <v>-2.37130144605098</v>
      </c>
      <c r="O43" s="56" t="str">
        <f aca="false">K15</f>
        <v>C054–A011</v>
      </c>
      <c r="P43" s="34"/>
      <c r="Q43" s="48" t="n">
        <f aca="false">AVERAGE(K39:M39)</f>
        <v>-2.36409343715243</v>
      </c>
      <c r="R43" s="48" t="n">
        <f aca="false">Q43-$Q$47</f>
        <v>0.178672599184187</v>
      </c>
      <c r="S43" s="35" t="n">
        <f aca="false">_xlfn.STDEV.P(K39:M39)</f>
        <v>0.420319272125631</v>
      </c>
      <c r="T43" s="58"/>
      <c r="U43" s="35" t="n">
        <f aca="false">AVERAGE((K39/K26),(L39/L26),(M39/M26))</f>
        <v>-10.023926061369</v>
      </c>
      <c r="V43" s="48" t="n">
        <f aca="false">-(U43-$U$47)</f>
        <v>-1.57350196745674</v>
      </c>
      <c r="W43" s="35" t="n">
        <f aca="false">_xlfn.STDEV.P((K39/K26),(L39/L26),(M39/M26))</f>
        <v>1.83651290337886</v>
      </c>
      <c r="X43" s="58"/>
      <c r="Y43" s="36" t="n">
        <f aca="false">V43/($S$11*$S$12)*1000</f>
        <v>-0.355032032368399</v>
      </c>
      <c r="Z43" s="37" t="n">
        <f aca="false">W43/($S$11*$S$12)*1000</f>
        <v>0.414375655094509</v>
      </c>
      <c r="AA43" s="38" t="str">
        <f aca="false">IF(AND(Y43&gt;(Z43*5),Y43&gt;($Y$47/2)),"Hit","")</f>
        <v/>
      </c>
      <c r="AB43" s="39" t="str">
        <f aca="false">IF(AND(Y43&gt;(Z43*3),Y43&gt;($Y$47/2)),"Hit","")</f>
        <v/>
      </c>
    </row>
    <row r="44" customFormat="false" ht="15" hidden="false" customHeight="true" outlineLevel="0" collapsed="false">
      <c r="O44" s="56" t="str">
        <f aca="false">K16</f>
        <v>C054–A025</v>
      </c>
      <c r="P44" s="26"/>
      <c r="Q44" s="48" t="n">
        <f aca="false">AVERAGE(K40:M40)</f>
        <v>-1.54154987022623</v>
      </c>
      <c r="R44" s="48" t="n">
        <f aca="false">Q44-$Q$47</f>
        <v>1.00121616611039</v>
      </c>
      <c r="S44" s="35" t="n">
        <f aca="false">_xlfn.STDEV.P(K40:M40)</f>
        <v>0.687766140698343</v>
      </c>
      <c r="T44" s="30"/>
      <c r="U44" s="35" t="n">
        <f aca="false">AVERAGE((K40/K27),(L40/L27),(M40/M27))</f>
        <v>-6.99229271819482</v>
      </c>
      <c r="V44" s="48" t="n">
        <f aca="false">-(U44-$U$47)</f>
        <v>-4.60513531063096</v>
      </c>
      <c r="W44" s="35" t="n">
        <f aca="false">_xlfn.STDEV.P((K40/K27),(L40/L27),(M40/M27))</f>
        <v>3.38341509526412</v>
      </c>
      <c r="X44" s="30"/>
      <c r="Y44" s="36" t="n">
        <f aca="false">V44/($S$11*$S$12)*1000</f>
        <v>-1.0390648264059</v>
      </c>
      <c r="Z44" s="37" t="n">
        <f aca="false">W44/($S$11*$S$12)*1000</f>
        <v>0.763405933046958</v>
      </c>
      <c r="AA44" s="38" t="str">
        <f aca="false">IF(AND(Y44&gt;(Z44*5),Y44&gt;($Y$47/2)),"Hit","")</f>
        <v/>
      </c>
      <c r="AB44" s="39" t="str">
        <f aca="false">IF(AND(Y44&gt;(Z44*3),Y44&gt;($Y$47/2)),"Hit","")</f>
        <v/>
      </c>
    </row>
    <row r="45" customFormat="false" ht="15" hidden="false" customHeight="true" outlineLevel="0" collapsed="false">
      <c r="B45" s="59"/>
      <c r="C45" s="60" t="s">
        <v>72</v>
      </c>
      <c r="O45" s="56" t="str">
        <f aca="false">K17</f>
        <v>C054–A030</v>
      </c>
      <c r="P45" s="34"/>
      <c r="Q45" s="48" t="n">
        <f aca="false">AVERAGE(K41:M41)</f>
        <v>0.780437523173849</v>
      </c>
      <c r="R45" s="48" t="n">
        <f aca="false">Q45-$Q$47</f>
        <v>3.32320355951046</v>
      </c>
      <c r="S45" s="35" t="n">
        <f aca="false">_xlfn.STDEV.P(K41:M41)</f>
        <v>0.0928818453522956</v>
      </c>
      <c r="T45" s="35"/>
      <c r="U45" s="35" t="n">
        <f aca="false">AVERAGE((K41/K28),(L41/L28),(M41/M28))</f>
        <v>3.80777818756581</v>
      </c>
      <c r="V45" s="48" t="n">
        <f aca="false">-(U45-$U$47)</f>
        <v>-15.4052062163916</v>
      </c>
      <c r="W45" s="35" t="n">
        <f aca="false">_xlfn.STDEV.P((K41/K28),(L41/L28),(M41/M28))</f>
        <v>0.520578993283332</v>
      </c>
      <c r="X45" s="35"/>
      <c r="Y45" s="36" t="n">
        <f aca="false">V45/($S$11*$S$12)*1000</f>
        <v>-3.47590392969124</v>
      </c>
      <c r="Z45" s="37" t="n">
        <f aca="false">W45/($S$11*$S$12)*1000</f>
        <v>0.117459159134326</v>
      </c>
      <c r="AA45" s="38" t="str">
        <f aca="false">IF(AND(Y45&gt;(Z45*5),Y45&gt;($Y$47/2)),"Hit","")</f>
        <v/>
      </c>
      <c r="AB45" s="39" t="str">
        <f aca="false">IF(AND(Y45&gt;(Z45*3),Y45&gt;($Y$47/2)),"Hit","")</f>
        <v/>
      </c>
    </row>
    <row r="46" customFormat="false" ht="15" hidden="false" customHeight="true" outlineLevel="0" collapsed="false">
      <c r="B46" s="61" t="s">
        <v>73</v>
      </c>
      <c r="C46" s="61" t="s">
        <v>74</v>
      </c>
      <c r="O46" s="56" t="str">
        <f aca="false">K18</f>
        <v>C054–A036</v>
      </c>
      <c r="P46" s="34"/>
      <c r="Q46" s="48" t="n">
        <f aca="false">AVERAGE(K42:M42)</f>
        <v>-1.78629588431585</v>
      </c>
      <c r="R46" s="48" t="n">
        <f aca="false">Q46-$Q$47</f>
        <v>0.756470152020761</v>
      </c>
      <c r="S46" s="35" t="n">
        <f aca="false">_xlfn.STDEV.P(K42:M42)</f>
        <v>0.27027020435675</v>
      </c>
      <c r="T46" s="35"/>
      <c r="U46" s="35" t="n">
        <f aca="false">AVERAGE((K42/K29),(L42/L29),(M42/M29))</f>
        <v>-8.18563482552882</v>
      </c>
      <c r="V46" s="48" t="n">
        <f aca="false">-(U46-$U$47)</f>
        <v>-3.41179320329696</v>
      </c>
      <c r="W46" s="35" t="n">
        <f aca="false">_xlfn.STDEV.P((K42/K29),(L42/L29),(M42/M29))</f>
        <v>0.974821652172795</v>
      </c>
      <c r="X46" s="35"/>
      <c r="Y46" s="36" t="n">
        <f aca="false">V46/($S$11*$S$12)*1000</f>
        <v>-0.76980893576195</v>
      </c>
      <c r="Z46" s="37" t="n">
        <f aca="false">W46/($S$11*$S$12)*1000</f>
        <v>0.219950733793501</v>
      </c>
      <c r="AA46" s="38" t="str">
        <f aca="false">IF(AND(Y46&gt;(Z46*5),Y46&gt;($Y$47/2)),"Hit","")</f>
        <v/>
      </c>
      <c r="AB46" s="39" t="str">
        <f aca="false">IF(AND(Y46&gt;(Z46*3),Y46&gt;($Y$47/2)),"Hit","")</f>
        <v/>
      </c>
    </row>
    <row r="47" customFormat="false" ht="15.75" hidden="false" customHeight="false" outlineLevel="0" collapsed="false">
      <c r="O47" s="62" t="str">
        <f aca="false">K19</f>
        <v>C054 w/o amine</v>
      </c>
      <c r="P47" s="63"/>
      <c r="Q47" s="64" t="n">
        <f aca="false">AVERAGE(K43:M43)</f>
        <v>-2.54276603633662</v>
      </c>
      <c r="R47" s="65"/>
      <c r="S47" s="65" t="n">
        <f aca="false">_xlfn.STDEV.P(K43:M43)</f>
        <v>0.301499296466325</v>
      </c>
      <c r="T47" s="65"/>
      <c r="U47" s="65" t="n">
        <f aca="false">AVERAGE((K43/K30),(L43/L30),(M43/M30))</f>
        <v>-11.5974280288258</v>
      </c>
      <c r="V47" s="65" t="n">
        <f aca="false">-U47</f>
        <v>11.5974280288258</v>
      </c>
      <c r="W47" s="65" t="n">
        <f aca="false">_xlfn.STDEV.P((K43/K30),(L43/L30),(M43/M30))</f>
        <v>1.13205394247768</v>
      </c>
      <c r="X47" s="65"/>
      <c r="Y47" s="65" t="n">
        <f aca="false">V47/($S$11*$S$12)*1000</f>
        <v>2.61674820144986</v>
      </c>
      <c r="Z47" s="66" t="n">
        <f aca="false">W47/($S$11*$S$12)*1000</f>
        <v>0.255427333591535</v>
      </c>
      <c r="AA47" s="38"/>
    </row>
    <row r="48" customFormat="false" ht="15" hidden="false" customHeight="false" outlineLevel="0" collapsed="false">
      <c r="B48" s="39" t="s">
        <v>75</v>
      </c>
      <c r="O48" s="34"/>
      <c r="P48" s="34"/>
      <c r="Q48" s="35"/>
      <c r="R48" s="35"/>
      <c r="S48" s="35"/>
      <c r="T48" s="35"/>
      <c r="U48" s="35"/>
      <c r="V48" s="35"/>
      <c r="W48" s="35"/>
      <c r="X48" s="35"/>
      <c r="Y48" s="67"/>
      <c r="Z48" s="67"/>
    </row>
    <row r="49" customFormat="false" ht="15" hidden="false" customHeight="false" outlineLevel="0" collapsed="false">
      <c r="O49" s="34"/>
      <c r="P49" s="34"/>
      <c r="Q49" s="35"/>
      <c r="R49" s="35"/>
      <c r="S49" s="35"/>
      <c r="T49" s="35"/>
      <c r="U49" s="35"/>
      <c r="V49" s="35"/>
      <c r="W49" s="35"/>
      <c r="X49" s="35"/>
      <c r="Y49" s="67"/>
      <c r="Z49" s="67"/>
    </row>
    <row r="50" customFormat="false" ht="15" hidden="false" customHeight="false" outlineLevel="0" collapsed="false">
      <c r="O50" s="34"/>
      <c r="P50" s="34"/>
      <c r="Q50" s="35"/>
      <c r="R50" s="35"/>
      <c r="S50" s="35"/>
      <c r="T50" s="35"/>
      <c r="U50" s="35"/>
      <c r="V50" s="35"/>
      <c r="W50" s="35"/>
      <c r="X50" s="35"/>
      <c r="Y50" s="67"/>
      <c r="Z50" s="67"/>
    </row>
    <row r="51" customFormat="false" ht="15" hidden="false" customHeight="false" outlineLevel="0" collapsed="false">
      <c r="O51" s="34"/>
      <c r="P51" s="34"/>
      <c r="Q51" s="35"/>
      <c r="R51" s="35"/>
      <c r="S51" s="35"/>
      <c r="T51" s="35"/>
      <c r="U51" s="35"/>
      <c r="V51" s="35"/>
      <c r="W51" s="35"/>
      <c r="X51" s="35"/>
      <c r="Y51" s="67"/>
      <c r="Z51" s="67"/>
    </row>
    <row r="52" customFormat="false" ht="15" hidden="false" customHeight="false" outlineLevel="0" collapsed="false">
      <c r="O52" s="50"/>
      <c r="P52" s="34"/>
      <c r="Q52" s="35"/>
      <c r="R52" s="35"/>
      <c r="S52" s="35"/>
      <c r="T52" s="35"/>
      <c r="U52" s="35"/>
      <c r="V52" s="35"/>
      <c r="W52" s="35"/>
      <c r="X52" s="35"/>
      <c r="Y52" s="68"/>
      <c r="Z52" s="68"/>
    </row>
  </sheetData>
  <mergeCells count="42">
    <mergeCell ref="E3:F3"/>
    <mergeCell ref="E7:F7"/>
    <mergeCell ref="E8:F8"/>
    <mergeCell ref="O11:R11"/>
    <mergeCell ref="B12:D12"/>
    <mergeCell ref="E12:G12"/>
    <mergeCell ref="H12:J12"/>
    <mergeCell ref="K12:M12"/>
    <mergeCell ref="O12:R12"/>
    <mergeCell ref="B13:D13"/>
    <mergeCell ref="E13:G13"/>
    <mergeCell ref="H13:J13"/>
    <mergeCell ref="K13:M13"/>
    <mergeCell ref="B14:D14"/>
    <mergeCell ref="E14:G14"/>
    <mergeCell ref="H14:J14"/>
    <mergeCell ref="K14:M14"/>
    <mergeCell ref="O14:O15"/>
    <mergeCell ref="Q14:S14"/>
    <mergeCell ref="U14:W14"/>
    <mergeCell ref="Y14:Z14"/>
    <mergeCell ref="AA14:AB14"/>
    <mergeCell ref="B15:D15"/>
    <mergeCell ref="E15:G15"/>
    <mergeCell ref="H15:J15"/>
    <mergeCell ref="K15:M15"/>
    <mergeCell ref="B16:D16"/>
    <mergeCell ref="E16:G16"/>
    <mergeCell ref="H16:J16"/>
    <mergeCell ref="K16:M16"/>
    <mergeCell ref="B17:D17"/>
    <mergeCell ref="E17:G17"/>
    <mergeCell ref="H17:J17"/>
    <mergeCell ref="K17:M17"/>
    <mergeCell ref="B18:D18"/>
    <mergeCell ref="E18:G18"/>
    <mergeCell ref="H18:J18"/>
    <mergeCell ref="K18:M18"/>
    <mergeCell ref="B19:D19"/>
    <mergeCell ref="E19:G19"/>
    <mergeCell ref="H19:J19"/>
    <mergeCell ref="K19:M19"/>
  </mergeCells>
  <conditionalFormatting sqref="E3 E7:E8">
    <cfRule type="expression" priority="2" aboveAverage="0" equalAverage="0" bottom="0" percent="0" rank="0" text="" dxfId="1">
      <formula>LEN(TRIM(E3))=0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7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2021-03-18T15:08:46Z</dcterms:created>
  <dc:creator>joerg</dc:creator>
  <dc:description/>
  <dc:language>en-US</dc:language>
  <cp:lastModifiedBy/>
  <cp:lastPrinted>2022-05-31T14:34:51Z</cp:lastPrinted>
  <dcterms:modified xsi:type="dcterms:W3CDTF">2022-06-08T13:17:41Z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