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media/image13.png" ContentType="image/png"/>
  <Override PartName="/xl/media/image1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e 1" sheetId="1" state="visible" r:id="rId2"/>
    <sheet name="Plat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<sst xmlns="http://schemas.openxmlformats.org/spreadsheetml/2006/main" count="195" uniqueCount="111">
  <si>
    <r>
      <rPr>
        <b val="true"/>
        <sz val="14"/>
        <color rgb="FF325596"/>
        <rFont val="Calibri"/>
        <family val="2"/>
        <charset val="1"/>
      </rPr>
      <t xml:space="preserve">BioRedAm Activity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Spectrophotometric Determination of NADPH Consumption</t>
    </r>
  </si>
  <si>
    <t xml:space="preserve">Enzyme:</t>
  </si>
  <si>
    <t xml:space="preserve">IR00856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</si>
  <si>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</si>
  <si>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</si>
  <si>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</si>
  <si>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 (exception: A001, 500 mM),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</si>
  <si>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</si>
  <si>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</si>
  <si>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</si>
  <si>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BES-BC-078</t>
  </si>
  <si>
    <t xml:space="preserve">Experiment Date:</t>
  </si>
  <si>
    <t xml:space="preserve">31.05.2022</t>
  </si>
  <si>
    <t xml:space="preserve">Plate Layout:</t>
  </si>
  <si>
    <t xml:space="preserve">Analysis:</t>
  </si>
  <si>
    <r>
      <rPr>
        <b val="true"/>
        <i val="true"/>
        <sz val="11"/>
        <color rgb="FF000000"/>
        <rFont val="Calibri"/>
        <family val="2"/>
        <charset val="1"/>
      </rPr>
      <t xml:space="preserve">ε</t>
    </r>
    <r>
      <rPr>
        <b val="true"/>
        <vertAlign val="subscript"/>
        <sz val="11"/>
        <color rgb="FF000000"/>
        <rFont val="Calibri"/>
        <family val="2"/>
        <charset val="1"/>
      </rPr>
      <t xml:space="preserve">370</t>
    </r>
    <r>
      <rPr>
        <b val="true"/>
        <sz val="11"/>
        <color rgb="FF000000"/>
        <rFont val="Calibri"/>
        <family val="2"/>
        <charset val="1"/>
      </rPr>
      <t xml:space="preserve">(NADPH) [M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</si>
  <si>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A</t>
  </si>
  <si>
    <t xml:space="preserve">C122–A001</t>
  </si>
  <si>
    <t xml:space="preserve">C003–A001</t>
  </si>
  <si>
    <t xml:space="preserve">C067–A001</t>
  </si>
  <si>
    <t xml:space="preserve">C042–A001</t>
  </si>
  <si>
    <r>
      <rPr>
        <b val="true"/>
        <i val="true"/>
        <sz val="11"/>
        <color rgb="FF000000"/>
        <rFont val="Calibri"/>
        <family val="2"/>
        <charset val="1"/>
      </rPr>
      <t xml:space="preserve">c</t>
    </r>
    <r>
      <rPr>
        <b val="true"/>
        <sz val="11"/>
        <color rgb="FF000000"/>
        <rFont val="Calibri"/>
        <family val="2"/>
        <charset val="1"/>
      </rPr>
      <t xml:space="preserve">(lysate) [mg mL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</si>
  <si>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B</t>
  </si>
  <si>
    <t xml:space="preserve">C122–A002</t>
  </si>
  <si>
    <t xml:space="preserve">C003–A002</t>
  </si>
  <si>
    <t xml:space="preserve">C067–A002</t>
  </si>
  <si>
    <t xml:space="preserve">C042–A002</t>
  </si>
  <si>
    <t xml:space="preserve">C</t>
  </si>
  <si>
    <t xml:space="preserve">C122–A006</t>
  </si>
  <si>
    <t xml:space="preserve">C003–A006</t>
  </si>
  <si>
    <t xml:space="preserve">C067–A006</t>
  </si>
  <si>
    <t xml:space="preserve">C042–A006</t>
  </si>
  <si>
    <t xml:space="preserve">substrate combination</t>
  </si>
  <si>
    <r>
      <rPr>
        <b val="true"/>
        <sz val="11"/>
        <color rgb="FFFFFFFF"/>
        <rFont val="Calibri"/>
        <family val="2"/>
        <charset val="1"/>
      </rPr>
      <t xml:space="preserve">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</si>
  <si>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norm. 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 cm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</si>
  <si>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activity [mU mg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</si>
  <si>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t xml:space="preserve">Hit Finder</t>
  </si>
  <si>
    <t xml:space="preserve">D</t>
  </si>
  <si>
    <t xml:space="preserve">C122–A011</t>
  </si>
  <si>
    <t xml:space="preserve">C003–A011</t>
  </si>
  <si>
    <t xml:space="preserve">C067–A011</t>
  </si>
  <si>
    <t xml:space="preserve">C042–A011</t>
  </si>
  <si>
    <t xml:space="preserve">mean</t>
  </si>
  <si>
    <r>
      <rPr>
        <i val="true"/>
        <sz val="11"/>
        <color rgb="FFFFFFFF"/>
        <rFont val="Calibri"/>
        <family val="2"/>
        <charset val="1"/>
      </rPr>
      <t xml:space="preserve">mean</t>
    </r>
    <r>
      <rPr>
        <i val="true"/>
        <vertAlign val="subscript"/>
        <sz val="11"/>
        <color rgb="FFFFFFFF"/>
        <rFont val="Calibri"/>
        <family val="2"/>
        <charset val="1"/>
      </rPr>
      <t xml:space="preserve">corr</t>
    </r>
  </si>
  <si>
    <t xml:space="preserve">SD</t>
  </si>
  <si>
    <t xml:space="preserve">5 SD</t>
  </si>
  <si>
    <t xml:space="preserve">3 SD</t>
  </si>
  <si>
    <t xml:space="preserve">E</t>
  </si>
  <si>
    <t xml:space="preserve">C122–A025</t>
  </si>
  <si>
    <t xml:space="preserve">C003–A025</t>
  </si>
  <si>
    <t xml:space="preserve">C067–A025</t>
  </si>
  <si>
    <t xml:space="preserve">C042–A025</t>
  </si>
  <si>
    <t xml:space="preserve">F</t>
  </si>
  <si>
    <t xml:space="preserve">C122–A030</t>
  </si>
  <si>
    <t xml:space="preserve">C003–A030</t>
  </si>
  <si>
    <t xml:space="preserve">C067–A030</t>
  </si>
  <si>
    <t xml:space="preserve">C042–A030</t>
  </si>
  <si>
    <t xml:space="preserve">G</t>
  </si>
  <si>
    <t xml:space="preserve">C122–A036</t>
  </si>
  <si>
    <t xml:space="preserve">C003–A036</t>
  </si>
  <si>
    <t xml:space="preserve">C067–A036</t>
  </si>
  <si>
    <t xml:space="preserve">C042–A036</t>
  </si>
  <si>
    <t xml:space="preserve">H</t>
  </si>
  <si>
    <t xml:space="preserve">C122 w/o amine</t>
  </si>
  <si>
    <t xml:space="preserve">C003 w/o amine</t>
  </si>
  <si>
    <t xml:space="preserve">C067 w/o amine</t>
  </si>
  <si>
    <t xml:space="preserve">C042 w/o amine</t>
  </si>
  <si>
    <t xml:space="preserve">PathCheck Data:</t>
  </si>
  <si>
    <t xml:space="preserve">pathlength [cm]</t>
  </si>
  <si>
    <t xml:space="preserve">erroneous PathCheck reading due to precipitation –&gt; standard value (0.24) used</t>
  </si>
  <si>
    <t xml:space="preserve">Kinetic Data:</t>
  </si>
  <si>
    <t xml:space="preserve">max. absorbance change [mAU/min]</t>
  </si>
  <si>
    <t xml:space="preserve">fast reaction: Vmax over 10 data points</t>
  </si>
  <si>
    <t xml:space="preserve">(rest)</t>
  </si>
  <si>
    <t xml:space="preserve">slower reactions: Vmax over 30 data points, initial 600 sec discarded</t>
  </si>
  <si>
    <t xml:space="preserve">fast reaction: Vmax over 5 data points</t>
  </si>
  <si>
    <t xml:space="preserve">INSERT IMAGE OF KINETIC CURVES HERE</t>
  </si>
  <si>
    <t xml:space="preserve">BES-BC-087</t>
  </si>
  <si>
    <t xml:space="preserve">01.06.2022</t>
  </si>
  <si>
    <t xml:space="preserve">C093–A001</t>
  </si>
  <si>
    <t xml:space="preserve">C028–A001</t>
  </si>
  <si>
    <t xml:space="preserve">C037–A001</t>
  </si>
  <si>
    <t xml:space="preserve">C054–A001</t>
  </si>
  <si>
    <t xml:space="preserve">C093–A002</t>
  </si>
  <si>
    <t xml:space="preserve">C028–A002</t>
  </si>
  <si>
    <t xml:space="preserve">C037–A002</t>
  </si>
  <si>
    <t xml:space="preserve">C054–A002</t>
  </si>
  <si>
    <t xml:space="preserve">C093–A006</t>
  </si>
  <si>
    <t xml:space="preserve">C028–A006</t>
  </si>
  <si>
    <t xml:space="preserve">C037–A006</t>
  </si>
  <si>
    <t xml:space="preserve">C054–A006</t>
  </si>
  <si>
    <t xml:space="preserve">C093–A011</t>
  </si>
  <si>
    <t xml:space="preserve">C028–A011</t>
  </si>
  <si>
    <t xml:space="preserve">C037–A011</t>
  </si>
  <si>
    <t xml:space="preserve">C054–A011</t>
  </si>
  <si>
    <t xml:space="preserve">C093–A025</t>
  </si>
  <si>
    <t xml:space="preserve">C028–A025</t>
  </si>
  <si>
    <t xml:space="preserve">C037–A025</t>
  </si>
  <si>
    <t xml:space="preserve">C054–A025</t>
  </si>
  <si>
    <t xml:space="preserve">C093–A030</t>
  </si>
  <si>
    <t xml:space="preserve">C028–A030</t>
  </si>
  <si>
    <t xml:space="preserve">C037–A030</t>
  </si>
  <si>
    <t xml:space="preserve">C054–A030</t>
  </si>
  <si>
    <t xml:space="preserve">C093–A036</t>
  </si>
  <si>
    <t xml:space="preserve">C028–A036</t>
  </si>
  <si>
    <t xml:space="preserve">C037–A036</t>
  </si>
  <si>
    <t xml:space="preserve">C054–A036</t>
  </si>
  <si>
    <t xml:space="preserve">C093 w/o amine</t>
  </si>
  <si>
    <t xml:space="preserve">C028 w/o amine</t>
  </si>
  <si>
    <t xml:space="preserve">C037 w/o amine</t>
  </si>
  <si>
    <t xml:space="preserve">C054 w/o amine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</si>
</sst>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0"/>
    <numFmt numFmtId="168" formatCode="General"/>
    <numFmt numFmtId="169" formatCode="0.00"/>
    <numFmt numFmtId="170" formatCode="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vertAlign val="subscript"/>
      <sz val="11"/>
      <color rgb="FFFFFFFF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C2CBFA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FFFFFF"/>
      </patternFill>
    </fill>
    <fill>
      <patternFill patternType="solid">
        <fgColor rgb="FFFDBCBC"/>
        <bgColor rgb="FFFF99CC"/>
      </patternFill>
    </fill>
    <fill>
      <patternFill patternType="solid">
        <fgColor rgb="FFC2CBFA"/>
        <bgColor rgb="FFD9D9D9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 style="thin">
        <color rgb="FF7F7F7F"/>
      </bottom>
      <diagonal/>
    </border>
    <border diagonalUp="false" diagonalDown="false">
      <left style="thin"/>
      <right style="medium"/>
      <top style="medium"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>
        <color rgb="FF7F7F7F"/>
      </top>
      <bottom style="medium"/>
      <diagonal/>
    </border>
    <border diagonalUp="false" diagonalDown="false">
      <left style="thin"/>
      <right style="thin"/>
      <top style="thin">
        <color rgb="FF7F7F7F"/>
      </top>
      <bottom style="medium"/>
      <diagonal/>
    </border>
    <border diagonalUp="false" diagonalDown="false">
      <left style="thin"/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24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5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2F2F2"/>
      <rgbColor rgb="FFCCFFFF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0.0698385671508725</c:v>
                  </c:pt>
                  <c:pt idx="1">
                    <c:v>0.0336950051237042</c:v>
                  </c:pt>
                  <c:pt idx="2">
                    <c:v>0.0515829757014586</c:v>
                  </c:pt>
                  <c:pt idx="3">
                    <c:v>0.122416066651446</c:v>
                  </c:pt>
                  <c:pt idx="4">
                    <c:v>0.0825667116782569</c:v>
                  </c:pt>
                  <c:pt idx="5">
                    <c:v>2.45648287516219</c:v>
                  </c:pt>
                  <c:pt idx="6">
                    <c:v>22.7046927159998</c:v>
                  </c:pt>
                  <c:pt idx="7">
                    <c:v>1.48608634416697</c:v>
                  </c:pt>
                  <c:pt idx="8">
                    <c:v>0.507316241960782</c:v>
                  </c:pt>
                  <c:pt idx="9">
                    <c:v>1.17214798432308</c:v>
                  </c:pt>
                  <c:pt idx="10">
                    <c:v>1.23691587122838</c:v>
                  </c:pt>
                  <c:pt idx="11">
                    <c:v>1.18956367200628</c:v>
                  </c:pt>
                  <c:pt idx="12">
                    <c:v>1.79829636807539</c:v>
                  </c:pt>
                  <c:pt idx="13">
                    <c:v>1.31355657436923</c:v>
                  </c:pt>
                  <c:pt idx="14">
                    <c:v>0.112622957464773</c:v>
                  </c:pt>
                  <c:pt idx="15">
                    <c:v>0.304736414521286</c:v>
                  </c:pt>
                  <c:pt idx="16">
                    <c:v>0.0945269345490049</c:v>
                  </c:pt>
                  <c:pt idx="17">
                    <c:v>0.253765525906863</c:v>
                  </c:pt>
                  <c:pt idx="18">
                    <c:v>0.201806034076451</c:v>
                  </c:pt>
                  <c:pt idx="19">
                    <c:v>0.112743732342738</c:v>
                  </c:pt>
                  <c:pt idx="20">
                    <c:v>0.831869815307721</c:v>
                  </c:pt>
                  <c:pt idx="21">
                    <c:v>0.100527725583151</c:v>
                  </c:pt>
                  <c:pt idx="22">
                    <c:v>0.0385968419643987</c:v>
                  </c:pt>
                  <c:pt idx="23">
                    <c:v>0.0314885659653838</c:v>
                  </c:pt>
                  <c:pt idx="24">
                    <c:v>0.0628631804296115</c:v>
                  </c:pt>
                  <c:pt idx="25">
                    <c:v>0.117609493465679</c:v>
                  </c:pt>
                  <c:pt idx="26">
                    <c:v>0.0624725946289122</c:v>
                  </c:pt>
                  <c:pt idx="27">
                    <c:v>0.0936757342257544</c:v>
                  </c:pt>
                </c:numCache>
              </c:numRef>
            </c:plus>
            <c:min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0.0698385671508725</c:v>
                  </c:pt>
                  <c:pt idx="1">
                    <c:v>0.0336950051237042</c:v>
                  </c:pt>
                  <c:pt idx="2">
                    <c:v>0.0515829757014586</c:v>
                  </c:pt>
                  <c:pt idx="3">
                    <c:v>0.122416066651446</c:v>
                  </c:pt>
                  <c:pt idx="4">
                    <c:v>0.0825667116782569</c:v>
                  </c:pt>
                  <c:pt idx="5">
                    <c:v>2.45648287516219</c:v>
                  </c:pt>
                  <c:pt idx="6">
                    <c:v>22.7046927159998</c:v>
                  </c:pt>
                  <c:pt idx="7">
                    <c:v>1.48608634416697</c:v>
                  </c:pt>
                  <c:pt idx="8">
                    <c:v>0.507316241960782</c:v>
                  </c:pt>
                  <c:pt idx="9">
                    <c:v>1.17214798432308</c:v>
                  </c:pt>
                  <c:pt idx="10">
                    <c:v>1.23691587122838</c:v>
                  </c:pt>
                  <c:pt idx="11">
                    <c:v>1.18956367200628</c:v>
                  </c:pt>
                  <c:pt idx="12">
                    <c:v>1.79829636807539</c:v>
                  </c:pt>
                  <c:pt idx="13">
                    <c:v>1.31355657436923</c:v>
                  </c:pt>
                  <c:pt idx="14">
                    <c:v>0.112622957464773</c:v>
                  </c:pt>
                  <c:pt idx="15">
                    <c:v>0.304736414521286</c:v>
                  </c:pt>
                  <c:pt idx="16">
                    <c:v>0.0945269345490049</c:v>
                  </c:pt>
                  <c:pt idx="17">
                    <c:v>0.253765525906863</c:v>
                  </c:pt>
                  <c:pt idx="18">
                    <c:v>0.201806034076451</c:v>
                  </c:pt>
                  <c:pt idx="19">
                    <c:v>0.112743732342738</c:v>
                  </c:pt>
                  <c:pt idx="20">
                    <c:v>0.831869815307721</c:v>
                  </c:pt>
                  <c:pt idx="21">
                    <c:v>0.100527725583151</c:v>
                  </c:pt>
                  <c:pt idx="22">
                    <c:v>0.0385968419643987</c:v>
                  </c:pt>
                  <c:pt idx="23">
                    <c:v>0.0314885659653838</c:v>
                  </c:pt>
                  <c:pt idx="24">
                    <c:v>0.0628631804296115</c:v>
                  </c:pt>
                  <c:pt idx="25">
                    <c:v>0.117609493465679</c:v>
                  </c:pt>
                  <c:pt idx="26">
                    <c:v>0.0624725946289122</c:v>
                  </c:pt>
                  <c:pt idx="27">
                    <c:v>0.0936757342257544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1'!$O$16:$O$22,'Plate 1'!$O$24:$O$30,'Plate 1'!$O$32:$O$38,'Plate 1'!$O$40:$O$46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'Plate 1'!$Y$16:$Y$22,'Plate 1'!$Y$24:$Y$30,'Plate 1'!$Y$32:$Y$38,'Plate 1'!$Y$40:$Y$46</c:f>
              <c:numCache>
                <c:formatCode>General</c:formatCode>
                <c:ptCount val="28"/>
                <c:pt idx="0">
                  <c:v>-0.226672001190229</c:v>
                </c:pt>
                <c:pt idx="1">
                  <c:v>0.393934043935706</c:v>
                </c:pt>
                <c:pt idx="2">
                  <c:v>-0.0839198114484995</c:v>
                </c:pt>
                <c:pt idx="3">
                  <c:v>1.27819345302995</c:v>
                </c:pt>
                <c:pt idx="4">
                  <c:v>-0.0906860104297783</c:v>
                </c:pt>
                <c:pt idx="5">
                  <c:v>34.8523695652334</c:v>
                </c:pt>
                <c:pt idx="6">
                  <c:v>4.41163042712195</c:v>
                </c:pt>
                <c:pt idx="7">
                  <c:v>-0.497742881922326</c:v>
                </c:pt>
                <c:pt idx="8">
                  <c:v>-0.575696899815144</c:v>
                </c:pt>
                <c:pt idx="9">
                  <c:v>-1.42492328342294</c:v>
                </c:pt>
                <c:pt idx="10">
                  <c:v>-0.846774389958158</c:v>
                </c:pt>
                <c:pt idx="11">
                  <c:v>-0.799722026280851</c:v>
                </c:pt>
                <c:pt idx="12">
                  <c:v>-2.70359181658426</c:v>
                </c:pt>
                <c:pt idx="13">
                  <c:v>-1.1385064117633</c:v>
                </c:pt>
                <c:pt idx="14">
                  <c:v>-0.177394597214537</c:v>
                </c:pt>
                <c:pt idx="15">
                  <c:v>0.807313325451731</c:v>
                </c:pt>
                <c:pt idx="16">
                  <c:v>-0.563099926915538</c:v>
                </c:pt>
                <c:pt idx="17">
                  <c:v>0.359144903401244</c:v>
                </c:pt>
                <c:pt idx="18">
                  <c:v>-0.0647912447869258</c:v>
                </c:pt>
                <c:pt idx="19">
                  <c:v>-2.1435091594241</c:v>
                </c:pt>
                <c:pt idx="20">
                  <c:v>-0.694686673387569</c:v>
                </c:pt>
                <c:pt idx="21">
                  <c:v>0.119373455927555</c:v>
                </c:pt>
                <c:pt idx="22">
                  <c:v>-0.035421869656412</c:v>
                </c:pt>
                <c:pt idx="23">
                  <c:v>-0.534980489325953</c:v>
                </c:pt>
                <c:pt idx="24">
                  <c:v>0.256987840880045</c:v>
                </c:pt>
                <c:pt idx="25">
                  <c:v>-0.0845562330457832</c:v>
                </c:pt>
                <c:pt idx="26">
                  <c:v>-0.484187866950076</c:v>
                </c:pt>
                <c:pt idx="27">
                  <c:v>-0.187048413582866</c:v>
                </c:pt>
              </c:numCache>
            </c:numRef>
          </c:val>
        </c:ser>
        <c:gapWidth val="182"/>
        <c:overlap val="0"/>
        <c:axId val="50948412"/>
        <c:axId val="87684537"/>
      </c:barChart>
      <c:catAx>
        <c:axId val="5094841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84537"/>
        <c:crosses val="autoZero"/>
        <c:auto val="1"/>
        <c:lblAlgn val="ctr"/>
        <c:lblOffset val="100"/>
        <c:noMultiLvlLbl val="0"/>
      </c:catAx>
      <c:valAx>
        <c:axId val="87684537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56650824023"/>
              <c:y val="0.96159239163567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48412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1.35928692663616</c:v>
                  </c:pt>
                  <c:pt idx="1">
                    <c:v>0.373808031819045</c:v>
                  </c:pt>
                  <c:pt idx="2">
                    <c:v>0.616908147712596</c:v>
                  </c:pt>
                  <c:pt idx="3">
                    <c:v>0.308885432661313</c:v>
                  </c:pt>
                  <c:pt idx="4">
                    <c:v>0.168642938213234</c:v>
                  </c:pt>
                  <c:pt idx="5">
                    <c:v>8.17604893004349</c:v>
                  </c:pt>
                  <c:pt idx="6">
                    <c:v>2.85442351355841</c:v>
                  </c:pt>
                  <c:pt idx="7">
                    <c:v>0.0563571548304456</c:v>
                  </c:pt>
                  <c:pt idx="8">
                    <c:v>0.0348704265531999</c:v>
                  </c:pt>
                  <c:pt idx="9">
                    <c:v>0.0921241727693144</c:v>
                  </c:pt>
                  <c:pt idx="10">
                    <c:v>0.0491095684413833</c:v>
                  </c:pt>
                  <c:pt idx="11">
                    <c:v>0.0507325754463757</c:v>
                  </c:pt>
                  <c:pt idx="12">
                    <c:v>0.0285304284455443</c:v>
                  </c:pt>
                  <c:pt idx="13">
                    <c:v>0.0960246239112316</c:v>
                  </c:pt>
                  <c:pt idx="14">
                    <c:v>1.24213405869555</c:v>
                  </c:pt>
                  <c:pt idx="15">
                    <c:v>0.0592802451738261</c:v>
                  </c:pt>
                  <c:pt idx="16">
                    <c:v>0.0104218026067096</c:v>
                  </c:pt>
                  <c:pt idx="17">
                    <c:v>0.155984462238495</c:v>
                  </c:pt>
                  <c:pt idx="18">
                    <c:v>0.113579271770648</c:v>
                  </c:pt>
                  <c:pt idx="19">
                    <c:v>0.0734005894959297</c:v>
                  </c:pt>
                  <c:pt idx="20">
                    <c:v>0.00874109076299296</c:v>
                  </c:pt>
                  <c:pt idx="21">
                    <c:v>1.24989272599909</c:v>
                  </c:pt>
                  <c:pt idx="22">
                    <c:v>0.134285523119228</c:v>
                  </c:pt>
                  <c:pt idx="23">
                    <c:v>0.303002861583169</c:v>
                  </c:pt>
                  <c:pt idx="24">
                    <c:v>0.113570293908056</c:v>
                  </c:pt>
                  <c:pt idx="25">
                    <c:v>0.145918364617154</c:v>
                  </c:pt>
                  <c:pt idx="26">
                    <c:v>0.782020556321887</c:v>
                  </c:pt>
                  <c:pt idx="27">
                    <c:v>0.434639984095807</c:v>
                  </c:pt>
                </c:numCache>
              </c:numRef>
            </c:plus>
            <c:min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1.35928692663616</c:v>
                  </c:pt>
                  <c:pt idx="1">
                    <c:v>0.373808031819045</c:v>
                  </c:pt>
                  <c:pt idx="2">
                    <c:v>0.616908147712596</c:v>
                  </c:pt>
                  <c:pt idx="3">
                    <c:v>0.308885432661313</c:v>
                  </c:pt>
                  <c:pt idx="4">
                    <c:v>0.168642938213234</c:v>
                  </c:pt>
                  <c:pt idx="5">
                    <c:v>8.17604893004349</c:v>
                  </c:pt>
                  <c:pt idx="6">
                    <c:v>2.85442351355841</c:v>
                  </c:pt>
                  <c:pt idx="7">
                    <c:v>0.0563571548304456</c:v>
                  </c:pt>
                  <c:pt idx="8">
                    <c:v>0.0348704265531999</c:v>
                  </c:pt>
                  <c:pt idx="9">
                    <c:v>0.0921241727693144</c:v>
                  </c:pt>
                  <c:pt idx="10">
                    <c:v>0.0491095684413833</c:v>
                  </c:pt>
                  <c:pt idx="11">
                    <c:v>0.0507325754463757</c:v>
                  </c:pt>
                  <c:pt idx="12">
                    <c:v>0.0285304284455443</c:v>
                  </c:pt>
                  <c:pt idx="13">
                    <c:v>0.0960246239112316</c:v>
                  </c:pt>
                  <c:pt idx="14">
                    <c:v>1.24213405869555</c:v>
                  </c:pt>
                  <c:pt idx="15">
                    <c:v>0.0592802451738261</c:v>
                  </c:pt>
                  <c:pt idx="16">
                    <c:v>0.0104218026067096</c:v>
                  </c:pt>
                  <c:pt idx="17">
                    <c:v>0.155984462238495</c:v>
                  </c:pt>
                  <c:pt idx="18">
                    <c:v>0.113579271770648</c:v>
                  </c:pt>
                  <c:pt idx="19">
                    <c:v>0.0734005894959297</c:v>
                  </c:pt>
                  <c:pt idx="20">
                    <c:v>0.00874109076299296</c:v>
                  </c:pt>
                  <c:pt idx="21">
                    <c:v>1.24989272599909</c:v>
                  </c:pt>
                  <c:pt idx="22">
                    <c:v>0.134285523119228</c:v>
                  </c:pt>
                  <c:pt idx="23">
                    <c:v>0.303002861583169</c:v>
                  </c:pt>
                  <c:pt idx="24">
                    <c:v>0.113570293908056</c:v>
                  </c:pt>
                  <c:pt idx="25">
                    <c:v>0.145918364617154</c:v>
                  </c:pt>
                  <c:pt idx="26">
                    <c:v>0.782020556321887</c:v>
                  </c:pt>
                  <c:pt idx="27">
                    <c:v>0.434639984095807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2'!$O$16:$O$22,'Plate 2'!$O$24:$O$30,'Plate 2'!$O$32:$O$38,'Plate 2'!$O$40:$O$46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'Plate 2'!$Y$16:$Y$22,'Plate 2'!$Y$24:$Y$30,'Plate 2'!$Y$32:$Y$38,'Plate 2'!$Y$40:$Y$46</c:f>
              <c:numCache>
                <c:formatCode>General</c:formatCode>
                <c:ptCount val="28"/>
                <c:pt idx="0">
                  <c:v>-1.81490610509008</c:v>
                </c:pt>
                <c:pt idx="1">
                  <c:v>-0.533592043101301</c:v>
                </c:pt>
                <c:pt idx="2">
                  <c:v>-0.520655122624714</c:v>
                </c:pt>
                <c:pt idx="3">
                  <c:v>-0.154497238573139</c:v>
                </c:pt>
                <c:pt idx="4">
                  <c:v>-0.834850278502017</c:v>
                </c:pt>
                <c:pt idx="5">
                  <c:v>3.3499706616405</c:v>
                </c:pt>
                <c:pt idx="6">
                  <c:v>1.76336802742034</c:v>
                </c:pt>
                <c:pt idx="7">
                  <c:v>0.262857704431478</c:v>
                </c:pt>
                <c:pt idx="8">
                  <c:v>0.0695463930040967</c:v>
                </c:pt>
                <c:pt idx="9">
                  <c:v>-0.212799995270083</c:v>
                </c:pt>
                <c:pt idx="10">
                  <c:v>-0.0819701475844597</c:v>
                </c:pt>
                <c:pt idx="11">
                  <c:v>-0.143835916151024</c:v>
                </c:pt>
                <c:pt idx="12">
                  <c:v>-0.544520886320663</c:v>
                </c:pt>
                <c:pt idx="13">
                  <c:v>-0.238684178493799</c:v>
                </c:pt>
                <c:pt idx="14">
                  <c:v>0.854177189649268</c:v>
                </c:pt>
                <c:pt idx="15">
                  <c:v>0.0522514394245298</c:v>
                </c:pt>
                <c:pt idx="16">
                  <c:v>-0.127959392654725</c:v>
                </c:pt>
                <c:pt idx="17">
                  <c:v>0.130988902738223</c:v>
                </c:pt>
                <c:pt idx="18">
                  <c:v>-0.0203472774821874</c:v>
                </c:pt>
                <c:pt idx="19">
                  <c:v>-0.593770805670416</c:v>
                </c:pt>
                <c:pt idx="20">
                  <c:v>0.100908422430124</c:v>
                </c:pt>
                <c:pt idx="21">
                  <c:v>-3.0232348062512</c:v>
                </c:pt>
                <c:pt idx="22">
                  <c:v>-1.36009961180935</c:v>
                </c:pt>
                <c:pt idx="23">
                  <c:v>-1.59638290421105</c:v>
                </c:pt>
                <c:pt idx="24">
                  <c:v>-0.982181665332936</c:v>
                </c:pt>
                <c:pt idx="25">
                  <c:v>-1.68085923157638</c:v>
                </c:pt>
                <c:pt idx="26">
                  <c:v>-0.819497059562813</c:v>
                </c:pt>
                <c:pt idx="27">
                  <c:v>-0.93617450918322</c:v>
                </c:pt>
              </c:numCache>
            </c:numRef>
          </c:val>
        </c:ser>
        <c:gapWidth val="182"/>
        <c:overlap val="0"/>
        <c:axId val="14173330"/>
        <c:axId val="3455907"/>
      </c:barChart>
      <c:catAx>
        <c:axId val="1417333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5907"/>
        <c:crosses val="autoZero"/>
        <c:auto val="1"/>
        <c:lblAlgn val="ctr"/>
        <c:lblOffset val="100"/>
        <c:noMultiLvlLbl val="0"/>
      </c:catAx>
      <c:valAx>
        <c:axId val="3455907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56650824023"/>
              <c:y val="0.96159239163567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73330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729000</xdr:colOff>
      <xdr:row>43</xdr:row>
      <xdr:rowOff>189720</xdr:rowOff>
    </xdr:to>
    <xdr:graphicFrame>
      <xdr:nvGraphicFramePr>
        <xdr:cNvPr id="0" name="Diagramm 2"/>
        <xdr:cNvGraphicFramePr/>
      </xdr:nvGraphicFramePr>
      <xdr:xfrm>
        <a:off x="15987240" y="2577600"/>
        <a:ext cx="5832000" cy="59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47</xdr:row>
      <xdr:rowOff>0</xdr:rowOff>
    </xdr:from>
    <xdr:to>
      <xdr:col>11</xdr:col>
      <xdr:colOff>377640</xdr:colOff>
      <xdr:row>59</xdr:row>
      <xdr:rowOff>114120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456480" y="9039240"/>
          <a:ext cx="4943520" cy="240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729360</xdr:colOff>
      <xdr:row>43</xdr:row>
      <xdr:rowOff>189720</xdr:rowOff>
    </xdr:to>
    <xdr:graphicFrame>
      <xdr:nvGraphicFramePr>
        <xdr:cNvPr id="2" name="Diagramm 2"/>
        <xdr:cNvGraphicFramePr/>
      </xdr:nvGraphicFramePr>
      <xdr:xfrm>
        <a:off x="15811560" y="2577600"/>
        <a:ext cx="5832000" cy="59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416880</xdr:colOff>
      <xdr:row>46</xdr:row>
      <xdr:rowOff>171720</xdr:rowOff>
    </xdr:from>
    <xdr:to>
      <xdr:col>13</xdr:col>
      <xdr:colOff>19800</xdr:colOff>
      <xdr:row>60</xdr:row>
      <xdr:rowOff>174600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416880" y="9035640"/>
          <a:ext cx="5538240" cy="2679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9" activeCellId="0" sqref="AB19"/>
    </sheetView>
  </sheetViews>
  <sheetFormatPr defaultColWidth="9.113281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4" min="14" style="0" width="12.26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6.4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6.4" hidden="false" customHeight="false" outlineLevel="0" collapsed="false">
      <c r="A7" s="2" t="s">
        <v>9</v>
      </c>
      <c r="E7" s="3" t="s">
        <v>10</v>
      </c>
      <c r="F7" s="3"/>
    </row>
    <row r="8" customFormat="false" ht="16.4" hidden="false" customHeight="false" outlineLevel="0" collapsed="false">
      <c r="A8" s="2" t="s">
        <v>11</v>
      </c>
      <c r="E8" s="6" t="s">
        <v>12</v>
      </c>
      <c r="F8" s="6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17</v>
      </c>
      <c r="C12" s="10"/>
      <c r="D12" s="10"/>
      <c r="E12" s="11" t="s">
        <v>18</v>
      </c>
      <c r="F12" s="11"/>
      <c r="G12" s="11"/>
      <c r="H12" s="11" t="s">
        <v>19</v>
      </c>
      <c r="I12" s="11"/>
      <c r="J12" s="11"/>
      <c r="K12" s="12" t="s">
        <v>20</v>
      </c>
      <c r="L12" s="12"/>
      <c r="M12" s="12"/>
      <c r="O12" s="13" t="s">
        <v>21</v>
      </c>
      <c r="P12" s="13"/>
      <c r="Q12" s="13"/>
      <c r="R12" s="13"/>
      <c r="S12" s="14" t="n">
        <v>2</v>
      </c>
    </row>
    <row r="13" customFormat="false" ht="15" hidden="false" customHeight="true" outlineLevel="0" collapsed="false">
      <c r="A13" s="8" t="s">
        <v>22</v>
      </c>
      <c r="B13" s="15" t="s">
        <v>23</v>
      </c>
      <c r="C13" s="15"/>
      <c r="D13" s="15"/>
      <c r="E13" s="16" t="s">
        <v>24</v>
      </c>
      <c r="F13" s="16"/>
      <c r="G13" s="16"/>
      <c r="H13" s="16" t="s">
        <v>25</v>
      </c>
      <c r="I13" s="16"/>
      <c r="J13" s="16"/>
      <c r="K13" s="17" t="s">
        <v>26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28</v>
      </c>
      <c r="C14" s="15"/>
      <c r="D14" s="15"/>
      <c r="E14" s="16" t="s">
        <v>29</v>
      </c>
      <c r="F14" s="16"/>
      <c r="G14" s="16"/>
      <c r="H14" s="16" t="s">
        <v>30</v>
      </c>
      <c r="I14" s="16"/>
      <c r="J14" s="16"/>
      <c r="K14" s="17" t="s">
        <v>31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38</v>
      </c>
      <c r="C15" s="15"/>
      <c r="D15" s="15"/>
      <c r="E15" s="16" t="s">
        <v>39</v>
      </c>
      <c r="F15" s="16"/>
      <c r="G15" s="16"/>
      <c r="H15" s="16" t="s">
        <v>40</v>
      </c>
      <c r="I15" s="16"/>
      <c r="J15" s="16"/>
      <c r="K15" s="17" t="s">
        <v>41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48</v>
      </c>
      <c r="C16" s="15"/>
      <c r="D16" s="15"/>
      <c r="E16" s="16" t="s">
        <v>49</v>
      </c>
      <c r="F16" s="16"/>
      <c r="G16" s="16"/>
      <c r="H16" s="16" t="s">
        <v>50</v>
      </c>
      <c r="I16" s="16"/>
      <c r="J16" s="16"/>
      <c r="K16" s="17" t="s">
        <v>51</v>
      </c>
      <c r="L16" s="17"/>
      <c r="M16" s="17"/>
      <c r="O16" s="33" t="str">
        <f aca="false">B12</f>
        <v>C122–A001</v>
      </c>
      <c r="P16" s="34"/>
      <c r="Q16" s="35" t="n">
        <f aca="false">AVERAGE(B36:D36)</f>
        <v>-1.32780126065995</v>
      </c>
      <c r="R16" s="35" t="n">
        <f aca="false">Q16-$Q$23</f>
        <v>0.171153133110913</v>
      </c>
      <c r="S16" s="35" t="n">
        <f aca="false">_xlfn.STDEV.P(B36:D36)</f>
        <v>0.0110999727090918</v>
      </c>
      <c r="T16" s="35"/>
      <c r="U16" s="35" t="n">
        <f aca="false">AVERAGE((B36/B23),(C36/C23),(D36/D23))</f>
        <v>-5.98063607096216</v>
      </c>
      <c r="V16" s="35" t="n">
        <f aca="false">-(U16-$U$23)</f>
        <v>-1.00461030927509</v>
      </c>
      <c r="W16" s="35" t="n">
        <f aca="false">_xlfn.STDEV.P((B36/B23),(C36/C23),(D36/D23))</f>
        <v>0.309524529612667</v>
      </c>
      <c r="X16" s="35"/>
      <c r="Y16" s="36" t="n">
        <f aca="false">V16/($S$11*$S$12)*1000</f>
        <v>-0.226672001190229</v>
      </c>
      <c r="Z16" s="37" t="n">
        <f aca="false">W16/($S$11*$S$12)*1000</f>
        <v>0.0698385671508725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53</v>
      </c>
      <c r="C17" s="15"/>
      <c r="D17" s="15"/>
      <c r="E17" s="16" t="s">
        <v>54</v>
      </c>
      <c r="F17" s="16"/>
      <c r="G17" s="16"/>
      <c r="H17" s="16" t="s">
        <v>55</v>
      </c>
      <c r="I17" s="16"/>
      <c r="J17" s="16"/>
      <c r="K17" s="17" t="s">
        <v>56</v>
      </c>
      <c r="L17" s="17"/>
      <c r="M17" s="17"/>
      <c r="O17" s="33" t="str">
        <f aca="false">B13</f>
        <v>C122–A002</v>
      </c>
      <c r="P17" s="34"/>
      <c r="Q17" s="35" t="n">
        <f aca="false">AVERAGE(B37:D37)</f>
        <v>-2.0616388579904</v>
      </c>
      <c r="R17" s="35" t="n">
        <f aca="false">Q17-$Q$23</f>
        <v>-0.562684464219535</v>
      </c>
      <c r="S17" s="35" t="n">
        <f aca="false">_xlfn.STDEV.P(B37:D37)</f>
        <v>0.08397384117547</v>
      </c>
      <c r="T17" s="35"/>
      <c r="U17" s="35" t="n">
        <f aca="false">AVERAGE((B37/B24),(C37/C24),(D37/D24))</f>
        <v>-8.7311620629603</v>
      </c>
      <c r="V17" s="35" t="n">
        <f aca="false">-(U17-$U$23)</f>
        <v>1.74591568272305</v>
      </c>
      <c r="W17" s="35" t="n">
        <f aca="false">_xlfn.STDEV.P((B37/B24),(C37/C24),(D37/D24))</f>
        <v>0.149336262708257</v>
      </c>
      <c r="X17" s="35"/>
      <c r="Y17" s="36" t="n">
        <f aca="false">V17/($S$11*$S$12)*1000</f>
        <v>0.393934043935706</v>
      </c>
      <c r="Z17" s="37" t="n">
        <f aca="false">W17/($S$11*$S$12)*1000</f>
        <v>0.0336950051237042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57</v>
      </c>
      <c r="B18" s="15" t="s">
        <v>58</v>
      </c>
      <c r="C18" s="15"/>
      <c r="D18" s="15"/>
      <c r="E18" s="16" t="s">
        <v>59</v>
      </c>
      <c r="F18" s="16"/>
      <c r="G18" s="16"/>
      <c r="H18" s="16" t="s">
        <v>60</v>
      </c>
      <c r="I18" s="16"/>
      <c r="J18" s="16"/>
      <c r="K18" s="17" t="s">
        <v>61</v>
      </c>
      <c r="L18" s="17"/>
      <c r="M18" s="17"/>
      <c r="O18" s="33" t="str">
        <f aca="false">B14</f>
        <v>C122–A006</v>
      </c>
      <c r="P18" s="34"/>
      <c r="Q18" s="35" t="n">
        <f aca="false">AVERAGE(B38:D38)</f>
        <v>-1.4771227289581</v>
      </c>
      <c r="R18" s="35" t="n">
        <f aca="false">Q18-$Q$23</f>
        <v>0.0218316648127606</v>
      </c>
      <c r="S18" s="35" t="n">
        <f aca="false">_xlfn.STDEV.P(B38:D38)</f>
        <v>0.114300677326876</v>
      </c>
      <c r="T18" s="35"/>
      <c r="U18" s="35" t="n">
        <f aca="false">AVERAGE((B38/B25),(C38/C25),(D38/D25))</f>
        <v>-6.6133137758975</v>
      </c>
      <c r="V18" s="35" t="n">
        <f aca="false">-(U18-$U$23)</f>
        <v>-0.37193260433975</v>
      </c>
      <c r="W18" s="35" t="n">
        <f aca="false">_xlfn.STDEV.P((B38/B25),(C38/C25),(D38/D25))</f>
        <v>0.228615748308865</v>
      </c>
      <c r="X18" s="35"/>
      <c r="Y18" s="36" t="n">
        <f aca="false">V18/($S$11*$S$12)*1000</f>
        <v>-0.0839198114484995</v>
      </c>
      <c r="Z18" s="37" t="n">
        <f aca="false">W18/($S$11*$S$12)*1000</f>
        <v>0.0515829757014586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63</v>
      </c>
      <c r="C19" s="40"/>
      <c r="D19" s="40"/>
      <c r="E19" s="41" t="s">
        <v>64</v>
      </c>
      <c r="F19" s="41"/>
      <c r="G19" s="41"/>
      <c r="H19" s="41" t="s">
        <v>65</v>
      </c>
      <c r="I19" s="41"/>
      <c r="J19" s="41"/>
      <c r="K19" s="42" t="s">
        <v>66</v>
      </c>
      <c r="L19" s="42"/>
      <c r="M19" s="42"/>
      <c r="O19" s="33" t="str">
        <f aca="false">B15</f>
        <v>C122–A011</v>
      </c>
      <c r="P19" s="34"/>
      <c r="Q19" s="35" t="n">
        <f aca="false">AVERAGE(B39:D39)</f>
        <v>-2.90267704857248</v>
      </c>
      <c r="R19" s="35" t="n">
        <f aca="false">Q19-$Q$23</f>
        <v>-1.40372265480162</v>
      </c>
      <c r="S19" s="35" t="n">
        <f aca="false">_xlfn.STDEV.P(B39:D39)</f>
        <v>0.0872088740532897</v>
      </c>
      <c r="T19" s="35"/>
      <c r="U19" s="35" t="n">
        <f aca="false">AVERAGE((B39/B26),(C39/C26),(D39/D26))</f>
        <v>-12.650199764066</v>
      </c>
      <c r="V19" s="35" t="n">
        <f aca="false">-(U19-$U$23)</f>
        <v>5.66495338382876</v>
      </c>
      <c r="W19" s="35" t="n">
        <f aca="false">_xlfn.STDEV.P((B39/B26),(C39/C26),(D39/D26))</f>
        <v>0.542548007399206</v>
      </c>
      <c r="X19" s="35"/>
      <c r="Y19" s="36" t="n">
        <f aca="false">V19/($S$11*$S$12)*1000</f>
        <v>1.27819345302995</v>
      </c>
      <c r="Z19" s="37" t="n">
        <f aca="false">W19/($S$11*$S$12)*1000</f>
        <v>0.122416066651446</v>
      </c>
      <c r="AA19" s="38" t="str">
        <f aca="false">IF(AND(Y19&gt;(Z19*5),Y19&gt;($Y$23/2)),"Hit","")</f>
        <v>Hit</v>
      </c>
      <c r="AB19" s="39" t="str">
        <f aca="false">IF(AND(Y19&gt;(Z19*3),Y19&gt;($Y$23/2)),"Hit","")</f>
        <v>Hit</v>
      </c>
    </row>
    <row r="20" customFormat="false" ht="15" hidden="false" customHeight="true" outlineLevel="0" collapsed="false">
      <c r="O20" s="33" t="str">
        <f aca="false">B16</f>
        <v>C122–A025</v>
      </c>
      <c r="P20" s="34"/>
      <c r="Q20" s="35" t="n">
        <f aca="false">AVERAGE(B40:D40)</f>
        <v>-1.4890025954765</v>
      </c>
      <c r="R20" s="35" t="n">
        <f aca="false">Q20-$Q$23</f>
        <v>0.00995179829436044</v>
      </c>
      <c r="S20" s="35" t="n">
        <f aca="false">_xlfn.STDEV.P(B40:D40)</f>
        <v>0.0961805312669388</v>
      </c>
      <c r="T20" s="35"/>
      <c r="U20" s="35" t="n">
        <f aca="false">AVERAGE((B40/B27),(C40/C27),(D40/D27))</f>
        <v>-6.58332598201248</v>
      </c>
      <c r="V20" s="35" t="n">
        <f aca="false">-(U20-$U$23)</f>
        <v>-0.401920398224777</v>
      </c>
      <c r="W20" s="35" t="n">
        <f aca="false">_xlfn.STDEV.P((B40/B27),(C40/C27),(D40/D27))</f>
        <v>0.365935666158034</v>
      </c>
      <c r="X20" s="35"/>
      <c r="Y20" s="36" t="n">
        <f aca="false">V20/($S$11*$S$12)*1000</f>
        <v>-0.0906860104297783</v>
      </c>
      <c r="Z20" s="37" t="n">
        <f aca="false">W20/($S$11*$S$12)*1000</f>
        <v>0.0825667116782569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3" t="s">
        <v>68</v>
      </c>
      <c r="O21" s="33" t="str">
        <f aca="false">B17</f>
        <v>C122–A030</v>
      </c>
      <c r="P21" s="34"/>
      <c r="Q21" s="35" t="n">
        <f aca="false">AVERAGE(B41:D41)</f>
        <v>-34.2276010381906</v>
      </c>
      <c r="R21" s="35" t="n">
        <f aca="false">Q21-$Q$23</f>
        <v>-32.7286466444197</v>
      </c>
      <c r="S21" s="35" t="n">
        <f aca="false">_xlfn.STDEV.P(B41:D41)</f>
        <v>2.30807200577639</v>
      </c>
      <c r="T21" s="35"/>
      <c r="U21" s="35" t="n">
        <f aca="false">AVERAGE((B41/B28),(C41/C28),(D41/D28))</f>
        <v>-161.450948293352</v>
      </c>
      <c r="V21" s="35" t="n">
        <f aca="false">-(U21-$U$23)</f>
        <v>154.465701913115</v>
      </c>
      <c r="W21" s="35" t="n">
        <f aca="false">_xlfn.STDEV.P((B41/B28),(C41/C28),(D41/D28))</f>
        <v>10.8871321027188</v>
      </c>
      <c r="X21" s="35"/>
      <c r="Y21" s="36" t="n">
        <f aca="false">V21/($S$11*$S$12)*1000</f>
        <v>34.8523695652334</v>
      </c>
      <c r="Z21" s="37" t="n">
        <f aca="false">W21/($S$11*$S$12)*1000</f>
        <v>2.45648287516219</v>
      </c>
      <c r="AA21" s="38" t="str">
        <f aca="false">IF(AND(Y21&gt;(Z21*5),Y21&gt;($Y$23/2)),"Hit","")</f>
        <v>Hit</v>
      </c>
      <c r="AB21" s="39" t="str">
        <f aca="false">IF(AND(Y21&gt;(Z21*3),Y21&gt;($Y$23/2)),"Hit","")</f>
        <v>Hit</v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C122–A036</v>
      </c>
      <c r="P22" s="34"/>
      <c r="Q22" s="35" t="n">
        <f aca="false">AVERAGE(B42:D42)</f>
        <v>-5.62596959584725</v>
      </c>
      <c r="R22" s="35" t="n">
        <f aca="false">Q22-$Q$23</f>
        <v>-4.12701520207639</v>
      </c>
      <c r="S22" s="35" t="n">
        <f aca="false">_xlfn.STDEV.P(B42:D42)</f>
        <v>21.33296600087</v>
      </c>
      <c r="T22" s="35"/>
      <c r="U22" s="35" t="n">
        <f aca="false">AVERAGE((B42/B29),(C42/C29),(D42/D29))</f>
        <v>-26.5375924332417</v>
      </c>
      <c r="V22" s="35" t="n">
        <f aca="false">-(U22-$U$23)</f>
        <v>19.5523460530045</v>
      </c>
      <c r="W22" s="35" t="n">
        <f aca="false">_xlfn.STDEV.P((B42/B29),(C42/C29),(D42/D29))</f>
        <v>100.627198117311</v>
      </c>
      <c r="X22" s="35"/>
      <c r="Y22" s="36" t="n">
        <f aca="false">V22/($S$11*$S$12)*1000</f>
        <v>4.41163042712195</v>
      </c>
      <c r="Z22" s="37" t="n">
        <f aca="false">W22/($S$11*$S$12)*1000</f>
        <v>22.7046927159998</v>
      </c>
      <c r="AA22" s="38" t="str">
        <f aca="false">IF(AND(Y22&gt;(Z22*5),Y22&gt;($Y$23/2)),"Hit","")</f>
        <v/>
      </c>
      <c r="AB22" s="39" t="str">
        <f aca="false">IF(AND(Y22&gt;(Z22*3),Y22&gt;($Y$23/2)),"Hit","")</f>
        <v/>
      </c>
    </row>
    <row r="23" customFormat="false" ht="15" hidden="false" customHeight="true" outlineLevel="0" collapsed="false">
      <c r="A23" s="8" t="s">
        <v>16</v>
      </c>
      <c r="B23" s="19" t="n">
        <v>0.222635889798958</v>
      </c>
      <c r="C23" s="19" t="n">
        <v>0.207743857036486</v>
      </c>
      <c r="D23" s="19" t="n">
        <v>0.23752792256143</v>
      </c>
      <c r="E23" s="19" t="n">
        <v>0.230826507818317</v>
      </c>
      <c r="F23" s="19" t="n">
        <v>0.208488458674609</v>
      </c>
      <c r="G23" s="19" t="n">
        <v>0.118391660461653</v>
      </c>
      <c r="H23" s="19" t="n">
        <v>0.228592702903946</v>
      </c>
      <c r="I23" s="19" t="n">
        <v>0.227848101265823</v>
      </c>
      <c r="J23" s="19" t="n">
        <v>0.231571109456441</v>
      </c>
      <c r="K23" s="19" t="n">
        <v>0.230081906180194</v>
      </c>
      <c r="L23" s="19" t="n">
        <v>0.224869694713328</v>
      </c>
      <c r="M23" s="19" t="n">
        <v>0.231571109456441</v>
      </c>
      <c r="O23" s="44" t="str">
        <f aca="false">B19</f>
        <v>C122 w/o amine</v>
      </c>
      <c r="P23" s="45"/>
      <c r="Q23" s="46" t="n">
        <f aca="false">AVERAGE(B43:D43)</f>
        <v>-1.49895439377086</v>
      </c>
      <c r="R23" s="46"/>
      <c r="S23" s="46" t="n">
        <f aca="false">_xlfn.STDEV.P(B43:D43)</f>
        <v>0.0259067005572807</v>
      </c>
      <c r="T23" s="46"/>
      <c r="U23" s="46" t="n">
        <f aca="false">AVERAGE((B43/B30),(C43/C30),(D43/D30))</f>
        <v>-6.98524638023725</v>
      </c>
      <c r="V23" s="46" t="n">
        <f aca="false">-U23</f>
        <v>6.98524638023725</v>
      </c>
      <c r="W23" s="46" t="n">
        <f aca="false">_xlfn.STDEV.P((B43/B30),(C43/C30),(D43/D30))</f>
        <v>0.126936744465444</v>
      </c>
      <c r="X23" s="46"/>
      <c r="Y23" s="46" t="n">
        <f aca="false">V23/($S$11*$S$12)*1000</f>
        <v>1.57609349734595</v>
      </c>
      <c r="Z23" s="47" t="n">
        <f aca="false">W23/($S$11*$S$12)*1000</f>
        <v>0.0286409621988818</v>
      </c>
      <c r="AA23" s="38"/>
    </row>
    <row r="24" customFormat="false" ht="15" hidden="false" customHeight="true" outlineLevel="0" collapsed="false">
      <c r="A24" s="8" t="s">
        <v>22</v>
      </c>
      <c r="B24" s="19" t="n">
        <v>0.230081906180194</v>
      </c>
      <c r="C24" s="19" t="n">
        <v>0.233804914370812</v>
      </c>
      <c r="D24" s="19" t="n">
        <v>0.244229337304542</v>
      </c>
      <c r="E24" s="19" t="n">
        <v>0.247207743857036</v>
      </c>
      <c r="F24" s="19" t="n">
        <v>0.226358897989575</v>
      </c>
      <c r="G24" s="19" t="n">
        <v>0.142963514519732</v>
      </c>
      <c r="H24" s="19" t="n">
        <v>0.236038719285182</v>
      </c>
      <c r="I24" s="19" t="n">
        <v>0.2397617274758</v>
      </c>
      <c r="J24" s="19" t="n">
        <v>0.235294117647059</v>
      </c>
      <c r="K24" s="19" t="n">
        <v>0.244229337304542</v>
      </c>
      <c r="L24" s="19" t="n">
        <v>0.241250930752048</v>
      </c>
      <c r="M24" s="19" t="n">
        <v>0.236038719285182</v>
      </c>
      <c r="O24" s="33" t="str">
        <f aca="false">E12</f>
        <v>C003–A001</v>
      </c>
      <c r="P24" s="26"/>
      <c r="Q24" s="48" t="n">
        <f aca="false">AVERAGE(E36:G36)</f>
        <v>-2.50378939562479</v>
      </c>
      <c r="R24" s="48" t="n">
        <f aca="false">Q24-$Q$31</f>
        <v>0.134312198739401</v>
      </c>
      <c r="S24" s="35" t="n">
        <f aca="false">_xlfn.STDEV.P(E36:G36)</f>
        <v>0.288568596204561</v>
      </c>
      <c r="T24" s="26"/>
      <c r="U24" s="35" t="n">
        <f aca="false">AVERAGE((E36/E23),(F36/F23),(G36/G23))</f>
        <v>-15.1871132254077</v>
      </c>
      <c r="V24" s="48" t="n">
        <f aca="false">-(U24-$U$31)</f>
        <v>-2.20599645267975</v>
      </c>
      <c r="W24" s="35" t="n">
        <f aca="false">_xlfn.STDEV.P((E36/E23),(F36/F23),(G36/G23))</f>
        <v>6.58633467734799</v>
      </c>
      <c r="X24" s="26"/>
      <c r="Y24" s="36" t="n">
        <f aca="false">V24/($S$11*$S$12)*1000</f>
        <v>-0.497742881922326</v>
      </c>
      <c r="Z24" s="37" t="n">
        <f aca="false">W24/($S$11*$S$12)*1000</f>
        <v>1.48608634416697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27</v>
      </c>
      <c r="B25" s="19" t="n">
        <v>0.217423678332092</v>
      </c>
      <c r="C25" s="19" t="n">
        <v>0.212211466865227</v>
      </c>
      <c r="D25" s="19" t="n">
        <v>0.2397617274758</v>
      </c>
      <c r="E25" s="19" t="n">
        <v>0.239017125837677</v>
      </c>
      <c r="F25" s="19" t="n">
        <v>0.227848101265823</v>
      </c>
      <c r="G25" s="19" t="n">
        <v>0.125093075204765</v>
      </c>
      <c r="H25" s="19" t="n">
        <v>0.228592702903946</v>
      </c>
      <c r="I25" s="19" t="n">
        <v>0.232315711094564</v>
      </c>
      <c r="J25" s="19" t="n">
        <v>0.196574832464631</v>
      </c>
      <c r="K25" s="19" t="n">
        <v>0.23752792256143</v>
      </c>
      <c r="L25" s="19" t="n">
        <v>0.226358897989576</v>
      </c>
      <c r="M25" s="19" t="n">
        <v>0.222635889798957</v>
      </c>
      <c r="O25" s="33" t="str">
        <f aca="false">E13</f>
        <v>C003–A002</v>
      </c>
      <c r="P25" s="26"/>
      <c r="Q25" s="48" t="n">
        <f aca="false">AVERAGE(E37:G37)</f>
        <v>-2.96011865035232</v>
      </c>
      <c r="R25" s="48" t="n">
        <f aca="false">Q25-$Q$31</f>
        <v>-0.322017055988128</v>
      </c>
      <c r="S25" s="35" t="n">
        <f aca="false">_xlfn.STDEV.P(E37:G37)</f>
        <v>0.401620009268394</v>
      </c>
      <c r="T25" s="26"/>
      <c r="U25" s="35" t="n">
        <f aca="false">AVERAGE((E37/E24),(F37/F24),(G37/G24))</f>
        <v>-14.8416210181068</v>
      </c>
      <c r="V25" s="48" t="n">
        <f aca="false">-(U25-$U$31)</f>
        <v>-2.55148865998072</v>
      </c>
      <c r="W25" s="35" t="n">
        <f aca="false">_xlfn.STDEV.P((E37/E24),(F37/F24),(G37/G24))</f>
        <v>2.24842558437019</v>
      </c>
      <c r="X25" s="26"/>
      <c r="Y25" s="36" t="n">
        <f aca="false">V25/($S$11*$S$12)*1000</f>
        <v>-0.575696899815144</v>
      </c>
      <c r="Z25" s="37" t="n">
        <f aca="false">W25/($S$11*$S$12)*1000</f>
        <v>0.507316241960782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37</v>
      </c>
      <c r="B26" s="19" t="n">
        <v>0.230081906180194</v>
      </c>
      <c r="C26" s="19" t="n">
        <v>0.225614296351452</v>
      </c>
      <c r="D26" s="19" t="n">
        <v>0.233060312732688</v>
      </c>
      <c r="E26" s="19" t="n">
        <v>0.22933730454207</v>
      </c>
      <c r="F26" s="19" t="n">
        <v>0.233060312732688</v>
      </c>
      <c r="G26" s="19" t="n">
        <v>0.113179448994788</v>
      </c>
      <c r="H26" s="19" t="n">
        <v>0.22933730454207</v>
      </c>
      <c r="I26" s="19" t="n">
        <v>0.233804914370812</v>
      </c>
      <c r="J26" s="19" t="n">
        <v>0.230826507818317</v>
      </c>
      <c r="K26" s="19" t="n">
        <v>0.235294117647059</v>
      </c>
      <c r="L26" s="19" t="n">
        <v>0.226358897989576</v>
      </c>
      <c r="M26" s="19" t="n">
        <v>0.223380491437081</v>
      </c>
      <c r="O26" s="33" t="str">
        <f aca="false">E14</f>
        <v>C003–A006</v>
      </c>
      <c r="P26" s="26"/>
      <c r="Q26" s="48" t="n">
        <f aca="false">AVERAGE(E38:G38)</f>
        <v>-1.91988134964776</v>
      </c>
      <c r="R26" s="48" t="n">
        <f aca="false">Q26-$Q$31</f>
        <v>0.718220244716434</v>
      </c>
      <c r="S26" s="35" t="n">
        <f aca="false">_xlfn.STDEV.P(E38:G38)</f>
        <v>0.271928743036912</v>
      </c>
      <c r="T26" s="26"/>
      <c r="U26" s="35" t="n">
        <f aca="false">AVERAGE((E38/E25),(F38/F25),(G38/G25))</f>
        <v>-11.077849685957</v>
      </c>
      <c r="V26" s="48" t="n">
        <f aca="false">-(U26-$U$31)</f>
        <v>-6.31525999213049</v>
      </c>
      <c r="W26" s="35" t="n">
        <f aca="false">_xlfn.STDEV.P((E38/E25),(F38/F25),(G38/G25))</f>
        <v>5.19495986651987</v>
      </c>
      <c r="X26" s="26"/>
      <c r="Y26" s="36" t="n">
        <f aca="false">V26/($S$11*$S$12)*1000</f>
        <v>-1.42492328342294</v>
      </c>
      <c r="Z26" s="37" t="n">
        <f aca="false">W26/($S$11*$S$12)*1000</f>
        <v>1.17214798432308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47</v>
      </c>
      <c r="B27" s="19" t="n">
        <v>0.220402084884587</v>
      </c>
      <c r="C27" s="19" t="n">
        <v>0.226358897989576</v>
      </c>
      <c r="D27" s="19" t="n">
        <v>0.231571109456441</v>
      </c>
      <c r="E27" s="19" t="n">
        <v>0.246463142218913</v>
      </c>
      <c r="F27" s="19" t="n">
        <v>0.225614296351452</v>
      </c>
      <c r="G27" s="19" t="n">
        <v>0.102755026061057</v>
      </c>
      <c r="H27" s="19" t="n">
        <v>0.230826507818317</v>
      </c>
      <c r="I27" s="19" t="n">
        <v>0.232315711094564</v>
      </c>
      <c r="J27" s="19" t="n">
        <v>0.224869694713328</v>
      </c>
      <c r="K27" s="19" t="n">
        <v>0.232315711094564</v>
      </c>
      <c r="L27" s="19" t="n">
        <v>0.219657483246463</v>
      </c>
      <c r="M27" s="19" t="n">
        <v>0.218168279970216</v>
      </c>
      <c r="O27" s="33" t="str">
        <f aca="false">E15</f>
        <v>C003–A011</v>
      </c>
      <c r="P27" s="26"/>
      <c r="Q27" s="48" t="n">
        <f aca="false">AVERAGE(E39:G39)</f>
        <v>-2.31222840192806</v>
      </c>
      <c r="R27" s="48" t="n">
        <f aca="false">Q27-$Q$31</f>
        <v>0.325873192436136</v>
      </c>
      <c r="S27" s="35" t="n">
        <f aca="false">_xlfn.STDEV.P(E39:G39)</f>
        <v>0.109343926216496</v>
      </c>
      <c r="T27" s="26"/>
      <c r="U27" s="35" t="n">
        <f aca="false">AVERAGE((E39/E26),(F39/F26),(G39/G26))</f>
        <v>-13.6402055817929</v>
      </c>
      <c r="V27" s="48" t="n">
        <f aca="false">-(U27-$U$31)</f>
        <v>-3.75290409629456</v>
      </c>
      <c r="W27" s="35" t="n">
        <f aca="false">_xlfn.STDEV.P((E39/E26),(F39/F26),(G39/G26))</f>
        <v>5.4820111412842</v>
      </c>
      <c r="X27" s="26"/>
      <c r="Y27" s="36" t="n">
        <f aca="false">V27/($S$11*$S$12)*1000</f>
        <v>-0.846774389958158</v>
      </c>
      <c r="Z27" s="37" t="n">
        <f aca="false">W27/($S$11*$S$12)*1000</f>
        <v>1.23691587122838</v>
      </c>
      <c r="AA27" s="38" t="str">
        <f aca="false">IF(AND(Y27&gt;(Z27*5),Y27&gt;($Y$31/2)),"Hit","")</f>
        <v/>
      </c>
      <c r="AB27" s="39" t="str">
        <f aca="false">IF(AND(Y27&gt;(Z27*3),Y27&gt;($Y$31/2)),"Hit","")</f>
        <v/>
      </c>
    </row>
    <row r="28" customFormat="false" ht="15" hidden="false" customHeight="true" outlineLevel="0" collapsed="false">
      <c r="A28" s="8" t="s">
        <v>52</v>
      </c>
      <c r="B28" s="49" t="n">
        <v>0.212</v>
      </c>
      <c r="C28" s="49" t="n">
        <v>0.212</v>
      </c>
      <c r="D28" s="49" t="n">
        <v>0.212</v>
      </c>
      <c r="E28" s="19" t="n">
        <v>0.231571109456441</v>
      </c>
      <c r="F28" s="19" t="n">
        <v>0.217423678332092</v>
      </c>
      <c r="G28" s="19" t="n">
        <v>0.105733432613552</v>
      </c>
      <c r="H28" s="19" t="n">
        <v>0.218168279970216</v>
      </c>
      <c r="I28" s="19" t="n">
        <v>0.226358897989576</v>
      </c>
      <c r="J28" s="19" t="n">
        <v>0.21891288160834</v>
      </c>
      <c r="K28" s="19" t="n">
        <v>0.218168279970216</v>
      </c>
      <c r="L28" s="19" t="n">
        <v>0.211466865227103</v>
      </c>
      <c r="M28" s="19" t="n">
        <v>0.216679076693969</v>
      </c>
      <c r="O28" s="33" t="str">
        <f aca="false">E16</f>
        <v>C003–A025</v>
      </c>
      <c r="P28" s="26"/>
      <c r="Q28" s="48" t="n">
        <f aca="false">AVERAGE(E40:G40)</f>
        <v>-2.3246718576195</v>
      </c>
      <c r="R28" s="48" t="n">
        <f aca="false">Q28-$Q$31</f>
        <v>0.313429736744699</v>
      </c>
      <c r="S28" s="35" t="n">
        <f aca="false">_xlfn.STDEV.P(E40:G40)</f>
        <v>0.171756217046957</v>
      </c>
      <c r="T28" s="26"/>
      <c r="U28" s="35" t="n">
        <f aca="false">AVERAGE((E40/E27),(F40/F27),(G40/G27))</f>
        <v>-13.8487416576107</v>
      </c>
      <c r="V28" s="48" t="n">
        <f aca="false">-(U28-$U$31)</f>
        <v>-3.54436802047673</v>
      </c>
      <c r="W28" s="35" t="n">
        <f aca="false">_xlfn.STDEV.P((E40/E27),(F40/F27),(G40/G27))</f>
        <v>5.27214619433184</v>
      </c>
      <c r="X28" s="26"/>
      <c r="Y28" s="36" t="n">
        <f aca="false">V28/($S$11*$S$12)*1000</f>
        <v>-0.799722026280851</v>
      </c>
      <c r="Z28" s="37" t="n">
        <f aca="false">W28/($S$11*$S$12)*1000</f>
        <v>1.18956367200628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57</v>
      </c>
      <c r="B29" s="49" t="n">
        <v>0.212</v>
      </c>
      <c r="C29" s="49" t="n">
        <v>0.212</v>
      </c>
      <c r="D29" s="49" t="n">
        <v>0.212</v>
      </c>
      <c r="E29" s="19" t="n">
        <v>0.208488458674609</v>
      </c>
      <c r="F29" s="19" t="n">
        <v>0.197319434102755</v>
      </c>
      <c r="G29" s="19" t="n">
        <v>0.106478034251675</v>
      </c>
      <c r="H29" s="19" t="n">
        <v>0.22933730454207</v>
      </c>
      <c r="I29" s="19" t="n">
        <v>0.222635889798958</v>
      </c>
      <c r="J29" s="19" t="n">
        <v>0.222635889798957</v>
      </c>
      <c r="K29" s="19" t="n">
        <v>0.215934475055845</v>
      </c>
      <c r="L29" s="19" t="n">
        <v>0.206254653760238</v>
      </c>
      <c r="M29" s="19" t="n">
        <v>0.215934475055845</v>
      </c>
      <c r="O29" s="33" t="str">
        <f aca="false">E17</f>
        <v>C003–A030</v>
      </c>
      <c r="P29" s="50"/>
      <c r="Q29" s="48" t="n">
        <f aca="false">AVERAGE(E41:G41)</f>
        <v>-0.556989247311814</v>
      </c>
      <c r="R29" s="48" t="n">
        <f aca="false">Q29-$Q$31</f>
        <v>2.08111234705238</v>
      </c>
      <c r="S29" s="35" t="n">
        <f aca="false">_xlfn.STDEV.P(E41:G41)</f>
        <v>0.940327851535297</v>
      </c>
      <c r="T29" s="26"/>
      <c r="U29" s="35" t="n">
        <f aca="false">AVERAGE((E41/E28),(F41/F28),(G41/G28))</f>
        <v>-5.41079074698605</v>
      </c>
      <c r="V29" s="48" t="n">
        <f aca="false">-(U29-$U$31)</f>
        <v>-11.9823189311014</v>
      </c>
      <c r="W29" s="35" t="n">
        <f aca="false">_xlfn.STDEV.P((E41/E28),(F41/F28),(G41/G28))</f>
        <v>7.97004950331014</v>
      </c>
      <c r="X29" s="26"/>
      <c r="Y29" s="36" t="n">
        <f aca="false">V29/($S$11*$S$12)*1000</f>
        <v>-2.70359181658426</v>
      </c>
      <c r="Z29" s="37" t="n">
        <f aca="false">W29/($S$11*$S$12)*1000</f>
        <v>1.79829636807539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62</v>
      </c>
      <c r="B30" s="19" t="n">
        <v>0.218168279970216</v>
      </c>
      <c r="C30" s="19" t="n">
        <v>0.205510052122115</v>
      </c>
      <c r="D30" s="19" t="n">
        <v>0.220402084884587</v>
      </c>
      <c r="E30" s="19" t="n">
        <v>0.224869694713328</v>
      </c>
      <c r="F30" s="19" t="n">
        <v>0.200297840655249</v>
      </c>
      <c r="G30" s="19" t="n">
        <v>0.0893521965748324</v>
      </c>
      <c r="H30" s="19" t="n">
        <v>0.218168279970216</v>
      </c>
      <c r="I30" s="19" t="n">
        <v>0.219657483246463</v>
      </c>
      <c r="J30" s="19" t="n">
        <v>0.213700670141474</v>
      </c>
      <c r="K30" s="19" t="n">
        <v>0.222635889798957</v>
      </c>
      <c r="L30" s="19" t="n">
        <v>0.206254653760238</v>
      </c>
      <c r="M30" s="19" t="n">
        <v>0.208488458674609</v>
      </c>
      <c r="O30" s="33" t="str">
        <f aca="false">E18</f>
        <v>C003–A036</v>
      </c>
      <c r="P30" s="51"/>
      <c r="Q30" s="48" t="n">
        <f aca="false">AVERAGE(E42:G42)</f>
        <v>-1.84272895810164</v>
      </c>
      <c r="R30" s="48" t="n">
        <f aca="false">Q30-$Q$31</f>
        <v>0.795372636262559</v>
      </c>
      <c r="S30" s="35" t="n">
        <f aca="false">_xlfn.STDEV.P(E42:G42)</f>
        <v>0.273342114614815</v>
      </c>
      <c r="T30" s="51"/>
      <c r="U30" s="35" t="n">
        <f aca="false">AVERAGE((E42/E29),(F42/F29),(G42/G29))</f>
        <v>-12.3472492611525</v>
      </c>
      <c r="V30" s="48" t="n">
        <f aca="false">-(U30-$U$31)</f>
        <v>-5.04586041693493</v>
      </c>
      <c r="W30" s="35" t="n">
        <f aca="false">_xlfn.STDEV.P((E42/E29),(F42/F29),(G42/G29))</f>
        <v>5.82168273760442</v>
      </c>
      <c r="X30" s="51"/>
      <c r="Y30" s="36" t="n">
        <f aca="false">V30/($S$11*$S$12)*1000</f>
        <v>-1.1385064117633</v>
      </c>
      <c r="Z30" s="37" t="n">
        <f aca="false">W30/($S$11*$S$12)*1000</f>
        <v>1.31355657436923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44" t="str">
        <f aca="false">E19</f>
        <v>C003 w/o amine</v>
      </c>
      <c r="P31" s="45"/>
      <c r="Q31" s="52" t="n">
        <f aca="false">AVERAGE(E43:G43)</f>
        <v>-2.6381015943642</v>
      </c>
      <c r="R31" s="52"/>
      <c r="S31" s="46" t="n">
        <f aca="false">_xlfn.STDEV.P(E43:G43)</f>
        <v>0.247095858057567</v>
      </c>
      <c r="T31" s="53"/>
      <c r="U31" s="46" t="n">
        <f aca="false">AVERAGE((E43/E30),(F43/F30),(G43/G30))</f>
        <v>-17.3931096780875</v>
      </c>
      <c r="V31" s="54" t="n">
        <f aca="false">-U31</f>
        <v>17.3931096780875</v>
      </c>
      <c r="W31" s="46" t="n">
        <f aca="false">_xlfn.STDEV.P((E43/E30),(F43/F30),(G43/G30))</f>
        <v>5.8833844725329</v>
      </c>
      <c r="X31" s="53"/>
      <c r="Y31" s="46" t="n">
        <f aca="false">V31/($S$11*$S$12)*1000</f>
        <v>3.92443810426161</v>
      </c>
      <c r="Z31" s="47" t="n">
        <f aca="false">W31/($S$11*$S$12)*1000</f>
        <v>1.32747844596861</v>
      </c>
      <c r="AA31" s="38"/>
    </row>
    <row r="32" customFormat="false" ht="15" hidden="false" customHeight="true" outlineLevel="0" collapsed="false">
      <c r="B32" s="49"/>
      <c r="C32" s="55" t="s">
        <v>69</v>
      </c>
      <c r="O32" s="56" t="str">
        <f aca="false">H12</f>
        <v>C067–A001</v>
      </c>
      <c r="P32" s="26"/>
      <c r="Q32" s="48" t="n">
        <f aca="false">AVERAGE(H36:J36)</f>
        <v>-0.991190211345933</v>
      </c>
      <c r="R32" s="48" t="n">
        <f aca="false">Q32-$Q$39</f>
        <v>0.120815721171736</v>
      </c>
      <c r="S32" s="35" t="n">
        <f aca="false">_xlfn.STDEV.P(H36:J36)</f>
        <v>0.11234546341158</v>
      </c>
      <c r="T32" s="30"/>
      <c r="U32" s="35" t="n">
        <f aca="false">AVERAGE((H36/H23),(I36/I23),(J36/J23))</f>
        <v>-4.3230203954724</v>
      </c>
      <c r="V32" s="48" t="n">
        <f aca="false">-(U32-$U$39)</f>
        <v>-0.786212854854827</v>
      </c>
      <c r="W32" s="35" t="n">
        <f aca="false">_xlfn.STDEV.P((H36/H23),(I36/I23),(J36/J23))</f>
        <v>0.499144947483873</v>
      </c>
      <c r="X32" s="30"/>
      <c r="Y32" s="36" t="n">
        <f aca="false">V32/($S$11*$S$12)*1000</f>
        <v>-0.177394597214537</v>
      </c>
      <c r="Z32" s="37" t="n">
        <f aca="false">W32/($S$11*$S$12)*1000</f>
        <v>0.112622957464773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56" t="str">
        <f aca="false">H13</f>
        <v>C067–A002</v>
      </c>
      <c r="P33" s="34"/>
      <c r="Q33" s="48" t="n">
        <f aca="false">AVERAGE(H37:J37)</f>
        <v>-2.05656655543192</v>
      </c>
      <c r="R33" s="48" t="n">
        <f aca="false">Q33-$Q$39</f>
        <v>-0.944560622914248</v>
      </c>
      <c r="S33" s="35" t="n">
        <f aca="false">_xlfn.STDEV.P(H37:J37)</f>
        <v>0.305392286410565</v>
      </c>
      <c r="T33" s="35"/>
      <c r="U33" s="35" t="n">
        <f aca="false">AVERAGE((H37/H24),(I37/I24),(J37/J24))</f>
        <v>-8.68724590872929</v>
      </c>
      <c r="V33" s="48" t="n">
        <f aca="false">-(U33-$U$39)</f>
        <v>3.57801265840207</v>
      </c>
      <c r="W33" s="35" t="n">
        <f aca="false">_xlfn.STDEV.P((H37/H24),(I37/I24),(J37/J24))</f>
        <v>1.35059178915834</v>
      </c>
      <c r="X33" s="35"/>
      <c r="Y33" s="36" t="n">
        <f aca="false">V33/($S$11*$S$12)*1000</f>
        <v>0.807313325451731</v>
      </c>
      <c r="Z33" s="37" t="n">
        <f aca="false">W33/($S$11*$S$12)*1000</f>
        <v>0.304736414521286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70</v>
      </c>
      <c r="E34" s="43" t="s">
        <v>71</v>
      </c>
      <c r="O34" s="56" t="str">
        <f aca="false">H14</f>
        <v>C067–A006</v>
      </c>
      <c r="P34" s="34"/>
      <c r="Q34" s="48" t="n">
        <f aca="false">AVERAGE(H38:J38)</f>
        <v>-0.568691138301903</v>
      </c>
      <c r="R34" s="48" t="n">
        <f aca="false">Q34-$Q$39</f>
        <v>0.543314794215766</v>
      </c>
      <c r="S34" s="35" t="n">
        <f aca="false">_xlfn.STDEV.P(H38:J38)</f>
        <v>0.0781420530955681</v>
      </c>
      <c r="T34" s="35"/>
      <c r="U34" s="35" t="n">
        <f aca="false">AVERAGE((H38/H25),(I38/I25),(J38/J25))</f>
        <v>-2.61357437423756</v>
      </c>
      <c r="V34" s="48" t="n">
        <f aca="false">-(U34-$U$39)</f>
        <v>-2.49565887608966</v>
      </c>
      <c r="W34" s="35" t="n">
        <f aca="false">_xlfn.STDEV.P((H38/H25),(I38/I25),(J38/J25))</f>
        <v>0.418943373921189</v>
      </c>
      <c r="X34" s="35"/>
      <c r="Y34" s="36" t="n">
        <f aca="false">V34/($S$11*$S$12)*1000</f>
        <v>-0.563099926915538</v>
      </c>
      <c r="Z34" s="37" t="n">
        <f aca="false">W34/($S$11*$S$12)*1000</f>
        <v>0.0945269345490049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56" t="str">
        <f aca="false">H15</f>
        <v>C067–A011</v>
      </c>
      <c r="P35" s="34"/>
      <c r="Q35" s="48" t="n">
        <f aca="false">AVERAGE(H39:J39)</f>
        <v>-1.55212458286981</v>
      </c>
      <c r="R35" s="48" t="n">
        <f aca="false">Q35-$Q$39</f>
        <v>-0.440118650352143</v>
      </c>
      <c r="S35" s="35" t="n">
        <f aca="false">_xlfn.STDEV.P(H39:J39)</f>
        <v>0.273569521115594</v>
      </c>
      <c r="T35" s="35"/>
      <c r="U35" s="35" t="n">
        <f aca="false">AVERAGE((H39/H26),(I39/I26),(J39/J26))</f>
        <v>-6.70096346220154</v>
      </c>
      <c r="V35" s="48" t="n">
        <f aca="false">-(U35-$U$39)</f>
        <v>1.59173021187431</v>
      </c>
      <c r="W35" s="35" t="n">
        <f aca="false">_xlfn.STDEV.P((H39/H26),(I39/I26),(J39/J26))</f>
        <v>1.12468881081922</v>
      </c>
      <c r="X35" s="35"/>
      <c r="Y35" s="36" t="n">
        <f aca="false">V35/($S$11*$S$12)*1000</f>
        <v>0.359144903401244</v>
      </c>
      <c r="Z35" s="37" t="n">
        <f aca="false">W35/($S$11*$S$12)*1000</f>
        <v>0.253765525906863</v>
      </c>
      <c r="AA35" s="38" t="str">
        <f aca="false">IF(AND(Y35&gt;(Z35*5),Y35&gt;($Y$39/2)),"Hit","")</f>
        <v/>
      </c>
      <c r="AB35" s="39" t="str">
        <f aca="false">IF(AND(Y35&gt;(Z35*3),Y35&gt;($Y$39/2)),"Hit","")</f>
        <v/>
      </c>
    </row>
    <row r="36" customFormat="false" ht="15" hidden="false" customHeight="true" outlineLevel="0" collapsed="false">
      <c r="A36" s="8" t="s">
        <v>16</v>
      </c>
      <c r="B36" s="0" t="n">
        <v>-1.3140823136818</v>
      </c>
      <c r="C36" s="0" t="n">
        <v>-1.32805339265853</v>
      </c>
      <c r="D36" s="0" t="n">
        <v>-1.34126807563951</v>
      </c>
      <c r="E36" s="0" t="n">
        <v>-2.19986651835369</v>
      </c>
      <c r="F36" s="0" t="n">
        <v>-2.41988876529494</v>
      </c>
      <c r="G36" s="0" t="n">
        <v>-2.89161290322576</v>
      </c>
      <c r="H36" s="0" t="n">
        <v>-1.14949944382638</v>
      </c>
      <c r="I36" s="0" t="n">
        <v>-0.900378197997756</v>
      </c>
      <c r="J36" s="0" t="n">
        <v>-0.923692992213661</v>
      </c>
      <c r="K36" s="0" t="n">
        <v>-1.36952169076736</v>
      </c>
      <c r="L36" s="0" t="n">
        <v>-1.43074527252509</v>
      </c>
      <c r="M36" s="0" t="n">
        <v>-1.62869855394881</v>
      </c>
      <c r="O36" s="56" t="str">
        <f aca="false">H16</f>
        <v>C067–A025</v>
      </c>
      <c r="P36" s="34"/>
      <c r="Q36" s="48" t="n">
        <f aca="false">AVERAGE(H40:J40)</f>
        <v>-1.10875787912491</v>
      </c>
      <c r="R36" s="48" t="n">
        <f aca="false">Q36-$Q$39</f>
        <v>0.00324805339276257</v>
      </c>
      <c r="S36" s="35" t="n">
        <f aca="false">_xlfn.STDEV.P(H40:J40)</f>
        <v>0.218839670082871</v>
      </c>
      <c r="T36" s="35"/>
      <c r="U36" s="35" t="n">
        <f aca="false">AVERAGE((H40/H27),(I40/I27),(J40/J27))</f>
        <v>-4.82207845343157</v>
      </c>
      <c r="V36" s="48" t="n">
        <f aca="false">-(U36-$U$39)</f>
        <v>-0.287154796895655</v>
      </c>
      <c r="W36" s="35" t="n">
        <f aca="false">_xlfn.STDEV.P((H40/H27),(I40/I27),(J40/J27))</f>
        <v>0.894404343026829</v>
      </c>
      <c r="X36" s="35"/>
      <c r="Y36" s="36" t="n">
        <f aca="false">V36/($S$11*$S$12)*1000</f>
        <v>-0.0647912447869258</v>
      </c>
      <c r="Z36" s="37" t="n">
        <f aca="false">W36/($S$11*$S$12)*1000</f>
        <v>0.201806034076451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0" t="n">
        <v>-1.96133481646266</v>
      </c>
      <c r="C37" s="0" t="n">
        <v>-2.05672969966639</v>
      </c>
      <c r="D37" s="0" t="n">
        <v>-2.16685205784213</v>
      </c>
      <c r="E37" s="0" t="n">
        <v>-2.93913236929931</v>
      </c>
      <c r="F37" s="0" t="n">
        <v>-3.4621579532815</v>
      </c>
      <c r="G37" s="0" t="n">
        <v>-2.47906562847616</v>
      </c>
      <c r="H37" s="0" t="n">
        <v>-2.29450500556171</v>
      </c>
      <c r="I37" s="0" t="n">
        <v>-1.62545050055614</v>
      </c>
      <c r="J37" s="0" t="n">
        <v>-2.2497441601779</v>
      </c>
      <c r="K37" s="0" t="n">
        <v>-1.35194660734153</v>
      </c>
      <c r="L37" s="0" t="n">
        <v>-1.40084538375975</v>
      </c>
      <c r="M37" s="0" t="n">
        <v>-1.40391546162413</v>
      </c>
      <c r="O37" s="56" t="str">
        <f aca="false">H17</f>
        <v>C067–A030</v>
      </c>
      <c r="P37" s="34"/>
      <c r="Q37" s="48" t="n">
        <f aca="false">AVERAGE(H41:J41)</f>
        <v>0.970648869113703</v>
      </c>
      <c r="R37" s="48" t="n">
        <f aca="false">Q37-$Q$39</f>
        <v>2.08265480163137</v>
      </c>
      <c r="S37" s="35" t="n">
        <f aca="false">_xlfn.STDEV.P(H41:J41)</f>
        <v>0.107191086274386</v>
      </c>
      <c r="T37" s="35"/>
      <c r="U37" s="35" t="n">
        <f aca="false">AVERAGE((H41/H28),(I41/I28),(J41/J28))</f>
        <v>4.3907993442404</v>
      </c>
      <c r="V37" s="48" t="n">
        <f aca="false">-(U37-$U$39)</f>
        <v>-9.50003259456762</v>
      </c>
      <c r="W37" s="35" t="n">
        <f aca="false">_xlfn.STDEV.P((H41/H28),(I41/I28),(J41/J28))</f>
        <v>0.499680221743013</v>
      </c>
      <c r="X37" s="35"/>
      <c r="Y37" s="36" t="n">
        <f aca="false">V37/($S$11*$S$12)*1000</f>
        <v>-2.1435091594241</v>
      </c>
      <c r="Z37" s="37" t="n">
        <f aca="false">W37/($S$11*$S$12)*1000</f>
        <v>0.112743732342738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0" t="n">
        <v>-1.4806674082313</v>
      </c>
      <c r="C38" s="0" t="n">
        <v>-1.33539488320362</v>
      </c>
      <c r="D38" s="0" t="n">
        <v>-1.61530589543938</v>
      </c>
      <c r="E38" s="0" t="n">
        <v>-1.71590656284766</v>
      </c>
      <c r="F38" s="0" t="n">
        <v>-1.7395328142381</v>
      </c>
      <c r="G38" s="0" t="n">
        <v>-2.30420467185752</v>
      </c>
      <c r="H38" s="0" t="n">
        <v>-0.660645161290509</v>
      </c>
      <c r="I38" s="0" t="n">
        <v>-0.469632925472815</v>
      </c>
      <c r="J38" s="0" t="n">
        <v>-0.575795328142385</v>
      </c>
      <c r="K38" s="0" t="n">
        <v>-0.829543937708467</v>
      </c>
      <c r="L38" s="0" t="n">
        <v>-0.846896551724176</v>
      </c>
      <c r="M38" s="0" t="n">
        <v>-0.760088987764179</v>
      </c>
      <c r="O38" s="56" t="str">
        <f aca="false">H18</f>
        <v>C067–A036</v>
      </c>
      <c r="P38" s="34"/>
      <c r="Q38" s="48" t="n">
        <f aca="false">AVERAGE(H42:J42)</f>
        <v>-0.445606229143449</v>
      </c>
      <c r="R38" s="48" t="n">
        <f aca="false">Q38-$Q$39</f>
        <v>0.66639970337422</v>
      </c>
      <c r="S38" s="35" t="n">
        <f aca="false">_xlfn.STDEV.P(H42:J42)</f>
        <v>0.829390672943934</v>
      </c>
      <c r="T38" s="35"/>
      <c r="U38" s="35" t="n">
        <f aca="false">AVERAGE((H42/H29),(I42/I29),(J42/J29))</f>
        <v>-2.03038191387352</v>
      </c>
      <c r="V38" s="48" t="n">
        <f aca="false">-(U38-$U$39)</f>
        <v>-3.0788513364537</v>
      </c>
      <c r="W38" s="35" t="n">
        <f aca="false">_xlfn.STDEV.P((H42/H29),(I42/I29),(J42/J29))</f>
        <v>3.68684702144382</v>
      </c>
      <c r="X38" s="35"/>
      <c r="Y38" s="36" t="n">
        <f aca="false">V38/($S$11*$S$12)*1000</f>
        <v>-0.694686673387569</v>
      </c>
      <c r="Z38" s="37" t="n">
        <f aca="false">W38/($S$11*$S$12)*1000</f>
        <v>0.831869815307721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0" t="n">
        <v>-2.92645161290321</v>
      </c>
      <c r="C39" s="0" t="n">
        <v>-2.99559510567296</v>
      </c>
      <c r="D39" s="0" t="n">
        <v>-2.78598442714129</v>
      </c>
      <c r="E39" s="0" t="n">
        <v>-2.35595105672968</v>
      </c>
      <c r="F39" s="0" t="n">
        <v>-2.16191323692992</v>
      </c>
      <c r="G39" s="0" t="n">
        <v>-2.41882091212458</v>
      </c>
      <c r="H39" s="0" t="n">
        <v>-1.3200444938821</v>
      </c>
      <c r="I39" s="0" t="n">
        <v>-1.93624026696323</v>
      </c>
      <c r="J39" s="0" t="n">
        <v>-1.4000889877641</v>
      </c>
      <c r="K39" s="0" t="n">
        <v>-1.61383759733023</v>
      </c>
      <c r="L39" s="0" t="n">
        <v>-1.55412680756396</v>
      </c>
      <c r="M39" s="0" t="n">
        <v>-1.66491657397094</v>
      </c>
      <c r="O39" s="57" t="str">
        <f aca="false">H19</f>
        <v>C067 w/o amine</v>
      </c>
      <c r="P39" s="45"/>
      <c r="Q39" s="52" t="n">
        <f aca="false">AVERAGE(H43:J43)</f>
        <v>-1.11200593251767</v>
      </c>
      <c r="R39" s="46"/>
      <c r="S39" s="46" t="n">
        <f aca="false">_xlfn.STDEV.P(H43:J43)</f>
        <v>0.320039823285937</v>
      </c>
      <c r="T39" s="46"/>
      <c r="U39" s="46" t="n">
        <f aca="false">AVERAGE((H43/H30),(I43/I30),(J43/J30))</f>
        <v>-5.10923325032722</v>
      </c>
      <c r="V39" s="46" t="n">
        <f aca="false">-U39</f>
        <v>5.10923325032722</v>
      </c>
      <c r="W39" s="46" t="n">
        <f aca="false">_xlfn.STDEV.P((H43/H30),(I43/I30),(J43/J30))</f>
        <v>1.4247428358664</v>
      </c>
      <c r="X39" s="46"/>
      <c r="Y39" s="46" t="n">
        <f aca="false">V39/($S$11*$S$12)*1000</f>
        <v>1.15280533626517</v>
      </c>
      <c r="Z39" s="47" t="n">
        <f aca="false">W39/($S$11*$S$12)*1000</f>
        <v>0.321467246359748</v>
      </c>
      <c r="AA39" s="38"/>
    </row>
    <row r="40" customFormat="false" ht="15" hidden="false" customHeight="true" outlineLevel="0" collapsed="false">
      <c r="A40" s="8" t="s">
        <v>47</v>
      </c>
      <c r="B40" s="0" t="n">
        <v>-1.47555061179106</v>
      </c>
      <c r="C40" s="0" t="n">
        <v>-1.37850945495005</v>
      </c>
      <c r="D40" s="0" t="n">
        <v>-1.61294771968839</v>
      </c>
      <c r="E40" s="0" t="n">
        <v>-2.56694104560613</v>
      </c>
      <c r="F40" s="0" t="n">
        <v>-2.21868743047817</v>
      </c>
      <c r="G40" s="0" t="n">
        <v>-2.18838709677419</v>
      </c>
      <c r="H40" s="0" t="n">
        <v>-1.21868743047823</v>
      </c>
      <c r="I40" s="0" t="n">
        <v>-1.30433815350394</v>
      </c>
      <c r="J40" s="0" t="n">
        <v>-0.803248053392545</v>
      </c>
      <c r="K40" s="0" t="n">
        <v>-1.11804226918796</v>
      </c>
      <c r="L40" s="0" t="n">
        <v>-1.28369299221357</v>
      </c>
      <c r="M40" s="0" t="n">
        <v>-1.30464961067859</v>
      </c>
      <c r="O40" s="56" t="str">
        <f aca="false">K12</f>
        <v>C042–A001</v>
      </c>
      <c r="P40" s="34"/>
      <c r="Q40" s="48" t="n">
        <f aca="false">AVERAGE(K36:M36)</f>
        <v>-1.47632183908042</v>
      </c>
      <c r="R40" s="48" t="n">
        <f aca="false">Q40-$Q$47</f>
        <v>-0.221134593993324</v>
      </c>
      <c r="S40" s="35" t="n">
        <f aca="false">_xlfn.STDEV.P(K36:M36)</f>
        <v>0.110607652436811</v>
      </c>
      <c r="T40" s="35"/>
      <c r="U40" s="35" t="n">
        <f aca="false">AVERAGE((K36/K23),(L36/L23),(M36/M23))</f>
        <v>-6.44937653631813</v>
      </c>
      <c r="V40" s="48" t="n">
        <f aca="false">-(U40-$U$47)</f>
        <v>0.529063156670926</v>
      </c>
      <c r="W40" s="35" t="n">
        <f aca="false">_xlfn.STDEV.P((K36/K23),(L36/L23),(M36/M23))</f>
        <v>0.445538879784524</v>
      </c>
      <c r="X40" s="35"/>
      <c r="Y40" s="36" t="n">
        <f aca="false">V40/($S$11*$S$12)*1000</f>
        <v>0.119373455927555</v>
      </c>
      <c r="Z40" s="37" t="n">
        <f aca="false">W40/($S$11*$S$12)*1000</f>
        <v>0.100527725583151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0" t="n">
        <v>-36.9889655172416</v>
      </c>
      <c r="C41" s="0" t="n">
        <v>-31.339621802002</v>
      </c>
      <c r="D41" s="0" t="n">
        <v>-34.3542157953281</v>
      </c>
      <c r="E41" s="0" t="n">
        <v>0.576640711902075</v>
      </c>
      <c r="F41" s="0" t="n">
        <v>-0.521735261401502</v>
      </c>
      <c r="G41" s="0" t="n">
        <v>-1.72587319243602</v>
      </c>
      <c r="H41" s="0" t="n">
        <v>1.09939933259167</v>
      </c>
      <c r="I41" s="0" t="n">
        <v>0.975572858731685</v>
      </c>
      <c r="J41" s="0" t="n">
        <v>0.836974416017757</v>
      </c>
      <c r="K41" s="0" t="n">
        <v>-0.739043381535119</v>
      </c>
      <c r="L41" s="0" t="n">
        <v>-0.828031145717598</v>
      </c>
      <c r="M41" s="0" t="n">
        <v>-0.871056729699555</v>
      </c>
      <c r="O41" s="56" t="str">
        <f aca="false">K13</f>
        <v>C042–A002</v>
      </c>
      <c r="P41" s="26"/>
      <c r="Q41" s="48" t="n">
        <f aca="false">AVERAGE(K37:M37)</f>
        <v>-1.38556915090847</v>
      </c>
      <c r="R41" s="48" t="n">
        <f aca="false">Q41-$Q$47</f>
        <v>-0.130381905821371</v>
      </c>
      <c r="S41" s="35" t="n">
        <f aca="false">_xlfn.STDEV.P(K37:M37)</f>
        <v>0.0238077427385364</v>
      </c>
      <c r="T41" s="26"/>
      <c r="U41" s="35" t="n">
        <f aca="false">AVERAGE((K37/K24),(L37/L24),(M37/M24))</f>
        <v>-5.76332365332999</v>
      </c>
      <c r="V41" s="48" t="n">
        <f aca="false">-(U41-$U$47)</f>
        <v>-0.156989726317218</v>
      </c>
      <c r="W41" s="35" t="n">
        <f aca="false">_xlfn.STDEV.P((K37/K24),(L37/L24),(M37/M24))</f>
        <v>0.171061203586215</v>
      </c>
      <c r="X41" s="26"/>
      <c r="Y41" s="36" t="n">
        <f aca="false">V41/($S$11*$S$12)*1000</f>
        <v>-0.035421869656412</v>
      </c>
      <c r="Z41" s="37" t="n">
        <f aca="false">W41/($S$11*$S$12)*1000</f>
        <v>0.0385968419643987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0" t="n">
        <v>-19.5588431590657</v>
      </c>
      <c r="C42" s="0" t="n">
        <v>-21.8338598442714</v>
      </c>
      <c r="D42" s="0" t="n">
        <v>24.5147942157954</v>
      </c>
      <c r="E42" s="0" t="n">
        <v>-1.51310344827593</v>
      </c>
      <c r="F42" s="0" t="n">
        <v>-1.83265850945494</v>
      </c>
      <c r="G42" s="0" t="n">
        <v>-2.18242491657405</v>
      </c>
      <c r="H42" s="0" t="n">
        <v>0.660111234705198</v>
      </c>
      <c r="I42" s="0" t="n">
        <v>-1.3373971078976</v>
      </c>
      <c r="J42" s="0" t="n">
        <v>-0.659532814237948</v>
      </c>
      <c r="K42" s="0" t="n">
        <v>-1.02251390433825</v>
      </c>
      <c r="L42" s="0" t="n">
        <v>-1.00342602892101</v>
      </c>
      <c r="M42" s="0" t="n">
        <v>-1.22513904338153</v>
      </c>
      <c r="O42" s="56" t="str">
        <f aca="false">K14</f>
        <v>C042–A006</v>
      </c>
      <c r="P42" s="51"/>
      <c r="Q42" s="48" t="n">
        <f aca="false">AVERAGE(K38:M38)</f>
        <v>-0.812176492398941</v>
      </c>
      <c r="R42" s="48" t="n">
        <f aca="false">Q42-$Q$47</f>
        <v>0.443010752688157</v>
      </c>
      <c r="S42" s="35" t="n">
        <f aca="false">_xlfn.STDEV.P(K38:M38)</f>
        <v>0.0375065274994614</v>
      </c>
      <c r="T42" s="51"/>
      <c r="U42" s="35" t="n">
        <f aca="false">AVERAGE((K38/K25),(L38/L25),(M38/M25))</f>
        <v>-3.54927985095458</v>
      </c>
      <c r="V42" s="48" t="n">
        <f aca="false">-(U42-$U$47)</f>
        <v>-2.37103352869262</v>
      </c>
      <c r="W42" s="35" t="n">
        <f aca="false">_xlfn.STDEV.P((K38/K25),(L38/L25),(M38/M25))</f>
        <v>0.139557324358581</v>
      </c>
      <c r="X42" s="51"/>
      <c r="Y42" s="36" t="n">
        <f aca="false">V42/($S$11*$S$12)*1000</f>
        <v>-0.534980489325953</v>
      </c>
      <c r="Z42" s="37" t="n">
        <f aca="false">W42/($S$11*$S$12)*1000</f>
        <v>0.0314885659653838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0" t="n">
        <v>-1.49379310344834</v>
      </c>
      <c r="C43" s="0" t="n">
        <v>-1.47012235817574</v>
      </c>
      <c r="D43" s="0" t="n">
        <v>-1.53294771968849</v>
      </c>
      <c r="E43" s="0" t="n">
        <v>-2.8706117908788</v>
      </c>
      <c r="F43" s="0" t="n">
        <v>-2.74776418242508</v>
      </c>
      <c r="G43" s="0" t="n">
        <v>-2.29592880978871</v>
      </c>
      <c r="H43" s="0" t="n">
        <v>-0.881379310344877</v>
      </c>
      <c r="I43" s="0" t="n">
        <v>-1.56458286985542</v>
      </c>
      <c r="J43" s="0" t="n">
        <v>-0.890055617352704</v>
      </c>
      <c r="K43" s="0" t="n">
        <v>-1.19323692992205</v>
      </c>
      <c r="L43" s="0" t="n">
        <v>-1.22006674082323</v>
      </c>
      <c r="M43" s="0" t="n">
        <v>-1.35225806451601</v>
      </c>
      <c r="O43" s="56" t="str">
        <f aca="false">K15</f>
        <v>C042–A011</v>
      </c>
      <c r="P43" s="34"/>
      <c r="Q43" s="48" t="n">
        <f aca="false">AVERAGE(K39:M39)</f>
        <v>-1.61096032628838</v>
      </c>
      <c r="R43" s="48" t="n">
        <f aca="false">Q43-$Q$47</f>
        <v>-0.35577308120128</v>
      </c>
      <c r="S43" s="35" t="n">
        <f aca="false">_xlfn.STDEV.P(K39:M39)</f>
        <v>0.0452754687191951</v>
      </c>
      <c r="T43" s="58"/>
      <c r="U43" s="35" t="n">
        <f aca="false">AVERAGE((K39/K26),(L39/L26),(M39/M26))</f>
        <v>-7.05928349042757</v>
      </c>
      <c r="V43" s="48" t="n">
        <f aca="false">-(U43-$U$47)</f>
        <v>1.13897011078036</v>
      </c>
      <c r="W43" s="35" t="n">
        <f aca="false">_xlfn.STDEV.P((K39/K26),(L39/L26),(M39/M26))</f>
        <v>0.278609615664038</v>
      </c>
      <c r="X43" s="58"/>
      <c r="Y43" s="36" t="n">
        <f aca="false">V43/($S$11*$S$12)*1000</f>
        <v>0.256987840880045</v>
      </c>
      <c r="Z43" s="37" t="n">
        <f aca="false">W43/($S$11*$S$12)*1000</f>
        <v>0.0628631804296115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56" t="str">
        <f aca="false">K16</f>
        <v>C042–A025</v>
      </c>
      <c r="P44" s="26"/>
      <c r="Q44" s="48" t="n">
        <f aca="false">AVERAGE(K40:M40)</f>
        <v>-1.23546162402671</v>
      </c>
      <c r="R44" s="48" t="n">
        <f aca="false">Q44-$Q$47</f>
        <v>0.0197256210603918</v>
      </c>
      <c r="S44" s="35" t="n">
        <f aca="false">_xlfn.STDEV.P(K40:M40)</f>
        <v>0.0834676529458477</v>
      </c>
      <c r="T44" s="30"/>
      <c r="U44" s="35" t="n">
        <f aca="false">AVERAGE((K40/K27),(L40/L27),(M40/M27))</f>
        <v>-5.5455601547883</v>
      </c>
      <c r="V44" s="48" t="n">
        <f aca="false">-(U44-$U$47)</f>
        <v>-0.374753224858911</v>
      </c>
      <c r="W44" s="35" t="n">
        <f aca="false">_xlfn.STDEV.P((K40/K27),(L40/L27),(M40/M27))</f>
        <v>0.521245275039889</v>
      </c>
      <c r="X44" s="30"/>
      <c r="Y44" s="36" t="n">
        <f aca="false">V44/($S$11*$S$12)*1000</f>
        <v>-0.0845562330457832</v>
      </c>
      <c r="Z44" s="37" t="n">
        <f aca="false">W44/($S$11*$S$12)*1000</f>
        <v>0.117609493465679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59"/>
      <c r="C45" s="60" t="s">
        <v>72</v>
      </c>
      <c r="O45" s="56" t="str">
        <f aca="false">K17</f>
        <v>C042–A030</v>
      </c>
      <c r="P45" s="34"/>
      <c r="Q45" s="48" t="n">
        <f aca="false">AVERAGE(K41:M41)</f>
        <v>-0.812710418984091</v>
      </c>
      <c r="R45" s="48" t="n">
        <f aca="false">Q45-$Q$47</f>
        <v>0.442476826103008</v>
      </c>
      <c r="S45" s="35" t="n">
        <f aca="false">_xlfn.STDEV.P(K41:M41)</f>
        <v>0.0549722628491148</v>
      </c>
      <c r="T45" s="35"/>
      <c r="U45" s="35" t="n">
        <f aca="false">AVERAGE((K41/K28),(L41/L28),(M41/M28))</f>
        <v>-3.77439275332447</v>
      </c>
      <c r="V45" s="48" t="n">
        <f aca="false">-(U45-$U$47)</f>
        <v>-2.14592062632274</v>
      </c>
      <c r="W45" s="35" t="n">
        <f aca="false">_xlfn.STDEV.P((K41/K28),(L41/L28),(M41/M28))</f>
        <v>0.276878539395339</v>
      </c>
      <c r="X45" s="35"/>
      <c r="Y45" s="36" t="n">
        <f aca="false">V45/($S$11*$S$12)*1000</f>
        <v>-0.484187866950076</v>
      </c>
      <c r="Z45" s="37" t="n">
        <f aca="false">W45/($S$11*$S$12)*1000</f>
        <v>0.0624725946289122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61" t="s">
        <v>73</v>
      </c>
      <c r="C46" s="61" t="s">
        <v>74</v>
      </c>
      <c r="O46" s="56" t="str">
        <f aca="false">K18</f>
        <v>C042–A036</v>
      </c>
      <c r="P46" s="34"/>
      <c r="Q46" s="48" t="n">
        <f aca="false">AVERAGE(K42:M42)</f>
        <v>-1.0836929922136</v>
      </c>
      <c r="R46" s="48" t="n">
        <f aca="false">Q46-$Q$47</f>
        <v>0.171494252873502</v>
      </c>
      <c r="S46" s="35" t="n">
        <f aca="false">_xlfn.STDEV.P(K42:M42)</f>
        <v>0.100320572134988</v>
      </c>
      <c r="T46" s="35"/>
      <c r="U46" s="35" t="n">
        <f aca="false">AVERAGE((K42/K29),(L42/L29),(M42/M29))</f>
        <v>-5.09131481064795</v>
      </c>
      <c r="V46" s="48" t="n">
        <f aca="false">-(U46-$U$47)</f>
        <v>-0.828998568999263</v>
      </c>
      <c r="W46" s="35" t="n">
        <f aca="false">_xlfn.STDEV.P((K42/K29),(L42/L29),(M42/M29))</f>
        <v>0.415170854088543</v>
      </c>
      <c r="X46" s="35"/>
      <c r="Y46" s="36" t="n">
        <f aca="false">V46/($S$11*$S$12)*1000</f>
        <v>-0.187048413582866</v>
      </c>
      <c r="Z46" s="37" t="n">
        <f aca="false">W46/($S$11*$S$12)*1000</f>
        <v>0.0936757342257544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3.8" hidden="false" customHeight="false" outlineLevel="0" collapsed="false">
      <c r="B47" s="62"/>
      <c r="C47" s="60" t="s">
        <v>75</v>
      </c>
      <c r="O47" s="63" t="str">
        <f aca="false">K19</f>
        <v>C042 w/o amine</v>
      </c>
      <c r="P47" s="64"/>
      <c r="Q47" s="65" t="n">
        <f aca="false">AVERAGE(K43:M43)</f>
        <v>-1.2551872450871</v>
      </c>
      <c r="R47" s="66"/>
      <c r="S47" s="66" t="n">
        <f aca="false">_xlfn.STDEV.P(K43:M43)</f>
        <v>0.0695078780988125</v>
      </c>
      <c r="T47" s="66"/>
      <c r="U47" s="66" t="n">
        <f aca="false">AVERAGE((K43/K30),(L43/L30),(M43/M30))</f>
        <v>-5.92031337964721</v>
      </c>
      <c r="V47" s="66" t="n">
        <f aca="false">-U47</f>
        <v>5.92031337964721</v>
      </c>
      <c r="W47" s="66" t="n">
        <f aca="false">_xlfn.STDEV.P((K43/K30),(L43/L30),(M43/M30))</f>
        <v>0.459872448251023</v>
      </c>
      <c r="X47" s="66"/>
      <c r="Y47" s="66" t="n">
        <f aca="false">V47/($S$11*$S$12)*1000</f>
        <v>1.33581078060632</v>
      </c>
      <c r="Z47" s="67" t="n">
        <f aca="false">W47/($S$11*$S$12)*1000</f>
        <v>0.103761833991657</v>
      </c>
      <c r="AA47" s="38"/>
    </row>
    <row r="48" customFormat="false" ht="15" hidden="false" customHeight="false" outlineLevel="0" collapsed="false">
      <c r="B48" s="39" t="s">
        <v>76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68"/>
      <c r="Z48" s="68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68"/>
      <c r="Z49" s="68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68"/>
      <c r="Z50" s="68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68"/>
      <c r="Z51" s="68"/>
    </row>
    <row r="52" customFormat="false" ht="15" hidden="false" customHeight="false" outlineLevel="0" collapsed="false">
      <c r="O52" s="50"/>
      <c r="P52" s="34"/>
      <c r="Q52" s="35"/>
      <c r="R52" s="35"/>
      <c r="S52" s="35"/>
      <c r="T52" s="35"/>
      <c r="U52" s="35"/>
      <c r="V52" s="35"/>
      <c r="W52" s="35"/>
      <c r="X52" s="35"/>
      <c r="Y52" s="69"/>
      <c r="Z52" s="69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:E4 E7:E8">
    <cfRule type="expression" priority="2" aboveAverage="0" equalAverage="0" bottom="0" percent="0" rank="0" text="" dxfId="0">
      <formula>LEN(TRIM(E3))=0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8" activeCellId="0" sqref="O58"/>
    </sheetView>
  </sheetViews>
  <sheetFormatPr defaultColWidth="9.113281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4" min="14" style="0" width="10.06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6.4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6.4" hidden="false" customHeight="false" outlineLevel="0" collapsed="false">
      <c r="A7" s="2" t="s">
        <v>9</v>
      </c>
      <c r="E7" s="3" t="s">
        <v>77</v>
      </c>
      <c r="F7" s="3"/>
    </row>
    <row r="8" customFormat="false" ht="16.4" hidden="false" customHeight="false" outlineLevel="0" collapsed="false">
      <c r="A8" s="2" t="s">
        <v>11</v>
      </c>
      <c r="E8" s="6" t="s">
        <v>78</v>
      </c>
      <c r="F8" s="6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79</v>
      </c>
      <c r="C12" s="10"/>
      <c r="D12" s="10"/>
      <c r="E12" s="11" t="s">
        <v>80</v>
      </c>
      <c r="F12" s="11"/>
      <c r="G12" s="11"/>
      <c r="H12" s="11" t="s">
        <v>81</v>
      </c>
      <c r="I12" s="11"/>
      <c r="J12" s="11"/>
      <c r="K12" s="12" t="s">
        <v>82</v>
      </c>
      <c r="L12" s="12"/>
      <c r="M12" s="12"/>
      <c r="O12" s="13" t="s">
        <v>21</v>
      </c>
      <c r="P12" s="13"/>
      <c r="Q12" s="13"/>
      <c r="R12" s="13"/>
      <c r="S12" s="14" t="n">
        <v>2</v>
      </c>
    </row>
    <row r="13" customFormat="false" ht="15" hidden="false" customHeight="true" outlineLevel="0" collapsed="false">
      <c r="A13" s="8" t="s">
        <v>22</v>
      </c>
      <c r="B13" s="15" t="s">
        <v>83</v>
      </c>
      <c r="C13" s="15"/>
      <c r="D13" s="15"/>
      <c r="E13" s="16" t="s">
        <v>84</v>
      </c>
      <c r="F13" s="16"/>
      <c r="G13" s="16"/>
      <c r="H13" s="16" t="s">
        <v>85</v>
      </c>
      <c r="I13" s="16"/>
      <c r="J13" s="16"/>
      <c r="K13" s="17" t="s">
        <v>86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87</v>
      </c>
      <c r="C14" s="15"/>
      <c r="D14" s="15"/>
      <c r="E14" s="16" t="s">
        <v>88</v>
      </c>
      <c r="F14" s="16"/>
      <c r="G14" s="16"/>
      <c r="H14" s="16" t="s">
        <v>89</v>
      </c>
      <c r="I14" s="16"/>
      <c r="J14" s="16"/>
      <c r="K14" s="17" t="s">
        <v>90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91</v>
      </c>
      <c r="C15" s="15"/>
      <c r="D15" s="15"/>
      <c r="E15" s="16" t="s">
        <v>92</v>
      </c>
      <c r="F15" s="16"/>
      <c r="G15" s="16"/>
      <c r="H15" s="16" t="s">
        <v>93</v>
      </c>
      <c r="I15" s="16"/>
      <c r="J15" s="16"/>
      <c r="K15" s="17" t="s">
        <v>94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95</v>
      </c>
      <c r="C16" s="15"/>
      <c r="D16" s="15"/>
      <c r="E16" s="16" t="s">
        <v>96</v>
      </c>
      <c r="F16" s="16"/>
      <c r="G16" s="16"/>
      <c r="H16" s="16" t="s">
        <v>97</v>
      </c>
      <c r="I16" s="16"/>
      <c r="J16" s="16"/>
      <c r="K16" s="17" t="s">
        <v>98</v>
      </c>
      <c r="L16" s="17"/>
      <c r="M16" s="17"/>
      <c r="O16" s="33" t="str">
        <f aca="false">B12</f>
        <v>C093–A001</v>
      </c>
      <c r="P16" s="34"/>
      <c r="Q16" s="35" t="n">
        <f aca="false">AVERAGE(B36:D36)</f>
        <v>-0.32861698183169</v>
      </c>
      <c r="R16" s="35" t="n">
        <f aca="false">Q16-$Q$23</f>
        <v>1.77545420837967</v>
      </c>
      <c r="S16" s="35" t="n">
        <f aca="false">_xlfn.STDEV.P(B36:D36)</f>
        <v>1.34857214800539</v>
      </c>
      <c r="T16" s="35"/>
      <c r="U16" s="35" t="n">
        <f aca="false">AVERAGE((B36/B23),(C36/C23),(D36/D23))</f>
        <v>-1.59056595916049</v>
      </c>
      <c r="V16" s="35" t="n">
        <f aca="false">-(U16-$U$23)</f>
        <v>-8.04366385775922</v>
      </c>
      <c r="W16" s="35" t="n">
        <f aca="false">_xlfn.STDEV.P((B36/B23),(C36/C23),(D36/D23))</f>
        <v>6.02435965885147</v>
      </c>
      <c r="X16" s="35"/>
      <c r="Y16" s="36" t="n">
        <f aca="false">V16/($S$11*$S$12)*1000</f>
        <v>-1.81490610509008</v>
      </c>
      <c r="Z16" s="37" t="n">
        <f aca="false">W16/($S$11*$S$12)*1000</f>
        <v>1.35928692663616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99</v>
      </c>
      <c r="C17" s="15"/>
      <c r="D17" s="15"/>
      <c r="E17" s="16" t="s">
        <v>100</v>
      </c>
      <c r="F17" s="16"/>
      <c r="G17" s="16"/>
      <c r="H17" s="16" t="s">
        <v>101</v>
      </c>
      <c r="I17" s="16"/>
      <c r="J17" s="16"/>
      <c r="K17" s="17" t="s">
        <v>102</v>
      </c>
      <c r="L17" s="17"/>
      <c r="M17" s="17"/>
      <c r="O17" s="33" t="str">
        <f aca="false">B13</f>
        <v>C093–A002</v>
      </c>
      <c r="P17" s="34"/>
      <c r="Q17" s="35" t="n">
        <f aca="false">AVERAGE(B37:D37)</f>
        <v>-1.63971820541345</v>
      </c>
      <c r="R17" s="35" t="n">
        <f aca="false">Q17-$Q$23</f>
        <v>0.464352984797904</v>
      </c>
      <c r="S17" s="35" t="n">
        <f aca="false">_xlfn.STDEV.P(B37:D37)</f>
        <v>0.372470679854268</v>
      </c>
      <c r="T17" s="35"/>
      <c r="U17" s="35" t="n">
        <f aca="false">AVERAGE((B37/B24),(C37/C24),(D37/D24))</f>
        <v>-7.26934988189475</v>
      </c>
      <c r="V17" s="35" t="n">
        <f aca="false">-(U17-$U$23)</f>
        <v>-2.36487993502496</v>
      </c>
      <c r="W17" s="35" t="n">
        <f aca="false">_xlfn.STDEV.P((B37/B24),(C37/C24),(D37/D24))</f>
        <v>1.65671719702201</v>
      </c>
      <c r="X17" s="35"/>
      <c r="Y17" s="36" t="n">
        <f aca="false">V17/($S$11*$S$12)*1000</f>
        <v>-0.533592043101301</v>
      </c>
      <c r="Z17" s="37" t="n">
        <f aca="false">W17/($S$11*$S$12)*1000</f>
        <v>0.373808031819045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57</v>
      </c>
      <c r="B18" s="15" t="s">
        <v>103</v>
      </c>
      <c r="C18" s="15"/>
      <c r="D18" s="15"/>
      <c r="E18" s="16" t="s">
        <v>104</v>
      </c>
      <c r="F18" s="16"/>
      <c r="G18" s="16"/>
      <c r="H18" s="16" t="s">
        <v>105</v>
      </c>
      <c r="I18" s="16"/>
      <c r="J18" s="16"/>
      <c r="K18" s="17" t="s">
        <v>106</v>
      </c>
      <c r="L18" s="17"/>
      <c r="M18" s="17"/>
      <c r="O18" s="33" t="str">
        <f aca="false">B14</f>
        <v>C093–A006</v>
      </c>
      <c r="P18" s="34"/>
      <c r="Q18" s="35" t="n">
        <f aca="false">AVERAGE(B38:D38)</f>
        <v>-1.68751946607331</v>
      </c>
      <c r="R18" s="35" t="n">
        <f aca="false">Q18-$Q$23</f>
        <v>0.416551724138047</v>
      </c>
      <c r="S18" s="35" t="n">
        <f aca="false">_xlfn.STDEV.P(B38:D38)</f>
        <v>0.649326705877742</v>
      </c>
      <c r="T18" s="35"/>
      <c r="U18" s="35" t="n">
        <f aca="false">AVERAGE((B38/B25),(C38/C25),(D38/D25))</f>
        <v>-7.32668631344698</v>
      </c>
      <c r="V18" s="35" t="n">
        <f aca="false">-(U18-$U$23)</f>
        <v>-2.30754350347273</v>
      </c>
      <c r="W18" s="35" t="n">
        <f aca="false">_xlfn.STDEV.P((B38/B25),(C38/C25),(D38/D25))</f>
        <v>2.73413691066223</v>
      </c>
      <c r="X18" s="35"/>
      <c r="Y18" s="36" t="n">
        <f aca="false">V18/($S$11*$S$12)*1000</f>
        <v>-0.520655122624714</v>
      </c>
      <c r="Z18" s="37" t="n">
        <f aca="false">W18/($S$11*$S$12)*1000</f>
        <v>0.616908147712596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107</v>
      </c>
      <c r="C19" s="40"/>
      <c r="D19" s="40"/>
      <c r="E19" s="41" t="s">
        <v>108</v>
      </c>
      <c r="F19" s="41"/>
      <c r="G19" s="41"/>
      <c r="H19" s="41" t="s">
        <v>109</v>
      </c>
      <c r="I19" s="41"/>
      <c r="J19" s="41"/>
      <c r="K19" s="42" t="s">
        <v>110</v>
      </c>
      <c r="L19" s="42"/>
      <c r="M19" s="42"/>
      <c r="O19" s="33" t="str">
        <f aca="false">B15</f>
        <v>C093–A011</v>
      </c>
      <c r="P19" s="34"/>
      <c r="Q19" s="35" t="n">
        <f aca="false">AVERAGE(B39:D39)</f>
        <v>-2.03933259176864</v>
      </c>
      <c r="R19" s="35" t="n">
        <f aca="false">Q19-$Q$23</f>
        <v>0.0647385984427196</v>
      </c>
      <c r="S19" s="35" t="n">
        <f aca="false">_xlfn.STDEV.P(B39:D39)</f>
        <v>0.302726623388963</v>
      </c>
      <c r="T19" s="35"/>
      <c r="U19" s="35" t="n">
        <f aca="false">AVERAGE((B39/B26),(C39/C26),(D39/D26))</f>
        <v>-8.94949805556356</v>
      </c>
      <c r="V19" s="35" t="n">
        <f aca="false">-(U19-$U$23)</f>
        <v>-0.684731761356151</v>
      </c>
      <c r="W19" s="35" t="n">
        <f aca="false">_xlfn.STDEV.P((B39/B26),(C39/C26),(D39/D26))</f>
        <v>1.36898023755494</v>
      </c>
      <c r="X19" s="35"/>
      <c r="Y19" s="36" t="n">
        <f aca="false">V19/($S$11*$S$12)*1000</f>
        <v>-0.154497238573139</v>
      </c>
      <c r="Z19" s="37" t="n">
        <f aca="false">W19/($S$11*$S$12)*1000</f>
        <v>0.308885432661313</v>
      </c>
      <c r="AA19" s="38" t="str">
        <f aca="false">IF(AND(Y19&gt;(Z19*5),Y19&gt;($Y$23/2)),"Hit","")</f>
        <v/>
      </c>
      <c r="AB19" s="39" t="str">
        <f aca="false">IF(AND(Y19&gt;(Z19*3),Y19&gt;($Y$23/2)),"Hit","")</f>
        <v/>
      </c>
    </row>
    <row r="20" customFormat="false" ht="15" hidden="false" customHeight="true" outlineLevel="0" collapsed="false">
      <c r="O20" s="33" t="str">
        <f aca="false">B16</f>
        <v>C093–A025</v>
      </c>
      <c r="P20" s="34"/>
      <c r="Q20" s="35" t="n">
        <f aca="false">AVERAGE(B40:D40)</f>
        <v>-1.28422691879863</v>
      </c>
      <c r="R20" s="35" t="n">
        <f aca="false">Q20-$Q$23</f>
        <v>0.819844271412729</v>
      </c>
      <c r="S20" s="35" t="n">
        <f aca="false">_xlfn.STDEV.P(B40:D40)</f>
        <v>0.177608301154326</v>
      </c>
      <c r="T20" s="35"/>
      <c r="U20" s="35" t="n">
        <f aca="false">AVERAGE((B40/B27),(C40/C27),(D40/D27))</f>
        <v>-5.93417338259877</v>
      </c>
      <c r="V20" s="35" t="n">
        <f aca="false">-(U20-$U$23)</f>
        <v>-3.70005643432094</v>
      </c>
      <c r="W20" s="35" t="n">
        <f aca="false">_xlfn.STDEV.P((B40/B27),(C40/C27),(D40/D27))</f>
        <v>0.747425502161055</v>
      </c>
      <c r="X20" s="35"/>
      <c r="Y20" s="36" t="n">
        <f aca="false">V20/($S$11*$S$12)*1000</f>
        <v>-0.834850278502017</v>
      </c>
      <c r="Z20" s="37" t="n">
        <f aca="false">W20/($S$11*$S$12)*1000</f>
        <v>0.168642938213234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3" t="s">
        <v>68</v>
      </c>
      <c r="O21" s="33" t="str">
        <f aca="false">B17</f>
        <v>C093–A030</v>
      </c>
      <c r="P21" s="34"/>
      <c r="Q21" s="35" t="n">
        <f aca="false">AVERAGE(B41:D41)</f>
        <v>-4.32989247311831</v>
      </c>
      <c r="R21" s="35" t="n">
        <f aca="false">Q21-$Q$23</f>
        <v>-2.22582128290695</v>
      </c>
      <c r="S21" s="35" t="n">
        <f aca="false">_xlfn.STDEV.P(B41:D41)</f>
        <v>6.54121063498905</v>
      </c>
      <c r="T21" s="35"/>
      <c r="U21" s="35" t="n">
        <f aca="false">AVERAGE((B41/B28),(C41/C28),(D41/D28))</f>
        <v>-24.4812997893104</v>
      </c>
      <c r="V21" s="35" t="n">
        <f aca="false">-(U21-$U$23)</f>
        <v>14.8470699723907</v>
      </c>
      <c r="W21" s="35" t="n">
        <f aca="false">_xlfn.STDEV.P((B41/B28),(C41/C28),(D41/D28))</f>
        <v>36.2362488579528</v>
      </c>
      <c r="X21" s="35"/>
      <c r="Y21" s="36" t="n">
        <f aca="false">V21/($S$11*$S$12)*1000</f>
        <v>3.3499706616405</v>
      </c>
      <c r="Z21" s="37" t="n">
        <f aca="false">W21/($S$11*$S$12)*1000</f>
        <v>8.17604893004349</v>
      </c>
      <c r="AA21" s="38" t="str">
        <f aca="false">IF(AND(Y21&gt;(Z21*5),Y21&gt;($Y$23/2)),"Hit","")</f>
        <v/>
      </c>
      <c r="AB21" s="39" t="str">
        <f aca="false">IF(AND(Y21&gt;(Z21*3),Y21&gt;($Y$23/2)),"Hit","")</f>
        <v/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C093–A036</v>
      </c>
      <c r="P22" s="34"/>
      <c r="Q22" s="35" t="n">
        <f aca="false">AVERAGE(B42:D42)</f>
        <v>-4.03344456803852</v>
      </c>
      <c r="R22" s="35" t="n">
        <f aca="false">Q22-$Q$23</f>
        <v>-1.92937337782716</v>
      </c>
      <c r="S22" s="35" t="n">
        <f aca="false">_xlfn.STDEV.P(B42:D42)</f>
        <v>3.06718171281564</v>
      </c>
      <c r="T22" s="35"/>
      <c r="U22" s="35" t="n">
        <f aca="false">AVERAGE((B42/B29),(C42/C29),(D42/D29))</f>
        <v>-17.4494769144467</v>
      </c>
      <c r="V22" s="35" t="n">
        <f aca="false">-(U22-$U$23)</f>
        <v>7.81524709752696</v>
      </c>
      <c r="W22" s="35" t="n">
        <f aca="false">_xlfn.STDEV.P((B42/B29),(C42/C29),(D42/D29))</f>
        <v>12.6508050120909</v>
      </c>
      <c r="X22" s="35"/>
      <c r="Y22" s="36" t="n">
        <f aca="false">V22/($S$11*$S$12)*1000</f>
        <v>1.76336802742034</v>
      </c>
      <c r="Z22" s="37" t="n">
        <f aca="false">W22/($S$11*$S$12)*1000</f>
        <v>2.85442351355841</v>
      </c>
      <c r="AA22" s="38" t="str">
        <f aca="false">IF(AND(Y22&gt;(Z22*5),Y22&gt;($Y$23/2)),"Hit","")</f>
        <v/>
      </c>
      <c r="AB22" s="39" t="str">
        <f aca="false">IF(AND(Y22&gt;(Z22*3),Y22&gt;($Y$23/2)),"Hit","")</f>
        <v/>
      </c>
    </row>
    <row r="23" customFormat="false" ht="15" hidden="false" customHeight="true" outlineLevel="0" collapsed="false">
      <c r="A23" s="8" t="s">
        <v>16</v>
      </c>
      <c r="B23" s="0" t="n">
        <v>0.232389251997095</v>
      </c>
      <c r="C23" s="0" t="n">
        <v>0.214233841684822</v>
      </c>
      <c r="D23" s="0" t="n">
        <v>0.230210602759622</v>
      </c>
      <c r="E23" s="0" t="n">
        <v>0.212055192447349</v>
      </c>
      <c r="F23" s="0" t="n">
        <v>0.214233841684822</v>
      </c>
      <c r="G23" s="0" t="n">
        <v>0.218591140159768</v>
      </c>
      <c r="H23" s="0" t="n">
        <v>0.260711692084241</v>
      </c>
      <c r="I23" s="0" t="n">
        <v>0.233115468409586</v>
      </c>
      <c r="J23" s="0" t="n">
        <v>0.221496005809731</v>
      </c>
      <c r="K23" s="0" t="n">
        <v>0.218591140159768</v>
      </c>
      <c r="L23" s="0" t="n">
        <v>0.213507625272331</v>
      </c>
      <c r="M23" s="0" t="n">
        <v>0.218591140159768</v>
      </c>
      <c r="O23" s="44" t="str">
        <f aca="false">B19</f>
        <v>C093 w/o amine</v>
      </c>
      <c r="P23" s="45"/>
      <c r="Q23" s="46" t="n">
        <f aca="false">AVERAGE(B43:D43)</f>
        <v>-2.10407119021136</v>
      </c>
      <c r="R23" s="46"/>
      <c r="S23" s="46" t="n">
        <f aca="false">_xlfn.STDEV.P(B43:D43)</f>
        <v>0.146227359236403</v>
      </c>
      <c r="T23" s="46"/>
      <c r="U23" s="46" t="n">
        <f aca="false">AVERAGE((B43/B30),(C43/C30),(D43/D30))</f>
        <v>-9.63422981691971</v>
      </c>
      <c r="V23" s="46" t="n">
        <f aca="false">-U23</f>
        <v>9.63422981691971</v>
      </c>
      <c r="W23" s="46" t="n">
        <f aca="false">_xlfn.STDEV.P((B43/B30),(C43/C30),(D43/D30))</f>
        <v>0.639609284427774</v>
      </c>
      <c r="X23" s="46"/>
      <c r="Y23" s="46" t="n">
        <f aca="false">V23/($S$11*$S$12)*1000</f>
        <v>2.17378831609199</v>
      </c>
      <c r="Z23" s="47" t="n">
        <f aca="false">W23/($S$11*$S$12)*1000</f>
        <v>0.144316174284245</v>
      </c>
      <c r="AA23" s="38"/>
    </row>
    <row r="24" customFormat="false" ht="15" hidden="false" customHeight="true" outlineLevel="0" collapsed="false">
      <c r="A24" s="8" t="s">
        <v>22</v>
      </c>
      <c r="B24" s="0" t="n">
        <v>0.225127087872186</v>
      </c>
      <c r="C24" s="0" t="n">
        <v>0.225853304284677</v>
      </c>
      <c r="D24" s="0" t="n">
        <v>0.225853304284677</v>
      </c>
      <c r="E24" s="0" t="n">
        <v>0.213507625272331</v>
      </c>
      <c r="F24" s="0" t="n">
        <v>0.229484386347131</v>
      </c>
      <c r="G24" s="0" t="n">
        <v>0.225853304284677</v>
      </c>
      <c r="H24" s="0" t="n">
        <v>0.212055192447349</v>
      </c>
      <c r="I24" s="0" t="n">
        <v>0.216412490922295</v>
      </c>
      <c r="J24" s="0" t="n">
        <v>0.224400871459695</v>
      </c>
      <c r="K24" s="0" t="n">
        <v>0.219317356572259</v>
      </c>
      <c r="L24" s="0" t="n">
        <v>0.230936819172113</v>
      </c>
      <c r="M24" s="0" t="n">
        <v>0.220043572984749</v>
      </c>
      <c r="O24" s="33" t="str">
        <f aca="false">E12</f>
        <v>C028–A001</v>
      </c>
      <c r="P24" s="26"/>
      <c r="Q24" s="48" t="n">
        <f aca="false">AVERAGE(E36:G36)</f>
        <v>-1.39759733036715</v>
      </c>
      <c r="R24" s="48" t="n">
        <f aca="false">Q24-$Q$31</f>
        <v>-0.294831294030506</v>
      </c>
      <c r="S24" s="35" t="n">
        <f aca="false">_xlfn.STDEV.P(E36:G36)</f>
        <v>0.0385689334005425</v>
      </c>
      <c r="T24" s="26"/>
      <c r="U24" s="35" t="n">
        <f aca="false">AVERAGE((E36/E23),(F36/F23),(G36/G23))</f>
        <v>-6.50446710381424</v>
      </c>
      <c r="V24" s="48" t="n">
        <f aca="false">-(U24-$U$31)</f>
        <v>1.16498534604031</v>
      </c>
      <c r="W24" s="35" t="n">
        <f aca="false">_xlfn.STDEV.P((E36/E23),(F36/F23),(G36/G23))</f>
        <v>0.249774910208535</v>
      </c>
      <c r="X24" s="26"/>
      <c r="Y24" s="36" t="n">
        <f aca="false">V24/($S$11*$S$12)*1000</f>
        <v>0.262857704431478</v>
      </c>
      <c r="Z24" s="37" t="n">
        <f aca="false">W24/($S$11*$S$12)*1000</f>
        <v>0.0563571548304456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27</v>
      </c>
      <c r="B25" s="0" t="n">
        <v>0.235294117647059</v>
      </c>
      <c r="C25" s="0" t="n">
        <v>0.220043572984749</v>
      </c>
      <c r="D25" s="0" t="n">
        <v>0.231663035584604</v>
      </c>
      <c r="E25" s="0" t="n">
        <v>0.221496005809731</v>
      </c>
      <c r="F25" s="0" t="n">
        <v>0.22803195352215</v>
      </c>
      <c r="G25" s="0" t="n">
        <v>0.232389251997095</v>
      </c>
      <c r="H25" s="0" t="n">
        <v>0.210602759622367</v>
      </c>
      <c r="I25" s="0" t="n">
        <v>0.219317356572259</v>
      </c>
      <c r="J25" s="0" t="n">
        <v>0.209876543209876</v>
      </c>
      <c r="K25" s="0" t="n">
        <v>0.218591140159768</v>
      </c>
      <c r="L25" s="0" t="n">
        <v>0.222222222222222</v>
      </c>
      <c r="M25" s="0" t="n">
        <v>0.210602759622367</v>
      </c>
      <c r="O25" s="33" t="str">
        <f aca="false">E13</f>
        <v>C028–A002</v>
      </c>
      <c r="P25" s="26"/>
      <c r="Q25" s="48" t="n">
        <f aca="false">AVERAGE(E37:G37)</f>
        <v>-1.25951798294392</v>
      </c>
      <c r="R25" s="48" t="n">
        <f aca="false">Q25-$Q$31</f>
        <v>-0.15675194660728</v>
      </c>
      <c r="S25" s="35" t="n">
        <f aca="false">_xlfn.STDEV.P(E37:G37)</f>
        <v>0.0597599309010827</v>
      </c>
      <c r="T25" s="26"/>
      <c r="U25" s="35" t="n">
        <f aca="false">AVERAGE((E37/E24),(F37/F24),(G37/G24))</f>
        <v>-5.64771137156809</v>
      </c>
      <c r="V25" s="48" t="n">
        <f aca="false">-(U25-$U$31)</f>
        <v>0.308229613794157</v>
      </c>
      <c r="W25" s="35" t="n">
        <f aca="false">_xlfn.STDEV.P((E37/E24),(F37/F24),(G37/G24))</f>
        <v>0.154545730483782</v>
      </c>
      <c r="X25" s="26"/>
      <c r="Y25" s="36" t="n">
        <f aca="false">V25/($S$11*$S$12)*1000</f>
        <v>0.0695463930040967</v>
      </c>
      <c r="Z25" s="37" t="n">
        <f aca="false">W25/($S$11*$S$12)*1000</f>
        <v>0.0348704265531999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37</v>
      </c>
      <c r="B26" s="0" t="n">
        <v>0.225127087872186</v>
      </c>
      <c r="C26" s="0" t="n">
        <v>0.230210602759622</v>
      </c>
      <c r="D26" s="0" t="n">
        <v>0.22875816993464</v>
      </c>
      <c r="E26" s="0" t="n">
        <v>0.219317356572259</v>
      </c>
      <c r="F26" s="0" t="n">
        <v>0.217864923747277</v>
      </c>
      <c r="G26" s="0" t="n">
        <v>0.220043572984749</v>
      </c>
      <c r="H26" s="0" t="n">
        <v>0.208424110384895</v>
      </c>
      <c r="I26" s="0" t="n">
        <v>0.212055192447349</v>
      </c>
      <c r="J26" s="0" t="n">
        <v>0.211328976034858</v>
      </c>
      <c r="K26" s="0" t="n">
        <v>0.218591140159768</v>
      </c>
      <c r="L26" s="0" t="n">
        <v>0.230936819172113</v>
      </c>
      <c r="M26" s="0" t="n">
        <v>0.203340595497458</v>
      </c>
      <c r="O26" s="33" t="str">
        <f aca="false">E14</f>
        <v>C028–A006</v>
      </c>
      <c r="P26" s="26"/>
      <c r="Q26" s="48" t="n">
        <f aca="false">AVERAGE(E38:G38)</f>
        <v>-0.99764182424907</v>
      </c>
      <c r="R26" s="48" t="n">
        <f aca="false">Q26-$Q$31</f>
        <v>0.105124212087573</v>
      </c>
      <c r="S26" s="35" t="n">
        <f aca="false">_xlfn.STDEV.P(E38:G38)</f>
        <v>0.0739600840446536</v>
      </c>
      <c r="T26" s="26"/>
      <c r="U26" s="35" t="n">
        <f aca="false">AVERAGE((E38/E25),(F38/F25),(G38/G25))</f>
        <v>-4.39635217873692</v>
      </c>
      <c r="V26" s="48" t="n">
        <f aca="false">-(U26-$U$31)</f>
        <v>-0.943129579037009</v>
      </c>
      <c r="W26" s="35" t="n">
        <f aca="false">_xlfn.STDEV.P((E38/E25),(F38/F25),(G38/G25))</f>
        <v>0.408294333713601</v>
      </c>
      <c r="X26" s="26"/>
      <c r="Y26" s="36" t="n">
        <f aca="false">V26/($S$11*$S$12)*1000</f>
        <v>-0.212799995270083</v>
      </c>
      <c r="Z26" s="37" t="n">
        <f aca="false">W26/($S$11*$S$12)*1000</f>
        <v>0.0921241727693144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47</v>
      </c>
      <c r="B27" s="0" t="n">
        <v>0.218591140159768</v>
      </c>
      <c r="C27" s="0" t="n">
        <v>0.209150326797386</v>
      </c>
      <c r="D27" s="0" t="n">
        <v>0.22076978939724</v>
      </c>
      <c r="E27" s="0" t="n">
        <v>0.212055192447349</v>
      </c>
      <c r="F27" s="0" t="n">
        <v>0.21278140885984</v>
      </c>
      <c r="G27" s="0" t="n">
        <v>0.206971677559913</v>
      </c>
      <c r="H27" s="0" t="n">
        <v>0.220043572984749</v>
      </c>
      <c r="I27" s="0" t="n">
        <v>0.210602759622367</v>
      </c>
      <c r="J27" s="0" t="n">
        <v>0.213507625272331</v>
      </c>
      <c r="K27" s="0" t="n">
        <v>0.206971677559913</v>
      </c>
      <c r="L27" s="0" t="n">
        <v>0.209150326797386</v>
      </c>
      <c r="M27" s="0" t="n">
        <v>0.211328976034858</v>
      </c>
      <c r="O27" s="33" t="str">
        <f aca="false">E15</f>
        <v>C028–A011</v>
      </c>
      <c r="P27" s="26"/>
      <c r="Q27" s="48" t="n">
        <f aca="false">AVERAGE(E39:G39)</f>
        <v>-1.0903522432332</v>
      </c>
      <c r="R27" s="48" t="n">
        <f aca="false">Q27-$Q$31</f>
        <v>0.0124137931034414</v>
      </c>
      <c r="S27" s="35" t="n">
        <f aca="false">_xlfn.STDEV.P(E39:G39)</f>
        <v>0.0519641092370161</v>
      </c>
      <c r="T27" s="26"/>
      <c r="U27" s="35" t="n">
        <f aca="false">AVERAGE((E39/E26),(F39/F26),(G39/G26))</f>
        <v>-4.9761900636796</v>
      </c>
      <c r="V27" s="48" t="n">
        <f aca="false">-(U27-$U$31)</f>
        <v>-0.363291694094325</v>
      </c>
      <c r="W27" s="35" t="n">
        <f aca="false">_xlfn.STDEV.P((E39/E26),(F39/F26),(G39/G26))</f>
        <v>0.217653607332211</v>
      </c>
      <c r="X27" s="26"/>
      <c r="Y27" s="36" t="n">
        <f aca="false">V27/($S$11*$S$12)*1000</f>
        <v>-0.0819701475844597</v>
      </c>
      <c r="Z27" s="37" t="n">
        <f aca="false">W27/($S$11*$S$12)*1000</f>
        <v>0.0491095684413833</v>
      </c>
      <c r="AA27" s="38" t="str">
        <f aca="false">IF(AND(Y27&gt;(Z27*5),Y27&gt;($Y$31/2)),"Hit","")</f>
        <v/>
      </c>
      <c r="AB27" s="39" t="str">
        <f aca="false">IF(AND(Y27&gt;(Z27*3),Y27&gt;($Y$31/2)),"Hit","")</f>
        <v/>
      </c>
    </row>
    <row r="28" customFormat="false" ht="15" hidden="false" customHeight="true" outlineLevel="0" collapsed="false">
      <c r="A28" s="8" t="s">
        <v>52</v>
      </c>
      <c r="B28" s="0" t="n">
        <v>0.220043572984749</v>
      </c>
      <c r="C28" s="0" t="n">
        <v>0.209876543209876</v>
      </c>
      <c r="D28" s="0" t="n">
        <v>0.178649237472767</v>
      </c>
      <c r="E28" s="0" t="n">
        <v>0.207697893972404</v>
      </c>
      <c r="F28" s="0" t="n">
        <v>0.219317356572258</v>
      </c>
      <c r="G28" s="0" t="n">
        <v>0.214233841684822</v>
      </c>
      <c r="H28" s="0" t="n">
        <v>0.208424110384895</v>
      </c>
      <c r="I28" s="0" t="n">
        <v>0.206245461147422</v>
      </c>
      <c r="J28" s="0" t="n">
        <v>0.206245461147422</v>
      </c>
      <c r="K28" s="0" t="n">
        <v>0.232389251997095</v>
      </c>
      <c r="L28" s="0" t="n">
        <v>0.194625998547567</v>
      </c>
      <c r="M28" s="0" t="n">
        <v>0.209150326797386</v>
      </c>
      <c r="O28" s="33" t="str">
        <f aca="false">E16</f>
        <v>C028–A025</v>
      </c>
      <c r="P28" s="26"/>
      <c r="Q28" s="48" t="n">
        <f aca="false">AVERAGE(E40:G40)</f>
        <v>-0.989707081942896</v>
      </c>
      <c r="R28" s="48" t="n">
        <f aca="false">Q28-$Q$31</f>
        <v>0.113058954393747</v>
      </c>
      <c r="S28" s="35" t="n">
        <f aca="false">_xlfn.STDEV.P(E40:G40)</f>
        <v>0.0359719087193309</v>
      </c>
      <c r="T28" s="26"/>
      <c r="U28" s="35" t="n">
        <f aca="false">AVERAGE((E40/E27),(F40/F27),(G40/G27))</f>
        <v>-4.70200097739259</v>
      </c>
      <c r="V28" s="48" t="n">
        <f aca="false">-(U28-$U$31)</f>
        <v>-0.637480780381338</v>
      </c>
      <c r="W28" s="35" t="n">
        <f aca="false">_xlfn.STDEV.P((E40/E27),(F40/F27),(G40/G27))</f>
        <v>0.224846774378337</v>
      </c>
      <c r="X28" s="26"/>
      <c r="Y28" s="36" t="n">
        <f aca="false">V28/($S$11*$S$12)*1000</f>
        <v>-0.143835916151024</v>
      </c>
      <c r="Z28" s="37" t="n">
        <f aca="false">W28/($S$11*$S$12)*1000</f>
        <v>0.0507325754463757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57</v>
      </c>
      <c r="B29" s="0" t="n">
        <v>0.236746550472041</v>
      </c>
      <c r="C29" s="0" t="n">
        <v>0.206245461147422</v>
      </c>
      <c r="D29" s="0" t="n">
        <v>0.231663035584604</v>
      </c>
      <c r="E29" s="0" t="n">
        <v>0.216412490922295</v>
      </c>
      <c r="F29" s="0" t="n">
        <v>0.223674655047204</v>
      </c>
      <c r="G29" s="0" t="n">
        <v>0.215686274509804</v>
      </c>
      <c r="H29" s="0" t="n">
        <v>0.205519244734931</v>
      </c>
      <c r="I29" s="0" t="n">
        <v>0.212055192447349</v>
      </c>
      <c r="J29" s="0" t="n">
        <v>0.211328976034858</v>
      </c>
      <c r="K29" s="0" t="n">
        <v>0.218591140159768</v>
      </c>
      <c r="L29" s="0" t="n">
        <v>0.209150326797386</v>
      </c>
      <c r="M29" s="0" t="n">
        <v>0.201161946259986</v>
      </c>
      <c r="O29" s="33" t="str">
        <f aca="false">E17</f>
        <v>C028–A030</v>
      </c>
      <c r="P29" s="50"/>
      <c r="Q29" s="48" t="n">
        <f aca="false">AVERAGE(E41:G41)</f>
        <v>-0.625480163144253</v>
      </c>
      <c r="R29" s="48" t="n">
        <f aca="false">Q29-$Q$31</f>
        <v>0.477285873192389</v>
      </c>
      <c r="S29" s="35" t="n">
        <f aca="false">_xlfn.STDEV.P(E41:G41)</f>
        <v>0.0309571351754997</v>
      </c>
      <c r="T29" s="26"/>
      <c r="U29" s="35" t="n">
        <f aca="false">AVERAGE((E41/E28),(F41/F28),(G41/G28))</f>
        <v>-2.92616518960075</v>
      </c>
      <c r="V29" s="48" t="n">
        <f aca="false">-(U29-$U$31)</f>
        <v>-2.41331656817318</v>
      </c>
      <c r="W29" s="35" t="n">
        <f aca="false">_xlfn.STDEV.P((E41/E28),(F41/F28),(G41/G28))</f>
        <v>0.126446858870652</v>
      </c>
      <c r="X29" s="26"/>
      <c r="Y29" s="36" t="n">
        <f aca="false">V29/($S$11*$S$12)*1000</f>
        <v>-0.544520886320663</v>
      </c>
      <c r="Z29" s="37" t="n">
        <f aca="false">W29/($S$11*$S$12)*1000</f>
        <v>0.0285304284455443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62</v>
      </c>
      <c r="B30" s="0" t="n">
        <v>0.220043572984749</v>
      </c>
      <c r="C30" s="0" t="n">
        <v>0.217138707334786</v>
      </c>
      <c r="D30" s="0" t="n">
        <v>0.217864923747277</v>
      </c>
      <c r="E30" s="0" t="n">
        <v>0.217138707334786</v>
      </c>
      <c r="F30" s="0" t="n">
        <v>0.20479302832244</v>
      </c>
      <c r="G30" s="0" t="n">
        <v>0.198983297022513</v>
      </c>
      <c r="H30" s="0" t="n">
        <v>0.207697893972404</v>
      </c>
      <c r="I30" s="0" t="n">
        <v>0.208424110384895</v>
      </c>
      <c r="J30" s="0" t="n">
        <v>0.203340595497458</v>
      </c>
      <c r="K30" s="0" t="n">
        <v>0.207697893972404</v>
      </c>
      <c r="L30" s="0" t="n">
        <v>0.194625998547567</v>
      </c>
      <c r="M30" s="0" t="n">
        <v>0.198257080610022</v>
      </c>
      <c r="O30" s="33" t="str">
        <f aca="false">E18</f>
        <v>C028–A036</v>
      </c>
      <c r="P30" s="51"/>
      <c r="Q30" s="48" t="n">
        <f aca="false">AVERAGE(E42:G42)</f>
        <v>-0.934608824619997</v>
      </c>
      <c r="R30" s="48" t="n">
        <f aca="false">Q30-$Q$31</f>
        <v>0.168157211716646</v>
      </c>
      <c r="S30" s="35" t="n">
        <f aca="false">_xlfn.STDEV.P(E42:G42)</f>
        <v>0.0808120642998501</v>
      </c>
      <c r="T30" s="51"/>
      <c r="U30" s="35" t="n">
        <f aca="false">AVERAGE((E42/E29),(F42/F29),(G42/G29))</f>
        <v>-4.28163347868941</v>
      </c>
      <c r="V30" s="48" t="n">
        <f aca="false">-(U30-$U$31)</f>
        <v>-1.05784827908452</v>
      </c>
      <c r="W30" s="35" t="n">
        <f aca="false">_xlfn.STDEV.P((E42/E29),(F42/F29),(G42/G29))</f>
        <v>0.425581133174579</v>
      </c>
      <c r="X30" s="51"/>
      <c r="Y30" s="36" t="n">
        <f aca="false">V30/($S$11*$S$12)*1000</f>
        <v>-0.238684178493799</v>
      </c>
      <c r="Z30" s="37" t="n">
        <f aca="false">W30/($S$11*$S$12)*1000</f>
        <v>0.0960246239112316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44" t="str">
        <f aca="false">E19</f>
        <v>C028 w/o amine</v>
      </c>
      <c r="P31" s="45"/>
      <c r="Q31" s="52" t="n">
        <f aca="false">AVERAGE(E43:G43)</f>
        <v>-1.10276603633664</v>
      </c>
      <c r="R31" s="52"/>
      <c r="S31" s="46" t="n">
        <f aca="false">_xlfn.STDEV.P(E43:G43)</f>
        <v>0.0345862660423122</v>
      </c>
      <c r="T31" s="53"/>
      <c r="U31" s="46" t="n">
        <f aca="false">AVERAGE((E43/E30),(F43/F30),(G43/G30))</f>
        <v>-5.33948175777393</v>
      </c>
      <c r="V31" s="54" t="n">
        <f aca="false">-U31</f>
        <v>5.33948175777393</v>
      </c>
      <c r="W31" s="46" t="n">
        <f aca="false">_xlfn.STDEV.P((E43/E30),(F43/F30),(G43/G30))</f>
        <v>0.336060600463991</v>
      </c>
      <c r="X31" s="53"/>
      <c r="Y31" s="46" t="n">
        <f aca="false">V31/($S$11*$S$12)*1000</f>
        <v>1.20475671429917</v>
      </c>
      <c r="Z31" s="47" t="n">
        <f aca="false">W31/($S$11*$S$12)*1000</f>
        <v>0.0758259477581207</v>
      </c>
      <c r="AA31" s="38"/>
    </row>
    <row r="32" customFormat="false" ht="15" hidden="false" customHeight="true" outlineLevel="0" collapsed="false">
      <c r="B32" s="49"/>
      <c r="C32" s="55" t="s">
        <v>69</v>
      </c>
      <c r="O32" s="56" t="str">
        <f aca="false">H12</f>
        <v>C037–A001</v>
      </c>
      <c r="P32" s="26"/>
      <c r="Q32" s="48" t="n">
        <f aca="false">AVERAGE(H36:J36)</f>
        <v>-2.32404894327031</v>
      </c>
      <c r="R32" s="48" t="n">
        <f aca="false">Q32-$Q$39</f>
        <v>-1.16704486466443</v>
      </c>
      <c r="S32" s="35" t="n">
        <f aca="false">_xlfn.STDEV.P(H36:J36)</f>
        <v>1.52154296953248</v>
      </c>
      <c r="T32" s="30"/>
      <c r="U32" s="35" t="n">
        <f aca="false">AVERAGE((H36/H23),(I36/I23),(J36/J23))</f>
        <v>-9.3885400861978</v>
      </c>
      <c r="V32" s="48" t="n">
        <f aca="false">-(U32-$U$39)</f>
        <v>3.78571330452556</v>
      </c>
      <c r="W32" s="35" t="n">
        <f aca="false">_xlfn.STDEV.P((H36/H23),(I36/I23),(J36/J23))</f>
        <v>5.5051381481387</v>
      </c>
      <c r="X32" s="30"/>
      <c r="Y32" s="36" t="n">
        <f aca="false">V32/($S$11*$S$12)*1000</f>
        <v>0.854177189649268</v>
      </c>
      <c r="Z32" s="37" t="n">
        <f aca="false">W32/($S$11*$S$12)*1000</f>
        <v>1.24213405869555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56" t="str">
        <f aca="false">H13</f>
        <v>C037–A002</v>
      </c>
      <c r="P33" s="34"/>
      <c r="Q33" s="48" t="n">
        <f aca="false">AVERAGE(H37:J37)</f>
        <v>-1.26912866147577</v>
      </c>
      <c r="R33" s="48" t="n">
        <f aca="false">Q33-$Q$39</f>
        <v>-0.112124582869892</v>
      </c>
      <c r="S33" s="35" t="n">
        <f aca="false">_xlfn.STDEV.P(H37:J37)</f>
        <v>0.0518865609444774</v>
      </c>
      <c r="T33" s="35"/>
      <c r="U33" s="35" t="n">
        <f aca="false">AVERAGE((H37/H24),(I37/I24),(J37/J24))</f>
        <v>-5.83440516120176</v>
      </c>
      <c r="V33" s="48" t="n">
        <f aca="false">-(U33-$U$39)</f>
        <v>0.231578379529516</v>
      </c>
      <c r="W33" s="35" t="n">
        <f aca="false">_xlfn.STDEV.P((H37/H24),(I37/I24),(J37/J24))</f>
        <v>0.262730046610397</v>
      </c>
      <c r="X33" s="35"/>
      <c r="Y33" s="36" t="n">
        <f aca="false">V33/($S$11*$S$12)*1000</f>
        <v>0.0522514394245298</v>
      </c>
      <c r="Z33" s="37" t="n">
        <f aca="false">W33/($S$11*$S$12)*1000</f>
        <v>0.0592802451738261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70</v>
      </c>
      <c r="E34" s="43" t="s">
        <v>71</v>
      </c>
      <c r="O34" s="56" t="str">
        <f aca="false">H14</f>
        <v>C037–A006</v>
      </c>
      <c r="P34" s="34"/>
      <c r="Q34" s="48" t="n">
        <f aca="false">AVERAGE(H38:J38)</f>
        <v>-1.07414163885792</v>
      </c>
      <c r="R34" s="48" t="n">
        <f aca="false">Q34-$Q$39</f>
        <v>0.0828624397479511</v>
      </c>
      <c r="S34" s="35" t="n">
        <f aca="false">_xlfn.STDEV.P(H38:J38)</f>
        <v>0.0315825363262156</v>
      </c>
      <c r="T34" s="35"/>
      <c r="U34" s="35" t="n">
        <f aca="false">AVERAGE((H38/H25),(I38/I25),(J38/J25))</f>
        <v>-5.0357107534265</v>
      </c>
      <c r="V34" s="48" t="n">
        <f aca="false">-(U34-$U$39)</f>
        <v>-0.567116028245742</v>
      </c>
      <c r="W34" s="35" t="n">
        <f aca="false">_xlfn.STDEV.P((H38/H25),(I38/I25),(J38/J25))</f>
        <v>0.0461894291529369</v>
      </c>
      <c r="X34" s="35"/>
      <c r="Y34" s="36" t="n">
        <f aca="false">V34/($S$11*$S$12)*1000</f>
        <v>-0.127959392654725</v>
      </c>
      <c r="Z34" s="37" t="n">
        <f aca="false">W34/($S$11*$S$12)*1000</f>
        <v>0.0104218026067096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56" t="str">
        <f aca="false">H15</f>
        <v>C037–A011</v>
      </c>
      <c r="P35" s="34"/>
      <c r="Q35" s="48" t="n">
        <f aca="false">AVERAGE(H39:J39)</f>
        <v>-1.30125324434551</v>
      </c>
      <c r="R35" s="48" t="n">
        <f aca="false">Q35-$Q$39</f>
        <v>-0.144249165739638</v>
      </c>
      <c r="S35" s="35" t="n">
        <f aca="false">_xlfn.STDEV.P(H39:J39)</f>
        <v>0.136155381169521</v>
      </c>
      <c r="T35" s="35"/>
      <c r="U35" s="35" t="n">
        <f aca="false">AVERAGE((H39/H26),(I39/I26),(J39/J26))</f>
        <v>-6.18336959860805</v>
      </c>
      <c r="V35" s="48" t="n">
        <f aca="false">-(U35-$U$39)</f>
        <v>0.580542816935804</v>
      </c>
      <c r="W35" s="35" t="n">
        <f aca="false">_xlfn.STDEV.P((H39/H26),(I39/I26),(J39/J26))</f>
        <v>0.69132313664101</v>
      </c>
      <c r="X35" s="35"/>
      <c r="Y35" s="36" t="n">
        <f aca="false">V35/($S$11*$S$12)*1000</f>
        <v>0.130988902738223</v>
      </c>
      <c r="Z35" s="37" t="n">
        <f aca="false">W35/($S$11*$S$12)*1000</f>
        <v>0.155984462238495</v>
      </c>
      <c r="AA35" s="38" t="str">
        <f aca="false">IF(AND(Y35&gt;(Z35*5),Y35&gt;($Y$39/2)),"Hit","")</f>
        <v/>
      </c>
      <c r="AB35" s="39" t="str">
        <f aca="false">IF(AND(Y35&gt;(Z35*3),Y35&gt;($Y$39/2)),"Hit","")</f>
        <v/>
      </c>
    </row>
    <row r="36" customFormat="false" ht="15" hidden="false" customHeight="true" outlineLevel="0" collapsed="false">
      <c r="A36" s="8" t="s">
        <v>16</v>
      </c>
      <c r="B36" s="0" t="n">
        <v>-0.894549499443969</v>
      </c>
      <c r="C36" s="0" t="n">
        <v>-1.62291434927691</v>
      </c>
      <c r="D36" s="0" t="n">
        <v>1.53161290322581</v>
      </c>
      <c r="E36" s="0" t="n">
        <v>-1.45210233592891</v>
      </c>
      <c r="F36" s="0" t="n">
        <v>-1.3721468298109</v>
      </c>
      <c r="G36" s="0" t="n">
        <v>-1.36854282536164</v>
      </c>
      <c r="H36" s="0" t="n">
        <v>-4.47541713014462</v>
      </c>
      <c r="I36" s="0" t="n">
        <v>-1.21161290322574</v>
      </c>
      <c r="J36" s="0" t="n">
        <v>-1.28511679644056</v>
      </c>
      <c r="K36" s="0" t="n">
        <v>-0.697931034482826</v>
      </c>
      <c r="L36" s="0" t="n">
        <v>-0.577753058954366</v>
      </c>
      <c r="M36" s="0" t="n">
        <v>1.92231368186876</v>
      </c>
      <c r="O36" s="56" t="str">
        <f aca="false">H16</f>
        <v>C037–A025</v>
      </c>
      <c r="P36" s="34"/>
      <c r="Q36" s="48" t="n">
        <f aca="false">AVERAGE(H40:J40)</f>
        <v>-1.18329996292183</v>
      </c>
      <c r="R36" s="48" t="n">
        <f aca="false">Q36-$Q$39</f>
        <v>-0.026295884315958</v>
      </c>
      <c r="S36" s="35" t="n">
        <f aca="false">_xlfn.STDEV.P(H40:J40)</f>
        <v>0.105615120411689</v>
      </c>
      <c r="T36" s="35"/>
      <c r="U36" s="35" t="n">
        <f aca="false">AVERAGE((H40/H27),(I40/I27),(J40/J27))</f>
        <v>-5.51264764787119</v>
      </c>
      <c r="V36" s="48" t="n">
        <f aca="false">-(U36-$U$39)</f>
        <v>-0.0901791338010547</v>
      </c>
      <c r="W36" s="35" t="n">
        <f aca="false">_xlfn.STDEV.P((H40/H27),(I40/I27),(J40/J27))</f>
        <v>0.503383332487511</v>
      </c>
      <c r="X36" s="35"/>
      <c r="Y36" s="36" t="n">
        <f aca="false">V36/($S$11*$S$12)*1000</f>
        <v>-0.0203472774821874</v>
      </c>
      <c r="Z36" s="37" t="n">
        <f aca="false">W36/($S$11*$S$12)*1000</f>
        <v>0.113579271770648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0" t="n">
        <v>-1.94229143492774</v>
      </c>
      <c r="C37" s="0" t="n">
        <v>-1.86184649610684</v>
      </c>
      <c r="D37" s="0" t="n">
        <v>-1.11501668520579</v>
      </c>
      <c r="E37" s="0" t="n">
        <v>-1.18042269187976</v>
      </c>
      <c r="F37" s="0" t="n">
        <v>-1.27328142380415</v>
      </c>
      <c r="G37" s="0" t="n">
        <v>-1.32484983314785</v>
      </c>
      <c r="H37" s="0" t="n">
        <v>-1.21753058954395</v>
      </c>
      <c r="I37" s="0" t="n">
        <v>-1.34011123470534</v>
      </c>
      <c r="J37" s="0" t="n">
        <v>-1.24974416017802</v>
      </c>
      <c r="K37" s="0" t="n">
        <v>-1.43385984427136</v>
      </c>
      <c r="L37" s="0" t="n">
        <v>-1.6303893214683</v>
      </c>
      <c r="M37" s="0" t="n">
        <v>-1.23666295884307</v>
      </c>
      <c r="O37" s="56" t="str">
        <f aca="false">H17</f>
        <v>C037–A030</v>
      </c>
      <c r="P37" s="34"/>
      <c r="Q37" s="48" t="n">
        <f aca="false">AVERAGE(H41:J41)</f>
        <v>-0.615187245087196</v>
      </c>
      <c r="R37" s="48" t="n">
        <f aca="false">Q37-$Q$39</f>
        <v>0.541816833518678</v>
      </c>
      <c r="S37" s="35" t="n">
        <f aca="false">_xlfn.STDEV.P(H41:J41)</f>
        <v>0.0694170854609844</v>
      </c>
      <c r="T37" s="35"/>
      <c r="U37" s="35" t="n">
        <f aca="false">AVERAGE((H41/H28),(I41/I28),(J41/J28))</f>
        <v>-2.97123457094096</v>
      </c>
      <c r="V37" s="48" t="n">
        <f aca="false">-(U37-$U$39)</f>
        <v>-2.63159221073128</v>
      </c>
      <c r="W37" s="35" t="n">
        <f aca="false">_xlfn.STDEV.P((H41/H28),(I41/I28),(J41/J28))</f>
        <v>0.32531141264596</v>
      </c>
      <c r="X37" s="35"/>
      <c r="Y37" s="36" t="n">
        <f aca="false">V37/($S$11*$S$12)*1000</f>
        <v>-0.593770805670416</v>
      </c>
      <c r="Z37" s="37" t="n">
        <f aca="false">W37/($S$11*$S$12)*1000</f>
        <v>0.0734005894959297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0" t="n">
        <v>-1.50771968854266</v>
      </c>
      <c r="C38" s="0" t="n">
        <v>-0.997552836485014</v>
      </c>
      <c r="D38" s="0" t="n">
        <v>-2.55728587319226</v>
      </c>
      <c r="E38" s="0" t="n">
        <v>-1.10166852057835</v>
      </c>
      <c r="F38" s="0" t="n">
        <v>-0.936195773081033</v>
      </c>
      <c r="G38" s="0" t="n">
        <v>-0.955061179087828</v>
      </c>
      <c r="H38" s="0" t="n">
        <v>-1.05494994438261</v>
      </c>
      <c r="I38" s="0" t="n">
        <v>-1.11866518353715</v>
      </c>
      <c r="J38" s="0" t="n">
        <v>-1.04880978865401</v>
      </c>
      <c r="K38" s="0" t="n">
        <v>-0.85899888765297</v>
      </c>
      <c r="L38" s="0" t="n">
        <v>-1.10887652947725</v>
      </c>
      <c r="M38" s="0" t="n">
        <v>-1.50718576195772</v>
      </c>
      <c r="O38" s="56" t="str">
        <f aca="false">H18</f>
        <v>C037–A036</v>
      </c>
      <c r="P38" s="34"/>
      <c r="Q38" s="48" t="n">
        <f aca="false">AVERAGE(H42:J42)</f>
        <v>-1.26835743418615</v>
      </c>
      <c r="R38" s="48" t="n">
        <f aca="false">Q38-$Q$39</f>
        <v>-0.111353355580281</v>
      </c>
      <c r="S38" s="35" t="n">
        <f aca="false">_xlfn.STDEV.P(H42:J42)</f>
        <v>0.0228879208935838</v>
      </c>
      <c r="T38" s="35"/>
      <c r="U38" s="35" t="n">
        <f aca="false">AVERAGE((H42/H29),(I42/I29),(J42/J29))</f>
        <v>-6.05005290988255</v>
      </c>
      <c r="V38" s="48" t="n">
        <f aca="false">-(U38-$U$39)</f>
        <v>0.447226128210308</v>
      </c>
      <c r="W38" s="35" t="n">
        <f aca="false">_xlfn.STDEV.P((H42/H29),(I42/I29),(J42/J29))</f>
        <v>0.0387405142615848</v>
      </c>
      <c r="X38" s="35"/>
      <c r="Y38" s="36" t="n">
        <f aca="false">V38/($S$11*$S$12)*1000</f>
        <v>0.100908422430124</v>
      </c>
      <c r="Z38" s="37" t="n">
        <f aca="false">W38/($S$11*$S$12)*1000</f>
        <v>0.00874109076299296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0" t="n">
        <v>-2.32591768631809</v>
      </c>
      <c r="C39" s="0" t="n">
        <v>-2.17147942157948</v>
      </c>
      <c r="D39" s="0" t="n">
        <v>-1.62060066740834</v>
      </c>
      <c r="E39" s="0" t="n">
        <v>-1.11884315906555</v>
      </c>
      <c r="F39" s="0" t="n">
        <v>-1.01744160177968</v>
      </c>
      <c r="G39" s="0" t="n">
        <v>-1.13477196885437</v>
      </c>
      <c r="H39" s="0" t="n">
        <v>-1.48622914349275</v>
      </c>
      <c r="I39" s="0" t="n">
        <v>-1.25508342602876</v>
      </c>
      <c r="J39" s="0" t="n">
        <v>-1.16244716351503</v>
      </c>
      <c r="K39" s="0" t="n">
        <v>-1.61379310344846</v>
      </c>
      <c r="L39" s="0" t="n">
        <v>-1.91902113459388</v>
      </c>
      <c r="M39" s="0" t="n">
        <v>-1.73859844271416</v>
      </c>
      <c r="O39" s="57" t="str">
        <f aca="false">H19</f>
        <v>C037 w/o amine</v>
      </c>
      <c r="P39" s="45"/>
      <c r="Q39" s="52" t="n">
        <f aca="false">AVERAGE(H43:J43)</f>
        <v>-1.15700407860587</v>
      </c>
      <c r="R39" s="46"/>
      <c r="S39" s="46" t="n">
        <f aca="false">_xlfn.STDEV.P(H43:J43)</f>
        <v>0.0308765814028385</v>
      </c>
      <c r="T39" s="46"/>
      <c r="U39" s="46" t="n">
        <f aca="false">AVERAGE((H43/H30),(I43/I30),(J43/J30))</f>
        <v>-5.60282678167224</v>
      </c>
      <c r="V39" s="46" t="n">
        <f aca="false">-U39</f>
        <v>5.60282678167224</v>
      </c>
      <c r="W39" s="46" t="n">
        <f aca="false">_xlfn.STDEV.P((H43/H30),(I43/I30),(J43/J30))</f>
        <v>0.117184870425018</v>
      </c>
      <c r="X39" s="46"/>
      <c r="Y39" s="46" t="n">
        <f aca="false">V39/($S$11*$S$12)*1000</f>
        <v>1.26417571788634</v>
      </c>
      <c r="Z39" s="47" t="n">
        <f aca="false">W39/($S$11*$S$12)*1000</f>
        <v>0.026440629608533</v>
      </c>
      <c r="AA39" s="38"/>
    </row>
    <row r="40" customFormat="false" ht="15" hidden="false" customHeight="true" outlineLevel="0" collapsed="false">
      <c r="A40" s="8" t="s">
        <v>47</v>
      </c>
      <c r="B40" s="0" t="n">
        <v>-1.12600667408229</v>
      </c>
      <c r="C40" s="0" t="n">
        <v>-1.19439377085633</v>
      </c>
      <c r="D40" s="0" t="n">
        <v>-1.53228031145726</v>
      </c>
      <c r="E40" s="0" t="n">
        <v>-0.9926585094549</v>
      </c>
      <c r="F40" s="0" t="n">
        <v>-0.944249165739781</v>
      </c>
      <c r="G40" s="0" t="n">
        <v>-1.03221357063401</v>
      </c>
      <c r="H40" s="0" t="n">
        <v>-1.13935483870989</v>
      </c>
      <c r="I40" s="0" t="n">
        <v>-1.08164627363733</v>
      </c>
      <c r="J40" s="0" t="n">
        <v>-1.32889877641828</v>
      </c>
      <c r="K40" s="0" t="n">
        <v>-0.846807563959868</v>
      </c>
      <c r="L40" s="0" t="n">
        <v>-1.17170189099</v>
      </c>
      <c r="M40" s="0" t="n">
        <v>-1.11145717463852</v>
      </c>
      <c r="O40" s="56" t="str">
        <f aca="false">K12</f>
        <v>C054–A001</v>
      </c>
      <c r="P40" s="34"/>
      <c r="Q40" s="48" t="n">
        <f aca="false">AVERAGE(K36:M36)</f>
        <v>0.215543196143855</v>
      </c>
      <c r="R40" s="48" t="n">
        <f aca="false">Q40-$Q$47</f>
        <v>2.70157953281429</v>
      </c>
      <c r="S40" s="35" t="n">
        <f aca="false">_xlfn.STDEV.P(K36:M36)</f>
        <v>1.20786583268638</v>
      </c>
      <c r="T40" s="35"/>
      <c r="U40" s="35" t="n">
        <f aca="false">AVERAGE((K36/K23),(L36/L23),(M36/M23))</f>
        <v>0.965079619658571</v>
      </c>
      <c r="V40" s="48" t="n">
        <f aca="false">-(U40-$U$47)</f>
        <v>-13.3989766613053</v>
      </c>
      <c r="W40" s="35" t="n">
        <f aca="false">_xlfn.STDEV.P((K36/K23),(L36/L23),(M36/M23))</f>
        <v>5.53952456162797</v>
      </c>
      <c r="X40" s="35"/>
      <c r="Y40" s="36" t="n">
        <f aca="false">V40/($S$11*$S$12)*1000</f>
        <v>-3.0232348062512</v>
      </c>
      <c r="Z40" s="37" t="n">
        <f aca="false">W40/($S$11*$S$12)*1000</f>
        <v>1.24989272599909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0" t="n">
        <v>1.7347274749723</v>
      </c>
      <c r="C41" s="0" t="n">
        <v>-1.31270300333712</v>
      </c>
      <c r="D41" s="0" t="n">
        <v>-13.4117018909901</v>
      </c>
      <c r="E41" s="0" t="n">
        <v>-0.623225806451568</v>
      </c>
      <c r="F41" s="0" t="n">
        <v>-0.664471635150162</v>
      </c>
      <c r="G41" s="0" t="n">
        <v>-0.58874304783103</v>
      </c>
      <c r="H41" s="0" t="n">
        <v>-0.684093437152553</v>
      </c>
      <c r="I41" s="0" t="n">
        <v>-0.520177975528316</v>
      </c>
      <c r="J41" s="0" t="n">
        <v>-0.64129032258072</v>
      </c>
      <c r="K41" s="0" t="n">
        <v>-1.2230033370412</v>
      </c>
      <c r="L41" s="0" t="n">
        <v>-2.62905450500571</v>
      </c>
      <c r="M41" s="0" t="n">
        <v>-1.5967964404895</v>
      </c>
      <c r="O41" s="56" t="str">
        <f aca="false">K13</f>
        <v>C054–A002</v>
      </c>
      <c r="P41" s="26"/>
      <c r="Q41" s="48" t="n">
        <f aca="false">AVERAGE(K37:M37)</f>
        <v>-1.43363737486091</v>
      </c>
      <c r="R41" s="48" t="n">
        <f aca="false">Q41-$Q$47</f>
        <v>1.05239896180952</v>
      </c>
      <c r="S41" s="35" t="n">
        <f aca="false">_xlfn.STDEV.P(K37:M37)</f>
        <v>0.160738191429421</v>
      </c>
      <c r="T41" s="26"/>
      <c r="U41" s="35" t="n">
        <f aca="false">AVERAGE((K37/K24),(L37/L24),(M37/M24))</f>
        <v>-6.4059355621077</v>
      </c>
      <c r="V41" s="48" t="n">
        <f aca="false">-(U41-$U$47)</f>
        <v>-6.02796147953905</v>
      </c>
      <c r="W41" s="35" t="n">
        <f aca="false">_xlfn.STDEV.P((K37/K24),(L37/L24),(M37/M24))</f>
        <v>0.595153438464419</v>
      </c>
      <c r="X41" s="26"/>
      <c r="Y41" s="36" t="n">
        <f aca="false">V41/($S$11*$S$12)*1000</f>
        <v>-1.36009961180935</v>
      </c>
      <c r="Z41" s="37" t="n">
        <f aca="false">W41/($S$11*$S$12)*1000</f>
        <v>0.134285523119228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0" t="n">
        <v>-8.36542825361508</v>
      </c>
      <c r="C42" s="0" t="n">
        <v>-1.67550611790875</v>
      </c>
      <c r="D42" s="0" t="n">
        <v>-2.05939933259171</v>
      </c>
      <c r="E42" s="0" t="n">
        <v>-1.03470522803119</v>
      </c>
      <c r="F42" s="0" t="n">
        <v>-0.836796440489572</v>
      </c>
      <c r="G42" s="0" t="n">
        <v>-0.932324805339226</v>
      </c>
      <c r="H42" s="0" t="n">
        <v>-1.23670745272528</v>
      </c>
      <c r="I42" s="0" t="n">
        <v>-1.27830923248051</v>
      </c>
      <c r="J42" s="0" t="n">
        <v>-1.29005561735267</v>
      </c>
      <c r="K42" s="0" t="n">
        <v>-2.3525695216906</v>
      </c>
      <c r="L42" s="0" t="n">
        <v>-1.26852057842034</v>
      </c>
      <c r="M42" s="0" t="n">
        <v>-1.61468298108992</v>
      </c>
      <c r="O42" s="56" t="str">
        <f aca="false">K14</f>
        <v>C054–A006</v>
      </c>
      <c r="P42" s="51"/>
      <c r="Q42" s="48" t="n">
        <f aca="false">AVERAGE(K38:M38)</f>
        <v>-1.15835372636265</v>
      </c>
      <c r="R42" s="48" t="n">
        <f aca="false">Q42-$Q$47</f>
        <v>1.32768261030779</v>
      </c>
      <c r="S42" s="35" t="n">
        <f aca="false">_xlfn.STDEV.P(K38:M38)</f>
        <v>0.266923897723638</v>
      </c>
      <c r="T42" s="51"/>
      <c r="U42" s="35" t="n">
        <f aca="false">AVERAGE((K38/K25),(L38/L25),(M38/M25))</f>
        <v>-5.35872801018337</v>
      </c>
      <c r="V42" s="48" t="n">
        <f aca="false">-(U42-$U$47)</f>
        <v>-7.07516903146337</v>
      </c>
      <c r="W42" s="35" t="n">
        <f aca="false">_xlfn.STDEV.P((K38/K25),(L38/L25),(M38/M25))</f>
        <v>1.34290868253661</v>
      </c>
      <c r="X42" s="51"/>
      <c r="Y42" s="36" t="n">
        <f aca="false">V42/($S$11*$S$12)*1000</f>
        <v>-1.59638290421105</v>
      </c>
      <c r="Z42" s="37" t="n">
        <f aca="false">W42/($S$11*$S$12)*1000</f>
        <v>0.303002861583169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0" t="n">
        <v>-2.18967741935488</v>
      </c>
      <c r="C43" s="0" t="n">
        <v>-1.89824249165736</v>
      </c>
      <c r="D43" s="0" t="n">
        <v>-2.22429365962183</v>
      </c>
      <c r="E43" s="0" t="n">
        <v>-1.08088987764178</v>
      </c>
      <c r="F43" s="0" t="n">
        <v>-1.07581757508332</v>
      </c>
      <c r="G43" s="0" t="n">
        <v>-1.15159065628482</v>
      </c>
      <c r="H43" s="0" t="n">
        <v>-1.19808676307006</v>
      </c>
      <c r="I43" s="0" t="n">
        <v>-1.14927697441593</v>
      </c>
      <c r="J43" s="0" t="n">
        <v>-1.12364849833162</v>
      </c>
      <c r="K43" s="0" t="n">
        <v>-2.2561957730812</v>
      </c>
      <c r="L43" s="0" t="n">
        <v>-2.13165739710788</v>
      </c>
      <c r="M43" s="0" t="n">
        <v>-3.07025583982222</v>
      </c>
      <c r="O43" s="56" t="str">
        <f aca="false">K15</f>
        <v>C054–A011</v>
      </c>
      <c r="P43" s="34"/>
      <c r="Q43" s="48" t="n">
        <f aca="false">AVERAGE(K39:M39)</f>
        <v>-1.75713756025216</v>
      </c>
      <c r="R43" s="48" t="n">
        <f aca="false">Q43-$Q$47</f>
        <v>0.72889877641827</v>
      </c>
      <c r="S43" s="35" t="n">
        <f aca="false">_xlfn.STDEV.P(K39:M39)</f>
        <v>0.125296480154188</v>
      </c>
      <c r="T43" s="58"/>
      <c r="U43" s="35" t="n">
        <f aca="false">AVERAGE((K39/K26),(L39/L26),(M39/M26))</f>
        <v>-8.08086790089117</v>
      </c>
      <c r="V43" s="48" t="n">
        <f aca="false">-(U43-$U$47)</f>
        <v>-4.35302914075557</v>
      </c>
      <c r="W43" s="35" t="n">
        <f aca="false">_xlfn.STDEV.P((K39/K26),(L39/L26),(M39/M26))</f>
        <v>0.503343542600506</v>
      </c>
      <c r="X43" s="58"/>
      <c r="Y43" s="36" t="n">
        <f aca="false">V43/($S$11*$S$12)*1000</f>
        <v>-0.982181665332936</v>
      </c>
      <c r="Z43" s="37" t="n">
        <f aca="false">W43/($S$11*$S$12)*1000</f>
        <v>0.113570293908056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56" t="str">
        <f aca="false">K16</f>
        <v>C054–A025</v>
      </c>
      <c r="P44" s="26"/>
      <c r="Q44" s="48" t="n">
        <f aca="false">AVERAGE(K40:M40)</f>
        <v>-1.04332220986279</v>
      </c>
      <c r="R44" s="48" t="n">
        <f aca="false">Q44-$Q$47</f>
        <v>1.44271412680764</v>
      </c>
      <c r="S44" s="35" t="n">
        <f aca="false">_xlfn.STDEV.P(K40:M40)</f>
        <v>0.141116644430136</v>
      </c>
      <c r="T44" s="30"/>
      <c r="U44" s="35" t="n">
        <f aca="false">AVERAGE((K40/K27),(L40/L27),(M40/M27))</f>
        <v>-4.98432892730023</v>
      </c>
      <c r="V44" s="48" t="n">
        <f aca="false">-(U44-$U$47)</f>
        <v>-7.44956811434652</v>
      </c>
      <c r="W44" s="35" t="n">
        <f aca="false">_xlfn.STDEV.P((K40/K27),(L40/L27),(M40/M27))</f>
        <v>0.646710191983225</v>
      </c>
      <c r="X44" s="30"/>
      <c r="Y44" s="36" t="n">
        <f aca="false">V44/($S$11*$S$12)*1000</f>
        <v>-1.68085923157638</v>
      </c>
      <c r="Z44" s="37" t="n">
        <f aca="false">W44/($S$11*$S$12)*1000</f>
        <v>0.145918364617154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59"/>
      <c r="C45" s="60" t="s">
        <v>72</v>
      </c>
      <c r="O45" s="56" t="str">
        <f aca="false">K17</f>
        <v>C054–A030</v>
      </c>
      <c r="P45" s="34"/>
      <c r="Q45" s="48" t="n">
        <f aca="false">AVERAGE(K41:M41)</f>
        <v>-1.81628476084547</v>
      </c>
      <c r="R45" s="48" t="n">
        <f aca="false">Q45-$Q$47</f>
        <v>0.669751575824965</v>
      </c>
      <c r="S45" s="35" t="n">
        <f aca="false">_xlfn.STDEV.P(K41:M41)</f>
        <v>0.594629472199905</v>
      </c>
      <c r="T45" s="35"/>
      <c r="U45" s="35" t="n">
        <f aca="false">AVERAGE((K41/K28),(L41/L28),(M41/M28))</f>
        <v>-8.80188607366436</v>
      </c>
      <c r="V45" s="48" t="n">
        <f aca="false">-(U45-$U$47)</f>
        <v>-3.63201096798239</v>
      </c>
      <c r="W45" s="35" t="n">
        <f aca="false">_xlfn.STDEV.P((K41/K28),(L41/L28),(M41/M28))</f>
        <v>3.4659151056186</v>
      </c>
      <c r="X45" s="35"/>
      <c r="Y45" s="36" t="n">
        <f aca="false">V45/($S$11*$S$12)*1000</f>
        <v>-0.819497059562813</v>
      </c>
      <c r="Z45" s="37" t="n">
        <f aca="false">W45/($S$11*$S$12)*1000</f>
        <v>0.782020556321887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61" t="s">
        <v>73</v>
      </c>
      <c r="C46" s="61" t="s">
        <v>74</v>
      </c>
      <c r="O46" s="56" t="str">
        <f aca="false">K18</f>
        <v>C054–A036</v>
      </c>
      <c r="P46" s="34"/>
      <c r="Q46" s="48" t="n">
        <f aca="false">AVERAGE(K42:M42)</f>
        <v>-1.74525769373362</v>
      </c>
      <c r="R46" s="48" t="n">
        <f aca="false">Q46-$Q$47</f>
        <v>0.740778642936814</v>
      </c>
      <c r="S46" s="35" t="n">
        <f aca="false">_xlfn.STDEV.P(K42:M42)</f>
        <v>0.452089846924131</v>
      </c>
      <c r="T46" s="35"/>
      <c r="U46" s="35" t="n">
        <f aca="false">AVERAGE((K42/K29),(L42/L29),(M42/M29))</f>
        <v>-8.28477161694671</v>
      </c>
      <c r="V46" s="48" t="n">
        <f aca="false">-(U46-$U$47)</f>
        <v>-4.14912542470003</v>
      </c>
      <c r="W46" s="35" t="n">
        <f aca="false">_xlfn.STDEV.P((K42/K29),(L42/L29),(M42/M29))</f>
        <v>1.92632440951262</v>
      </c>
      <c r="X46" s="35"/>
      <c r="Y46" s="36" t="n">
        <f aca="false">V46/($S$11*$S$12)*1000</f>
        <v>-0.93617450918322</v>
      </c>
      <c r="Z46" s="37" t="n">
        <f aca="false">W46/($S$11*$S$12)*1000</f>
        <v>0.434639984095807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.75" hidden="false" customHeight="false" outlineLevel="0" collapsed="false">
      <c r="O47" s="63" t="str">
        <f aca="false">K19</f>
        <v>C054 w/o amine</v>
      </c>
      <c r="P47" s="64"/>
      <c r="Q47" s="65" t="n">
        <f aca="false">AVERAGE(K43:M43)</f>
        <v>-2.48603633667043</v>
      </c>
      <c r="R47" s="66"/>
      <c r="S47" s="66" t="n">
        <f aca="false">_xlfn.STDEV.P(K43:M43)</f>
        <v>0.416222514743984</v>
      </c>
      <c r="T47" s="66"/>
      <c r="U47" s="66" t="n">
        <f aca="false">AVERAGE((K43/K30),(L43/L30),(M43/M30))</f>
        <v>-12.4338970416467</v>
      </c>
      <c r="V47" s="66" t="n">
        <f aca="false">-U47</f>
        <v>12.4338970416467</v>
      </c>
      <c r="W47" s="66" t="n">
        <f aca="false">_xlfn.STDEV.P((K43/K30),(L43/L30),(M43/M30))</f>
        <v>2.15863993172687</v>
      </c>
      <c r="X47" s="66"/>
      <c r="Y47" s="66" t="n">
        <f aca="false">V47/($S$11*$S$12)*1000</f>
        <v>2.80548218448708</v>
      </c>
      <c r="Z47" s="67" t="n">
        <f aca="false">W47/($S$11*$S$12)*1000</f>
        <v>0.487057746328264</v>
      </c>
      <c r="AA47" s="38"/>
    </row>
    <row r="48" customFormat="false" ht="15" hidden="false" customHeight="false" outlineLevel="0" collapsed="false">
      <c r="B48" s="39" t="s">
        <v>76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68"/>
      <c r="Z48" s="68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68"/>
      <c r="Z49" s="68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68"/>
      <c r="Z50" s="68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68"/>
      <c r="Z51" s="68"/>
    </row>
    <row r="52" customFormat="false" ht="15" hidden="false" customHeight="false" outlineLevel="0" collapsed="false">
      <c r="O52" s="50"/>
      <c r="P52" s="34"/>
      <c r="Q52" s="35"/>
      <c r="R52" s="35"/>
      <c r="S52" s="35"/>
      <c r="T52" s="35"/>
      <c r="U52" s="35"/>
      <c r="V52" s="35"/>
      <c r="W52" s="35"/>
      <c r="X52" s="35"/>
      <c r="Y52" s="69"/>
      <c r="Z52" s="69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 E7:E8">
    <cfRule type="expression" priority="2" aboveAverage="0" equalAverage="0" bottom="0" percent="0" rank="0" text="" dxfId="1">
      <formula>LEN(TRIM(E3))=0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cp:lastPrinted>2021-07-27T08:50:58Z</cp:lastPrinted>
  <dcterms:modified xsi:type="dcterms:W3CDTF">2022-06-08T13:24:52Z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