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\Box\screening-data\RobBioRedAm\novel-IREDS\novel-IREDs-initial-screening\templates\"/>
    </mc:Choice>
  </mc:AlternateContent>
  <xr:revisionPtr revIDLastSave="0" documentId="13_ncr:1_{1D2A153F-9A64-455F-AEC5-3CE4A459BFA0}" xr6:coauthVersionLast="47" xr6:coauthVersionMax="47" xr10:uidLastSave="{00000000-0000-0000-0000-000000000000}"/>
  <bookViews>
    <workbookView xWindow="-105" yWindow="-105" windowWidth="33120" windowHeight="18120" tabRatio="500" firstSheet="1" activeTab="1" xr2:uid="{00000000-000D-0000-FFFF-FFFF00000000}"/>
  </bookViews>
  <sheets>
    <sheet name="Plate 1" sheetId="1" r:id="rId1"/>
    <sheet name="Plate 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0" i="2" l="1"/>
  <c r="U20" i="2"/>
  <c r="W18" i="2"/>
  <c r="U19" i="2"/>
  <c r="W19" i="2"/>
  <c r="U18" i="2"/>
  <c r="W17" i="2"/>
  <c r="U17" i="2"/>
  <c r="W16" i="2"/>
  <c r="U16" i="2"/>
  <c r="W47" i="2"/>
  <c r="Z47" i="2" s="1"/>
  <c r="U47" i="2"/>
  <c r="V47" i="2" s="1"/>
  <c r="Y47" i="2" s="1"/>
  <c r="S47" i="2"/>
  <c r="Q47" i="2"/>
  <c r="O47" i="2"/>
  <c r="W46" i="2"/>
  <c r="Z46" i="2" s="1"/>
  <c r="U46" i="2"/>
  <c r="V46" i="2" s="1"/>
  <c r="Y46" i="2" s="1"/>
  <c r="S46" i="2"/>
  <c r="Q46" i="2"/>
  <c r="R46" i="2" s="1"/>
  <c r="O46" i="2"/>
  <c r="W45" i="2"/>
  <c r="Z45" i="2" s="1"/>
  <c r="U45" i="2"/>
  <c r="V45" i="2" s="1"/>
  <c r="Y45" i="2" s="1"/>
  <c r="S45" i="2"/>
  <c r="Q45" i="2"/>
  <c r="R45" i="2" s="1"/>
  <c r="O45" i="2"/>
  <c r="W44" i="2"/>
  <c r="Z44" i="2" s="1"/>
  <c r="U44" i="2"/>
  <c r="V44" i="2" s="1"/>
  <c r="Y44" i="2" s="1"/>
  <c r="S44" i="2"/>
  <c r="Q44" i="2"/>
  <c r="R44" i="2" s="1"/>
  <c r="O44" i="2"/>
  <c r="W43" i="2"/>
  <c r="Z43" i="2" s="1"/>
  <c r="U43" i="2"/>
  <c r="V43" i="2" s="1"/>
  <c r="Y43" i="2" s="1"/>
  <c r="S43" i="2"/>
  <c r="Q43" i="2"/>
  <c r="R43" i="2" s="1"/>
  <c r="O43" i="2"/>
  <c r="W42" i="2"/>
  <c r="Z42" i="2" s="1"/>
  <c r="U42" i="2"/>
  <c r="V42" i="2" s="1"/>
  <c r="Y42" i="2" s="1"/>
  <c r="S42" i="2"/>
  <c r="Q42" i="2"/>
  <c r="R42" i="2" s="1"/>
  <c r="O42" i="2"/>
  <c r="W41" i="2"/>
  <c r="Z41" i="2" s="1"/>
  <c r="U41" i="2"/>
  <c r="V41" i="2" s="1"/>
  <c r="Y41" i="2" s="1"/>
  <c r="S41" i="2"/>
  <c r="Q41" i="2"/>
  <c r="R41" i="2" s="1"/>
  <c r="O41" i="2"/>
  <c r="W40" i="2"/>
  <c r="Z40" i="2" s="1"/>
  <c r="U40" i="2"/>
  <c r="V40" i="2" s="1"/>
  <c r="Y40" i="2" s="1"/>
  <c r="S40" i="2"/>
  <c r="Q40" i="2"/>
  <c r="R40" i="2" s="1"/>
  <c r="O40" i="2"/>
  <c r="W39" i="2"/>
  <c r="Z39" i="2" s="1"/>
  <c r="U39" i="2"/>
  <c r="S39" i="2"/>
  <c r="Q39" i="2"/>
  <c r="O39" i="2"/>
  <c r="W38" i="2"/>
  <c r="Z38" i="2" s="1"/>
  <c r="U38" i="2"/>
  <c r="S38" i="2"/>
  <c r="Q38" i="2"/>
  <c r="O38" i="2"/>
  <c r="W37" i="2"/>
  <c r="Z37" i="2" s="1"/>
  <c r="U37" i="2"/>
  <c r="S37" i="2"/>
  <c r="Q37" i="2"/>
  <c r="O37" i="2"/>
  <c r="W36" i="2"/>
  <c r="Z36" i="2" s="1"/>
  <c r="U36" i="2"/>
  <c r="S36" i="2"/>
  <c r="Q36" i="2"/>
  <c r="R36" i="2" s="1"/>
  <c r="O36" i="2"/>
  <c r="W35" i="2"/>
  <c r="Z35" i="2" s="1"/>
  <c r="U35" i="2"/>
  <c r="S35" i="2"/>
  <c r="Q35" i="2"/>
  <c r="R35" i="2" s="1"/>
  <c r="O35" i="2"/>
  <c r="W34" i="2"/>
  <c r="Z34" i="2" s="1"/>
  <c r="U34" i="2"/>
  <c r="S34" i="2"/>
  <c r="Q34" i="2"/>
  <c r="O34" i="2"/>
  <c r="W33" i="2"/>
  <c r="Z33" i="2" s="1"/>
  <c r="U33" i="2"/>
  <c r="S33" i="2"/>
  <c r="Q33" i="2"/>
  <c r="O33" i="2"/>
  <c r="W32" i="2"/>
  <c r="Z32" i="2" s="1"/>
  <c r="U32" i="2"/>
  <c r="S32" i="2"/>
  <c r="Q32" i="2"/>
  <c r="R32" i="2" s="1"/>
  <c r="O32" i="2"/>
  <c r="W31" i="2"/>
  <c r="Z31" i="2" s="1"/>
  <c r="U31" i="2"/>
  <c r="S31" i="2"/>
  <c r="Q31" i="2"/>
  <c r="O31" i="2"/>
  <c r="W30" i="2"/>
  <c r="Z30" i="2" s="1"/>
  <c r="U30" i="2"/>
  <c r="S30" i="2"/>
  <c r="Q30" i="2"/>
  <c r="R30" i="2" s="1"/>
  <c r="O30" i="2"/>
  <c r="W29" i="2"/>
  <c r="Z29" i="2" s="1"/>
  <c r="U29" i="2"/>
  <c r="S29" i="2"/>
  <c r="Q29" i="2"/>
  <c r="O29" i="2"/>
  <c r="W28" i="2"/>
  <c r="Z28" i="2" s="1"/>
  <c r="U28" i="2"/>
  <c r="S28" i="2"/>
  <c r="Q28" i="2"/>
  <c r="O28" i="2"/>
  <c r="W27" i="2"/>
  <c r="Z27" i="2" s="1"/>
  <c r="U27" i="2"/>
  <c r="S27" i="2"/>
  <c r="Q27" i="2"/>
  <c r="O27" i="2"/>
  <c r="W26" i="2"/>
  <c r="Z26" i="2" s="1"/>
  <c r="U26" i="2"/>
  <c r="S26" i="2"/>
  <c r="Q26" i="2"/>
  <c r="R26" i="2" s="1"/>
  <c r="O26" i="2"/>
  <c r="W25" i="2"/>
  <c r="Z25" i="2" s="1"/>
  <c r="U25" i="2"/>
  <c r="S25" i="2"/>
  <c r="Q25" i="2"/>
  <c r="R25" i="2" s="1"/>
  <c r="O25" i="2"/>
  <c r="W24" i="2"/>
  <c r="Z24" i="2" s="1"/>
  <c r="U24" i="2"/>
  <c r="S24" i="2"/>
  <c r="Q24" i="2"/>
  <c r="R24" i="2" s="1"/>
  <c r="O24" i="2"/>
  <c r="W23" i="2"/>
  <c r="Z23" i="2" s="1"/>
  <c r="U23" i="2"/>
  <c r="V23" i="2" s="1"/>
  <c r="Y23" i="2" s="1"/>
  <c r="S23" i="2"/>
  <c r="Q23" i="2"/>
  <c r="O23" i="2"/>
  <c r="W22" i="2"/>
  <c r="Z22" i="2" s="1"/>
  <c r="U22" i="2"/>
  <c r="S22" i="2"/>
  <c r="Q22" i="2"/>
  <c r="O22" i="2"/>
  <c r="W21" i="2"/>
  <c r="Z21" i="2" s="1"/>
  <c r="U21" i="2"/>
  <c r="S21" i="2"/>
  <c r="Q21" i="2"/>
  <c r="O21" i="2"/>
  <c r="Z20" i="2"/>
  <c r="S20" i="2"/>
  <c r="Q20" i="2"/>
  <c r="O20" i="2"/>
  <c r="Z19" i="2"/>
  <c r="S19" i="2"/>
  <c r="Q19" i="2"/>
  <c r="R19" i="2" s="1"/>
  <c r="O19" i="2"/>
  <c r="Z18" i="2"/>
  <c r="S18" i="2"/>
  <c r="Q18" i="2"/>
  <c r="R18" i="2" s="1"/>
  <c r="O18" i="2"/>
  <c r="Z17" i="2"/>
  <c r="S17" i="2"/>
  <c r="Q17" i="2"/>
  <c r="O17" i="2"/>
  <c r="Z16" i="2"/>
  <c r="V16" i="2"/>
  <c r="Y16" i="2" s="1"/>
  <c r="S16" i="2"/>
  <c r="Q16" i="2"/>
  <c r="R16" i="2" s="1"/>
  <c r="O16" i="2"/>
  <c r="W47" i="1"/>
  <c r="Z47" i="1" s="1"/>
  <c r="U47" i="1"/>
  <c r="V47" i="1" s="1"/>
  <c r="Y47" i="1" s="1"/>
  <c r="S47" i="1"/>
  <c r="Q47" i="1"/>
  <c r="O47" i="1"/>
  <c r="W46" i="1"/>
  <c r="Z46" i="1" s="1"/>
  <c r="U46" i="1"/>
  <c r="S46" i="1"/>
  <c r="Q46" i="1"/>
  <c r="R46" i="1" s="1"/>
  <c r="O46" i="1"/>
  <c r="W45" i="1"/>
  <c r="Z45" i="1" s="1"/>
  <c r="U45" i="1"/>
  <c r="S45" i="1"/>
  <c r="Q45" i="1"/>
  <c r="R45" i="1" s="1"/>
  <c r="O45" i="1"/>
  <c r="W44" i="1"/>
  <c r="Z44" i="1" s="1"/>
  <c r="U44" i="1"/>
  <c r="S44" i="1"/>
  <c r="Q44" i="1"/>
  <c r="R44" i="1" s="1"/>
  <c r="O44" i="1"/>
  <c r="W43" i="1"/>
  <c r="Z43" i="1" s="1"/>
  <c r="U43" i="1"/>
  <c r="S43" i="1"/>
  <c r="Q43" i="1"/>
  <c r="O43" i="1"/>
  <c r="W42" i="1"/>
  <c r="Z42" i="1" s="1"/>
  <c r="U42" i="1"/>
  <c r="V42" i="1" s="1"/>
  <c r="Y42" i="1" s="1"/>
  <c r="S42" i="1"/>
  <c r="Q42" i="1"/>
  <c r="O42" i="1"/>
  <c r="W41" i="1"/>
  <c r="Z41" i="1" s="1"/>
  <c r="U41" i="1"/>
  <c r="V41" i="1" s="1"/>
  <c r="Y41" i="1" s="1"/>
  <c r="S41" i="1"/>
  <c r="Q41" i="1"/>
  <c r="R41" i="1" s="1"/>
  <c r="O41" i="1"/>
  <c r="W40" i="1"/>
  <c r="Z40" i="1" s="1"/>
  <c r="U40" i="1"/>
  <c r="S40" i="1"/>
  <c r="Q40" i="1"/>
  <c r="R40" i="1" s="1"/>
  <c r="O40" i="1"/>
  <c r="W39" i="1"/>
  <c r="Z39" i="1" s="1"/>
  <c r="U39" i="1"/>
  <c r="S39" i="1"/>
  <c r="Q39" i="1"/>
  <c r="O39" i="1"/>
  <c r="W38" i="1"/>
  <c r="Z38" i="1" s="1"/>
  <c r="U38" i="1"/>
  <c r="S38" i="1"/>
  <c r="Q38" i="1"/>
  <c r="O38" i="1"/>
  <c r="W37" i="1"/>
  <c r="Z37" i="1" s="1"/>
  <c r="U37" i="1"/>
  <c r="S37" i="1"/>
  <c r="Q37" i="1"/>
  <c r="O37" i="1"/>
  <c r="W36" i="1"/>
  <c r="Z36" i="1" s="1"/>
  <c r="U36" i="1"/>
  <c r="S36" i="1"/>
  <c r="Q36" i="1"/>
  <c r="O36" i="1"/>
  <c r="W35" i="1"/>
  <c r="Z35" i="1" s="1"/>
  <c r="U35" i="1"/>
  <c r="S35" i="1"/>
  <c r="Q35" i="1"/>
  <c r="O35" i="1"/>
  <c r="W34" i="1"/>
  <c r="Z34" i="1" s="1"/>
  <c r="U34" i="1"/>
  <c r="S34" i="1"/>
  <c r="Q34" i="1"/>
  <c r="O34" i="1"/>
  <c r="W33" i="1"/>
  <c r="Z33" i="1" s="1"/>
  <c r="U33" i="1"/>
  <c r="S33" i="1"/>
  <c r="Q33" i="1"/>
  <c r="O33" i="1"/>
  <c r="W32" i="1"/>
  <c r="Z32" i="1" s="1"/>
  <c r="U32" i="1"/>
  <c r="S32" i="1"/>
  <c r="Q32" i="1"/>
  <c r="O32" i="1"/>
  <c r="W31" i="1"/>
  <c r="Z31" i="1" s="1"/>
  <c r="U31" i="1"/>
  <c r="S31" i="1"/>
  <c r="Q31" i="1"/>
  <c r="O31" i="1"/>
  <c r="W30" i="1"/>
  <c r="Z30" i="1" s="1"/>
  <c r="U30" i="1"/>
  <c r="S30" i="1"/>
  <c r="Q30" i="1"/>
  <c r="R30" i="1" s="1"/>
  <c r="O30" i="1"/>
  <c r="W29" i="1"/>
  <c r="Z29" i="1" s="1"/>
  <c r="U29" i="1"/>
  <c r="S29" i="1"/>
  <c r="Q29" i="1"/>
  <c r="R29" i="1" s="1"/>
  <c r="O29" i="1"/>
  <c r="W28" i="1"/>
  <c r="Z28" i="1" s="1"/>
  <c r="U28" i="1"/>
  <c r="S28" i="1"/>
  <c r="Q28" i="1"/>
  <c r="R28" i="1" s="1"/>
  <c r="O28" i="1"/>
  <c r="W27" i="1"/>
  <c r="Z27" i="1" s="1"/>
  <c r="U27" i="1"/>
  <c r="V27" i="1" s="1"/>
  <c r="Y27" i="1" s="1"/>
  <c r="S27" i="1"/>
  <c r="Q27" i="1"/>
  <c r="R27" i="1" s="1"/>
  <c r="O27" i="1"/>
  <c r="W26" i="1"/>
  <c r="Z26" i="1" s="1"/>
  <c r="U26" i="1"/>
  <c r="S26" i="1"/>
  <c r="Q26" i="1"/>
  <c r="R26" i="1" s="1"/>
  <c r="O26" i="1"/>
  <c r="W25" i="1"/>
  <c r="Z25" i="1" s="1"/>
  <c r="U25" i="1"/>
  <c r="V25" i="1" s="1"/>
  <c r="Y25" i="1" s="1"/>
  <c r="S25" i="1"/>
  <c r="Q25" i="1"/>
  <c r="R25" i="1" s="1"/>
  <c r="O25" i="1"/>
  <c r="W24" i="1"/>
  <c r="Z24" i="1" s="1"/>
  <c r="U24" i="1"/>
  <c r="S24" i="1"/>
  <c r="Q24" i="1"/>
  <c r="R24" i="1" s="1"/>
  <c r="O24" i="1"/>
  <c r="W23" i="1"/>
  <c r="Z23" i="1" s="1"/>
  <c r="U23" i="1"/>
  <c r="S23" i="1"/>
  <c r="Q23" i="1"/>
  <c r="O23" i="1"/>
  <c r="W22" i="1"/>
  <c r="Z22" i="1" s="1"/>
  <c r="U22" i="1"/>
  <c r="S22" i="1"/>
  <c r="Q22" i="1"/>
  <c r="O22" i="1"/>
  <c r="W21" i="1"/>
  <c r="Z21" i="1" s="1"/>
  <c r="U21" i="1"/>
  <c r="S21" i="1"/>
  <c r="Q21" i="1"/>
  <c r="O21" i="1"/>
  <c r="W20" i="1"/>
  <c r="Z20" i="1" s="1"/>
  <c r="U20" i="1"/>
  <c r="S20" i="1"/>
  <c r="Q20" i="1"/>
  <c r="O20" i="1"/>
  <c r="W19" i="1"/>
  <c r="Z19" i="1" s="1"/>
  <c r="U19" i="1"/>
  <c r="S19" i="1"/>
  <c r="Q19" i="1"/>
  <c r="O19" i="1"/>
  <c r="W18" i="1"/>
  <c r="Z18" i="1" s="1"/>
  <c r="U18" i="1"/>
  <c r="S18" i="1"/>
  <c r="Q18" i="1"/>
  <c r="O18" i="1"/>
  <c r="W17" i="1"/>
  <c r="Z17" i="1" s="1"/>
  <c r="U17" i="1"/>
  <c r="S17" i="1"/>
  <c r="Q17" i="1"/>
  <c r="O17" i="1"/>
  <c r="W16" i="1"/>
  <c r="Z16" i="1" s="1"/>
  <c r="U16" i="1"/>
  <c r="V16" i="1" s="1"/>
  <c r="Y16" i="1" s="1"/>
  <c r="S16" i="1"/>
  <c r="Q16" i="1"/>
  <c r="O16" i="1"/>
  <c r="R27" i="2" l="1"/>
  <c r="R28" i="2"/>
  <c r="R33" i="2"/>
  <c r="R38" i="2"/>
  <c r="R29" i="2"/>
  <c r="R37" i="2"/>
  <c r="R34" i="2"/>
  <c r="R17" i="2"/>
  <c r="V20" i="2"/>
  <c r="Y20" i="2" s="1"/>
  <c r="AB20" i="2" s="1"/>
  <c r="V37" i="2"/>
  <c r="Y37" i="2" s="1"/>
  <c r="V29" i="2"/>
  <c r="Y29" i="2" s="1"/>
  <c r="V33" i="2"/>
  <c r="Y33" i="2" s="1"/>
  <c r="V35" i="2"/>
  <c r="Y35" i="2" s="1"/>
  <c r="V38" i="2"/>
  <c r="Y38" i="2" s="1"/>
  <c r="V32" i="2"/>
  <c r="Y32" i="2" s="1"/>
  <c r="V34" i="2"/>
  <c r="Y34" i="2" s="1"/>
  <c r="V17" i="2"/>
  <c r="Y17" i="2" s="1"/>
  <c r="AA17" i="2" s="1"/>
  <c r="V24" i="2"/>
  <c r="Y24" i="2" s="1"/>
  <c r="V26" i="2"/>
  <c r="Y26" i="2" s="1"/>
  <c r="V19" i="2"/>
  <c r="Y19" i="2" s="1"/>
  <c r="AA19" i="2" s="1"/>
  <c r="V21" i="2"/>
  <c r="Y21" i="2" s="1"/>
  <c r="AB21" i="2" s="1"/>
  <c r="V25" i="2"/>
  <c r="Y25" i="2" s="1"/>
  <c r="V27" i="2"/>
  <c r="Y27" i="2" s="1"/>
  <c r="V31" i="2"/>
  <c r="Y31" i="2" s="1"/>
  <c r="AB29" i="2" s="1"/>
  <c r="AB40" i="2"/>
  <c r="V36" i="2"/>
  <c r="Y36" i="2" s="1"/>
  <c r="V22" i="2"/>
  <c r="Y22" i="2" s="1"/>
  <c r="AB22" i="2" s="1"/>
  <c r="V30" i="2"/>
  <c r="Y30" i="2" s="1"/>
  <c r="V28" i="2"/>
  <c r="Y28" i="2" s="1"/>
  <c r="V18" i="2"/>
  <c r="Y18" i="2" s="1"/>
  <c r="AA18" i="2" s="1"/>
  <c r="V37" i="1"/>
  <c r="Y37" i="1" s="1"/>
  <c r="R42" i="1"/>
  <c r="R32" i="1"/>
  <c r="R33" i="1"/>
  <c r="R37" i="1"/>
  <c r="R17" i="1"/>
  <c r="R43" i="1"/>
  <c r="R21" i="1"/>
  <c r="R22" i="1"/>
  <c r="V30" i="1"/>
  <c r="Y30" i="1" s="1"/>
  <c r="R34" i="1"/>
  <c r="V36" i="1"/>
  <c r="Y36" i="1" s="1"/>
  <c r="V43" i="1"/>
  <c r="Y43" i="1" s="1"/>
  <c r="AA43" i="1" s="1"/>
  <c r="R19" i="1"/>
  <c r="R20" i="1"/>
  <c r="R18" i="1"/>
  <c r="R16" i="1"/>
  <c r="R38" i="1"/>
  <c r="V29" i="1"/>
  <c r="Y29" i="1" s="1"/>
  <c r="V45" i="1"/>
  <c r="Y45" i="1" s="1"/>
  <c r="AA45" i="1" s="1"/>
  <c r="V34" i="1"/>
  <c r="Y34" i="1" s="1"/>
  <c r="V28" i="1"/>
  <c r="Y28" i="1" s="1"/>
  <c r="V46" i="1"/>
  <c r="Y46" i="1" s="1"/>
  <c r="AB46" i="1" s="1"/>
  <c r="V26" i="1"/>
  <c r="Y26" i="1" s="1"/>
  <c r="V44" i="1"/>
  <c r="Y44" i="1" s="1"/>
  <c r="AB44" i="1" s="1"/>
  <c r="V24" i="1"/>
  <c r="Y24" i="1" s="1"/>
  <c r="V40" i="1"/>
  <c r="Y40" i="1" s="1"/>
  <c r="AA40" i="1" s="1"/>
  <c r="V35" i="1"/>
  <c r="Y35" i="1" s="1"/>
  <c r="V20" i="1"/>
  <c r="Y20" i="1" s="1"/>
  <c r="V33" i="1"/>
  <c r="Y33" i="1" s="1"/>
  <c r="V19" i="1"/>
  <c r="Y19" i="1" s="1"/>
  <c r="V31" i="1"/>
  <c r="Y31" i="1" s="1"/>
  <c r="AA27" i="1" s="1"/>
  <c r="V21" i="1"/>
  <c r="Y21" i="1" s="1"/>
  <c r="V32" i="1"/>
  <c r="Y32" i="1" s="1"/>
  <c r="V18" i="1"/>
  <c r="Y18" i="1" s="1"/>
  <c r="AB45" i="2"/>
  <c r="AA45" i="2"/>
  <c r="AA42" i="1"/>
  <c r="AB42" i="1"/>
  <c r="AA40" i="2"/>
  <c r="AB16" i="2"/>
  <c r="AA16" i="2"/>
  <c r="AB42" i="2"/>
  <c r="AA42" i="2"/>
  <c r="AB46" i="2"/>
  <c r="AA46" i="2"/>
  <c r="AB44" i="2"/>
  <c r="AA44" i="2"/>
  <c r="AB43" i="1"/>
  <c r="AB41" i="1"/>
  <c r="AA41" i="1"/>
  <c r="AB41" i="2"/>
  <c r="AA41" i="2"/>
  <c r="AA20" i="2"/>
  <c r="AB43" i="2"/>
  <c r="AA43" i="2"/>
  <c r="V23" i="1"/>
  <c r="Y23" i="1" s="1"/>
  <c r="V39" i="1"/>
  <c r="Y39" i="1" s="1"/>
  <c r="R36" i="1"/>
  <c r="R22" i="2"/>
  <c r="R35" i="1"/>
  <c r="V38" i="1"/>
  <c r="Y38" i="1" s="1"/>
  <c r="R21" i="2"/>
  <c r="V17" i="1"/>
  <c r="Y17" i="1" s="1"/>
  <c r="R20" i="2"/>
  <c r="V39" i="2"/>
  <c r="Y39" i="2" s="1"/>
  <c r="V22" i="1"/>
  <c r="Y22" i="1" s="1"/>
  <c r="AB29" i="1" l="1"/>
  <c r="AA29" i="1"/>
  <c r="AB26" i="1"/>
  <c r="AB28" i="1"/>
  <c r="AA29" i="2"/>
  <c r="AB33" i="2"/>
  <c r="AA22" i="2"/>
  <c r="AB26" i="2"/>
  <c r="AA24" i="2"/>
  <c r="AA28" i="2"/>
  <c r="AB30" i="2"/>
  <c r="AA27" i="2"/>
  <c r="AB24" i="2"/>
  <c r="AB17" i="2"/>
  <c r="AB27" i="2"/>
  <c r="AA26" i="2"/>
  <c r="AA25" i="2"/>
  <c r="AB28" i="2"/>
  <c r="AB25" i="2"/>
  <c r="AA21" i="2"/>
  <c r="AB19" i="2"/>
  <c r="AB18" i="2"/>
  <c r="AA30" i="2"/>
  <c r="AB30" i="1"/>
  <c r="AB27" i="1"/>
  <c r="AB25" i="1"/>
  <c r="AA25" i="1"/>
  <c r="AA30" i="1"/>
  <c r="AA18" i="1"/>
  <c r="AA28" i="1"/>
  <c r="AB45" i="1"/>
  <c r="AA26" i="1"/>
  <c r="AA46" i="1"/>
  <c r="AA44" i="1"/>
  <c r="AB40" i="1"/>
  <c r="AB33" i="1"/>
  <c r="AA24" i="1"/>
  <c r="AA34" i="1"/>
  <c r="AA33" i="1"/>
  <c r="AB19" i="1"/>
  <c r="AA19" i="1"/>
  <c r="AA37" i="1"/>
  <c r="AB24" i="1"/>
  <c r="AB18" i="1"/>
  <c r="AB37" i="1"/>
  <c r="AB34" i="1"/>
  <c r="AA38" i="2"/>
  <c r="AB35" i="1"/>
  <c r="AA16" i="1"/>
  <c r="AB38" i="2"/>
  <c r="AA35" i="1"/>
  <c r="AB16" i="1"/>
  <c r="AA34" i="2"/>
  <c r="AB34" i="2"/>
  <c r="AB36" i="1"/>
  <c r="AA36" i="2"/>
  <c r="AB37" i="2"/>
  <c r="AA32" i="1"/>
  <c r="AB36" i="2"/>
  <c r="AA37" i="2"/>
  <c r="AB32" i="1"/>
  <c r="AA20" i="1"/>
  <c r="AB17" i="1"/>
  <c r="AA17" i="1"/>
  <c r="AA35" i="2"/>
  <c r="AA33" i="2"/>
  <c r="AA32" i="2"/>
  <c r="AB32" i="2"/>
  <c r="AA36" i="1"/>
  <c r="AB35" i="2"/>
  <c r="AB20" i="1"/>
  <c r="AB38" i="1"/>
  <c r="AA38" i="1"/>
</calcChain>
</file>

<file path=xl/sharedStrings.xml><?xml version="1.0" encoding="utf-8"?>
<sst xmlns="http://schemas.openxmlformats.org/spreadsheetml/2006/main" count="200" uniqueCount="112">
  <si>
    <r>
      <rPr>
        <b/>
        <sz val="14"/>
        <color rgb="FF325596"/>
        <rFont val="Calibri"/>
        <family val="2"/>
        <charset val="1"/>
      </rPr>
      <t>BioRedAm Activity Assay</t>
    </r>
    <r>
      <rPr>
        <b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>| Spectrophotometric Determination of NADPH Consumption</t>
    </r>
  </si>
  <si>
    <t>Enzyme:</t>
  </si>
  <si>
    <t>IR00273</t>
  </si>
  <si>
    <t>Assay Method:</t>
  </si>
  <si>
    <t>photometric, robotic pipetting</t>
  </si>
  <si>
    <t>Assay Conditions:</t>
  </si>
  <si>
    <t>50 mM carbonyl compound, 50 mM amine (exception: A001, 500 mM), 2 mM NADPH, 2 mg/mL IRED (crude lysate), 10% (v/v) DMSO, bicine–NaOH buffer (100 mM, pH 8.0)</t>
  </si>
  <si>
    <t>Instrument Settings:</t>
  </si>
  <si>
    <t>FLUOstar Omega plate reader; wavelength 370 nm; 30 °C, 1 h, measurement interval 30 s, pathlength mean of previous inital screening pathlenghts</t>
  </si>
  <si>
    <t>Lab Journal Code:</t>
  </si>
  <si>
    <t>GRC-GD-100</t>
  </si>
  <si>
    <t>Experiment Date:</t>
  </si>
  <si>
    <t>Plate Layout:</t>
  </si>
  <si>
    <t>Analysis:</t>
  </si>
  <si>
    <r>
      <rPr>
        <b/>
        <i/>
        <sz val="11"/>
        <color rgb="FF000000"/>
        <rFont val="Calibri"/>
        <family val="2"/>
        <charset val="1"/>
      </rPr>
      <t>ε</t>
    </r>
    <r>
      <rPr>
        <b/>
        <vertAlign val="subscript"/>
        <sz val="11"/>
        <color rgb="FF000000"/>
        <rFont val="Calibri"/>
        <family val="2"/>
        <charset val="1"/>
      </rPr>
      <t>370</t>
    </r>
    <r>
      <rPr>
        <b/>
        <sz val="11"/>
        <color rgb="FF000000"/>
        <rFont val="Calibri"/>
        <family val="2"/>
        <charset val="1"/>
      </rPr>
      <t>(NADPH) [M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</si>
  <si>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A</t>
  </si>
  <si>
    <t>C122–A001</t>
  </si>
  <si>
    <t>C003–A001</t>
  </si>
  <si>
    <t>C067–A001</t>
  </si>
  <si>
    <t>C042–A001</t>
  </si>
  <si>
    <r>
      <rPr>
        <b/>
        <i/>
        <sz val="11"/>
        <color rgb="FF000000"/>
        <rFont val="Calibri"/>
        <family val="2"/>
        <charset val="1"/>
      </rPr>
      <t>c</t>
    </r>
    <r>
      <rPr>
        <b/>
        <sz val="11"/>
        <color rgb="FF000000"/>
        <rFont val="Calibri"/>
        <family val="2"/>
        <charset val="1"/>
      </rPr>
      <t>(lysate) [mg mL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</si>
  <si>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B</t>
  </si>
  <si>
    <t>C122–A002</t>
  </si>
  <si>
    <t>C003–A002</t>
  </si>
  <si>
    <t>C067–A002</t>
  </si>
  <si>
    <t>C042–A002</t>
  </si>
  <si>
    <t>C</t>
  </si>
  <si>
    <t>C122–A006</t>
  </si>
  <si>
    <t>C003–A006</t>
  </si>
  <si>
    <t>C067–A006</t>
  </si>
  <si>
    <t>C042–A006</t>
  </si>
  <si>
    <t>substrate combination</t>
  </si>
  <si>
    <r>
      <rPr>
        <b/>
        <sz val="11"/>
        <color rgb="FFFFFFFF"/>
        <rFont val="Calibri"/>
        <family val="2"/>
        <charset val="1"/>
      </rPr>
      <t>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</si>
  <si>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norm. 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 xml:space="preserve"> cm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</si>
  <si>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activity [mU mg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</si>
  <si>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t>Hit Finder</t>
  </si>
  <si>
    <t>D</t>
  </si>
  <si>
    <t>C122–A011</t>
  </si>
  <si>
    <t>C003–A011</t>
  </si>
  <si>
    <t>C067–A011</t>
  </si>
  <si>
    <t>C042–A011</t>
  </si>
  <si>
    <t>mean</t>
  </si>
  <si>
    <r>
      <rPr>
        <i/>
        <sz val="11"/>
        <color rgb="FFFFFFFF"/>
        <rFont val="Calibri"/>
        <family val="2"/>
        <charset val="1"/>
      </rPr>
      <t>mean</t>
    </r>
    <r>
      <rPr>
        <i/>
        <vertAlign val="subscript"/>
        <sz val="11"/>
        <color rgb="FFFFFFFF"/>
        <rFont val="Calibri"/>
        <family val="2"/>
        <charset val="1"/>
      </rPr>
      <t>corr</t>
    </r>
  </si>
  <si>
    <t>SD</t>
  </si>
  <si>
    <t>5 SD</t>
  </si>
  <si>
    <t>3 SD</t>
  </si>
  <si>
    <t>E</t>
  </si>
  <si>
    <t>C122–A025</t>
  </si>
  <si>
    <t>C003–A025</t>
  </si>
  <si>
    <t>C067–A025</t>
  </si>
  <si>
    <t>C042–A025</t>
  </si>
  <si>
    <t>F</t>
  </si>
  <si>
    <t>C122–A030</t>
  </si>
  <si>
    <t>C003–A030</t>
  </si>
  <si>
    <t>C067–A030</t>
  </si>
  <si>
    <t>C042–A030</t>
  </si>
  <si>
    <t>G</t>
  </si>
  <si>
    <t>C122–A036</t>
  </si>
  <si>
    <t>C003–A036</t>
  </si>
  <si>
    <t>C067–A036</t>
  </si>
  <si>
    <t>C042–A036</t>
  </si>
  <si>
    <t>H</t>
  </si>
  <si>
    <t>C122 w/o amine</t>
  </si>
  <si>
    <t>C003 w/o amine</t>
  </si>
  <si>
    <t>C067 w/o amine</t>
  </si>
  <si>
    <t>C042 w/o amine</t>
  </si>
  <si>
    <t>PathCheck Data:</t>
  </si>
  <si>
    <t>pathlength [cm]</t>
  </si>
  <si>
    <t>erroneous PathCheck reading due to precipitation –&gt; standard value (0.24) used</t>
  </si>
  <si>
    <t>Kinetic Data:</t>
  </si>
  <si>
    <t>max. absorbance change [mAU/min]</t>
  </si>
  <si>
    <t>artifact method</t>
  </si>
  <si>
    <t>manual fit required</t>
  </si>
  <si>
    <t>(rest)</t>
  </si>
  <si>
    <t>slower reactions: Vmax over 30 data points, initial 600 sec discarded</t>
  </si>
  <si>
    <t>INSERT IMAGE OF KINETIC CURVES HERE</t>
  </si>
  <si>
    <t>50 mM carbonyl compound, 50 mM amine (exception: A001, 500 mM), 2 mM NADPH, 1 mg/mL IRED (crude lysate), 10% (v/v) DMSO, bicine–NaOH buffer (100 mM, pH 8.0)</t>
  </si>
  <si>
    <t>GRC-GD-125</t>
  </si>
  <si>
    <t>C093–A001</t>
  </si>
  <si>
    <t>C028–A001</t>
  </si>
  <si>
    <t>C037–A001</t>
  </si>
  <si>
    <t>C054–A001</t>
  </si>
  <si>
    <t>C093–A002</t>
  </si>
  <si>
    <t>C028–A002</t>
  </si>
  <si>
    <t>C037–A002</t>
  </si>
  <si>
    <t>C054–A002</t>
  </si>
  <si>
    <t>C093–A006</t>
  </si>
  <si>
    <t>C028–A006</t>
  </si>
  <si>
    <t>C037–A006</t>
  </si>
  <si>
    <t>C054–A006</t>
  </si>
  <si>
    <t>C093–A011</t>
  </si>
  <si>
    <t>C028–A011</t>
  </si>
  <si>
    <t>C037–A011</t>
  </si>
  <si>
    <t>C054–A011</t>
  </si>
  <si>
    <t>C093–A025</t>
  </si>
  <si>
    <t>C028–A025</t>
  </si>
  <si>
    <t>C037–A025</t>
  </si>
  <si>
    <t>C054–A025</t>
  </si>
  <si>
    <t>C093–A030</t>
  </si>
  <si>
    <t>C028–A030</t>
  </si>
  <si>
    <t>C037–A030</t>
  </si>
  <si>
    <t>C054–A030</t>
  </si>
  <si>
    <t>C093–A036</t>
  </si>
  <si>
    <t>C028–A036</t>
  </si>
  <si>
    <t>C037–A036</t>
  </si>
  <si>
    <t>C054–A036</t>
  </si>
  <si>
    <t>C093 w/o amine</t>
  </si>
  <si>
    <t>C028 w/o amine</t>
  </si>
  <si>
    <t>C037 w/o amine</t>
  </si>
  <si>
    <t>C054 w/o amine</t>
  </si>
  <si>
    <t>x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</si>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</sst>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rgb="FF000000"/>
      <name val="Calibri"/>
      <family val="2"/>
      <charset val="1"/>
    </font>
    <font>
      <b/>
      <sz val="14"/>
      <color rgb="FF325596"/>
      <name val="Calibri"/>
      <family val="2"/>
      <charset val="1"/>
    </font>
    <font>
      <b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/>
      <sz val="11"/>
      <color rgb="FF325596"/>
      <name val="Calibri"/>
      <family val="2"/>
      <charset val="1"/>
    </font>
    <font>
      <b/>
      <sz val="11"/>
      <color rgb="FF0D27A7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i/>
      <sz val="11"/>
      <color rgb="FFFFFFFF"/>
      <name val="Calibri"/>
      <family val="2"/>
      <charset val="1"/>
    </font>
    <font>
      <i/>
      <vertAlign val="subscript"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73AA3C"/>
      <name val="Calibri"/>
      <family val="2"/>
      <charset val="1"/>
    </font>
    <font>
      <b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E3F0D6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3F0D6"/>
      </patternFill>
    </fill>
    <fill>
      <patternFill patternType="solid">
        <fgColor rgb="FFE3F0D6"/>
        <bgColor rgb="FFF2F2F2"/>
      </patternFill>
    </fill>
    <fill>
      <patternFill patternType="solid">
        <fgColor rgb="FFFDBCBC"/>
        <bgColor rgb="FFFF99CC"/>
      </patternFill>
    </fill>
    <fill>
      <patternFill patternType="solid">
        <fgColor rgb="FFFFEBC9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6" fillId="0" borderId="0" xfId="0" applyFont="1" applyAlignment="1"/>
    <xf numFmtId="165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 applyBorder="1"/>
    <xf numFmtId="2" fontId="0" fillId="0" borderId="0" xfId="0" applyNumberFormat="1" applyBorder="1"/>
    <xf numFmtId="2" fontId="17" fillId="0" borderId="0" xfId="0" applyNumberFormat="1" applyFont="1" applyBorder="1"/>
    <xf numFmtId="2" fontId="17" fillId="0" borderId="15" xfId="0" applyNumberFormat="1" applyFont="1" applyBorder="1"/>
    <xf numFmtId="0" fontId="18" fillId="0" borderId="0" xfId="0" applyFont="1"/>
    <xf numFmtId="0" fontId="19" fillId="0" borderId="0" xfId="0" applyFont="1"/>
    <xf numFmtId="0" fontId="6" fillId="6" borderId="10" xfId="0" applyFont="1" applyFill="1" applyBorder="1"/>
    <xf numFmtId="0" fontId="6" fillId="6" borderId="0" xfId="0" applyFont="1" applyFill="1" applyBorder="1"/>
    <xf numFmtId="2" fontId="0" fillId="6" borderId="0" xfId="0" applyNumberFormat="1" applyFill="1" applyBorder="1"/>
    <xf numFmtId="2" fontId="17" fillId="6" borderId="0" xfId="0" applyNumberFormat="1" applyFont="1" applyFill="1" applyBorder="1"/>
    <xf numFmtId="2" fontId="17" fillId="6" borderId="15" xfId="0" applyNumberFormat="1" applyFont="1" applyFill="1" applyBorder="1"/>
    <xf numFmtId="0" fontId="20" fillId="0" borderId="0" xfId="0" applyFont="1"/>
    <xf numFmtId="165" fontId="10" fillId="0" borderId="19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0" fontId="21" fillId="5" borderId="10" xfId="0" applyFont="1" applyFill="1" applyBorder="1"/>
    <xf numFmtId="0" fontId="21" fillId="5" borderId="0" xfId="0" applyFont="1" applyFill="1" applyBorder="1"/>
    <xf numFmtId="2" fontId="20" fillId="5" borderId="0" xfId="0" applyNumberFormat="1" applyFont="1" applyFill="1" applyBorder="1"/>
    <xf numFmtId="2" fontId="20" fillId="5" borderId="15" xfId="0" applyNumberFormat="1" applyFont="1" applyFill="1" applyBorder="1"/>
    <xf numFmtId="165" fontId="10" fillId="0" borderId="22" xfId="0" applyNumberFormat="1" applyFont="1" applyBorder="1" applyAlignment="1">
      <alignment vertical="center"/>
    </xf>
    <xf numFmtId="165" fontId="10" fillId="0" borderId="23" xfId="0" applyNumberFormat="1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165" fontId="10" fillId="7" borderId="22" xfId="0" applyNumberFormat="1" applyFont="1" applyFill="1" applyBorder="1" applyAlignment="1">
      <alignment vertical="center"/>
    </xf>
    <xf numFmtId="165" fontId="10" fillId="7" borderId="23" xfId="0" applyNumberFormat="1" applyFont="1" applyFill="1" applyBorder="1" applyAlignment="1">
      <alignment vertical="center"/>
    </xf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165" fontId="10" fillId="0" borderId="27" xfId="0" applyNumberFormat="1" applyFont="1" applyBorder="1" applyAlignment="1">
      <alignment vertical="center"/>
    </xf>
    <xf numFmtId="0" fontId="11" fillId="0" borderId="0" xfId="0" applyFont="1" applyBorder="1" applyAlignment="1"/>
    <xf numFmtId="164" fontId="20" fillId="5" borderId="0" xfId="0" applyNumberFormat="1" applyFont="1" applyFill="1" applyBorder="1"/>
    <xf numFmtId="0" fontId="21" fillId="5" borderId="0" xfId="0" applyFont="1" applyFill="1" applyBorder="1" applyAlignment="1">
      <alignment horizontal="center"/>
    </xf>
    <xf numFmtId="2" fontId="20" fillId="5" borderId="0" xfId="0" applyNumberFormat="1" applyFont="1" applyFill="1" applyBorder="1" applyAlignment="1"/>
    <xf numFmtId="0" fontId="0" fillId="7" borderId="0" xfId="0" applyFill="1"/>
    <xf numFmtId="0" fontId="22" fillId="0" borderId="0" xfId="0" applyFont="1"/>
    <xf numFmtId="0" fontId="23" fillId="0" borderId="10" xfId="0" applyFont="1" applyBorder="1" applyAlignment="1">
      <alignment vertical="top"/>
    </xf>
    <xf numFmtId="164" fontId="0" fillId="0" borderId="0" xfId="0" applyNumberFormat="1" applyBorder="1"/>
    <xf numFmtId="0" fontId="15" fillId="0" borderId="0" xfId="0" applyFont="1" applyBorder="1" applyAlignment="1">
      <alignment horizontal="center" vertical="center"/>
    </xf>
    <xf numFmtId="164" fontId="10" fillId="0" borderId="19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vertical="center"/>
    </xf>
    <xf numFmtId="164" fontId="10" fillId="0" borderId="23" xfId="0" applyNumberFormat="1" applyFont="1" applyBorder="1" applyAlignment="1">
      <alignment vertical="center"/>
    </xf>
    <xf numFmtId="164" fontId="10" fillId="0" borderId="24" xfId="0" applyNumberFormat="1" applyFont="1" applyBorder="1" applyAlignment="1">
      <alignment vertical="center"/>
    </xf>
    <xf numFmtId="0" fontId="21" fillId="5" borderId="10" xfId="0" applyFont="1" applyFill="1" applyBorder="1" applyAlignment="1">
      <alignment vertical="top"/>
    </xf>
    <xf numFmtId="164" fontId="10" fillId="0" borderId="25" xfId="0" applyNumberFormat="1" applyFont="1" applyBorder="1" applyAlignment="1">
      <alignment vertical="center"/>
    </xf>
    <xf numFmtId="164" fontId="10" fillId="0" borderId="26" xfId="0" applyNumberFormat="1" applyFont="1" applyBorder="1" applyAlignment="1">
      <alignment vertical="center"/>
    </xf>
    <xf numFmtId="164" fontId="10" fillId="0" borderId="27" xfId="0" applyNumberFormat="1" applyFont="1" applyBorder="1" applyAlignment="1">
      <alignment vertical="center"/>
    </xf>
    <xf numFmtId="0" fontId="23" fillId="8" borderId="10" xfId="0" applyFont="1" applyFill="1" applyBorder="1" applyAlignment="1">
      <alignment vertical="top"/>
    </xf>
    <xf numFmtId="0" fontId="6" fillId="8" borderId="0" xfId="0" applyFont="1" applyFill="1" applyBorder="1"/>
    <xf numFmtId="164" fontId="0" fillId="8" borderId="0" xfId="0" applyNumberFormat="1" applyFill="1" applyBorder="1"/>
    <xf numFmtId="2" fontId="0" fillId="8" borderId="0" xfId="0" applyNumberFormat="1" applyFill="1" applyBorder="1"/>
    <xf numFmtId="0" fontId="6" fillId="8" borderId="0" xfId="0" applyFont="1" applyFill="1" applyBorder="1" applyAlignment="1">
      <alignment horizontal="center"/>
    </xf>
    <xf numFmtId="2" fontId="17" fillId="8" borderId="0" xfId="0" applyNumberFormat="1" applyFont="1" applyFill="1" applyBorder="1"/>
    <xf numFmtId="2" fontId="17" fillId="8" borderId="15" xfId="0" applyNumberFormat="1" applyFont="1" applyFill="1" applyBorder="1"/>
    <xf numFmtId="0" fontId="24" fillId="0" borderId="0" xfId="0" applyFont="1"/>
    <xf numFmtId="0" fontId="10" fillId="0" borderId="0" xfId="0" applyFont="1"/>
    <xf numFmtId="0" fontId="21" fillId="5" borderId="28" xfId="0" applyFont="1" applyFill="1" applyBorder="1" applyAlignment="1">
      <alignment vertical="top"/>
    </xf>
    <xf numFmtId="0" fontId="21" fillId="5" borderId="29" xfId="0" applyFont="1" applyFill="1" applyBorder="1"/>
    <xf numFmtId="164" fontId="20" fillId="5" borderId="29" xfId="0" applyNumberFormat="1" applyFont="1" applyFill="1" applyBorder="1"/>
    <xf numFmtId="2" fontId="20" fillId="5" borderId="29" xfId="0" applyNumberFormat="1" applyFont="1" applyFill="1" applyBorder="1"/>
    <xf numFmtId="2" fontId="20" fillId="5" borderId="30" xfId="0" applyNumberFormat="1" applyFont="1" applyFill="1" applyBorder="1"/>
    <xf numFmtId="165" fontId="17" fillId="0" borderId="0" xfId="0" applyNumberFormat="1" applyFont="1" applyBorder="1"/>
    <xf numFmtId="0" fontId="15" fillId="0" borderId="0" xfId="0" applyFont="1" applyBorder="1"/>
    <xf numFmtId="2" fontId="20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25" fillId="0" borderId="0" xfId="0" applyFont="1"/>
    <xf numFmtId="164" fontId="10" fillId="0" borderId="19" xfId="0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10" fillId="0" borderId="21" xfId="0" applyNumberFormat="1" applyFont="1" applyFill="1" applyBorder="1" applyAlignment="1">
      <alignment vertical="center"/>
    </xf>
    <xf numFmtId="164" fontId="10" fillId="0" borderId="22" xfId="0" applyNumberFormat="1" applyFont="1" applyFill="1" applyBorder="1" applyAlignment="1">
      <alignment vertical="center"/>
    </xf>
    <xf numFmtId="164" fontId="10" fillId="0" borderId="23" xfId="0" applyNumberFormat="1" applyFont="1" applyFill="1" applyBorder="1" applyAlignment="1">
      <alignment vertical="center"/>
    </xf>
    <xf numFmtId="164" fontId="10" fillId="0" borderId="24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6" xfId="0" applyNumberFormat="1" applyFont="1" applyFill="1" applyBorder="1" applyAlignment="1">
      <alignment vertical="center"/>
    </xf>
    <xf numFmtId="164" fontId="10" fillId="0" borderId="27" xfId="0" applyNumberFormat="1" applyFont="1" applyFill="1" applyBorder="1" applyAlignment="1">
      <alignment vertical="center"/>
    </xf>
    <xf numFmtId="0" fontId="10" fillId="0" borderId="0" xfId="0" applyFont="1" applyFill="1"/>
    <xf numFmtId="0" fontId="0" fillId="9" borderId="0" xfId="0" applyFill="1"/>
    <xf numFmtId="164" fontId="10" fillId="9" borderId="23" xfId="0" applyNumberFormat="1" applyFont="1" applyFill="1" applyBorder="1" applyAlignment="1">
      <alignment vertical="center"/>
    </xf>
    <xf numFmtId="0" fontId="23" fillId="0" borderId="10" xfId="0" applyFont="1" applyFill="1" applyBorder="1" applyAlignment="1">
      <alignment vertical="top"/>
    </xf>
    <xf numFmtId="0" fontId="6" fillId="0" borderId="0" xfId="0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2" fontId="17" fillId="0" borderId="0" xfId="0" applyNumberFormat="1" applyFont="1" applyFill="1" applyBorder="1"/>
    <xf numFmtId="2" fontId="17" fillId="0" borderId="15" xfId="0" applyNumberFormat="1" applyFont="1" applyFill="1" applyBorder="1"/>
    <xf numFmtId="0" fontId="6" fillId="0" borderId="10" xfId="0" applyFont="1" applyFill="1" applyBorder="1"/>
    <xf numFmtId="0" fontId="0" fillId="0" borderId="0" xfId="0" applyFill="1" applyBorder="1"/>
    <xf numFmtId="0" fontId="15" fillId="0" borderId="0" xfId="0" applyFont="1" applyFill="1" applyBorder="1"/>
    <xf numFmtId="0" fontId="6" fillId="10" borderId="10" xfId="0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2" fontId="17" fillId="10" borderId="0" xfId="0" applyNumberFormat="1" applyFont="1" applyFill="1" applyBorder="1"/>
    <xf numFmtId="2" fontId="17" fillId="10" borderId="15" xfId="0" applyNumberFormat="1" applyFont="1" applyFill="1" applyBorder="1"/>
    <xf numFmtId="164" fontId="10" fillId="11" borderId="20" xfId="0" applyNumberFormat="1" applyFont="1" applyFill="1" applyBorder="1" applyAlignment="1">
      <alignment vertical="center"/>
    </xf>
    <xf numFmtId="0" fontId="0" fillId="11" borderId="0" xfId="0" applyFill="1"/>
    <xf numFmtId="164" fontId="10" fillId="11" borderId="2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23" fillId="10" borderId="10" xfId="0" applyFont="1" applyFill="1" applyBorder="1" applyAlignment="1">
      <alignment vertical="top"/>
    </xf>
    <xf numFmtId="0" fontId="6" fillId="10" borderId="0" xfId="0" applyFont="1" applyFill="1" applyBorder="1"/>
    <xf numFmtId="0" fontId="0" fillId="0" borderId="0" xfId="0" applyBorder="1"/>
    <xf numFmtId="164" fontId="10" fillId="12" borderId="23" xfId="0" applyNumberFormat="1" applyFont="1" applyFill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0" xfId="0" applyFont="1" applyBorder="1" applyAlignme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FEBC9"/>
      <rgbColor rgb="FFF2F2F2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0.14645754086667345</c:v>
                  </c:pt>
                  <c:pt idx="1">
                    <c:v>0.39781967412131186</c:v>
                  </c:pt>
                  <c:pt idx="2">
                    <c:v>0.15135933236099475</c:v>
                  </c:pt>
                  <c:pt idx="3">
                    <c:v>0.67797034354696428</c:v>
                  </c:pt>
                  <c:pt idx="4">
                    <c:v>5.6035876005432111E-2</c:v>
                  </c:pt>
                  <c:pt idx="5">
                    <c:v>28.717249652119886</c:v>
                  </c:pt>
                  <c:pt idx="6">
                    <c:v>31.515139356227905</c:v>
                  </c:pt>
                  <c:pt idx="7">
                    <c:v>0.9460951737554667</c:v>
                  </c:pt>
                  <c:pt idx="8">
                    <c:v>1.5187658026445496</c:v>
                  </c:pt>
                  <c:pt idx="9">
                    <c:v>0.39288423296166819</c:v>
                  </c:pt>
                  <c:pt idx="10">
                    <c:v>7.6596442344184137</c:v>
                  </c:pt>
                  <c:pt idx="11">
                    <c:v>4.2763003383683648E-2</c:v>
                  </c:pt>
                  <c:pt idx="12">
                    <c:v>0.10233089400121374</c:v>
                  </c:pt>
                  <c:pt idx="13">
                    <c:v>0.19119582339940588</c:v>
                  </c:pt>
                  <c:pt idx="14">
                    <c:v>0.15108346158762867</c:v>
                  </c:pt>
                  <c:pt idx="15">
                    <c:v>0.16196233302242763</c:v>
                  </c:pt>
                  <c:pt idx="16">
                    <c:v>0.18475607755532397</c:v>
                  </c:pt>
                  <c:pt idx="17">
                    <c:v>0.49611603741630594</c:v>
                  </c:pt>
                  <c:pt idx="18">
                    <c:v>5.4189016670173507E-2</c:v>
                  </c:pt>
                  <c:pt idx="19">
                    <c:v>1.5095844929455343E-2</c:v>
                  </c:pt>
                  <c:pt idx="20">
                    <c:v>0.22251687244596888</c:v>
                  </c:pt>
                  <c:pt idx="21">
                    <c:v>9.639215696405673E-2</c:v>
                  </c:pt>
                  <c:pt idx="22">
                    <c:v>1.1893097389870739</c:v>
                  </c:pt>
                  <c:pt idx="23">
                    <c:v>0.53991055977042179</c:v>
                  </c:pt>
                  <c:pt idx="24">
                    <c:v>1.4819986271272481</c:v>
                  </c:pt>
                  <c:pt idx="25">
                    <c:v>0.14499861489793525</c:v>
                  </c:pt>
                  <c:pt idx="26">
                    <c:v>0.12831199273557783</c:v>
                  </c:pt>
                  <c:pt idx="27">
                    <c:v>0.51169980249865321</c:v>
                  </c:pt>
                </c:numCache>
              </c:numRef>
            </c:plus>
            <c:min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0.14645754086667345</c:v>
                  </c:pt>
                  <c:pt idx="1">
                    <c:v>0.39781967412131186</c:v>
                  </c:pt>
                  <c:pt idx="2">
                    <c:v>0.15135933236099475</c:v>
                  </c:pt>
                  <c:pt idx="3">
                    <c:v>0.67797034354696428</c:v>
                  </c:pt>
                  <c:pt idx="4">
                    <c:v>5.6035876005432111E-2</c:v>
                  </c:pt>
                  <c:pt idx="5">
                    <c:v>28.717249652119886</c:v>
                  </c:pt>
                  <c:pt idx="6">
                    <c:v>31.515139356227905</c:v>
                  </c:pt>
                  <c:pt idx="7">
                    <c:v>0.9460951737554667</c:v>
                  </c:pt>
                  <c:pt idx="8">
                    <c:v>1.5187658026445496</c:v>
                  </c:pt>
                  <c:pt idx="9">
                    <c:v>0.39288423296166819</c:v>
                  </c:pt>
                  <c:pt idx="10">
                    <c:v>7.6596442344184137</c:v>
                  </c:pt>
                  <c:pt idx="11">
                    <c:v>4.2763003383683648E-2</c:v>
                  </c:pt>
                  <c:pt idx="12">
                    <c:v>0.10233089400121374</c:v>
                  </c:pt>
                  <c:pt idx="13">
                    <c:v>0.19119582339940588</c:v>
                  </c:pt>
                  <c:pt idx="14">
                    <c:v>0.15108346158762867</c:v>
                  </c:pt>
                  <c:pt idx="15">
                    <c:v>0.16196233302242763</c:v>
                  </c:pt>
                  <c:pt idx="16">
                    <c:v>0.18475607755532397</c:v>
                  </c:pt>
                  <c:pt idx="17">
                    <c:v>0.49611603741630594</c:v>
                  </c:pt>
                  <c:pt idx="18">
                    <c:v>5.4189016670173507E-2</c:v>
                  </c:pt>
                  <c:pt idx="19">
                    <c:v>1.5095844929455343E-2</c:v>
                  </c:pt>
                  <c:pt idx="20">
                    <c:v>0.22251687244596888</c:v>
                  </c:pt>
                  <c:pt idx="21">
                    <c:v>9.639215696405673E-2</c:v>
                  </c:pt>
                  <c:pt idx="22">
                    <c:v>1.1893097389870739</c:v>
                  </c:pt>
                  <c:pt idx="23">
                    <c:v>0.53991055977042179</c:v>
                  </c:pt>
                  <c:pt idx="24">
                    <c:v>1.4819986271272481</c:v>
                  </c:pt>
                  <c:pt idx="25">
                    <c:v>0.14499861489793525</c:v>
                  </c:pt>
                  <c:pt idx="26">
                    <c:v>0.12831199273557783</c:v>
                  </c:pt>
                  <c:pt idx="27">
                    <c:v>0.51169980249865321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1'!$O$16:$O$22,'Plate 1'!$O$24:$O$30,'Plate 1'!$O$32:$O$38,'Plate 1'!$O$40:$O$46)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('Plate 1'!$Y$16:$Y$22,'Plate 1'!$Y$24:$Y$30,'Plate 1'!$Y$32:$Y$38,'Plate 1'!$Y$40:$Y$46)</c:f>
              <c:numCache>
                <c:formatCode>0.00</c:formatCode>
                <c:ptCount val="28"/>
                <c:pt idx="0">
                  <c:v>-1.090492156488186</c:v>
                </c:pt>
                <c:pt idx="1">
                  <c:v>-0.59452593119896302</c:v>
                </c:pt>
                <c:pt idx="2">
                  <c:v>-1.3373351050307301</c:v>
                </c:pt>
                <c:pt idx="3">
                  <c:v>4.2956533799433156</c:v>
                </c:pt>
                <c:pt idx="4">
                  <c:v>-1.5854368772877561</c:v>
                </c:pt>
                <c:pt idx="5">
                  <c:v>9.171849300057918</c:v>
                </c:pt>
                <c:pt idx="6">
                  <c:v>-110.08534025600493</c:v>
                </c:pt>
                <c:pt idx="7">
                  <c:v>1.1728728821982857</c:v>
                </c:pt>
                <c:pt idx="8">
                  <c:v>22.238725200264032</c:v>
                </c:pt>
                <c:pt idx="9">
                  <c:v>1.3814764808558464</c:v>
                </c:pt>
                <c:pt idx="10">
                  <c:v>119.77196422294385</c:v>
                </c:pt>
                <c:pt idx="11">
                  <c:v>1.2108439581769257</c:v>
                </c:pt>
                <c:pt idx="12">
                  <c:v>-1.1907337334263255</c:v>
                </c:pt>
                <c:pt idx="13">
                  <c:v>-0.33409387747603309</c:v>
                </c:pt>
                <c:pt idx="14">
                  <c:v>-1.6420426715319898</c:v>
                </c:pt>
                <c:pt idx="15">
                  <c:v>-1.7589481853466269</c:v>
                </c:pt>
                <c:pt idx="16">
                  <c:v>-1.7585870473957519</c:v>
                </c:pt>
                <c:pt idx="17">
                  <c:v>1.2674084795124596</c:v>
                </c:pt>
                <c:pt idx="18">
                  <c:v>-2.2715886657394728</c:v>
                </c:pt>
                <c:pt idx="19">
                  <c:v>-2.7821758189259209</c:v>
                </c:pt>
                <c:pt idx="20">
                  <c:v>-2.621149565740494</c:v>
                </c:pt>
                <c:pt idx="21">
                  <c:v>-0.29251142198856794</c:v>
                </c:pt>
                <c:pt idx="22">
                  <c:v>-0.64996576577315968</c:v>
                </c:pt>
                <c:pt idx="23">
                  <c:v>-0.79452412839829012</c:v>
                </c:pt>
                <c:pt idx="24">
                  <c:v>6.9003247368963772</c:v>
                </c:pt>
                <c:pt idx="25">
                  <c:v>-1.1711910111698944</c:v>
                </c:pt>
                <c:pt idx="26">
                  <c:v>-1.6895787440954286</c:v>
                </c:pt>
                <c:pt idx="27">
                  <c:v>-0.80773145917347322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321-8C76-EDF7A1B0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7669"/>
        <c:axId val="13267933"/>
      </c:barChart>
      <c:catAx>
        <c:axId val="126976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267933"/>
        <c:crosses val="autoZero"/>
        <c:auto val="1"/>
        <c:lblAlgn val="ctr"/>
        <c:lblOffset val="100"/>
        <c:noMultiLvlLbl val="0"/>
      </c:catAx>
      <c:valAx>
        <c:axId val="13267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76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2.2753857733373652</c:v>
                  </c:pt>
                  <c:pt idx="1">
                    <c:v>1.0367032382608612</c:v>
                  </c:pt>
                  <c:pt idx="2">
                    <c:v>0</c:v>
                  </c:pt>
                  <c:pt idx="3">
                    <c:v>0.59927624842045157</c:v>
                  </c:pt>
                  <c:pt idx="4">
                    <c:v>4.0968520970979194E-2</c:v>
                  </c:pt>
                  <c:pt idx="5">
                    <c:v>1.4681076269743545</c:v>
                  </c:pt>
                  <c:pt idx="6">
                    <c:v>3.6771732096249607</c:v>
                  </c:pt>
                  <c:pt idx="7">
                    <c:v>0.43122097437406326</c:v>
                  </c:pt>
                  <c:pt idx="8">
                    <c:v>1.3093235543457267</c:v>
                  </c:pt>
                  <c:pt idx="9">
                    <c:v>0.29787742283564939</c:v>
                  </c:pt>
                  <c:pt idx="10">
                    <c:v>1.1916792377814602</c:v>
                  </c:pt>
                  <c:pt idx="11">
                    <c:v>0.43228178326665512</c:v>
                  </c:pt>
                  <c:pt idx="12">
                    <c:v>0.25208527672093334</c:v>
                  </c:pt>
                  <c:pt idx="13">
                    <c:v>0.22518428326218268</c:v>
                  </c:pt>
                  <c:pt idx="14">
                    <c:v>0.12304445273933226</c:v>
                  </c:pt>
                  <c:pt idx="15">
                    <c:v>0.19384645581589335</c:v>
                  </c:pt>
                  <c:pt idx="16">
                    <c:v>0.34416739343566788</c:v>
                  </c:pt>
                  <c:pt idx="17">
                    <c:v>0.66200585359195363</c:v>
                  </c:pt>
                  <c:pt idx="18">
                    <c:v>0.26831237155141924</c:v>
                  </c:pt>
                  <c:pt idx="19">
                    <c:v>0.2542078707913456</c:v>
                  </c:pt>
                  <c:pt idx="20">
                    <c:v>0.21809124313774736</c:v>
                  </c:pt>
                  <c:pt idx="21">
                    <c:v>0.30253651712972074</c:v>
                  </c:pt>
                  <c:pt idx="22">
                    <c:v>0.13214919182868212</c:v>
                  </c:pt>
                  <c:pt idx="23">
                    <c:v>0.15190892757327401</c:v>
                  </c:pt>
                  <c:pt idx="24">
                    <c:v>0.14078253353340678</c:v>
                  </c:pt>
                  <c:pt idx="25">
                    <c:v>0.16918129948170346</c:v>
                  </c:pt>
                  <c:pt idx="26">
                    <c:v>0.27135577020569246</c:v>
                  </c:pt>
                  <c:pt idx="27">
                    <c:v>0.44919645872754127</c:v>
                  </c:pt>
                </c:numCache>
              </c:numRef>
            </c:plus>
            <c:min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2.2753857733373652</c:v>
                  </c:pt>
                  <c:pt idx="1">
                    <c:v>1.0367032382608612</c:v>
                  </c:pt>
                  <c:pt idx="2">
                    <c:v>0</c:v>
                  </c:pt>
                  <c:pt idx="3">
                    <c:v>0.59927624842045157</c:v>
                  </c:pt>
                  <c:pt idx="4">
                    <c:v>4.0968520970979194E-2</c:v>
                  </c:pt>
                  <c:pt idx="5">
                    <c:v>1.4681076269743545</c:v>
                  </c:pt>
                  <c:pt idx="6">
                    <c:v>3.6771732096249607</c:v>
                  </c:pt>
                  <c:pt idx="7">
                    <c:v>0.43122097437406326</c:v>
                  </c:pt>
                  <c:pt idx="8">
                    <c:v>1.3093235543457267</c:v>
                  </c:pt>
                  <c:pt idx="9">
                    <c:v>0.29787742283564939</c:v>
                  </c:pt>
                  <c:pt idx="10">
                    <c:v>1.1916792377814602</c:v>
                  </c:pt>
                  <c:pt idx="11">
                    <c:v>0.43228178326665512</c:v>
                  </c:pt>
                  <c:pt idx="12">
                    <c:v>0.25208527672093334</c:v>
                  </c:pt>
                  <c:pt idx="13">
                    <c:v>0.22518428326218268</c:v>
                  </c:pt>
                  <c:pt idx="14">
                    <c:v>0.12304445273933226</c:v>
                  </c:pt>
                  <c:pt idx="15">
                    <c:v>0.19384645581589335</c:v>
                  </c:pt>
                  <c:pt idx="16">
                    <c:v>0.34416739343566788</c:v>
                  </c:pt>
                  <c:pt idx="17">
                    <c:v>0.66200585359195363</c:v>
                  </c:pt>
                  <c:pt idx="18">
                    <c:v>0.26831237155141924</c:v>
                  </c:pt>
                  <c:pt idx="19">
                    <c:v>0.2542078707913456</c:v>
                  </c:pt>
                  <c:pt idx="20">
                    <c:v>0.21809124313774736</c:v>
                  </c:pt>
                  <c:pt idx="21">
                    <c:v>0.30253651712972074</c:v>
                  </c:pt>
                  <c:pt idx="22">
                    <c:v>0.13214919182868212</c:v>
                  </c:pt>
                  <c:pt idx="23">
                    <c:v>0.15190892757327401</c:v>
                  </c:pt>
                  <c:pt idx="24">
                    <c:v>0.14078253353340678</c:v>
                  </c:pt>
                  <c:pt idx="25">
                    <c:v>0.16918129948170346</c:v>
                  </c:pt>
                  <c:pt idx="26">
                    <c:v>0.27135577020569246</c:v>
                  </c:pt>
                  <c:pt idx="27">
                    <c:v>0.44919645872754127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2'!$O$16:$O$22,'Plate 2'!$O$24:$O$30,'Plate 2'!$O$32:$O$38,'Plate 2'!$O$40:$O$46)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('Plate 2'!$Y$16:$Y$22,'Plate 2'!$Y$24:$Y$30,'Plate 2'!$Y$32:$Y$38,'Plate 2'!$Y$40:$Y$46)</c:f>
              <c:numCache>
                <c:formatCode>0.00</c:formatCode>
                <c:ptCount val="28"/>
                <c:pt idx="0">
                  <c:v>-3.6142170213074349</c:v>
                </c:pt>
                <c:pt idx="1">
                  <c:v>-1.0850338143162355</c:v>
                </c:pt>
                <c:pt idx="2">
                  <c:v>0.60862062951060447</c:v>
                </c:pt>
                <c:pt idx="3">
                  <c:v>-0.61867058277230425</c:v>
                </c:pt>
                <c:pt idx="4">
                  <c:v>-2.5222751539020947</c:v>
                </c:pt>
                <c:pt idx="5">
                  <c:v>-0.72816760948022263</c:v>
                </c:pt>
                <c:pt idx="6">
                  <c:v>1.5943002344251893</c:v>
                </c:pt>
                <c:pt idx="7">
                  <c:v>0.7749091785517449</c:v>
                </c:pt>
                <c:pt idx="8">
                  <c:v>-0.77142161776891682</c:v>
                </c:pt>
                <c:pt idx="9">
                  <c:v>-0.87686358119975327</c:v>
                </c:pt>
                <c:pt idx="10">
                  <c:v>14.628074798898009</c:v>
                </c:pt>
                <c:pt idx="11">
                  <c:v>-0.61848485468329484</c:v>
                </c:pt>
                <c:pt idx="12">
                  <c:v>-1.6161232848857141</c:v>
                </c:pt>
                <c:pt idx="13">
                  <c:v>-1.335234564118126</c:v>
                </c:pt>
                <c:pt idx="14">
                  <c:v>0.709501936533105</c:v>
                </c:pt>
                <c:pt idx="15">
                  <c:v>0.48477094881183536</c:v>
                </c:pt>
                <c:pt idx="16">
                  <c:v>-0.38939957509704903</c:v>
                </c:pt>
                <c:pt idx="17">
                  <c:v>4.9178012052712914</c:v>
                </c:pt>
                <c:pt idx="18">
                  <c:v>0.26426011600230614</c:v>
                </c:pt>
                <c:pt idx="19">
                  <c:v>-1.1444668028045157</c:v>
                </c:pt>
                <c:pt idx="20">
                  <c:v>2.7725076400702757E-2</c:v>
                </c:pt>
                <c:pt idx="21">
                  <c:v>-0.315923479432969</c:v>
                </c:pt>
                <c:pt idx="22">
                  <c:v>-0.4866695026107522</c:v>
                </c:pt>
                <c:pt idx="23">
                  <c:v>-0.72691910399288295</c:v>
                </c:pt>
                <c:pt idx="24">
                  <c:v>1.1619974707631435</c:v>
                </c:pt>
                <c:pt idx="25">
                  <c:v>-0.78216289225090341</c:v>
                </c:pt>
                <c:pt idx="26">
                  <c:v>-1.3697033836570605</c:v>
                </c:pt>
                <c:pt idx="27">
                  <c:v>-1.479664730587515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A48-82D3-13E991DB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87069"/>
        <c:axId val="3444288"/>
      </c:barChart>
      <c:catAx>
        <c:axId val="4868706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4288"/>
        <c:crosses val="autoZero"/>
        <c:auto val="1"/>
        <c:lblAlgn val="ctr"/>
        <c:lblOffset val="100"/>
        <c:noMultiLvlLbl val="0"/>
      </c:catAx>
      <c:valAx>
        <c:axId val="3444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68706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119742</xdr:rowOff>
    </xdr:from>
    <xdr:to>
      <xdr:col>14</xdr:col>
      <xdr:colOff>59871</xdr:colOff>
      <xdr:row>64</xdr:row>
      <xdr:rowOff>131988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52C9D59-DD11-4E9A-81B8-CA0838F6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77299"/>
          <a:ext cx="5943600" cy="334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37</xdr:col>
      <xdr:colOff>737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76200</xdr:rowOff>
    </xdr:from>
    <xdr:to>
      <xdr:col>14</xdr:col>
      <xdr:colOff>11490</xdr:colOff>
      <xdr:row>63</xdr:row>
      <xdr:rowOff>55789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34D3EA4-B9FD-41F8-885C-AA62BB16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43257"/>
          <a:ext cx="5895219" cy="3316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opLeftCell="A11" zoomScaleNormal="100" workbookViewId="0">
      <selection activeCell="G37" sqref="G37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28" t="s">
        <v>2</v>
      </c>
      <c r="F3" s="12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81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128" t="s">
        <v>10</v>
      </c>
      <c r="F7" s="12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29">
        <v>44628</v>
      </c>
      <c r="F8" s="12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13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30" t="s">
        <v>14</v>
      </c>
      <c r="P11" s="130"/>
      <c r="Q11" s="130"/>
      <c r="R11" s="130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15</v>
      </c>
      <c r="B12" s="131" t="s">
        <v>16</v>
      </c>
      <c r="C12" s="131"/>
      <c r="D12" s="131"/>
      <c r="E12" s="132" t="s">
        <v>17</v>
      </c>
      <c r="F12" s="132"/>
      <c r="G12" s="132"/>
      <c r="H12" s="132" t="s">
        <v>18</v>
      </c>
      <c r="I12" s="132"/>
      <c r="J12" s="132"/>
      <c r="K12" s="133" t="s">
        <v>19</v>
      </c>
      <c r="L12" s="133"/>
      <c r="M12" s="133"/>
      <c r="N12" s="5"/>
      <c r="O12" s="134" t="s">
        <v>20</v>
      </c>
      <c r="P12" s="134"/>
      <c r="Q12" s="134"/>
      <c r="R12" s="134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21</v>
      </c>
      <c r="B13" s="121" t="s">
        <v>22</v>
      </c>
      <c r="C13" s="121"/>
      <c r="D13" s="121"/>
      <c r="E13" s="122" t="s">
        <v>23</v>
      </c>
      <c r="F13" s="122"/>
      <c r="G13" s="122"/>
      <c r="H13" s="122" t="s">
        <v>24</v>
      </c>
      <c r="I13" s="122"/>
      <c r="J13" s="122"/>
      <c r="K13" s="123" t="s">
        <v>25</v>
      </c>
      <c r="L13" s="123"/>
      <c r="M13" s="123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26</v>
      </c>
      <c r="B14" s="121" t="s">
        <v>27</v>
      </c>
      <c r="C14" s="121"/>
      <c r="D14" s="121"/>
      <c r="E14" s="122" t="s">
        <v>28</v>
      </c>
      <c r="F14" s="122"/>
      <c r="G14" s="122"/>
      <c r="H14" s="122" t="s">
        <v>29</v>
      </c>
      <c r="I14" s="122"/>
      <c r="J14" s="122"/>
      <c r="K14" s="123" t="s">
        <v>30</v>
      </c>
      <c r="L14" s="123"/>
      <c r="M14" s="123"/>
      <c r="N14" s="5"/>
      <c r="O14" s="124" t="s">
        <v>31</v>
      </c>
      <c r="P14" s="9"/>
      <c r="Q14" s="125" t="s">
        <v>32</v>
      </c>
      <c r="R14" s="125"/>
      <c r="S14" s="125"/>
      <c r="T14" s="10"/>
      <c r="U14" s="125" t="s">
        <v>33</v>
      </c>
      <c r="V14" s="125"/>
      <c r="W14" s="125"/>
      <c r="X14" s="10"/>
      <c r="Y14" s="126" t="s">
        <v>34</v>
      </c>
      <c r="Z14" s="126"/>
      <c r="AA14" s="127" t="s">
        <v>35</v>
      </c>
      <c r="AB14" s="127"/>
    </row>
    <row r="15" spans="1:28" ht="15" customHeight="1">
      <c r="A15" s="4" t="s">
        <v>36</v>
      </c>
      <c r="B15" s="121" t="s">
        <v>37</v>
      </c>
      <c r="C15" s="121"/>
      <c r="D15" s="121"/>
      <c r="E15" s="122" t="s">
        <v>38</v>
      </c>
      <c r="F15" s="122"/>
      <c r="G15" s="122"/>
      <c r="H15" s="122" t="s">
        <v>39</v>
      </c>
      <c r="I15" s="122"/>
      <c r="J15" s="122"/>
      <c r="K15" s="123" t="s">
        <v>40</v>
      </c>
      <c r="L15" s="123"/>
      <c r="M15" s="123"/>
      <c r="N15" s="5"/>
      <c r="O15" s="124"/>
      <c r="P15" s="116"/>
      <c r="Q15" s="11" t="s">
        <v>41</v>
      </c>
      <c r="R15" s="12" t="s">
        <v>42</v>
      </c>
      <c r="S15" s="13" t="s">
        <v>43</v>
      </c>
      <c r="T15" s="52"/>
      <c r="U15" s="11" t="s">
        <v>41</v>
      </c>
      <c r="V15" s="12" t="s">
        <v>42</v>
      </c>
      <c r="W15" s="13" t="s">
        <v>43</v>
      </c>
      <c r="X15" s="52"/>
      <c r="Y15" s="11" t="s">
        <v>41</v>
      </c>
      <c r="Z15" s="14" t="s">
        <v>43</v>
      </c>
      <c r="AA15" s="15" t="s">
        <v>44</v>
      </c>
      <c r="AB15" s="15" t="s">
        <v>45</v>
      </c>
    </row>
    <row r="16" spans="1:28" ht="15" customHeight="1">
      <c r="A16" s="4" t="s">
        <v>46</v>
      </c>
      <c r="B16" s="121" t="s">
        <v>47</v>
      </c>
      <c r="C16" s="121"/>
      <c r="D16" s="121"/>
      <c r="E16" s="122" t="s">
        <v>48</v>
      </c>
      <c r="F16" s="122"/>
      <c r="G16" s="122"/>
      <c r="H16" s="122" t="s">
        <v>49</v>
      </c>
      <c r="I16" s="122"/>
      <c r="J16" s="122"/>
      <c r="K16" s="123" t="s">
        <v>50</v>
      </c>
      <c r="L16" s="123"/>
      <c r="M16" s="123"/>
      <c r="N16" s="5"/>
      <c r="O16" s="16" t="str">
        <f t="shared" ref="O16:O23" si="0">B12</f>
        <v>C122–A001</v>
      </c>
      <c r="P16" s="17"/>
      <c r="Q16" s="18">
        <f t="shared" ref="Q16:Q23" si="1">AVERAGE(B36:D36)</f>
        <v>-1.9261472609787198</v>
      </c>
      <c r="R16" s="18">
        <f t="shared" ref="R16:R22" si="2">Q16-$Q$23</f>
        <v>0.57996734850667719</v>
      </c>
      <c r="S16" s="18">
        <f t="shared" ref="S16:S23" si="3">_xlfn.STDEV.P(B36:D36)</f>
        <v>7.7891978534531545E-2</v>
      </c>
      <c r="T16" s="18"/>
      <c r="U16" s="18">
        <f t="shared" ref="U16:U23" si="4">AVERAGE((B36/B23),(C36/C23),(D36/D23))</f>
        <v>-8.0256135874113337</v>
      </c>
      <c r="V16" s="18">
        <f t="shared" ref="V16:V22" si="5">-(U16-$U$23)</f>
        <v>-2.4165306187778199</v>
      </c>
      <c r="W16" s="18">
        <f t="shared" ref="W16:W23" si="6">_xlfn.STDEV.P((B36/B23),(C36/C23),(D36/D23))</f>
        <v>0.32454991056054838</v>
      </c>
      <c r="X16" s="18"/>
      <c r="Y16" s="19">
        <f t="shared" ref="Y16:Y47" si="7">V16/($S$11*$S$12)*1000</f>
        <v>-1.090492156488186</v>
      </c>
      <c r="Z16" s="20">
        <f t="shared" ref="Z16:Z47" si="8">W16/($S$11*$S$12)*1000</f>
        <v>0.14645754086667345</v>
      </c>
      <c r="AA16" s="21" t="str">
        <f>IF(AND(Y16&gt;(Z16*5),Y16&gt;($Y$23/2)),"Hit","")</f>
        <v/>
      </c>
      <c r="AB16" s="22" t="str">
        <f>IF(AND(Y16&gt;(Z16*3),Y16&gt;($Y$23/2)),"Hit","")</f>
        <v/>
      </c>
    </row>
    <row r="17" spans="1:28" ht="15" customHeight="1">
      <c r="A17" s="4" t="s">
        <v>51</v>
      </c>
      <c r="B17" s="121" t="s">
        <v>52</v>
      </c>
      <c r="C17" s="121"/>
      <c r="D17" s="121"/>
      <c r="E17" s="122" t="s">
        <v>53</v>
      </c>
      <c r="F17" s="122"/>
      <c r="G17" s="122"/>
      <c r="H17" s="122" t="s">
        <v>54</v>
      </c>
      <c r="I17" s="122"/>
      <c r="J17" s="122"/>
      <c r="K17" s="123" t="s">
        <v>55</v>
      </c>
      <c r="L17" s="123"/>
      <c r="M17" s="123"/>
      <c r="N17" s="5"/>
      <c r="O17" s="16" t="str">
        <f t="shared" si="0"/>
        <v>C122–A002</v>
      </c>
      <c r="P17" s="17"/>
      <c r="Q17" s="18">
        <f t="shared" si="1"/>
        <v>-2.18992193823654</v>
      </c>
      <c r="R17" s="18">
        <f t="shared" si="2"/>
        <v>0.31619267124885697</v>
      </c>
      <c r="S17" s="18">
        <f t="shared" si="3"/>
        <v>0.21157641548467854</v>
      </c>
      <c r="T17" s="18"/>
      <c r="U17" s="18">
        <f t="shared" si="4"/>
        <v>-9.1246747426522514</v>
      </c>
      <c r="V17" s="18">
        <f t="shared" si="5"/>
        <v>-1.3174694635369022</v>
      </c>
      <c r="W17" s="18">
        <f t="shared" si="6"/>
        <v>0.88156839785282715</v>
      </c>
      <c r="X17" s="18"/>
      <c r="Y17" s="19">
        <f t="shared" si="7"/>
        <v>-0.59452593119896302</v>
      </c>
      <c r="Z17" s="20">
        <f t="shared" si="8"/>
        <v>0.39781967412131186</v>
      </c>
      <c r="AA17" s="21" t="str">
        <f>IF(AND(Y17&gt;(Z17*5),Y17&gt;($Y$23/2)),"Hit","")</f>
        <v/>
      </c>
      <c r="AB17" s="22" t="str">
        <f>IF(AND(Y17&gt;(Z17*3),Y17&gt;($Y$23/2)),"Hit","")</f>
        <v/>
      </c>
    </row>
    <row r="18" spans="1:28" ht="15" customHeight="1">
      <c r="A18" s="4" t="s">
        <v>56</v>
      </c>
      <c r="B18" s="121" t="s">
        <v>57</v>
      </c>
      <c r="C18" s="121"/>
      <c r="D18" s="121"/>
      <c r="E18" s="122" t="s">
        <v>58</v>
      </c>
      <c r="F18" s="122"/>
      <c r="G18" s="122"/>
      <c r="H18" s="122" t="s">
        <v>59</v>
      </c>
      <c r="I18" s="122"/>
      <c r="J18" s="122"/>
      <c r="K18" s="123" t="s">
        <v>60</v>
      </c>
      <c r="L18" s="123"/>
      <c r="M18" s="123"/>
      <c r="N18" s="5"/>
      <c r="O18" s="16" t="str">
        <f t="shared" si="0"/>
        <v>C122–A006</v>
      </c>
      <c r="P18" s="17"/>
      <c r="Q18" s="18">
        <f t="shared" si="1"/>
        <v>-1.7948663072258535</v>
      </c>
      <c r="R18" s="18">
        <f t="shared" si="2"/>
        <v>0.7112483022595435</v>
      </c>
      <c r="S18" s="18">
        <f t="shared" si="3"/>
        <v>8.0498947322871439E-2</v>
      </c>
      <c r="T18" s="18"/>
      <c r="U18" s="18">
        <f t="shared" si="4"/>
        <v>-7.4786096134410558</v>
      </c>
      <c r="V18" s="18">
        <f t="shared" si="5"/>
        <v>-2.9635345927480978</v>
      </c>
      <c r="W18" s="18">
        <f t="shared" si="6"/>
        <v>0.33541228051196431</v>
      </c>
      <c r="X18" s="18"/>
      <c r="Y18" s="19">
        <f t="shared" si="7"/>
        <v>-1.3373351050307301</v>
      </c>
      <c r="Z18" s="20">
        <f t="shared" si="8"/>
        <v>0.15135933236099475</v>
      </c>
      <c r="AA18" s="21" t="str">
        <f>IF(AND(Y18&gt;(Z18*5),Y18&gt;($Y$23/2)),"Hit","")</f>
        <v/>
      </c>
      <c r="AB18" s="22" t="str">
        <f>IF(AND(Y18&gt;(Z18*3),Y18&gt;($Y$23/2)),"Hit","")</f>
        <v/>
      </c>
    </row>
    <row r="19" spans="1:28" ht="15" customHeight="1">
      <c r="A19" s="4" t="s">
        <v>61</v>
      </c>
      <c r="B19" s="118" t="s">
        <v>62</v>
      </c>
      <c r="C19" s="118"/>
      <c r="D19" s="118"/>
      <c r="E19" s="119" t="s">
        <v>63</v>
      </c>
      <c r="F19" s="119"/>
      <c r="G19" s="119"/>
      <c r="H19" s="119" t="s">
        <v>64</v>
      </c>
      <c r="I19" s="119"/>
      <c r="J19" s="119"/>
      <c r="K19" s="120" t="s">
        <v>65</v>
      </c>
      <c r="L19" s="120"/>
      <c r="M19" s="120"/>
      <c r="N19" s="5"/>
      <c r="O19" s="23" t="str">
        <f t="shared" si="0"/>
        <v>C122–A011</v>
      </c>
      <c r="P19" s="24"/>
      <c r="Q19" s="25">
        <f t="shared" si="1"/>
        <v>-4.7907149030744494</v>
      </c>
      <c r="R19" s="25">
        <f t="shared" si="2"/>
        <v>-2.2846002935890524</v>
      </c>
      <c r="S19" s="25">
        <f t="shared" si="3"/>
        <v>0.36057174751201765</v>
      </c>
      <c r="T19" s="25"/>
      <c r="U19" s="25">
        <f t="shared" si="4"/>
        <v>-19.961312096143541</v>
      </c>
      <c r="V19" s="25">
        <f t="shared" si="5"/>
        <v>9.519167889954387</v>
      </c>
      <c r="W19" s="25">
        <f t="shared" si="6"/>
        <v>1.5023822813000729</v>
      </c>
      <c r="X19" s="25"/>
      <c r="Y19" s="26">
        <f t="shared" si="7"/>
        <v>4.2956533799433156</v>
      </c>
      <c r="Z19" s="27">
        <f t="shared" si="8"/>
        <v>0.67797034354696428</v>
      </c>
      <c r="AA19" s="21" t="str">
        <f>IF(AND(Y19&gt;(Z19*5),Y19&gt;($Y$23/2)),"Hit","")</f>
        <v>Hit</v>
      </c>
      <c r="AB19" s="22" t="str">
        <f>IF(AND(Y19&gt;(Z19*3),Y19&gt;($Y$23/2)),"Hit","")</f>
        <v>Hit</v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6" t="str">
        <f t="shared" si="0"/>
        <v>C122–A025</v>
      </c>
      <c r="P20" s="17"/>
      <c r="Q20" s="18">
        <f t="shared" si="1"/>
        <v>-1.6629158606686765</v>
      </c>
      <c r="R20" s="18">
        <f t="shared" si="2"/>
        <v>0.84319874881672052</v>
      </c>
      <c r="S20" s="18">
        <f t="shared" si="3"/>
        <v>2.9802120294729086E-2</v>
      </c>
      <c r="T20" s="18"/>
      <c r="U20" s="18">
        <f t="shared" si="4"/>
        <v>-6.9288160861194861</v>
      </c>
      <c r="V20" s="18">
        <f t="shared" si="5"/>
        <v>-3.5133281200696675</v>
      </c>
      <c r="W20" s="18">
        <f t="shared" si="6"/>
        <v>0.12417550122803757</v>
      </c>
      <c r="X20" s="18"/>
      <c r="Y20" s="19">
        <f t="shared" si="7"/>
        <v>-1.5854368772877561</v>
      </c>
      <c r="Z20" s="20">
        <f t="shared" si="8"/>
        <v>5.6035876005432111E-2</v>
      </c>
      <c r="AA20" s="21" t="str">
        <f>IF(AND(Y20&gt;(Z20*5),Y20&gt;($Y$23/2)),"Hit","")</f>
        <v/>
      </c>
      <c r="AB20" s="22" t="str">
        <f>IF(AND(Y20&gt;(Z20*3),Y20&gt;($Y$23/2)),"Hit","")</f>
        <v/>
      </c>
    </row>
    <row r="21" spans="1:28" ht="15" customHeight="1">
      <c r="A21" s="2" t="s">
        <v>66</v>
      </c>
      <c r="B21" s="5"/>
      <c r="C21" s="5"/>
      <c r="D21" s="5"/>
      <c r="E21" s="28" t="s">
        <v>67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C122–A030</v>
      </c>
      <c r="P21" s="17"/>
      <c r="Q21" s="18">
        <f t="shared" si="1"/>
        <v>-7.3840709412281997</v>
      </c>
      <c r="R21" s="18">
        <f t="shared" si="2"/>
        <v>-4.8779563317428032</v>
      </c>
      <c r="S21" s="18">
        <f t="shared" si="3"/>
        <v>15.272982054983439</v>
      </c>
      <c r="T21" s="18"/>
      <c r="U21" s="18">
        <f t="shared" si="4"/>
        <v>-30.766962255117502</v>
      </c>
      <c r="V21" s="18">
        <f t="shared" si="5"/>
        <v>20.32481804892835</v>
      </c>
      <c r="W21" s="18">
        <f t="shared" si="6"/>
        <v>63.637425229097666</v>
      </c>
      <c r="X21" s="18"/>
      <c r="Y21" s="19">
        <f t="shared" si="7"/>
        <v>9.171849300057918</v>
      </c>
      <c r="Z21" s="20">
        <f t="shared" si="8"/>
        <v>28.717249652119886</v>
      </c>
      <c r="AA21" s="21"/>
      <c r="AB21" s="22"/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C122–A036</v>
      </c>
      <c r="P22" s="17"/>
      <c r="Q22" s="18">
        <f t="shared" si="1"/>
        <v>56.041672752268262</v>
      </c>
      <c r="R22" s="18">
        <f t="shared" si="2"/>
        <v>58.547787361753656</v>
      </c>
      <c r="S22" s="18">
        <f t="shared" si="3"/>
        <v>16.761011715216238</v>
      </c>
      <c r="T22" s="18"/>
      <c r="U22" s="18">
        <f t="shared" si="4"/>
        <v>233.50696980111778</v>
      </c>
      <c r="V22" s="18">
        <f t="shared" si="5"/>
        <v>-243.94911400730692</v>
      </c>
      <c r="W22" s="18">
        <f t="shared" si="6"/>
        <v>69.837548813401042</v>
      </c>
      <c r="X22" s="18"/>
      <c r="Y22" s="19">
        <f t="shared" si="7"/>
        <v>-110.08534025600493</v>
      </c>
      <c r="Z22" s="20">
        <f t="shared" si="8"/>
        <v>31.515139356227905</v>
      </c>
      <c r="AA22" s="21"/>
      <c r="AB22" s="22"/>
    </row>
    <row r="23" spans="1:28" ht="15" customHeight="1">
      <c r="A23" s="4" t="s">
        <v>15</v>
      </c>
      <c r="B23" s="29">
        <v>0.24</v>
      </c>
      <c r="C23" s="30">
        <v>0.24</v>
      </c>
      <c r="D23" s="30">
        <v>0.24</v>
      </c>
      <c r="E23" s="30">
        <v>0.24</v>
      </c>
      <c r="F23" s="30">
        <v>0.24</v>
      </c>
      <c r="G23" s="30">
        <v>0.24</v>
      </c>
      <c r="H23" s="30">
        <v>0.24</v>
      </c>
      <c r="I23" s="30">
        <v>0.24</v>
      </c>
      <c r="J23" s="30">
        <v>0.24</v>
      </c>
      <c r="K23" s="30">
        <v>0.24</v>
      </c>
      <c r="L23" s="30">
        <v>0.24</v>
      </c>
      <c r="M23" s="31">
        <v>0.24</v>
      </c>
      <c r="N23" s="5"/>
      <c r="O23" s="32" t="str">
        <f t="shared" si="0"/>
        <v>C122 w/o amine</v>
      </c>
      <c r="P23" s="33"/>
      <c r="Q23" s="34">
        <f t="shared" si="1"/>
        <v>-2.506114609485397</v>
      </c>
      <c r="R23" s="34"/>
      <c r="S23" s="34">
        <f t="shared" si="3"/>
        <v>4.3647770570899136E-2</v>
      </c>
      <c r="T23" s="34"/>
      <c r="U23" s="34">
        <f t="shared" si="4"/>
        <v>-10.442144206189154</v>
      </c>
      <c r="V23" s="34">
        <f>-U23</f>
        <v>10.442144206189154</v>
      </c>
      <c r="W23" s="34">
        <f t="shared" si="6"/>
        <v>0.18186571071207955</v>
      </c>
      <c r="X23" s="34"/>
      <c r="Y23" s="34">
        <f t="shared" si="7"/>
        <v>4.7121589378109894</v>
      </c>
      <c r="Z23" s="35">
        <f t="shared" si="8"/>
        <v>8.20693640397471E-2</v>
      </c>
      <c r="AA23" s="21"/>
      <c r="AB23" s="5"/>
    </row>
    <row r="24" spans="1:28" ht="15" customHeight="1">
      <c r="A24" s="4" t="s">
        <v>21</v>
      </c>
      <c r="B24" s="36">
        <v>0.24</v>
      </c>
      <c r="C24" s="37">
        <v>0.24</v>
      </c>
      <c r="D24" s="37">
        <v>0.24</v>
      </c>
      <c r="E24" s="37">
        <v>0.24</v>
      </c>
      <c r="F24" s="37">
        <v>0.24</v>
      </c>
      <c r="G24" s="37">
        <v>0.24</v>
      </c>
      <c r="H24" s="37">
        <v>0.24</v>
      </c>
      <c r="I24" s="37">
        <v>0.24</v>
      </c>
      <c r="J24" s="37">
        <v>0.24</v>
      </c>
      <c r="K24" s="37">
        <v>0.24</v>
      </c>
      <c r="L24" s="37">
        <v>0.24</v>
      </c>
      <c r="M24" s="38">
        <v>0.24</v>
      </c>
      <c r="N24" s="5"/>
      <c r="O24" s="16" t="str">
        <f t="shared" ref="O24:O31" si="9">E12</f>
        <v>C003–A001</v>
      </c>
      <c r="P24" s="116"/>
      <c r="Q24" s="51">
        <f t="shared" ref="Q24:Q31" si="10">AVERAGE(E36:G36)</f>
        <v>-2.7990067360853801</v>
      </c>
      <c r="R24" s="51">
        <f t="shared" ref="R24:R30" si="11">Q24-$Q$31</f>
        <v>-0.62378071366833687</v>
      </c>
      <c r="S24" s="18">
        <f t="shared" ref="S24:S31" si="12">_xlfn.STDEV.P(E36:G36)</f>
        <v>0.50317125721010447</v>
      </c>
      <c r="T24" s="116"/>
      <c r="U24" s="18">
        <f t="shared" ref="U24:U31" si="13">AVERAGE((E36/E23),(F36/F23),(G36/G23))</f>
        <v>-11.662528067022416</v>
      </c>
      <c r="V24" s="51">
        <f t="shared" ref="V24:V30" si="14">-(U24-$U$31)</f>
        <v>2.599086306951401</v>
      </c>
      <c r="W24" s="18">
        <f t="shared" ref="W24:W31" si="15">_xlfn.STDEV.P((E36/E23),(F36/F23),(G36/G23))</f>
        <v>2.0965469050421142</v>
      </c>
      <c r="X24" s="116"/>
      <c r="Y24" s="19">
        <f t="shared" si="7"/>
        <v>1.1728728821982857</v>
      </c>
      <c r="Z24" s="20">
        <f t="shared" si="8"/>
        <v>0.9460951737554667</v>
      </c>
      <c r="AA24" s="21" t="str">
        <f t="shared" ref="AA24:AA30" si="16">IF(AND(Y24&gt;(Z24*5),Y24&gt;($Y$31/2)),"Hit","")</f>
        <v/>
      </c>
      <c r="AB24" s="22" t="str">
        <f t="shared" ref="AB24:AB30" si="17">IF(AND(Y24&gt;(Z24*3),Y24&gt;($Y$31/2)),"Hit","")</f>
        <v/>
      </c>
    </row>
    <row r="25" spans="1:28" ht="15" customHeight="1">
      <c r="A25" s="4" t="s">
        <v>26</v>
      </c>
      <c r="B25" s="36">
        <v>0.24</v>
      </c>
      <c r="C25" s="37">
        <v>0.24</v>
      </c>
      <c r="D25" s="37">
        <v>0.24</v>
      </c>
      <c r="E25" s="37">
        <v>0.24</v>
      </c>
      <c r="F25" s="37">
        <v>0.24</v>
      </c>
      <c r="G25" s="37">
        <v>0.24</v>
      </c>
      <c r="H25" s="37">
        <v>0.24</v>
      </c>
      <c r="I25" s="37">
        <v>0.24</v>
      </c>
      <c r="J25" s="37">
        <v>0.24</v>
      </c>
      <c r="K25" s="37">
        <v>0.24</v>
      </c>
      <c r="L25" s="37">
        <v>0.24</v>
      </c>
      <c r="M25" s="38">
        <v>0.24</v>
      </c>
      <c r="N25" s="5"/>
      <c r="O25" s="103" t="str">
        <f t="shared" si="9"/>
        <v>C003–A002</v>
      </c>
      <c r="P25" s="104"/>
      <c r="Q25" s="105">
        <f t="shared" si="10"/>
        <v>-14.002669632925466</v>
      </c>
      <c r="R25" s="105">
        <f t="shared" si="11"/>
        <v>-11.827443610508423</v>
      </c>
      <c r="S25" s="106">
        <f t="shared" si="12"/>
        <v>0.80774040447847772</v>
      </c>
      <c r="T25" s="104"/>
      <c r="U25" s="106">
        <f t="shared" si="13"/>
        <v>-58.344456803856112</v>
      </c>
      <c r="V25" s="105">
        <f t="shared" si="14"/>
        <v>49.281015043785096</v>
      </c>
      <c r="W25" s="106">
        <f t="shared" si="15"/>
        <v>3.365585018660322</v>
      </c>
      <c r="X25" s="104"/>
      <c r="Y25" s="107">
        <f t="shared" si="7"/>
        <v>22.238725200264032</v>
      </c>
      <c r="Z25" s="108">
        <f t="shared" si="8"/>
        <v>1.5187658026445496</v>
      </c>
      <c r="AA25" s="21" t="str">
        <f t="shared" si="16"/>
        <v>Hit</v>
      </c>
      <c r="AB25" s="22" t="str">
        <f t="shared" si="17"/>
        <v>Hit</v>
      </c>
    </row>
    <row r="26" spans="1:28" ht="15" customHeight="1">
      <c r="A26" s="4" t="s">
        <v>36</v>
      </c>
      <c r="B26" s="36">
        <v>0.24</v>
      </c>
      <c r="C26" s="37">
        <v>0.24</v>
      </c>
      <c r="D26" s="37">
        <v>0.24</v>
      </c>
      <c r="E26" s="37">
        <v>0.24</v>
      </c>
      <c r="F26" s="37">
        <v>0.24</v>
      </c>
      <c r="G26" s="37">
        <v>0.24</v>
      </c>
      <c r="H26" s="37">
        <v>0.24</v>
      </c>
      <c r="I26" s="37">
        <v>0.24</v>
      </c>
      <c r="J26" s="37">
        <v>0.24</v>
      </c>
      <c r="K26" s="37">
        <v>0.24</v>
      </c>
      <c r="L26" s="37">
        <v>0.24</v>
      </c>
      <c r="M26" s="38">
        <v>0.24</v>
      </c>
      <c r="N26" s="5"/>
      <c r="O26" s="100" t="str">
        <f t="shared" si="9"/>
        <v>C003–A006</v>
      </c>
      <c r="P26" s="101"/>
      <c r="Q26" s="96">
        <f t="shared" si="10"/>
        <v>-2.909950473995417</v>
      </c>
      <c r="R26" s="96">
        <f t="shared" si="11"/>
        <v>-0.73472445157837374</v>
      </c>
      <c r="S26" s="97">
        <f t="shared" si="12"/>
        <v>0.20895155045833355</v>
      </c>
      <c r="T26" s="101"/>
      <c r="U26" s="97">
        <f t="shared" si="13"/>
        <v>-12.124793641647571</v>
      </c>
      <c r="V26" s="96">
        <f t="shared" si="14"/>
        <v>3.0613518815765559</v>
      </c>
      <c r="W26" s="97">
        <f t="shared" si="15"/>
        <v>0.87063146024305671</v>
      </c>
      <c r="X26" s="101"/>
      <c r="Y26" s="98">
        <f t="shared" si="7"/>
        <v>1.3814764808558464</v>
      </c>
      <c r="Z26" s="99">
        <f t="shared" si="8"/>
        <v>0.39288423296166819</v>
      </c>
      <c r="AA26" s="21" t="str">
        <f t="shared" si="16"/>
        <v/>
      </c>
      <c r="AB26" s="22" t="str">
        <f t="shared" si="17"/>
        <v/>
      </c>
    </row>
    <row r="27" spans="1:28" ht="15" customHeight="1">
      <c r="A27" s="4" t="s">
        <v>46</v>
      </c>
      <c r="B27" s="36">
        <v>0.24</v>
      </c>
      <c r="C27" s="37">
        <v>0.24</v>
      </c>
      <c r="D27" s="37">
        <v>0.24</v>
      </c>
      <c r="E27" s="37">
        <v>0.24</v>
      </c>
      <c r="F27" s="37">
        <v>0.24</v>
      </c>
      <c r="G27" s="37">
        <v>0.24</v>
      </c>
      <c r="H27" s="37">
        <v>0.24</v>
      </c>
      <c r="I27" s="37">
        <v>0.24</v>
      </c>
      <c r="J27" s="37">
        <v>0.24</v>
      </c>
      <c r="K27" s="37">
        <v>0.24</v>
      </c>
      <c r="L27" s="37">
        <v>0.24</v>
      </c>
      <c r="M27" s="38">
        <v>0.24</v>
      </c>
      <c r="N27" s="5"/>
      <c r="O27" s="103" t="str">
        <f t="shared" si="9"/>
        <v>C003–A011</v>
      </c>
      <c r="P27" s="104"/>
      <c r="Q27" s="105">
        <f t="shared" si="10"/>
        <v>-65.874747474747494</v>
      </c>
      <c r="R27" s="105">
        <f t="shared" si="11"/>
        <v>-63.699521452330451</v>
      </c>
      <c r="S27" s="106">
        <f t="shared" si="12"/>
        <v>4.07370518963309</v>
      </c>
      <c r="T27" s="104"/>
      <c r="U27" s="106">
        <f t="shared" si="13"/>
        <v>-274.47811447811461</v>
      </c>
      <c r="V27" s="105">
        <f t="shared" si="14"/>
        <v>265.41467271804356</v>
      </c>
      <c r="W27" s="106">
        <f t="shared" si="15"/>
        <v>16.973771623471205</v>
      </c>
      <c r="X27" s="104"/>
      <c r="Y27" s="107">
        <f t="shared" si="7"/>
        <v>119.77196422294385</v>
      </c>
      <c r="Z27" s="108">
        <f t="shared" si="8"/>
        <v>7.6596442344184137</v>
      </c>
      <c r="AA27" s="21" t="str">
        <f t="shared" si="16"/>
        <v>Hit</v>
      </c>
      <c r="AB27" s="22" t="str">
        <f t="shared" si="17"/>
        <v>Hit</v>
      </c>
    </row>
    <row r="28" spans="1:28" ht="15" customHeight="1">
      <c r="A28" s="4" t="s">
        <v>51</v>
      </c>
      <c r="B28" s="39">
        <v>0.24</v>
      </c>
      <c r="C28" s="40">
        <v>0.24</v>
      </c>
      <c r="D28" s="40">
        <v>0.24</v>
      </c>
      <c r="E28" s="37">
        <v>0.24</v>
      </c>
      <c r="F28" s="37">
        <v>0.24</v>
      </c>
      <c r="G28" s="37">
        <v>0.24</v>
      </c>
      <c r="H28" s="37">
        <v>0.24</v>
      </c>
      <c r="I28" s="37">
        <v>0.24</v>
      </c>
      <c r="J28" s="37">
        <v>0.24</v>
      </c>
      <c r="K28" s="37">
        <v>0.24</v>
      </c>
      <c r="L28" s="37">
        <v>0.24</v>
      </c>
      <c r="M28" s="38">
        <v>0.24</v>
      </c>
      <c r="N28" s="5"/>
      <c r="O28" s="100" t="str">
        <f t="shared" si="9"/>
        <v>C003–A025</v>
      </c>
      <c r="P28" s="101"/>
      <c r="Q28" s="96">
        <f t="shared" si="10"/>
        <v>-2.81920127313386</v>
      </c>
      <c r="R28" s="96">
        <f t="shared" si="11"/>
        <v>-0.64397525071681683</v>
      </c>
      <c r="S28" s="97">
        <f t="shared" si="12"/>
        <v>2.2743075719578287E-2</v>
      </c>
      <c r="T28" s="101"/>
      <c r="U28" s="97">
        <f t="shared" si="13"/>
        <v>-11.746671971391082</v>
      </c>
      <c r="V28" s="96">
        <f t="shared" si="14"/>
        <v>2.6832302113200672</v>
      </c>
      <c r="W28" s="97">
        <f t="shared" si="15"/>
        <v>9.4762815498242975E-2</v>
      </c>
      <c r="X28" s="101"/>
      <c r="Y28" s="98">
        <f t="shared" si="7"/>
        <v>1.2108439581769257</v>
      </c>
      <c r="Z28" s="99">
        <f t="shared" si="8"/>
        <v>4.2763003383683648E-2</v>
      </c>
      <c r="AA28" s="21" t="str">
        <f t="shared" si="16"/>
        <v/>
      </c>
      <c r="AB28" s="22" t="str">
        <f t="shared" si="17"/>
        <v/>
      </c>
    </row>
    <row r="29" spans="1:28" ht="15" customHeight="1">
      <c r="A29" s="4" t="s">
        <v>56</v>
      </c>
      <c r="B29" s="39">
        <v>0.24</v>
      </c>
      <c r="C29" s="40">
        <v>0.24</v>
      </c>
      <c r="D29" s="40">
        <v>0.24</v>
      </c>
      <c r="E29" s="37">
        <v>0.24</v>
      </c>
      <c r="F29" s="37">
        <v>0.24</v>
      </c>
      <c r="G29" s="37">
        <v>0.24</v>
      </c>
      <c r="H29" s="37">
        <v>0.24</v>
      </c>
      <c r="I29" s="37">
        <v>0.24</v>
      </c>
      <c r="J29" s="37">
        <v>0.24</v>
      </c>
      <c r="K29" s="37">
        <v>0.24</v>
      </c>
      <c r="L29" s="37">
        <v>0.24</v>
      </c>
      <c r="M29" s="38">
        <v>0.24</v>
      </c>
      <c r="N29" s="5"/>
      <c r="O29" s="100" t="str">
        <f t="shared" si="9"/>
        <v>C003–A030</v>
      </c>
      <c r="P29" s="102"/>
      <c r="Q29" s="96">
        <f t="shared" si="10"/>
        <v>-1.5419461936315866</v>
      </c>
      <c r="R29" s="96">
        <f t="shared" si="11"/>
        <v>0.63327982878545663</v>
      </c>
      <c r="S29" s="97">
        <f t="shared" si="12"/>
        <v>5.4423662665605575E-2</v>
      </c>
      <c r="T29" s="101"/>
      <c r="U29" s="97">
        <f t="shared" si="13"/>
        <v>-6.4247758067982774</v>
      </c>
      <c r="V29" s="96">
        <f t="shared" si="14"/>
        <v>-2.6386659532727377</v>
      </c>
      <c r="W29" s="97">
        <f t="shared" si="15"/>
        <v>0.22676526110668965</v>
      </c>
      <c r="X29" s="101"/>
      <c r="Y29" s="98">
        <f t="shared" si="7"/>
        <v>-1.1907337334263255</v>
      </c>
      <c r="Z29" s="99">
        <f t="shared" si="8"/>
        <v>0.10233089400121374</v>
      </c>
      <c r="AA29" s="21" t="str">
        <f t="shared" si="16"/>
        <v/>
      </c>
      <c r="AB29" s="22" t="str">
        <f t="shared" si="17"/>
        <v/>
      </c>
    </row>
    <row r="30" spans="1:28" ht="15" customHeight="1">
      <c r="A30" s="4" t="s">
        <v>61</v>
      </c>
      <c r="B30" s="41">
        <v>0.24</v>
      </c>
      <c r="C30" s="42">
        <v>0.24</v>
      </c>
      <c r="D30" s="42">
        <v>0.24</v>
      </c>
      <c r="E30" s="42">
        <v>0.24</v>
      </c>
      <c r="F30" s="42">
        <v>0.24</v>
      </c>
      <c r="G30" s="42">
        <v>0.24</v>
      </c>
      <c r="H30" s="42">
        <v>0.24</v>
      </c>
      <c r="I30" s="42">
        <v>0.24</v>
      </c>
      <c r="J30" s="42">
        <v>0.24</v>
      </c>
      <c r="K30" s="42">
        <v>0.24</v>
      </c>
      <c r="L30" s="42">
        <v>0.24</v>
      </c>
      <c r="M30" s="43">
        <v>0.24</v>
      </c>
      <c r="N30" s="5"/>
      <c r="O30" s="16" t="str">
        <f t="shared" si="9"/>
        <v>C003–A036</v>
      </c>
      <c r="P30" s="44"/>
      <c r="Q30" s="51">
        <f t="shared" si="10"/>
        <v>-1.9975415346201899</v>
      </c>
      <c r="R30" s="51">
        <f t="shared" si="11"/>
        <v>0.17768448779685331</v>
      </c>
      <c r="S30" s="18">
        <f t="shared" si="12"/>
        <v>0.10168558671674004</v>
      </c>
      <c r="T30" s="44"/>
      <c r="U30" s="18">
        <f t="shared" si="13"/>
        <v>-8.3230897275841258</v>
      </c>
      <c r="V30" s="51">
        <f t="shared" si="14"/>
        <v>-0.7403520324868893</v>
      </c>
      <c r="W30" s="18">
        <f t="shared" si="15"/>
        <v>0.42368994465308346</v>
      </c>
      <c r="X30" s="44"/>
      <c r="Y30" s="19">
        <f t="shared" si="7"/>
        <v>-0.33409387747603309</v>
      </c>
      <c r="Z30" s="20">
        <f t="shared" si="8"/>
        <v>0.19119582339940588</v>
      </c>
      <c r="AA30" s="21" t="str">
        <f t="shared" si="16"/>
        <v/>
      </c>
      <c r="AB30" s="22" t="str">
        <f t="shared" si="17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2" t="str">
        <f t="shared" si="9"/>
        <v>C003 w/o amine</v>
      </c>
      <c r="P31" s="33"/>
      <c r="Q31" s="45">
        <f t="shared" si="10"/>
        <v>-2.1752260224170432</v>
      </c>
      <c r="R31" s="45"/>
      <c r="S31" s="34">
        <f t="shared" si="12"/>
        <v>0.10113558136702826</v>
      </c>
      <c r="T31" s="46"/>
      <c r="U31" s="34">
        <f t="shared" si="13"/>
        <v>-9.0634417600710151</v>
      </c>
      <c r="V31" s="47">
        <f>-U31</f>
        <v>9.0634417600710151</v>
      </c>
      <c r="W31" s="34">
        <f t="shared" si="15"/>
        <v>0.42139825569595124</v>
      </c>
      <c r="X31" s="46"/>
      <c r="Y31" s="34">
        <f t="shared" si="7"/>
        <v>4.0900007942558734</v>
      </c>
      <c r="Z31" s="35">
        <f t="shared" si="8"/>
        <v>0.19016166773283</v>
      </c>
      <c r="AA31" s="21"/>
      <c r="AB31" s="5"/>
    </row>
    <row r="32" spans="1:28" ht="15" customHeight="1">
      <c r="A32" s="5"/>
      <c r="B32" s="48"/>
      <c r="C32" s="49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0" t="str">
        <f t="shared" ref="O32:O39" si="18">H12</f>
        <v>C067–A001</v>
      </c>
      <c r="P32" s="116"/>
      <c r="Q32" s="51">
        <f t="shared" ref="Q32:Q39" si="19">AVERAGE(H36:J36)</f>
        <v>-1.2482199448491667</v>
      </c>
      <c r="R32" s="51">
        <f t="shared" ref="R32:R38" si="20">Q32-$Q$39</f>
        <v>0.87330397442757324</v>
      </c>
      <c r="S32" s="18">
        <f t="shared" ref="S32:S39" si="21">_xlfn.STDEV.P(H36:J36)</f>
        <v>8.0352228210764404E-2</v>
      </c>
      <c r="T32" s="52"/>
      <c r="U32" s="18">
        <f t="shared" ref="U32:U39" si="22">AVERAGE((H36/H23),(I36/I23),(J36/J23))</f>
        <v>-5.2009164368715277</v>
      </c>
      <c r="V32" s="51">
        <f t="shared" ref="V32:V38" si="23">-(U32-$U$39)</f>
        <v>-3.6387665601148891</v>
      </c>
      <c r="W32" s="18">
        <f t="shared" ref="W32:W39" si="24">_xlfn.STDEV.P((H36/H23),(I36/I23),(J36/J23))</f>
        <v>0.33480095087818512</v>
      </c>
      <c r="X32" s="52"/>
      <c r="Y32" s="19">
        <f t="shared" si="7"/>
        <v>-1.6420426715319898</v>
      </c>
      <c r="Z32" s="20">
        <f t="shared" si="8"/>
        <v>0.15108346158762867</v>
      </c>
      <c r="AA32" s="21" t="str">
        <f t="shared" ref="AA32:AA38" si="25">IF(AND(Y32&gt;(Z32*5),Y32&gt;($Y$39/2)),"Hit","")</f>
        <v/>
      </c>
      <c r="AB32" s="22" t="str">
        <f t="shared" ref="AB32:AB38" si="26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0" t="str">
        <f t="shared" si="18"/>
        <v>C067–A002</v>
      </c>
      <c r="P33" s="17"/>
      <c r="Q33" s="51">
        <f t="shared" si="19"/>
        <v>-1.1860449163819899</v>
      </c>
      <c r="R33" s="51">
        <f t="shared" si="20"/>
        <v>0.93547900289474994</v>
      </c>
      <c r="S33" s="18">
        <f t="shared" si="21"/>
        <v>8.613804719464789E-2</v>
      </c>
      <c r="T33" s="18"/>
      <c r="U33" s="18">
        <f t="shared" si="22"/>
        <v>-4.9418538182582914</v>
      </c>
      <c r="V33" s="51">
        <f t="shared" si="23"/>
        <v>-3.8978291787281254</v>
      </c>
      <c r="W33" s="18">
        <f t="shared" si="24"/>
        <v>0.35890852997769962</v>
      </c>
      <c r="X33" s="18"/>
      <c r="Y33" s="19">
        <f t="shared" si="7"/>
        <v>-1.7589481853466269</v>
      </c>
      <c r="Z33" s="20">
        <f t="shared" si="8"/>
        <v>0.16196233302242763</v>
      </c>
      <c r="AA33" s="21" t="str">
        <f t="shared" si="25"/>
        <v/>
      </c>
      <c r="AB33" s="22" t="str">
        <f t="shared" si="26"/>
        <v/>
      </c>
    </row>
    <row r="34" spans="1:28" ht="15" customHeight="1">
      <c r="A34" s="2" t="s">
        <v>69</v>
      </c>
      <c r="B34" s="5"/>
      <c r="C34" s="5"/>
      <c r="D34" s="5"/>
      <c r="E34" s="28" t="s">
        <v>70</v>
      </c>
      <c r="F34" s="5"/>
      <c r="G34" s="5"/>
      <c r="H34" s="5"/>
      <c r="I34" s="5"/>
      <c r="J34" s="5"/>
      <c r="K34" s="5"/>
      <c r="L34" s="5"/>
      <c r="M34" s="5"/>
      <c r="N34" s="5"/>
      <c r="O34" s="94" t="str">
        <f t="shared" si="18"/>
        <v>C067–A006</v>
      </c>
      <c r="P34" s="95"/>
      <c r="Q34" s="96">
        <f t="shared" si="19"/>
        <v>-1.1862369839897833</v>
      </c>
      <c r="R34" s="96">
        <f t="shared" si="20"/>
        <v>0.93528693528695661</v>
      </c>
      <c r="S34" s="97">
        <f t="shared" si="21"/>
        <v>9.8260672287023523E-2</v>
      </c>
      <c r="T34" s="97"/>
      <c r="U34" s="97">
        <f t="shared" si="22"/>
        <v>-4.9426540999574309</v>
      </c>
      <c r="V34" s="96">
        <f t="shared" si="23"/>
        <v>-3.8970288970289859</v>
      </c>
      <c r="W34" s="97">
        <f t="shared" si="24"/>
        <v>0.40941946786259792</v>
      </c>
      <c r="X34" s="97"/>
      <c r="Y34" s="98">
        <f t="shared" si="7"/>
        <v>-1.7585870473957519</v>
      </c>
      <c r="Z34" s="99">
        <f t="shared" si="8"/>
        <v>0.18475607755532397</v>
      </c>
      <c r="AA34" s="21" t="str">
        <f t="shared" si="25"/>
        <v/>
      </c>
      <c r="AB34" s="22" t="str">
        <f t="shared" si="26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94" t="str">
        <f t="shared" si="18"/>
        <v>C067–A011</v>
      </c>
      <c r="P35" s="95"/>
      <c r="Q35" s="96">
        <f t="shared" si="19"/>
        <v>-2.7955824450206461</v>
      </c>
      <c r="R35" s="96">
        <f t="shared" si="20"/>
        <v>-0.67405852574390623</v>
      </c>
      <c r="S35" s="97">
        <f t="shared" si="21"/>
        <v>0.26385435333948809</v>
      </c>
      <c r="T35" s="97"/>
      <c r="U35" s="97">
        <f t="shared" si="22"/>
        <v>-11.648260187586027</v>
      </c>
      <c r="V35" s="96">
        <f t="shared" si="23"/>
        <v>2.8085771905996104</v>
      </c>
      <c r="W35" s="97">
        <f t="shared" si="24"/>
        <v>1.0993931389145339</v>
      </c>
      <c r="X35" s="97"/>
      <c r="Y35" s="98">
        <f t="shared" si="7"/>
        <v>1.2674084795124596</v>
      </c>
      <c r="Z35" s="99">
        <f t="shared" si="8"/>
        <v>0.49611603741630594</v>
      </c>
      <c r="AA35" s="21" t="str">
        <f t="shared" si="25"/>
        <v/>
      </c>
      <c r="AB35" s="22" t="str">
        <f t="shared" si="26"/>
        <v/>
      </c>
    </row>
    <row r="36" spans="1:28" ht="15" customHeight="1">
      <c r="A36" s="4" t="s">
        <v>15</v>
      </c>
      <c r="B36" s="82">
        <v>-2.0091698563608702</v>
      </c>
      <c r="C36" s="83">
        <v>-1.9473350619418099</v>
      </c>
      <c r="D36" s="83">
        <v>-1.8219368646334799</v>
      </c>
      <c r="E36" s="83">
        <v>-2.4913693048524501</v>
      </c>
      <c r="F36" s="83">
        <v>-3.5085154545828598</v>
      </c>
      <c r="G36" s="83">
        <v>-2.3971354488208299</v>
      </c>
      <c r="H36" s="83">
        <v>-1.29877762686752</v>
      </c>
      <c r="I36" s="83">
        <v>-1.3110754414125301</v>
      </c>
      <c r="J36" s="83">
        <v>-1.1348067662674499</v>
      </c>
      <c r="K36" s="83">
        <v>-1.8149565790015201</v>
      </c>
      <c r="L36" s="83">
        <v>-1.72166111042514</v>
      </c>
      <c r="M36" s="84">
        <v>-1.69551796518088</v>
      </c>
      <c r="N36" s="5"/>
      <c r="O36" s="94" t="str">
        <f t="shared" si="18"/>
        <v>C067–A025</v>
      </c>
      <c r="P36" s="95"/>
      <c r="Q36" s="96">
        <f t="shared" si="19"/>
        <v>-0.91340220328985866</v>
      </c>
      <c r="R36" s="96">
        <f t="shared" si="20"/>
        <v>1.2081217159868811</v>
      </c>
      <c r="S36" s="97">
        <f t="shared" si="21"/>
        <v>2.8819886625865064E-2</v>
      </c>
      <c r="T36" s="97"/>
      <c r="U36" s="97">
        <f t="shared" si="22"/>
        <v>-3.8058425137077445</v>
      </c>
      <c r="V36" s="96">
        <f t="shared" si="23"/>
        <v>-5.0338404832786718</v>
      </c>
      <c r="W36" s="97">
        <f t="shared" si="24"/>
        <v>0.1200828609411045</v>
      </c>
      <c r="X36" s="97"/>
      <c r="Y36" s="98">
        <f t="shared" si="7"/>
        <v>-2.2715886657394728</v>
      </c>
      <c r="Z36" s="99">
        <f t="shared" si="8"/>
        <v>5.4189016670173507E-2</v>
      </c>
      <c r="AA36" s="21" t="str">
        <f t="shared" si="25"/>
        <v/>
      </c>
      <c r="AB36" s="22" t="str">
        <f t="shared" si="26"/>
        <v/>
      </c>
    </row>
    <row r="37" spans="1:28" ht="15" customHeight="1">
      <c r="A37" s="4" t="s">
        <v>21</v>
      </c>
      <c r="B37" s="85">
        <v>-2.3609993003251502</v>
      </c>
      <c r="C37" s="86">
        <v>-1.89178910976663</v>
      </c>
      <c r="D37" s="86">
        <v>-2.3169774046178402</v>
      </c>
      <c r="E37" s="93">
        <v>-13.4901001112347</v>
      </c>
      <c r="F37" s="93">
        <v>-15.1430478309232</v>
      </c>
      <c r="G37" s="93">
        <v>-13.3748609566185</v>
      </c>
      <c r="H37" s="86">
        <v>-1.2683870436679301</v>
      </c>
      <c r="I37" s="86">
        <v>-1.22262007655266</v>
      </c>
      <c r="J37" s="86">
        <v>-1.0671276289253799</v>
      </c>
      <c r="K37" s="86">
        <v>-2.15290776639092</v>
      </c>
      <c r="L37" s="86">
        <v>-1.82982261184507</v>
      </c>
      <c r="M37" s="87">
        <v>-0.679079721776359</v>
      </c>
      <c r="N37" s="5"/>
      <c r="O37" s="94" t="str">
        <f t="shared" si="18"/>
        <v>C067–A030</v>
      </c>
      <c r="P37" s="95"/>
      <c r="Q37" s="96">
        <f t="shared" si="19"/>
        <v>-0.6418515317391783</v>
      </c>
      <c r="R37" s="96">
        <f t="shared" si="20"/>
        <v>1.4796723875375615</v>
      </c>
      <c r="S37" s="97">
        <f t="shared" si="21"/>
        <v>8.0285741672815256E-3</v>
      </c>
      <c r="T37" s="97"/>
      <c r="U37" s="97">
        <f t="shared" si="22"/>
        <v>-2.6743813822465761</v>
      </c>
      <c r="V37" s="96">
        <f t="shared" si="23"/>
        <v>-6.1653016147398407</v>
      </c>
      <c r="W37" s="97">
        <f t="shared" si="24"/>
        <v>3.3452392363673041E-2</v>
      </c>
      <c r="X37" s="97"/>
      <c r="Y37" s="98">
        <f t="shared" si="7"/>
        <v>-2.7821758189259209</v>
      </c>
      <c r="Z37" s="99">
        <f t="shared" si="8"/>
        <v>1.5095844929455343E-2</v>
      </c>
      <c r="AA37" s="21" t="str">
        <f t="shared" si="25"/>
        <v/>
      </c>
      <c r="AB37" s="22" t="str">
        <f t="shared" si="26"/>
        <v/>
      </c>
    </row>
    <row r="38" spans="1:28" ht="15" customHeight="1">
      <c r="A38" s="4" t="s">
        <v>26</v>
      </c>
      <c r="B38" s="85">
        <v>-1.87033790179857</v>
      </c>
      <c r="C38" s="86">
        <v>-1.83094209161625</v>
      </c>
      <c r="D38" s="86">
        <v>-1.6833189282627401</v>
      </c>
      <c r="E38" s="86">
        <v>-3.0622545993332499</v>
      </c>
      <c r="F38" s="86">
        <v>-3.0531012059101998</v>
      </c>
      <c r="G38" s="86">
        <v>-2.6144956167428002</v>
      </c>
      <c r="H38" s="86">
        <v>-1.3109766637856499</v>
      </c>
      <c r="I38" s="86">
        <v>-1.1769024982508001</v>
      </c>
      <c r="J38" s="86">
        <v>-1.0708317899329001</v>
      </c>
      <c r="K38" s="86">
        <v>-1.7328559081368</v>
      </c>
      <c r="L38" s="86">
        <v>-1.6222908177964399</v>
      </c>
      <c r="M38" s="87">
        <v>-1.07601761534346</v>
      </c>
      <c r="N38" s="5"/>
      <c r="O38" s="50" t="str">
        <f t="shared" si="18"/>
        <v>C067–A036</v>
      </c>
      <c r="P38" s="17"/>
      <c r="Q38" s="51">
        <f t="shared" si="19"/>
        <v>-0.72749173423331526</v>
      </c>
      <c r="R38" s="51">
        <f t="shared" si="20"/>
        <v>1.3940321850434247</v>
      </c>
      <c r="S38" s="18">
        <f t="shared" si="21"/>
        <v>0.11834337344166435</v>
      </c>
      <c r="T38" s="18"/>
      <c r="U38" s="18">
        <f t="shared" si="22"/>
        <v>-3.031215559305481</v>
      </c>
      <c r="V38" s="51">
        <f t="shared" si="23"/>
        <v>-5.8084674376809353</v>
      </c>
      <c r="W38" s="18">
        <f t="shared" si="24"/>
        <v>0.49309738934026703</v>
      </c>
      <c r="X38" s="18"/>
      <c r="Y38" s="19">
        <f t="shared" si="7"/>
        <v>-2.621149565740494</v>
      </c>
      <c r="Z38" s="20">
        <f t="shared" si="8"/>
        <v>0.22251687244596888</v>
      </c>
      <c r="AA38" s="21" t="str">
        <f t="shared" si="25"/>
        <v/>
      </c>
      <c r="AB38" s="22" t="str">
        <f t="shared" si="26"/>
        <v/>
      </c>
    </row>
    <row r="39" spans="1:28" ht="15" customHeight="1">
      <c r="A39" s="4" t="s">
        <v>36</v>
      </c>
      <c r="B39" s="85">
        <v>-4.28438078775158</v>
      </c>
      <c r="C39" s="86">
        <v>-4.9915627443717199</v>
      </c>
      <c r="D39" s="86">
        <v>-5.0962011771000499</v>
      </c>
      <c r="E39" s="93">
        <v>-62.375757575757603</v>
      </c>
      <c r="F39" s="93">
        <v>-63.660606060606099</v>
      </c>
      <c r="G39" s="93">
        <v>-71.587878787878793</v>
      </c>
      <c r="H39" s="86">
        <v>-3.15879326665844</v>
      </c>
      <c r="I39" s="86">
        <v>-2.6880520228834799</v>
      </c>
      <c r="J39" s="86">
        <v>-2.5399020455200199</v>
      </c>
      <c r="K39" s="86">
        <v>-5.0007161377947904</v>
      </c>
      <c r="L39" s="86">
        <v>-6.68406799193317</v>
      </c>
      <c r="M39" s="87">
        <v>-5.0236654731036898</v>
      </c>
      <c r="N39" s="5"/>
      <c r="O39" s="59" t="str">
        <f t="shared" si="18"/>
        <v>C067 w/o amine</v>
      </c>
      <c r="P39" s="33"/>
      <c r="Q39" s="45">
        <f t="shared" si="19"/>
        <v>-2.1215239192767399</v>
      </c>
      <c r="R39" s="34"/>
      <c r="S39" s="34">
        <f t="shared" si="21"/>
        <v>0.13287304340189732</v>
      </c>
      <c r="T39" s="34"/>
      <c r="U39" s="34">
        <f t="shared" si="22"/>
        <v>-8.8396829969864168</v>
      </c>
      <c r="V39" s="34">
        <f>-U39</f>
        <v>8.8396829969864168</v>
      </c>
      <c r="W39" s="34">
        <f t="shared" si="24"/>
        <v>0.55363768084123932</v>
      </c>
      <c r="X39" s="34"/>
      <c r="Y39" s="34">
        <f t="shared" si="7"/>
        <v>3.9890266231888161</v>
      </c>
      <c r="Z39" s="35">
        <f t="shared" si="8"/>
        <v>0.24983649857456647</v>
      </c>
      <c r="AA39" s="21"/>
      <c r="AB39" s="5"/>
    </row>
    <row r="40" spans="1:28" ht="15" customHeight="1">
      <c r="A40" s="4" t="s">
        <v>46</v>
      </c>
      <c r="B40" s="85">
        <v>-1.6573239494587999</v>
      </c>
      <c r="C40" s="86">
        <v>-1.7018891221138499</v>
      </c>
      <c r="D40" s="86">
        <v>-1.62953451043338</v>
      </c>
      <c r="E40" s="86">
        <v>-2.79743178170144</v>
      </c>
      <c r="F40" s="86">
        <v>-2.8095814298061499</v>
      </c>
      <c r="G40" s="86">
        <v>-2.8505906078939902</v>
      </c>
      <c r="H40" s="86">
        <v>-0.95409309791333097</v>
      </c>
      <c r="I40" s="86">
        <v>-0.89104004609624099</v>
      </c>
      <c r="J40" s="86">
        <v>-0.89507346586000402</v>
      </c>
      <c r="K40" s="86">
        <v>-1.1991933160472501</v>
      </c>
      <c r="L40" s="86">
        <v>-1.38191546281435</v>
      </c>
      <c r="M40" s="87">
        <v>-1.2490760176153499</v>
      </c>
      <c r="N40" s="5"/>
      <c r="O40" s="50" t="str">
        <f t="shared" ref="O40:O47" si="27">K12</f>
        <v>C042–A001</v>
      </c>
      <c r="P40" s="17"/>
      <c r="Q40" s="51">
        <f t="shared" ref="Q40:Q47" si="28">AVERAGE(K36:M36)</f>
        <v>-1.7440452182025135</v>
      </c>
      <c r="R40" s="51">
        <f t="shared" ref="R40:R46" si="29">Q40-$Q$47</f>
        <v>0.15556927467040005</v>
      </c>
      <c r="S40" s="18">
        <f t="shared" ref="S40:S47" si="30">_xlfn.STDEV.P(K36:M36)</f>
        <v>5.126520475976401E-2</v>
      </c>
      <c r="T40" s="18"/>
      <c r="U40" s="18">
        <f t="shared" ref="U40:U47" si="31">AVERAGE((K36/K23),(L36/L23),(M36/M23))</f>
        <v>-7.2668550758438064</v>
      </c>
      <c r="V40" s="51">
        <f t="shared" ref="V40:V46" si="32">-(U40-$U$47)</f>
        <v>-0.64820531112666657</v>
      </c>
      <c r="W40" s="18">
        <f t="shared" ref="W40:W47" si="33">_xlfn.STDEV.P((K36/K23),(L36/L23),(M36/M23))</f>
        <v>0.2136050198323497</v>
      </c>
      <c r="X40" s="18"/>
      <c r="Y40" s="19">
        <f t="shared" si="7"/>
        <v>-0.29251142198856794</v>
      </c>
      <c r="Z40" s="20">
        <f t="shared" si="8"/>
        <v>9.639215696405673E-2</v>
      </c>
      <c r="AA40" s="21" t="str">
        <f t="shared" ref="AA40:AA46" si="34">IF(AND(Y40&gt;(Z40*5),Y40&gt;($Y$47/2)),"Hit","")</f>
        <v/>
      </c>
      <c r="AB40" s="22" t="str">
        <f t="shared" ref="AB40:AB46" si="35">IF(AND(Y40&gt;(Z40*3),Y40&gt;($Y$47/2)),"Hit","")</f>
        <v/>
      </c>
    </row>
    <row r="41" spans="1:28" ht="15" customHeight="1">
      <c r="A41" s="4" t="s">
        <v>51</v>
      </c>
      <c r="B41" s="85">
        <v>-17.816840297166401</v>
      </c>
      <c r="C41" s="86">
        <v>-18.546451905154001</v>
      </c>
      <c r="D41" s="86">
        <v>14.2110793786358</v>
      </c>
      <c r="E41" s="86">
        <v>-1.6184549532864101</v>
      </c>
      <c r="F41" s="86">
        <v>-1.5109519693789399</v>
      </c>
      <c r="G41" s="86">
        <v>-1.4964316582294099</v>
      </c>
      <c r="H41" s="86">
        <v>-0.65287072478084995</v>
      </c>
      <c r="I41" s="86">
        <v>-0.63871259826316595</v>
      </c>
      <c r="J41" s="86">
        <v>-0.63397127217351901</v>
      </c>
      <c r="K41" s="86">
        <v>-0.99623821871013196</v>
      </c>
      <c r="L41" s="86">
        <v>-0.91994896489278999</v>
      </c>
      <c r="M41" s="87">
        <v>-1.08689961723668</v>
      </c>
      <c r="N41" s="5"/>
      <c r="O41" s="50" t="str">
        <f t="shared" si="27"/>
        <v>C042–A002</v>
      </c>
      <c r="P41" s="116"/>
      <c r="Q41" s="51">
        <f t="shared" si="28"/>
        <v>-1.5539367000041164</v>
      </c>
      <c r="R41" s="51">
        <f t="shared" si="29"/>
        <v>0.34567779286879707</v>
      </c>
      <c r="S41" s="18">
        <f t="shared" si="30"/>
        <v>0.63252249158288387</v>
      </c>
      <c r="T41" s="116"/>
      <c r="U41" s="18">
        <f t="shared" si="31"/>
        <v>-6.474736250017151</v>
      </c>
      <c r="V41" s="51">
        <f t="shared" si="32"/>
        <v>-1.440324136953322</v>
      </c>
      <c r="W41" s="18">
        <f t="shared" si="33"/>
        <v>2.6355103815953558</v>
      </c>
      <c r="X41" s="116"/>
      <c r="Y41" s="19">
        <f t="shared" si="7"/>
        <v>-0.64996576577315968</v>
      </c>
      <c r="Z41" s="20">
        <f t="shared" si="8"/>
        <v>1.1893097389870739</v>
      </c>
      <c r="AA41" s="21" t="str">
        <f t="shared" si="34"/>
        <v/>
      </c>
      <c r="AB41" s="22" t="str">
        <f t="shared" si="35"/>
        <v/>
      </c>
    </row>
    <row r="42" spans="1:28" ht="15" customHeight="1">
      <c r="A42" s="4" t="s">
        <v>56</v>
      </c>
      <c r="B42" s="85">
        <v>78.319097221071104</v>
      </c>
      <c r="C42" s="86">
        <v>51.916129548626898</v>
      </c>
      <c r="D42" s="86">
        <v>37.889791487106798</v>
      </c>
      <c r="E42" s="86">
        <v>-2.1290858953780298</v>
      </c>
      <c r="F42" s="86">
        <v>-1.8814503848211801</v>
      </c>
      <c r="G42" s="86">
        <v>-1.98208832366136</v>
      </c>
      <c r="H42" s="86">
        <v>-0.65473103675351496</v>
      </c>
      <c r="I42" s="86">
        <v>-0.89439848540973199</v>
      </c>
      <c r="J42" s="86">
        <v>-0.63334568053669904</v>
      </c>
      <c r="K42" s="86">
        <v>-1.5247643742025501</v>
      </c>
      <c r="L42" s="86">
        <v>-1.77258097707537</v>
      </c>
      <c r="M42" s="87">
        <v>-1.11274642960036</v>
      </c>
      <c r="N42" s="5"/>
      <c r="O42" s="50" t="str">
        <f t="shared" si="27"/>
        <v>C042–A006</v>
      </c>
      <c r="P42" s="44"/>
      <c r="Q42" s="51">
        <f t="shared" si="28"/>
        <v>-1.4770547804255667</v>
      </c>
      <c r="R42" s="51">
        <f t="shared" si="29"/>
        <v>0.4225597124473468</v>
      </c>
      <c r="S42" s="18">
        <f t="shared" si="30"/>
        <v>0.2871460321083007</v>
      </c>
      <c r="T42" s="44"/>
      <c r="U42" s="18">
        <f t="shared" si="31"/>
        <v>-6.1543949184398619</v>
      </c>
      <c r="V42" s="51">
        <f t="shared" si="32"/>
        <v>-1.7606654685306111</v>
      </c>
      <c r="W42" s="18">
        <f t="shared" si="33"/>
        <v>1.1964418004512545</v>
      </c>
      <c r="X42" s="44"/>
      <c r="Y42" s="19">
        <f t="shared" si="7"/>
        <v>-0.79452412839829012</v>
      </c>
      <c r="Z42" s="20">
        <f t="shared" si="8"/>
        <v>0.53991055977042179</v>
      </c>
      <c r="AA42" s="21" t="str">
        <f t="shared" si="34"/>
        <v/>
      </c>
      <c r="AB42" s="22" t="str">
        <f t="shared" si="35"/>
        <v/>
      </c>
    </row>
    <row r="43" spans="1:28" ht="15" customHeight="1" thickBot="1">
      <c r="A43" s="4" t="s">
        <v>61</v>
      </c>
      <c r="B43" s="88">
        <v>-2.5659464131374201</v>
      </c>
      <c r="C43" s="89">
        <v>-2.4630530518170901</v>
      </c>
      <c r="D43" s="89">
        <v>-2.4893443635016799</v>
      </c>
      <c r="E43" s="89">
        <v>-2.2016874511256499</v>
      </c>
      <c r="F43" s="89">
        <v>-2.0402683458863402</v>
      </c>
      <c r="G43" s="89">
        <v>-2.28372227023914</v>
      </c>
      <c r="H43" s="89">
        <v>-1.95171420339961</v>
      </c>
      <c r="I43" s="89">
        <v>-2.13674116146028</v>
      </c>
      <c r="J43" s="89">
        <v>-2.2761163929703301</v>
      </c>
      <c r="K43" s="89">
        <v>-2.1196855578878102</v>
      </c>
      <c r="L43" s="89">
        <v>-2.0592665761204998</v>
      </c>
      <c r="M43" s="90">
        <v>-1.5198913446104301</v>
      </c>
      <c r="N43" s="5"/>
      <c r="O43" s="63" t="str">
        <f t="shared" si="27"/>
        <v>C042–A011</v>
      </c>
      <c r="P43" s="64"/>
      <c r="Q43" s="65">
        <f t="shared" si="28"/>
        <v>-5.5694832009438828</v>
      </c>
      <c r="R43" s="65">
        <f t="shared" si="29"/>
        <v>-3.6698687080709691</v>
      </c>
      <c r="S43" s="66">
        <f t="shared" si="30"/>
        <v>0.78818614985136104</v>
      </c>
      <c r="T43" s="67"/>
      <c r="U43" s="66">
        <f t="shared" si="31"/>
        <v>-23.206180003932847</v>
      </c>
      <c r="V43" s="65">
        <f t="shared" si="32"/>
        <v>15.291119616962373</v>
      </c>
      <c r="W43" s="66">
        <f t="shared" si="33"/>
        <v>3.2841089577139817</v>
      </c>
      <c r="X43" s="67"/>
      <c r="Y43" s="68">
        <f t="shared" si="7"/>
        <v>6.9003247368963772</v>
      </c>
      <c r="Z43" s="69">
        <f t="shared" si="8"/>
        <v>1.4819986271272481</v>
      </c>
      <c r="AA43" s="21" t="str">
        <f t="shared" si="34"/>
        <v/>
      </c>
      <c r="AB43" s="22" t="str">
        <f t="shared" si="35"/>
        <v>Hit</v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 t="str">
        <f t="shared" si="27"/>
        <v>C042–A025</v>
      </c>
      <c r="P44" s="116"/>
      <c r="Q44" s="51">
        <f t="shared" si="28"/>
        <v>-1.2767282654923167</v>
      </c>
      <c r="R44" s="51">
        <f t="shared" si="29"/>
        <v>0.62288622738059685</v>
      </c>
      <c r="S44" s="18">
        <f t="shared" si="30"/>
        <v>7.7116063347317826E-2</v>
      </c>
      <c r="T44" s="52"/>
      <c r="U44" s="18">
        <f t="shared" si="31"/>
        <v>-5.3197011062179866</v>
      </c>
      <c r="V44" s="51">
        <f t="shared" si="32"/>
        <v>-2.5953592807524863</v>
      </c>
      <c r="W44" s="18">
        <f t="shared" si="33"/>
        <v>0.32131693061382449</v>
      </c>
      <c r="X44" s="52"/>
      <c r="Y44" s="19">
        <f t="shared" si="7"/>
        <v>-1.1711910111698944</v>
      </c>
      <c r="Z44" s="20">
        <f t="shared" si="8"/>
        <v>0.14499861489793525</v>
      </c>
      <c r="AA44" s="21" t="str">
        <f t="shared" si="34"/>
        <v/>
      </c>
      <c r="AB44" s="22" t="str">
        <f t="shared" si="35"/>
        <v/>
      </c>
    </row>
    <row r="45" spans="1:28" ht="15" customHeight="1">
      <c r="A45" s="5"/>
      <c r="B45" s="91"/>
      <c r="C45" s="70" t="s">
        <v>71</v>
      </c>
      <c r="D45" s="5"/>
      <c r="E45" s="5"/>
      <c r="F45" s="92"/>
      <c r="G45" s="5" t="s">
        <v>72</v>
      </c>
      <c r="H45" s="5"/>
      <c r="I45" s="5"/>
      <c r="J45" s="5"/>
      <c r="K45" s="5"/>
      <c r="L45" s="5"/>
      <c r="M45" s="5"/>
      <c r="N45" s="5"/>
      <c r="O45" s="94" t="str">
        <f t="shared" si="27"/>
        <v>C042–A030</v>
      </c>
      <c r="P45" s="95"/>
      <c r="Q45" s="96">
        <f t="shared" si="28"/>
        <v>-1.0010289336132008</v>
      </c>
      <c r="R45" s="96">
        <f t="shared" si="29"/>
        <v>0.89858555925971273</v>
      </c>
      <c r="S45" s="97">
        <f t="shared" si="30"/>
        <v>6.8241450216489752E-2</v>
      </c>
      <c r="T45" s="97"/>
      <c r="U45" s="97">
        <f t="shared" si="31"/>
        <v>-4.1709538900550029</v>
      </c>
      <c r="V45" s="96">
        <f t="shared" si="32"/>
        <v>-3.74410649691547</v>
      </c>
      <c r="W45" s="97">
        <f t="shared" si="33"/>
        <v>0.2843393759020405</v>
      </c>
      <c r="X45" s="97"/>
      <c r="Y45" s="98">
        <f t="shared" si="7"/>
        <v>-1.6895787440954286</v>
      </c>
      <c r="Z45" s="99">
        <f t="shared" si="8"/>
        <v>0.12831199273557783</v>
      </c>
      <c r="AA45" s="21" t="str">
        <f t="shared" si="34"/>
        <v/>
      </c>
      <c r="AB45" s="22" t="str">
        <f t="shared" si="35"/>
        <v/>
      </c>
    </row>
    <row r="46" spans="1:28" ht="15" customHeight="1">
      <c r="A46" s="5"/>
      <c r="B46" s="71" t="s">
        <v>73</v>
      </c>
      <c r="C46" s="71" t="s">
        <v>74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0" t="str">
        <f t="shared" si="27"/>
        <v>C042–A036</v>
      </c>
      <c r="P46" s="17"/>
      <c r="Q46" s="51">
        <f t="shared" si="28"/>
        <v>-1.4700305936260933</v>
      </c>
      <c r="R46" s="51">
        <f t="shared" si="29"/>
        <v>0.42958389924682017</v>
      </c>
      <c r="S46" s="18">
        <f t="shared" si="30"/>
        <v>0.27214242296088537</v>
      </c>
      <c r="T46" s="18"/>
      <c r="U46" s="18">
        <f t="shared" si="31"/>
        <v>-6.1251274734420562</v>
      </c>
      <c r="V46" s="51">
        <f t="shared" si="32"/>
        <v>-1.7899329135284168</v>
      </c>
      <c r="W46" s="18">
        <f t="shared" si="33"/>
        <v>1.1339267623370155</v>
      </c>
      <c r="X46" s="18"/>
      <c r="Y46" s="19">
        <f t="shared" si="7"/>
        <v>-0.80773145917347322</v>
      </c>
      <c r="Z46" s="20">
        <f t="shared" si="8"/>
        <v>0.51169980249865321</v>
      </c>
      <c r="AA46" s="21" t="str">
        <f t="shared" si="34"/>
        <v/>
      </c>
      <c r="AB46" s="22" t="str">
        <f t="shared" si="35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2" t="str">
        <f t="shared" si="27"/>
        <v>C042 w/o amine</v>
      </c>
      <c r="P47" s="73"/>
      <c r="Q47" s="74">
        <f t="shared" si="28"/>
        <v>-1.8996144928729135</v>
      </c>
      <c r="R47" s="75"/>
      <c r="S47" s="75">
        <f t="shared" si="30"/>
        <v>0.26963539002911369</v>
      </c>
      <c r="T47" s="75"/>
      <c r="U47" s="75">
        <f t="shared" si="31"/>
        <v>-7.915060386970473</v>
      </c>
      <c r="V47" s="75">
        <f>-U47</f>
        <v>7.915060386970473</v>
      </c>
      <c r="W47" s="75">
        <f t="shared" si="33"/>
        <v>1.1234807917879797</v>
      </c>
      <c r="X47" s="75"/>
      <c r="Y47" s="75">
        <f t="shared" si="7"/>
        <v>3.571778152965015</v>
      </c>
      <c r="Z47" s="76">
        <f t="shared" si="8"/>
        <v>0.50698591687183203</v>
      </c>
      <c r="AA47" s="21"/>
      <c r="AB47" s="5"/>
    </row>
    <row r="48" spans="1:28">
      <c r="A48" s="5"/>
      <c r="B48" s="22" t="s">
        <v>75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77"/>
      <c r="Z48" s="77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77"/>
      <c r="Z49" s="77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77"/>
      <c r="Z50" s="77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77"/>
      <c r="Z51" s="77"/>
    </row>
    <row r="52" spans="15:26">
      <c r="O52" s="78"/>
      <c r="P52" s="17"/>
      <c r="Q52" s="18"/>
      <c r="R52" s="18"/>
      <c r="S52" s="18"/>
      <c r="T52" s="18"/>
      <c r="U52" s="18"/>
      <c r="V52" s="18"/>
      <c r="W52" s="18"/>
      <c r="X52" s="18"/>
      <c r="Y52" s="79"/>
      <c r="Z52" s="79"/>
    </row>
  </sheetData>
  <mergeCells count="42">
    <mergeCell ref="E3:F3"/>
    <mergeCell ref="E7:F7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</mergeCells>
  <conditionalFormatting sqref="E3 E7:E8">
    <cfRule type="expression" dxfId="3" priority="3">
      <formula>LEN(TRIM(E3))=0</formula>
    </cfRule>
  </conditionalFormatting>
  <conditionalFormatting sqref="E4">
    <cfRule type="expression" dxfId="2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"/>
  <sheetViews>
    <sheetView tabSelected="1" topLeftCell="A17" zoomScaleNormal="100" workbookViewId="0">
      <selection activeCell="G42" sqref="G42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28" t="s">
        <v>2</v>
      </c>
      <c r="F3" s="12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76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81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5" t="s">
        <v>77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35">
        <v>44635</v>
      </c>
      <c r="F8" s="13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13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30" t="s">
        <v>14</v>
      </c>
      <c r="P11" s="130"/>
      <c r="Q11" s="130"/>
      <c r="R11" s="130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15</v>
      </c>
      <c r="B12" s="131" t="s">
        <v>78</v>
      </c>
      <c r="C12" s="131"/>
      <c r="D12" s="131"/>
      <c r="E12" s="132" t="s">
        <v>79</v>
      </c>
      <c r="F12" s="132"/>
      <c r="G12" s="132"/>
      <c r="H12" s="132" t="s">
        <v>80</v>
      </c>
      <c r="I12" s="132"/>
      <c r="J12" s="132"/>
      <c r="K12" s="133" t="s">
        <v>81</v>
      </c>
      <c r="L12" s="133"/>
      <c r="M12" s="133"/>
      <c r="N12" s="5"/>
      <c r="O12" s="134" t="s">
        <v>20</v>
      </c>
      <c r="P12" s="134"/>
      <c r="Q12" s="134"/>
      <c r="R12" s="134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21</v>
      </c>
      <c r="B13" s="121" t="s">
        <v>82</v>
      </c>
      <c r="C13" s="121"/>
      <c r="D13" s="121"/>
      <c r="E13" s="122" t="s">
        <v>83</v>
      </c>
      <c r="F13" s="122"/>
      <c r="G13" s="122"/>
      <c r="H13" s="122" t="s">
        <v>84</v>
      </c>
      <c r="I13" s="122"/>
      <c r="J13" s="122"/>
      <c r="K13" s="123" t="s">
        <v>85</v>
      </c>
      <c r="L13" s="123"/>
      <c r="M13" s="123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26</v>
      </c>
      <c r="B14" s="121" t="s">
        <v>86</v>
      </c>
      <c r="C14" s="121"/>
      <c r="D14" s="121"/>
      <c r="E14" s="122" t="s">
        <v>87</v>
      </c>
      <c r="F14" s="122"/>
      <c r="G14" s="122"/>
      <c r="H14" s="122" t="s">
        <v>88</v>
      </c>
      <c r="I14" s="122"/>
      <c r="J14" s="122"/>
      <c r="K14" s="123" t="s">
        <v>89</v>
      </c>
      <c r="L14" s="123"/>
      <c r="M14" s="123"/>
      <c r="N14" s="5"/>
      <c r="O14" s="124" t="s">
        <v>31</v>
      </c>
      <c r="P14" s="9"/>
      <c r="Q14" s="125" t="s">
        <v>32</v>
      </c>
      <c r="R14" s="125"/>
      <c r="S14" s="125"/>
      <c r="T14" s="10"/>
      <c r="U14" s="125" t="s">
        <v>33</v>
      </c>
      <c r="V14" s="125"/>
      <c r="W14" s="125"/>
      <c r="X14" s="10"/>
      <c r="Y14" s="126" t="s">
        <v>34</v>
      </c>
      <c r="Z14" s="126"/>
      <c r="AA14" s="127" t="s">
        <v>35</v>
      </c>
      <c r="AB14" s="127"/>
    </row>
    <row r="15" spans="1:28" ht="15" customHeight="1">
      <c r="A15" s="4" t="s">
        <v>36</v>
      </c>
      <c r="B15" s="121" t="s">
        <v>90</v>
      </c>
      <c r="C15" s="121"/>
      <c r="D15" s="121"/>
      <c r="E15" s="122" t="s">
        <v>91</v>
      </c>
      <c r="F15" s="122"/>
      <c r="G15" s="122"/>
      <c r="H15" s="122" t="s">
        <v>92</v>
      </c>
      <c r="I15" s="122"/>
      <c r="J15" s="122"/>
      <c r="K15" s="123" t="s">
        <v>93</v>
      </c>
      <c r="L15" s="123"/>
      <c r="M15" s="123"/>
      <c r="N15" s="5"/>
      <c r="O15" s="124"/>
      <c r="P15" s="116"/>
      <c r="Q15" s="11" t="s">
        <v>41</v>
      </c>
      <c r="R15" s="12" t="s">
        <v>42</v>
      </c>
      <c r="S15" s="13" t="s">
        <v>43</v>
      </c>
      <c r="T15" s="52"/>
      <c r="U15" s="11" t="s">
        <v>41</v>
      </c>
      <c r="V15" s="12" t="s">
        <v>42</v>
      </c>
      <c r="W15" s="13" t="s">
        <v>43</v>
      </c>
      <c r="X15" s="52"/>
      <c r="Y15" s="11" t="s">
        <v>41</v>
      </c>
      <c r="Z15" s="14" t="s">
        <v>43</v>
      </c>
      <c r="AA15" s="15" t="s">
        <v>44</v>
      </c>
      <c r="AB15" s="15" t="s">
        <v>45</v>
      </c>
    </row>
    <row r="16" spans="1:28" ht="15" customHeight="1">
      <c r="A16" s="4" t="s">
        <v>46</v>
      </c>
      <c r="B16" s="121" t="s">
        <v>94</v>
      </c>
      <c r="C16" s="121"/>
      <c r="D16" s="121"/>
      <c r="E16" s="122" t="s">
        <v>95</v>
      </c>
      <c r="F16" s="122"/>
      <c r="G16" s="122"/>
      <c r="H16" s="122" t="s">
        <v>96</v>
      </c>
      <c r="I16" s="122"/>
      <c r="J16" s="122"/>
      <c r="K16" s="123" t="s">
        <v>97</v>
      </c>
      <c r="L16" s="123"/>
      <c r="M16" s="123"/>
      <c r="N16" s="5"/>
      <c r="O16" s="16" t="str">
        <f t="shared" ref="O16:O23" si="0">B12</f>
        <v>C093–A001</v>
      </c>
      <c r="P16" s="17"/>
      <c r="Q16" s="18">
        <f t="shared" ref="Q16:Q23" si="1">AVERAGE(B36:D36)</f>
        <v>0.54920360538338597</v>
      </c>
      <c r="R16" s="18">
        <f t="shared" ref="R16:R22" si="2">Q16-$Q$23</f>
        <v>1.9221851806121459</v>
      </c>
      <c r="S16" s="18">
        <f t="shared" ref="S16:S23" si="3">_xlfn.STDEV.P(B36:D36)</f>
        <v>1.2101411696917441</v>
      </c>
      <c r="T16" s="18"/>
      <c r="U16" s="18">
        <f>AVERAGE((B36/B23),(C36/C23))</f>
        <v>2.2883483557641084</v>
      </c>
      <c r="V16" s="18">
        <f t="shared" ref="V16:V22" si="4">-(U16-$U$23)</f>
        <v>-8.0091049192172754</v>
      </c>
      <c r="W16" s="18">
        <f>_xlfn.STDEV.P((B36/B23),(C36/C23))</f>
        <v>5.042254873715601</v>
      </c>
      <c r="X16" s="18"/>
      <c r="Y16" s="19">
        <f t="shared" ref="Y16:Y47" si="5">V16/($S$11*$S$12)*1000</f>
        <v>-3.6142170213074349</v>
      </c>
      <c r="Z16" s="20">
        <f t="shared" ref="Z16:Z47" si="6">W16/($S$11*$S$12)*1000</f>
        <v>2.2753857733373652</v>
      </c>
      <c r="AA16" s="21" t="str">
        <f t="shared" ref="AA16:AA22" si="7">IF(AND(Y16&gt;(Z16*5),Y16&gt;($Y$23/2)),"Hit","")</f>
        <v/>
      </c>
      <c r="AB16" s="22" t="str">
        <f t="shared" ref="AB16:AB22" si="8">IF(AND(Y16&gt;(Z16*3),Y16&gt;($Y$23/2)),"Hit","")</f>
        <v/>
      </c>
    </row>
    <row r="17" spans="1:28" ht="15" customHeight="1">
      <c r="A17" s="4" t="s">
        <v>51</v>
      </c>
      <c r="B17" s="121" t="s">
        <v>98</v>
      </c>
      <c r="C17" s="121"/>
      <c r="D17" s="121"/>
      <c r="E17" s="122" t="s">
        <v>99</v>
      </c>
      <c r="F17" s="122"/>
      <c r="G17" s="122"/>
      <c r="H17" s="122" t="s">
        <v>100</v>
      </c>
      <c r="I17" s="122"/>
      <c r="J17" s="122"/>
      <c r="K17" s="123" t="s">
        <v>101</v>
      </c>
      <c r="L17" s="123"/>
      <c r="M17" s="123"/>
      <c r="N17" s="5"/>
      <c r="O17" s="16" t="str">
        <f t="shared" si="0"/>
        <v>C093–A002</v>
      </c>
      <c r="P17" s="17"/>
      <c r="Q17" s="18">
        <f t="shared" si="1"/>
        <v>-0.79591719142281347</v>
      </c>
      <c r="R17" s="18">
        <f t="shared" si="2"/>
        <v>0.57706438380594649</v>
      </c>
      <c r="S17" s="18">
        <f t="shared" si="3"/>
        <v>0.55136025023665647</v>
      </c>
      <c r="T17" s="18"/>
      <c r="U17" s="18">
        <f>AVERAGE((C37/C24),(D37/D24))</f>
        <v>-3.3163216309283894</v>
      </c>
      <c r="V17" s="18">
        <f t="shared" si="4"/>
        <v>-2.404434932524778</v>
      </c>
      <c r="W17" s="18">
        <f>_xlfn.STDEV.P((C37/C24),(D37/D24))</f>
        <v>2.2973343759860687</v>
      </c>
      <c r="X17" s="18"/>
      <c r="Y17" s="19">
        <f t="shared" si="5"/>
        <v>-1.0850338143162355</v>
      </c>
      <c r="Z17" s="20">
        <f t="shared" si="6"/>
        <v>1.0367032382608612</v>
      </c>
      <c r="AA17" s="21" t="str">
        <f t="shared" si="7"/>
        <v/>
      </c>
      <c r="AB17" s="22" t="str">
        <f t="shared" si="8"/>
        <v/>
      </c>
    </row>
    <row r="18" spans="1:28" ht="15" customHeight="1">
      <c r="A18" s="4" t="s">
        <v>56</v>
      </c>
      <c r="B18" s="121" t="s">
        <v>102</v>
      </c>
      <c r="C18" s="121"/>
      <c r="D18" s="121"/>
      <c r="E18" s="122" t="s">
        <v>103</v>
      </c>
      <c r="F18" s="122"/>
      <c r="G18" s="122"/>
      <c r="H18" s="122" t="s">
        <v>104</v>
      </c>
      <c r="I18" s="122"/>
      <c r="J18" s="122"/>
      <c r="K18" s="123" t="s">
        <v>105</v>
      </c>
      <c r="L18" s="123"/>
      <c r="M18" s="123"/>
      <c r="N18" s="5"/>
      <c r="O18" s="16" t="str">
        <f t="shared" si="0"/>
        <v>C093–A006</v>
      </c>
      <c r="P18" s="17"/>
      <c r="Q18" s="18">
        <f t="shared" si="1"/>
        <v>-1.69667037082768</v>
      </c>
      <c r="R18" s="18">
        <f t="shared" si="2"/>
        <v>-0.32368879559892005</v>
      </c>
      <c r="S18" s="18">
        <f t="shared" si="3"/>
        <v>0</v>
      </c>
      <c r="T18" s="18"/>
      <c r="U18" s="18">
        <f>AVERAGE((D38/D25))</f>
        <v>-7.0694598784486669</v>
      </c>
      <c r="V18" s="18">
        <f t="shared" si="4"/>
        <v>1.3487033149954994</v>
      </c>
      <c r="W18" s="18">
        <f>_xlfn.STDEV.P((D38/D25))</f>
        <v>0</v>
      </c>
      <c r="X18" s="18"/>
      <c r="Y18" s="19">
        <f t="shared" si="5"/>
        <v>0.60862062951060447</v>
      </c>
      <c r="Z18" s="20">
        <f t="shared" si="6"/>
        <v>0</v>
      </c>
      <c r="AA18" s="21" t="str">
        <f t="shared" si="7"/>
        <v/>
      </c>
      <c r="AB18" s="22" t="str">
        <f t="shared" si="8"/>
        <v/>
      </c>
    </row>
    <row r="19" spans="1:28" ht="15" customHeight="1">
      <c r="A19" s="4" t="s">
        <v>61</v>
      </c>
      <c r="B19" s="118" t="s">
        <v>106</v>
      </c>
      <c r="C19" s="118"/>
      <c r="D19" s="118"/>
      <c r="E19" s="119" t="s">
        <v>107</v>
      </c>
      <c r="F19" s="119"/>
      <c r="G19" s="119"/>
      <c r="H19" s="119" t="s">
        <v>108</v>
      </c>
      <c r="I19" s="119"/>
      <c r="J19" s="119"/>
      <c r="K19" s="120" t="s">
        <v>109</v>
      </c>
      <c r="L19" s="120"/>
      <c r="M19" s="120"/>
      <c r="N19" s="5"/>
      <c r="O19" s="16" t="str">
        <f t="shared" si="0"/>
        <v>C093–A011</v>
      </c>
      <c r="P19" s="17"/>
      <c r="Q19" s="18">
        <f t="shared" si="1"/>
        <v>-1.043947812487138</v>
      </c>
      <c r="R19" s="18">
        <f t="shared" si="2"/>
        <v>0.32903376274162199</v>
      </c>
      <c r="S19" s="18">
        <f t="shared" si="3"/>
        <v>0.31871907995993343</v>
      </c>
      <c r="T19" s="18"/>
      <c r="U19" s="18">
        <f>AVERAGE((B39/B26),(C39/C26),(D39/D26))</f>
        <v>-4.3497825520297413</v>
      </c>
      <c r="V19" s="18">
        <f t="shared" si="4"/>
        <v>-1.3709740114234261</v>
      </c>
      <c r="W19" s="18">
        <f>_xlfn.STDEV.P((B39/B26),(C39/C26),(D39/D26))</f>
        <v>1.3279961664997206</v>
      </c>
      <c r="X19" s="18"/>
      <c r="Y19" s="19">
        <f t="shared" si="5"/>
        <v>-0.61867058277230425</v>
      </c>
      <c r="Z19" s="20">
        <f t="shared" si="6"/>
        <v>0.59927624842045157</v>
      </c>
      <c r="AA19" s="21" t="str">
        <f t="shared" si="7"/>
        <v/>
      </c>
      <c r="AB19" s="22" t="str">
        <f t="shared" si="8"/>
        <v/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6" t="str">
        <f t="shared" si="0"/>
        <v>C093–A025</v>
      </c>
      <c r="P20" s="17"/>
      <c r="Q20" s="18">
        <f t="shared" si="1"/>
        <v>-3.1534757377470225E-2</v>
      </c>
      <c r="R20" s="18">
        <f t="shared" si="2"/>
        <v>1.3414468178512897</v>
      </c>
      <c r="S20" s="18">
        <f t="shared" si="3"/>
        <v>2.1788698193205572E-2</v>
      </c>
      <c r="T20" s="18"/>
      <c r="U20" s="18">
        <f>AVERAGE((B40/B27),(D40/D27))</f>
        <v>-0.13139482240612593</v>
      </c>
      <c r="V20" s="18">
        <f t="shared" si="4"/>
        <v>-5.5893617410470418</v>
      </c>
      <c r="W20" s="18">
        <f>_xlfn.STDEV.P((B40/B27),(D40/D27))</f>
        <v>9.0786242471689899E-2</v>
      </c>
      <c r="X20" s="18"/>
      <c r="Y20" s="19">
        <f t="shared" si="5"/>
        <v>-2.5222751539020947</v>
      </c>
      <c r="Z20" s="20">
        <f t="shared" si="6"/>
        <v>4.0968520970979194E-2</v>
      </c>
      <c r="AA20" s="21" t="str">
        <f t="shared" si="7"/>
        <v/>
      </c>
      <c r="AB20" s="22" t="str">
        <f t="shared" si="8"/>
        <v/>
      </c>
    </row>
    <row r="21" spans="1:28" ht="15" customHeight="1">
      <c r="A21" s="2" t="s">
        <v>66</v>
      </c>
      <c r="B21" s="5"/>
      <c r="C21" s="5"/>
      <c r="D21" s="5"/>
      <c r="E21" s="28" t="s">
        <v>67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C093–A030</v>
      </c>
      <c r="P21" s="17"/>
      <c r="Q21" s="18">
        <f t="shared" si="1"/>
        <v>-0.98571291380279868</v>
      </c>
      <c r="R21" s="18">
        <f t="shared" si="2"/>
        <v>0.38726866142596128</v>
      </c>
      <c r="S21" s="18">
        <f t="shared" si="3"/>
        <v>0.78079836033004035</v>
      </c>
      <c r="T21" s="18"/>
      <c r="U21" s="18">
        <f t="shared" ref="U16:U23" si="9">AVERAGE((B41/B28),(C41/C28),(D41/D28))</f>
        <v>-4.1071371408449941</v>
      </c>
      <c r="V21" s="18">
        <f t="shared" si="4"/>
        <v>-1.6136194226081733</v>
      </c>
      <c r="W21" s="18">
        <f t="shared" ref="W16:W23" si="10">_xlfn.STDEV.P((B41/B28),(C41/C28),(D41/D28))</f>
        <v>3.2533265013751698</v>
      </c>
      <c r="X21" s="18"/>
      <c r="Y21" s="19">
        <f t="shared" si="5"/>
        <v>-0.72816760948022263</v>
      </c>
      <c r="Z21" s="20">
        <f t="shared" si="6"/>
        <v>1.4681076269743545</v>
      </c>
      <c r="AA21" s="21" t="str">
        <f t="shared" si="7"/>
        <v/>
      </c>
      <c r="AB21" s="22" t="str">
        <f t="shared" si="8"/>
        <v/>
      </c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C093–A036</v>
      </c>
      <c r="P22" s="17"/>
      <c r="Q22" s="18">
        <f t="shared" si="1"/>
        <v>-2.2208942119054527</v>
      </c>
      <c r="R22" s="18">
        <f t="shared" si="2"/>
        <v>-0.8479126366766927</v>
      </c>
      <c r="S22" s="18">
        <f t="shared" si="3"/>
        <v>1.9556677998069401</v>
      </c>
      <c r="T22" s="18"/>
      <c r="U22" s="18">
        <f t="shared" si="9"/>
        <v>-9.2537258829393867</v>
      </c>
      <c r="V22" s="18">
        <f t="shared" si="4"/>
        <v>3.5329693194862193</v>
      </c>
      <c r="W22" s="18">
        <f t="shared" si="10"/>
        <v>8.1486158325289129</v>
      </c>
      <c r="X22" s="18"/>
      <c r="Y22" s="19">
        <f t="shared" si="5"/>
        <v>1.5943002344251893</v>
      </c>
      <c r="Z22" s="20">
        <f t="shared" si="6"/>
        <v>3.6771732096249607</v>
      </c>
      <c r="AA22" s="21" t="str">
        <f t="shared" si="7"/>
        <v/>
      </c>
      <c r="AB22" s="22" t="str">
        <f t="shared" si="8"/>
        <v/>
      </c>
    </row>
    <row r="23" spans="1:28" ht="15" customHeight="1">
      <c r="A23" s="4" t="s">
        <v>15</v>
      </c>
      <c r="B23" s="29">
        <v>0.24</v>
      </c>
      <c r="C23" s="30">
        <v>0.24</v>
      </c>
      <c r="D23" s="30">
        <v>0.24</v>
      </c>
      <c r="E23" s="30">
        <v>0.24</v>
      </c>
      <c r="F23" s="30">
        <v>0.24</v>
      </c>
      <c r="G23" s="30">
        <v>0.24</v>
      </c>
      <c r="H23" s="30">
        <v>0.24</v>
      </c>
      <c r="I23" s="30">
        <v>0.24</v>
      </c>
      <c r="J23" s="30">
        <v>0.24</v>
      </c>
      <c r="K23" s="30">
        <v>0.24</v>
      </c>
      <c r="L23" s="30">
        <v>0.24</v>
      </c>
      <c r="M23" s="31">
        <v>0.24</v>
      </c>
      <c r="N23" s="5"/>
      <c r="O23" s="32" t="str">
        <f t="shared" si="0"/>
        <v>C093 w/o amine</v>
      </c>
      <c r="P23" s="33"/>
      <c r="Q23" s="34">
        <f t="shared" si="1"/>
        <v>-1.37298157522876</v>
      </c>
      <c r="R23" s="34"/>
      <c r="S23" s="34">
        <f t="shared" si="3"/>
        <v>9.9290612842205375E-2</v>
      </c>
      <c r="T23" s="34"/>
      <c r="U23" s="34">
        <f t="shared" si="9"/>
        <v>-5.7207565634531674</v>
      </c>
      <c r="V23" s="34">
        <f>-U23</f>
        <v>5.7207565634531674</v>
      </c>
      <c r="W23" s="34">
        <f t="shared" si="10"/>
        <v>0.41371088684252222</v>
      </c>
      <c r="X23" s="34"/>
      <c r="Y23" s="34">
        <f t="shared" si="5"/>
        <v>2.5815688463236315</v>
      </c>
      <c r="Z23" s="35">
        <f t="shared" si="6"/>
        <v>0.18669263846684217</v>
      </c>
      <c r="AA23" s="21"/>
      <c r="AB23" s="5"/>
    </row>
    <row r="24" spans="1:28" ht="15" customHeight="1">
      <c r="A24" s="4" t="s">
        <v>21</v>
      </c>
      <c r="B24" s="36">
        <v>0.24</v>
      </c>
      <c r="C24" s="37">
        <v>0.24</v>
      </c>
      <c r="D24" s="37">
        <v>0.24</v>
      </c>
      <c r="E24" s="37">
        <v>0.24</v>
      </c>
      <c r="F24" s="37">
        <v>0.24</v>
      </c>
      <c r="G24" s="37">
        <v>0.24</v>
      </c>
      <c r="H24" s="37">
        <v>0.24</v>
      </c>
      <c r="I24" s="37">
        <v>0.24</v>
      </c>
      <c r="J24" s="37">
        <v>0.24</v>
      </c>
      <c r="K24" s="37">
        <v>0.24</v>
      </c>
      <c r="L24" s="37">
        <v>0.24</v>
      </c>
      <c r="M24" s="38">
        <v>0.24</v>
      </c>
      <c r="N24" s="5"/>
      <c r="O24" s="16" t="str">
        <f t="shared" ref="O24:O31" si="11">E12</f>
        <v>C028–A001</v>
      </c>
      <c r="P24" s="116"/>
      <c r="Q24" s="51">
        <f t="shared" ref="Q24:Q31" si="12">AVERAGE(E36:G36)</f>
        <v>-2.0789727126805797</v>
      </c>
      <c r="R24" s="51">
        <f t="shared" ref="R24:R30" si="13">Q24-$Q$31</f>
        <v>-0.41212769752095979</v>
      </c>
      <c r="S24" s="18">
        <f t="shared" ref="S24:S31" si="14">_xlfn.STDEV.P(E36:G36)</f>
        <v>0.22934056301110747</v>
      </c>
      <c r="T24" s="116"/>
      <c r="U24" s="18">
        <f t="shared" ref="U24:U31" si="15">AVERAGE((E36/E23),(F36/F23),(G36/G23))</f>
        <v>-8.6623863028357508</v>
      </c>
      <c r="V24" s="51">
        <f t="shared" ref="V24:V30" si="16">-(U24-$U$31)</f>
        <v>1.7171987396706667</v>
      </c>
      <c r="W24" s="18">
        <f t="shared" ref="W24:W31" si="17">_xlfn.STDEV.P((E36/E23),(F36/F23),(G36/G23))</f>
        <v>0.95558567921292425</v>
      </c>
      <c r="X24" s="116"/>
      <c r="Y24" s="19">
        <f t="shared" si="5"/>
        <v>0.7749091785517449</v>
      </c>
      <c r="Z24" s="20">
        <f t="shared" si="6"/>
        <v>0.43122097437406326</v>
      </c>
      <c r="AA24" s="21" t="str">
        <f t="shared" ref="AA24:AA30" si="18">IF(AND(Y24&gt;(Z24*5),Y24&gt;($Y$31/2)),"Hit","")</f>
        <v/>
      </c>
      <c r="AB24" s="22" t="str">
        <f t="shared" ref="AB24:AB30" si="19">IF(AND(Y24&gt;(Z24*3),Y24&gt;($Y$31/2)),"Hit","")</f>
        <v/>
      </c>
    </row>
    <row r="25" spans="1:28" ht="15" customHeight="1">
      <c r="A25" s="4" t="s">
        <v>26</v>
      </c>
      <c r="B25" s="36">
        <v>0.24</v>
      </c>
      <c r="C25" s="37">
        <v>0.24</v>
      </c>
      <c r="D25" s="37">
        <v>0.24</v>
      </c>
      <c r="E25" s="37">
        <v>0.24</v>
      </c>
      <c r="F25" s="37">
        <v>0.24</v>
      </c>
      <c r="G25" s="37">
        <v>0.24</v>
      </c>
      <c r="H25" s="37">
        <v>0.24</v>
      </c>
      <c r="I25" s="37">
        <v>0.24</v>
      </c>
      <c r="J25" s="37">
        <v>0.24</v>
      </c>
      <c r="K25" s="37">
        <v>0.24</v>
      </c>
      <c r="L25" s="37">
        <v>0.24</v>
      </c>
      <c r="M25" s="38">
        <v>0.24</v>
      </c>
      <c r="N25" s="5"/>
      <c r="O25" s="16" t="str">
        <f t="shared" si="11"/>
        <v>C028–A002</v>
      </c>
      <c r="P25" s="116"/>
      <c r="Q25" s="51">
        <f t="shared" si="12"/>
        <v>-1.2565721419653995</v>
      </c>
      <c r="R25" s="51">
        <f t="shared" si="13"/>
        <v>0.41027287319422046</v>
      </c>
      <c r="S25" s="18">
        <f t="shared" si="14"/>
        <v>0.69635063914323125</v>
      </c>
      <c r="T25" s="116"/>
      <c r="U25" s="18">
        <f t="shared" si="15"/>
        <v>-5.2357172581891644</v>
      </c>
      <c r="V25" s="51">
        <f t="shared" si="16"/>
        <v>-1.7094703049759197</v>
      </c>
      <c r="W25" s="18">
        <f t="shared" si="17"/>
        <v>2.9014609964301306</v>
      </c>
      <c r="X25" s="116"/>
      <c r="Y25" s="19">
        <f t="shared" si="5"/>
        <v>-0.77142161776891682</v>
      </c>
      <c r="Z25" s="20">
        <f t="shared" si="6"/>
        <v>1.3093235543457267</v>
      </c>
      <c r="AA25" s="21" t="str">
        <f t="shared" si="18"/>
        <v/>
      </c>
      <c r="AB25" s="22" t="str">
        <f t="shared" si="19"/>
        <v/>
      </c>
    </row>
    <row r="26" spans="1:28" ht="15" customHeight="1">
      <c r="A26" s="4" t="s">
        <v>36</v>
      </c>
      <c r="B26" s="36">
        <v>0.24</v>
      </c>
      <c r="C26" s="37">
        <v>0.24</v>
      </c>
      <c r="D26" s="37">
        <v>0.24</v>
      </c>
      <c r="E26" s="37">
        <v>0.24</v>
      </c>
      <c r="F26" s="37">
        <v>0.24</v>
      </c>
      <c r="G26" s="37">
        <v>0.24</v>
      </c>
      <c r="H26" s="37">
        <v>0.24</v>
      </c>
      <c r="I26" s="37">
        <v>0.24</v>
      </c>
      <c r="J26" s="37">
        <v>0.24</v>
      </c>
      <c r="K26" s="37">
        <v>0.24</v>
      </c>
      <c r="L26" s="37">
        <v>0.24</v>
      </c>
      <c r="M26" s="38">
        <v>0.24</v>
      </c>
      <c r="N26" s="5"/>
      <c r="O26" s="16" t="str">
        <f t="shared" si="11"/>
        <v>C028–A006</v>
      </c>
      <c r="P26" s="116"/>
      <c r="Q26" s="51">
        <f t="shared" si="12"/>
        <v>-1.2004938881343434</v>
      </c>
      <c r="R26" s="51">
        <f t="shared" si="13"/>
        <v>0.46635112702527648</v>
      </c>
      <c r="S26" s="18">
        <f t="shared" si="14"/>
        <v>0.15842312856091162</v>
      </c>
      <c r="T26" s="116"/>
      <c r="U26" s="18">
        <f t="shared" si="15"/>
        <v>-5.0020578672264309</v>
      </c>
      <c r="V26" s="51">
        <f t="shared" si="16"/>
        <v>-1.9431296959386533</v>
      </c>
      <c r="W26" s="18">
        <f t="shared" si="17"/>
        <v>0.66009636900379909</v>
      </c>
      <c r="X26" s="116"/>
      <c r="Y26" s="19">
        <f t="shared" si="5"/>
        <v>-0.87686358119975327</v>
      </c>
      <c r="Z26" s="20">
        <f t="shared" si="6"/>
        <v>0.29787742283564939</v>
      </c>
      <c r="AA26" s="21" t="str">
        <f t="shared" si="18"/>
        <v/>
      </c>
      <c r="AB26" s="22" t="str">
        <f t="shared" si="19"/>
        <v/>
      </c>
    </row>
    <row r="27" spans="1:28" ht="15" customHeight="1">
      <c r="A27" s="4" t="s">
        <v>46</v>
      </c>
      <c r="B27" s="36">
        <v>0.24</v>
      </c>
      <c r="C27" s="37">
        <v>0.24</v>
      </c>
      <c r="D27" s="37">
        <v>0.24</v>
      </c>
      <c r="E27" s="37">
        <v>0.24</v>
      </c>
      <c r="F27" s="37">
        <v>0.24</v>
      </c>
      <c r="G27" s="37">
        <v>0.24</v>
      </c>
      <c r="H27" s="37">
        <v>0.24</v>
      </c>
      <c r="I27" s="37">
        <v>0.24</v>
      </c>
      <c r="J27" s="37">
        <v>0.24</v>
      </c>
      <c r="K27" s="37">
        <v>0.24</v>
      </c>
      <c r="L27" s="37">
        <v>0.24</v>
      </c>
      <c r="M27" s="38">
        <v>0.24</v>
      </c>
      <c r="N27" s="5"/>
      <c r="O27" s="103" t="str">
        <f t="shared" si="11"/>
        <v>C028–A011</v>
      </c>
      <c r="P27" s="104"/>
      <c r="Q27" s="105">
        <f t="shared" si="12"/>
        <v>-9.4466403162055368</v>
      </c>
      <c r="R27" s="105">
        <f t="shared" si="13"/>
        <v>-7.7797953010459171</v>
      </c>
      <c r="S27" s="106">
        <f t="shared" si="14"/>
        <v>0.63378268582169217</v>
      </c>
      <c r="T27" s="104"/>
      <c r="U27" s="106">
        <f t="shared" si="15"/>
        <v>-39.361001317523069</v>
      </c>
      <c r="V27" s="105">
        <f t="shared" si="16"/>
        <v>32.415813754357984</v>
      </c>
      <c r="W27" s="106">
        <f t="shared" si="17"/>
        <v>2.6407611909237159</v>
      </c>
      <c r="X27" s="104"/>
      <c r="Y27" s="107">
        <f t="shared" si="5"/>
        <v>14.628074798898009</v>
      </c>
      <c r="Z27" s="108">
        <f t="shared" si="6"/>
        <v>1.1916792377814602</v>
      </c>
      <c r="AA27" s="21" t="str">
        <f t="shared" si="18"/>
        <v>Hit</v>
      </c>
      <c r="AB27" s="22" t="str">
        <f t="shared" si="19"/>
        <v>Hit</v>
      </c>
    </row>
    <row r="28" spans="1:28" ht="15" customHeight="1">
      <c r="A28" s="4" t="s">
        <v>51</v>
      </c>
      <c r="B28" s="36">
        <v>0.24</v>
      </c>
      <c r="C28" s="37">
        <v>0.24</v>
      </c>
      <c r="D28" s="37">
        <v>0.24</v>
      </c>
      <c r="E28" s="37">
        <v>0.24</v>
      </c>
      <c r="F28" s="37">
        <v>0.24</v>
      </c>
      <c r="G28" s="37">
        <v>0.24</v>
      </c>
      <c r="H28" s="37">
        <v>0.24</v>
      </c>
      <c r="I28" s="37">
        <v>0.24</v>
      </c>
      <c r="J28" s="37">
        <v>0.24</v>
      </c>
      <c r="K28" s="37">
        <v>0.24</v>
      </c>
      <c r="L28" s="37">
        <v>0.24</v>
      </c>
      <c r="M28" s="38">
        <v>0.24</v>
      </c>
      <c r="N28" s="5"/>
      <c r="O28" s="100" t="str">
        <f t="shared" si="11"/>
        <v>C028–A025</v>
      </c>
      <c r="P28" s="101"/>
      <c r="Q28" s="96">
        <f t="shared" si="12"/>
        <v>-1.3379100300448565</v>
      </c>
      <c r="R28" s="96">
        <f t="shared" si="13"/>
        <v>0.32893498511476338</v>
      </c>
      <c r="S28" s="97">
        <f t="shared" si="14"/>
        <v>0.22990474361253865</v>
      </c>
      <c r="T28" s="101"/>
      <c r="U28" s="97">
        <f t="shared" si="15"/>
        <v>-5.5746251251869028</v>
      </c>
      <c r="V28" s="96">
        <f t="shared" si="16"/>
        <v>-1.3705624379781813</v>
      </c>
      <c r="W28" s="97">
        <f t="shared" si="17"/>
        <v>0.95793643171890774</v>
      </c>
      <c r="X28" s="101"/>
      <c r="Y28" s="98">
        <f t="shared" si="5"/>
        <v>-0.61848485468329484</v>
      </c>
      <c r="Z28" s="99">
        <f t="shared" si="6"/>
        <v>0.43228178326665512</v>
      </c>
      <c r="AA28" s="21" t="str">
        <f t="shared" si="18"/>
        <v/>
      </c>
      <c r="AB28" s="22" t="str">
        <f t="shared" si="19"/>
        <v/>
      </c>
    </row>
    <row r="29" spans="1:28" ht="15" customHeight="1">
      <c r="A29" s="4" t="s">
        <v>56</v>
      </c>
      <c r="B29" s="36">
        <v>0.24</v>
      </c>
      <c r="C29" s="37">
        <v>0.24</v>
      </c>
      <c r="D29" s="37">
        <v>0.24</v>
      </c>
      <c r="E29" s="37">
        <v>0.24</v>
      </c>
      <c r="F29" s="37">
        <v>0.24</v>
      </c>
      <c r="G29" s="37">
        <v>0.24</v>
      </c>
      <c r="H29" s="37">
        <v>0.24</v>
      </c>
      <c r="I29" s="37">
        <v>0.24</v>
      </c>
      <c r="J29" s="37">
        <v>0.24</v>
      </c>
      <c r="K29" s="37">
        <v>0.24</v>
      </c>
      <c r="L29" s="37">
        <v>0.24</v>
      </c>
      <c r="M29" s="38">
        <v>0.24</v>
      </c>
      <c r="N29" s="5"/>
      <c r="O29" s="100" t="str">
        <f t="shared" si="11"/>
        <v>C028–A030</v>
      </c>
      <c r="P29" s="102"/>
      <c r="Q29" s="96">
        <f t="shared" si="12"/>
        <v>-0.80732600732600213</v>
      </c>
      <c r="R29" s="96">
        <f t="shared" si="13"/>
        <v>0.85951900783361779</v>
      </c>
      <c r="S29" s="97">
        <f t="shared" si="14"/>
        <v>0.13406903357126043</v>
      </c>
      <c r="T29" s="101"/>
      <c r="U29" s="97">
        <f t="shared" si="15"/>
        <v>-3.3638583638583417</v>
      </c>
      <c r="V29" s="96">
        <f t="shared" si="16"/>
        <v>-3.5813291993067424</v>
      </c>
      <c r="W29" s="97">
        <f t="shared" si="17"/>
        <v>0.55862097321358817</v>
      </c>
      <c r="X29" s="101"/>
      <c r="Y29" s="98">
        <f t="shared" si="5"/>
        <v>-1.6161232848857141</v>
      </c>
      <c r="Z29" s="99">
        <f t="shared" si="6"/>
        <v>0.25208527672093334</v>
      </c>
      <c r="AA29" s="21" t="str">
        <f t="shared" si="18"/>
        <v/>
      </c>
      <c r="AB29" s="22" t="str">
        <f t="shared" si="19"/>
        <v/>
      </c>
    </row>
    <row r="30" spans="1:28" ht="15" customHeight="1">
      <c r="A30" s="4" t="s">
        <v>61</v>
      </c>
      <c r="B30" s="41">
        <v>0.24</v>
      </c>
      <c r="C30" s="42">
        <v>0.24</v>
      </c>
      <c r="D30" s="42">
        <v>0.24</v>
      </c>
      <c r="E30" s="42">
        <v>0.24</v>
      </c>
      <c r="F30" s="42">
        <v>0.24</v>
      </c>
      <c r="G30" s="42">
        <v>0.24</v>
      </c>
      <c r="H30" s="42">
        <v>0.24</v>
      </c>
      <c r="I30" s="42">
        <v>0.24</v>
      </c>
      <c r="J30" s="42">
        <v>0.24</v>
      </c>
      <c r="K30" s="42">
        <v>0.24</v>
      </c>
      <c r="L30" s="42">
        <v>0.24</v>
      </c>
      <c r="M30" s="43">
        <v>0.24</v>
      </c>
      <c r="N30" s="5"/>
      <c r="O30" s="100" t="str">
        <f t="shared" si="11"/>
        <v>C028–A036</v>
      </c>
      <c r="P30" s="113"/>
      <c r="Q30" s="96">
        <f t="shared" si="12"/>
        <v>-0.95671386457903596</v>
      </c>
      <c r="R30" s="96">
        <f t="shared" si="13"/>
        <v>0.71013115058058396</v>
      </c>
      <c r="S30" s="97">
        <f t="shared" si="14"/>
        <v>0.11976200921016007</v>
      </c>
      <c r="T30" s="113"/>
      <c r="U30" s="97">
        <f t="shared" si="15"/>
        <v>-3.9863077690793172</v>
      </c>
      <c r="V30" s="96">
        <f t="shared" si="16"/>
        <v>-2.958879794085767</v>
      </c>
      <c r="W30" s="97">
        <f t="shared" si="17"/>
        <v>0.49900837170899687</v>
      </c>
      <c r="X30" s="113"/>
      <c r="Y30" s="98">
        <f t="shared" si="5"/>
        <v>-1.335234564118126</v>
      </c>
      <c r="Z30" s="99">
        <f t="shared" si="6"/>
        <v>0.22518428326218268</v>
      </c>
      <c r="AA30" s="21" t="str">
        <f t="shared" si="18"/>
        <v/>
      </c>
      <c r="AB30" s="22" t="str">
        <f t="shared" si="19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2" t="str">
        <f t="shared" si="11"/>
        <v>C028 w/o amine</v>
      </c>
      <c r="P31" s="33"/>
      <c r="Q31" s="45">
        <f t="shared" si="12"/>
        <v>-1.6668450151596199</v>
      </c>
      <c r="R31" s="45"/>
      <c r="S31" s="34">
        <f t="shared" si="14"/>
        <v>0.15940779985792761</v>
      </c>
      <c r="T31" s="46"/>
      <c r="U31" s="34">
        <f t="shared" si="15"/>
        <v>-6.9451875631650841</v>
      </c>
      <c r="V31" s="47">
        <f>-U31</f>
        <v>6.9451875631650841</v>
      </c>
      <c r="W31" s="34">
        <f t="shared" si="17"/>
        <v>0.66419916607469842</v>
      </c>
      <c r="X31" s="46"/>
      <c r="Y31" s="34">
        <f t="shared" si="5"/>
        <v>3.1341099111755795</v>
      </c>
      <c r="Z31" s="35">
        <f t="shared" si="6"/>
        <v>0.29972886555717437</v>
      </c>
      <c r="AA31" s="21"/>
      <c r="AB31" s="5"/>
    </row>
    <row r="32" spans="1:28" ht="15" customHeight="1">
      <c r="A32" s="5"/>
      <c r="B32" s="48"/>
      <c r="C32" s="49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0" t="str">
        <f t="shared" ref="O32:O39" si="20">H12</f>
        <v>C037–A001</v>
      </c>
      <c r="P32" s="116"/>
      <c r="Q32" s="51">
        <f t="shared" ref="Q32:Q39" si="21">AVERAGE(H36:J36)</f>
        <v>-1.7253158826192401</v>
      </c>
      <c r="R32" s="51">
        <f t="shared" ref="R32:R38" si="22">Q32-$Q$39</f>
        <v>-0.37734150992576621</v>
      </c>
      <c r="S32" s="18">
        <f t="shared" ref="S32:S39" si="23">_xlfn.STDEV.P(H36:J36)</f>
        <v>6.5439961744886435E-2</v>
      </c>
      <c r="T32" s="52"/>
      <c r="U32" s="18">
        <f t="shared" ref="U32:U39" si="24">AVERAGE((H36/H23),(I36/I23),(J36/J23))</f>
        <v>-7.1888161775801676</v>
      </c>
      <c r="V32" s="51">
        <f t="shared" ref="V32:V38" si="25">-(U32-$U$39)</f>
        <v>1.5722562913573608</v>
      </c>
      <c r="W32" s="18">
        <f t="shared" ref="W32:W39" si="26">_xlfn.STDEV.P((H36/H23),(I36/I23),(J36/J23))</f>
        <v>0.27266650727036029</v>
      </c>
      <c r="X32" s="52"/>
      <c r="Y32" s="19">
        <f t="shared" si="5"/>
        <v>0.709501936533105</v>
      </c>
      <c r="Z32" s="20">
        <f t="shared" si="6"/>
        <v>0.12304445273933226</v>
      </c>
      <c r="AA32" s="21" t="str">
        <f t="shared" ref="AA32:AA38" si="27">IF(AND(Y32&gt;(Z32*5),Y32&gt;($Y$39/2)),"Hit","")</f>
        <v/>
      </c>
      <c r="AB32" s="22" t="str">
        <f t="shared" ref="AB32:AB38" si="28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0" t="str">
        <f t="shared" si="20"/>
        <v>C037–A002</v>
      </c>
      <c r="P33" s="17"/>
      <c r="Q33" s="51">
        <f t="shared" si="21"/>
        <v>-1.60579495410956</v>
      </c>
      <c r="R33" s="51">
        <f t="shared" si="22"/>
        <v>-0.2578205814160861</v>
      </c>
      <c r="S33" s="18">
        <f t="shared" si="23"/>
        <v>0.10309529906112477</v>
      </c>
      <c r="T33" s="18"/>
      <c r="U33" s="18">
        <f t="shared" si="24"/>
        <v>-6.6908123087898339</v>
      </c>
      <c r="V33" s="51">
        <f t="shared" si="25"/>
        <v>1.0742524225670271</v>
      </c>
      <c r="W33" s="18">
        <f t="shared" si="26"/>
        <v>0.42956374608801967</v>
      </c>
      <c r="X33" s="18"/>
      <c r="Y33" s="19">
        <f t="shared" si="5"/>
        <v>0.48477094881183536</v>
      </c>
      <c r="Z33" s="20">
        <f t="shared" si="6"/>
        <v>0.19384645581589335</v>
      </c>
      <c r="AA33" s="21" t="str">
        <f t="shared" si="27"/>
        <v/>
      </c>
      <c r="AB33" s="22" t="str">
        <f t="shared" si="28"/>
        <v/>
      </c>
    </row>
    <row r="34" spans="1:28" ht="15" customHeight="1">
      <c r="A34" s="2" t="s">
        <v>69</v>
      </c>
      <c r="B34" s="5"/>
      <c r="C34" s="5"/>
      <c r="D34" s="5"/>
      <c r="E34" s="28" t="s">
        <v>70</v>
      </c>
      <c r="F34" s="5"/>
      <c r="G34" s="5"/>
      <c r="H34" s="5"/>
      <c r="I34" s="5"/>
      <c r="J34" s="5"/>
      <c r="K34" s="5"/>
      <c r="L34" s="5"/>
      <c r="M34" s="5"/>
      <c r="N34" s="5"/>
      <c r="O34" s="50" t="str">
        <f t="shared" si="20"/>
        <v>C037–A006</v>
      </c>
      <c r="P34" s="17"/>
      <c r="Q34" s="51">
        <f t="shared" si="21"/>
        <v>-1.140876102673859</v>
      </c>
      <c r="R34" s="51">
        <f t="shared" si="22"/>
        <v>0.20709827001961489</v>
      </c>
      <c r="S34" s="18">
        <f t="shared" si="23"/>
        <v>0.18304198652482595</v>
      </c>
      <c r="T34" s="18"/>
      <c r="U34" s="18">
        <f t="shared" si="24"/>
        <v>-4.753650427807746</v>
      </c>
      <c r="V34" s="51">
        <f t="shared" si="25"/>
        <v>-0.86290945841506073</v>
      </c>
      <c r="W34" s="18">
        <f t="shared" si="26"/>
        <v>0.76267494385344003</v>
      </c>
      <c r="X34" s="18"/>
      <c r="Y34" s="19">
        <f t="shared" si="5"/>
        <v>-0.38939957509704903</v>
      </c>
      <c r="Z34" s="20">
        <f t="shared" si="6"/>
        <v>0.34416739343566788</v>
      </c>
      <c r="AA34" s="21" t="str">
        <f t="shared" si="27"/>
        <v/>
      </c>
      <c r="AB34" s="22" t="str">
        <f t="shared" si="28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114" t="str">
        <f t="shared" si="20"/>
        <v>C037–A011</v>
      </c>
      <c r="P35" s="115"/>
      <c r="Q35" s="105">
        <f t="shared" si="21"/>
        <v>-3.9634577657049568</v>
      </c>
      <c r="R35" s="105">
        <f t="shared" si="22"/>
        <v>-2.6154833930114831</v>
      </c>
      <c r="S35" s="106">
        <f t="shared" si="23"/>
        <v>0.35208119317434483</v>
      </c>
      <c r="T35" s="106"/>
      <c r="U35" s="106">
        <f t="shared" si="24"/>
        <v>-16.514407357103988</v>
      </c>
      <c r="V35" s="105">
        <f t="shared" si="25"/>
        <v>10.897847470881182</v>
      </c>
      <c r="W35" s="106">
        <f t="shared" si="26"/>
        <v>1.4670049715597693</v>
      </c>
      <c r="X35" s="106"/>
      <c r="Y35" s="107">
        <f t="shared" si="5"/>
        <v>4.9178012052712914</v>
      </c>
      <c r="Z35" s="108">
        <f t="shared" si="6"/>
        <v>0.66200585359195363</v>
      </c>
      <c r="AA35" s="21" t="str">
        <f t="shared" si="27"/>
        <v>Hit</v>
      </c>
      <c r="AB35" s="22" t="str">
        <f t="shared" si="28"/>
        <v>Hit</v>
      </c>
    </row>
    <row r="36" spans="1:28" ht="15" customHeight="1">
      <c r="A36" s="4" t="s">
        <v>15</v>
      </c>
      <c r="B36" s="53">
        <v>-0.66093756430835804</v>
      </c>
      <c r="C36" s="54">
        <v>1.7593447750751301</v>
      </c>
      <c r="D36" s="109" t="s">
        <v>110</v>
      </c>
      <c r="E36" s="54">
        <v>-2.3651314977157698</v>
      </c>
      <c r="F36" s="54">
        <v>-2.0681071737251702</v>
      </c>
      <c r="G36" s="54">
        <v>-1.8036794666008</v>
      </c>
      <c r="H36" s="54">
        <v>-1.75875210931389</v>
      </c>
      <c r="I36" s="54">
        <v>-1.7833312754660999</v>
      </c>
      <c r="J36" s="54">
        <v>-1.63386426307773</v>
      </c>
      <c r="K36" s="54">
        <v>-1.0273202452977801</v>
      </c>
      <c r="L36" s="54">
        <v>-1.3508169732888899</v>
      </c>
      <c r="M36" s="55">
        <v>-0.99409803679466902</v>
      </c>
      <c r="N36" s="5"/>
      <c r="O36" s="94" t="str">
        <f t="shared" si="20"/>
        <v>C037–A025</v>
      </c>
      <c r="P36" s="95"/>
      <c r="Q36" s="96">
        <f t="shared" si="21"/>
        <v>-1.4885184727881402</v>
      </c>
      <c r="R36" s="96">
        <f t="shared" si="22"/>
        <v>-0.14054410009466634</v>
      </c>
      <c r="S36" s="97">
        <f t="shared" si="23"/>
        <v>0.14269925168590686</v>
      </c>
      <c r="T36" s="97"/>
      <c r="U36" s="97">
        <f t="shared" si="24"/>
        <v>-6.2021603032839172</v>
      </c>
      <c r="V36" s="96">
        <f t="shared" si="25"/>
        <v>0.58560041706111043</v>
      </c>
      <c r="W36" s="97">
        <f t="shared" si="26"/>
        <v>0.59458021535794503</v>
      </c>
      <c r="X36" s="97"/>
      <c r="Y36" s="98">
        <f t="shared" si="5"/>
        <v>0.26426011600230614</v>
      </c>
      <c r="Z36" s="99">
        <f t="shared" si="6"/>
        <v>0.26831237155141924</v>
      </c>
      <c r="AA36" s="21" t="str">
        <f t="shared" si="27"/>
        <v/>
      </c>
      <c r="AB36" s="22" t="str">
        <f t="shared" si="28"/>
        <v/>
      </c>
    </row>
    <row r="37" spans="1:28" ht="15" customHeight="1">
      <c r="A37" s="4" t="s">
        <v>21</v>
      </c>
      <c r="B37" s="111" t="s">
        <v>110</v>
      </c>
      <c r="C37" s="57">
        <v>-0.24455694118615701</v>
      </c>
      <c r="D37" s="57">
        <v>-1.3472774416594699</v>
      </c>
      <c r="E37" s="57">
        <v>-0.38859118409680798</v>
      </c>
      <c r="F37" s="57">
        <v>-2.0934436350166701</v>
      </c>
      <c r="G37" s="57">
        <v>-1.2876816067827199</v>
      </c>
      <c r="H37" s="57">
        <v>-1.48507223113965</v>
      </c>
      <c r="I37" s="57">
        <v>-1.7369551796517999</v>
      </c>
      <c r="J37" s="57">
        <v>-1.59535745153723</v>
      </c>
      <c r="K37" s="57">
        <v>-1.09924682059513</v>
      </c>
      <c r="L37" s="57">
        <v>-1.0646581882537101</v>
      </c>
      <c r="M37" s="58">
        <v>-0.93590155163188304</v>
      </c>
      <c r="N37" s="5"/>
      <c r="O37" s="94" t="str">
        <f t="shared" si="20"/>
        <v>C037–A030</v>
      </c>
      <c r="P37" s="95"/>
      <c r="Q37" s="96">
        <f t="shared" si="21"/>
        <v>-0.73930114828992</v>
      </c>
      <c r="R37" s="96">
        <f t="shared" si="22"/>
        <v>0.60867322440355387</v>
      </c>
      <c r="S37" s="97">
        <f t="shared" si="23"/>
        <v>0.13519791400166908</v>
      </c>
      <c r="T37" s="97"/>
      <c r="U37" s="97">
        <f t="shared" si="24"/>
        <v>-3.0804214512079997</v>
      </c>
      <c r="V37" s="96">
        <f t="shared" si="25"/>
        <v>-2.5361384350148071</v>
      </c>
      <c r="W37" s="97">
        <f t="shared" si="26"/>
        <v>0.56332464167362184</v>
      </c>
      <c r="X37" s="97"/>
      <c r="Y37" s="98">
        <f t="shared" si="5"/>
        <v>-1.1444668028045157</v>
      </c>
      <c r="Z37" s="99">
        <f t="shared" si="6"/>
        <v>0.2542078707913456</v>
      </c>
      <c r="AA37" s="21" t="str">
        <f t="shared" si="27"/>
        <v/>
      </c>
      <c r="AB37" s="22" t="str">
        <f t="shared" si="28"/>
        <v/>
      </c>
    </row>
    <row r="38" spans="1:28" ht="15" customHeight="1">
      <c r="A38" s="4" t="s">
        <v>26</v>
      </c>
      <c r="B38" s="111" t="s">
        <v>110</v>
      </c>
      <c r="C38" s="117" t="s">
        <v>110</v>
      </c>
      <c r="D38" s="57">
        <v>-1.69667037082768</v>
      </c>
      <c r="E38" s="57">
        <v>-1.40850310737952</v>
      </c>
      <c r="F38" s="57">
        <v>-1.02440630530518</v>
      </c>
      <c r="G38" s="57">
        <v>-1.1685722517183299</v>
      </c>
      <c r="H38" s="57">
        <v>-0.92213853562169701</v>
      </c>
      <c r="I38" s="57">
        <v>-1.3701279993414801</v>
      </c>
      <c r="J38" s="57">
        <v>-1.1303617730583999</v>
      </c>
      <c r="K38" s="57">
        <v>-1.0133761369716401</v>
      </c>
      <c r="L38" s="57">
        <v>-0.81896530435856096</v>
      </c>
      <c r="M38" s="58">
        <v>-0.88414207515330501</v>
      </c>
      <c r="N38" s="5"/>
      <c r="O38" s="50" t="str">
        <f t="shared" si="20"/>
        <v>C037–A036</v>
      </c>
      <c r="P38" s="17"/>
      <c r="Q38" s="51">
        <f t="shared" si="21"/>
        <v>-1.3627196773264234</v>
      </c>
      <c r="R38" s="51">
        <f t="shared" si="22"/>
        <v>-1.4745304632949541E-2</v>
      </c>
      <c r="S38" s="18">
        <f t="shared" si="23"/>
        <v>0.11598964675037952</v>
      </c>
      <c r="T38" s="18"/>
      <c r="U38" s="18">
        <f t="shared" si="24"/>
        <v>-5.6779986555267641</v>
      </c>
      <c r="V38" s="51">
        <f t="shared" si="25"/>
        <v>6.1438769303957308E-2</v>
      </c>
      <c r="W38" s="18">
        <f t="shared" si="26"/>
        <v>0.48329019479324814</v>
      </c>
      <c r="X38" s="18"/>
      <c r="Y38" s="19">
        <f t="shared" si="5"/>
        <v>2.7725076400702757E-2</v>
      </c>
      <c r="Z38" s="20">
        <f t="shared" si="6"/>
        <v>0.21809124313774736</v>
      </c>
      <c r="AA38" s="21" t="str">
        <f t="shared" si="27"/>
        <v/>
      </c>
      <c r="AB38" s="22" t="str">
        <f t="shared" si="28"/>
        <v/>
      </c>
    </row>
    <row r="39" spans="1:28" ht="15" customHeight="1">
      <c r="A39" s="4" t="s">
        <v>36</v>
      </c>
      <c r="B39" s="56">
        <v>-1.2611762769066099</v>
      </c>
      <c r="C39" s="57">
        <v>-1.2773593447750899</v>
      </c>
      <c r="D39" s="57">
        <v>-0.59330781577971403</v>
      </c>
      <c r="E39" s="93">
        <v>-8.8359683794466495</v>
      </c>
      <c r="F39" s="93">
        <v>-10.320158102766801</v>
      </c>
      <c r="G39" s="93">
        <v>-9.1837944664031603</v>
      </c>
      <c r="H39" s="57">
        <v>-4.3498209655513298</v>
      </c>
      <c r="I39" s="57">
        <v>-3.49827550726426</v>
      </c>
      <c r="J39" s="57">
        <v>-4.0422768242992797</v>
      </c>
      <c r="K39" s="57">
        <v>-1.8387619870765901</v>
      </c>
      <c r="L39" s="57">
        <v>-2.0135325348808402</v>
      </c>
      <c r="M39" s="58">
        <v>-1.8779931678808099</v>
      </c>
      <c r="N39" s="5"/>
      <c r="O39" s="59" t="str">
        <f t="shared" si="20"/>
        <v>C037 w/o amine</v>
      </c>
      <c r="P39" s="33"/>
      <c r="Q39" s="45">
        <f t="shared" si="21"/>
        <v>-1.3479743726934739</v>
      </c>
      <c r="R39" s="34"/>
      <c r="S39" s="34">
        <f t="shared" si="23"/>
        <v>0.46911017266487753</v>
      </c>
      <c r="T39" s="34"/>
      <c r="U39" s="34">
        <f t="shared" si="24"/>
        <v>-5.6165598862228068</v>
      </c>
      <c r="V39" s="34">
        <f>-U39</f>
        <v>5.6165598862228068</v>
      </c>
      <c r="W39" s="34">
        <f t="shared" si="26"/>
        <v>1.9546257194369907</v>
      </c>
      <c r="X39" s="34"/>
      <c r="Y39" s="34">
        <f t="shared" si="5"/>
        <v>2.5345486851185952</v>
      </c>
      <c r="Z39" s="35">
        <f t="shared" si="6"/>
        <v>0.88205131743546505</v>
      </c>
      <c r="AA39" s="21"/>
      <c r="AB39" s="5"/>
    </row>
    <row r="40" spans="1:28" ht="15" customHeight="1">
      <c r="A40" s="4" t="s">
        <v>46</v>
      </c>
      <c r="B40" s="56">
        <v>-5.3323455570675797E-2</v>
      </c>
      <c r="C40" s="117" t="s">
        <v>110</v>
      </c>
      <c r="D40" s="57">
        <v>-9.74605918426465E-3</v>
      </c>
      <c r="E40" s="57">
        <v>-1.3952998312548699</v>
      </c>
      <c r="F40" s="57">
        <v>-1.58636868749229</v>
      </c>
      <c r="G40" s="57">
        <v>-1.0320615713874099</v>
      </c>
      <c r="H40" s="57">
        <v>-1.4823393834629801</v>
      </c>
      <c r="I40" s="57">
        <v>-1.31691978433552</v>
      </c>
      <c r="J40" s="57">
        <v>-1.66629625056592</v>
      </c>
      <c r="K40" s="57">
        <v>-1.00125941474255</v>
      </c>
      <c r="L40" s="57">
        <v>-0.83348561550808498</v>
      </c>
      <c r="M40" s="58">
        <v>-0.79359591719143396</v>
      </c>
      <c r="N40" s="5"/>
      <c r="O40" s="50" t="str">
        <f t="shared" ref="O40:O47" si="29">K12</f>
        <v>C054–A001</v>
      </c>
      <c r="P40" s="17"/>
      <c r="Q40" s="51">
        <f t="shared" ref="Q40:Q47" si="30">AVERAGE(K36:M36)</f>
        <v>-1.1240784184604464</v>
      </c>
      <c r="R40" s="51">
        <f t="shared" ref="R40:R46" si="31">Q40-$Q$47</f>
        <v>0.1680207433016303</v>
      </c>
      <c r="S40" s="18">
        <f t="shared" ref="S40:S47" si="32">_xlfn.STDEV.P(K36:M36)</f>
        <v>0.16090102127027095</v>
      </c>
      <c r="T40" s="18"/>
      <c r="U40" s="18">
        <f t="shared" ref="U40:U47" si="33">AVERAGE((K36/K23),(L36/L23),(M36/M23))</f>
        <v>-4.6836600769185273</v>
      </c>
      <c r="V40" s="51">
        <f t="shared" ref="V40:V46" si="34">-(U40-$U$47)</f>
        <v>-0.7000864304234593</v>
      </c>
      <c r="W40" s="18">
        <f t="shared" ref="W40:W47" si="35">_xlfn.STDEV.P((K36/K23),(L36/L23),(M36/M23))</f>
        <v>0.67042092195946112</v>
      </c>
      <c r="X40" s="18"/>
      <c r="Y40" s="19">
        <f t="shared" si="5"/>
        <v>-0.315923479432969</v>
      </c>
      <c r="Z40" s="20">
        <f t="shared" si="6"/>
        <v>0.30253651712972074</v>
      </c>
      <c r="AA40" s="21" t="str">
        <f t="shared" ref="AA40:AA46" si="36">IF(AND(Y40&gt;(Z40*5),Y40&gt;($Y$47/2)),"Hit","")</f>
        <v/>
      </c>
      <c r="AB40" s="22" t="str">
        <f t="shared" ref="AB40:AB46" si="37">IF(AND(Y40&gt;(Z40*3),Y40&gt;($Y$47/2)),"Hit","")</f>
        <v/>
      </c>
    </row>
    <row r="41" spans="1:28" ht="15" customHeight="1">
      <c r="A41" s="4" t="s">
        <v>51</v>
      </c>
      <c r="B41" s="56">
        <v>-2.0847841297279399</v>
      </c>
      <c r="C41" s="57">
        <v>-0.52837798905214095</v>
      </c>
      <c r="D41" s="57">
        <v>-0.34397662262831502</v>
      </c>
      <c r="E41" s="57">
        <v>-0.727381981314558</v>
      </c>
      <c r="F41" s="57">
        <v>-0.996188829896684</v>
      </c>
      <c r="G41" s="57">
        <v>-0.69840721076676404</v>
      </c>
      <c r="H41" s="57">
        <v>-0.56673663415237996</v>
      </c>
      <c r="I41" s="57">
        <v>-0.89688438901922596</v>
      </c>
      <c r="J41" s="57">
        <v>-0.75428242169815396</v>
      </c>
      <c r="K41" s="57">
        <v>-0.35955056179775302</v>
      </c>
      <c r="L41" s="57">
        <v>-0.66748981355721804</v>
      </c>
      <c r="M41" s="58">
        <v>-0.66386796723874597</v>
      </c>
      <c r="N41" s="5"/>
      <c r="O41" s="50" t="str">
        <f t="shared" si="29"/>
        <v>C054–A002</v>
      </c>
      <c r="P41" s="116"/>
      <c r="Q41" s="51">
        <f t="shared" si="30"/>
        <v>-1.0332688534935743</v>
      </c>
      <c r="R41" s="51">
        <f t="shared" si="31"/>
        <v>0.2588303082685024</v>
      </c>
      <c r="S41" s="18">
        <f t="shared" si="32"/>
        <v>7.0282226182166285E-2</v>
      </c>
      <c r="T41" s="116"/>
      <c r="U41" s="18">
        <f t="shared" si="33"/>
        <v>-4.3052868895565597</v>
      </c>
      <c r="V41" s="51">
        <f t="shared" si="34"/>
        <v>-1.0784596177854269</v>
      </c>
      <c r="W41" s="18">
        <f t="shared" si="35"/>
        <v>0.29284260909235954</v>
      </c>
      <c r="X41" s="116"/>
      <c r="Y41" s="19">
        <f t="shared" si="5"/>
        <v>-0.4866695026107522</v>
      </c>
      <c r="Z41" s="20">
        <f t="shared" si="6"/>
        <v>0.13214919182868212</v>
      </c>
      <c r="AA41" s="21" t="str">
        <f t="shared" si="36"/>
        <v/>
      </c>
      <c r="AB41" s="22" t="str">
        <f t="shared" si="37"/>
        <v/>
      </c>
    </row>
    <row r="42" spans="1:28" ht="15" customHeight="1">
      <c r="A42" s="4" t="s">
        <v>56</v>
      </c>
      <c r="B42" s="56">
        <v>-1.2272626250154199</v>
      </c>
      <c r="C42" s="57">
        <v>-4.9529900810799896</v>
      </c>
      <c r="D42" s="57">
        <v>-0.48242992962094899</v>
      </c>
      <c r="E42" s="57">
        <v>-0.85421245421245595</v>
      </c>
      <c r="F42" s="57">
        <v>-1.1247314483269599</v>
      </c>
      <c r="G42" s="93">
        <v>-0.89119769119769199</v>
      </c>
      <c r="H42" s="57">
        <v>-1.3588179610651601</v>
      </c>
      <c r="I42" s="57">
        <v>-1.22265300242828</v>
      </c>
      <c r="J42" s="57">
        <v>-1.5066880684858299</v>
      </c>
      <c r="K42" s="57">
        <v>-0.68615878503519101</v>
      </c>
      <c r="L42" s="57">
        <v>-0.66171132238547203</v>
      </c>
      <c r="M42" s="58">
        <v>-0.167592706918575</v>
      </c>
      <c r="N42" s="5"/>
      <c r="O42" s="50" t="str">
        <f t="shared" si="29"/>
        <v>C054–A006</v>
      </c>
      <c r="P42" s="44"/>
      <c r="Q42" s="51">
        <f t="shared" si="30"/>
        <v>-0.90549450549450194</v>
      </c>
      <c r="R42" s="51">
        <f t="shared" si="31"/>
        <v>0.38660465626757479</v>
      </c>
      <c r="S42" s="18">
        <f t="shared" si="32"/>
        <v>8.0791244040570059E-2</v>
      </c>
      <c r="T42" s="44"/>
      <c r="U42" s="18">
        <f t="shared" si="33"/>
        <v>-3.7728937728937582</v>
      </c>
      <c r="V42" s="51">
        <f t="shared" si="34"/>
        <v>-1.6108527344482284</v>
      </c>
      <c r="W42" s="18">
        <f t="shared" si="35"/>
        <v>0.33663018350237522</v>
      </c>
      <c r="X42" s="44"/>
      <c r="Y42" s="19">
        <f t="shared" si="5"/>
        <v>-0.72691910399288295</v>
      </c>
      <c r="Z42" s="20">
        <f t="shared" si="6"/>
        <v>0.15190892757327401</v>
      </c>
      <c r="AA42" s="21" t="str">
        <f t="shared" si="36"/>
        <v/>
      </c>
      <c r="AB42" s="22" t="str">
        <f t="shared" si="37"/>
        <v/>
      </c>
    </row>
    <row r="43" spans="1:28" ht="15" customHeight="1" thickBot="1">
      <c r="A43" s="4" t="s">
        <v>61</v>
      </c>
      <c r="B43" s="60">
        <v>-1.2337819483886701</v>
      </c>
      <c r="C43" s="61">
        <v>-1.42659587603407</v>
      </c>
      <c r="D43" s="61">
        <v>-1.45856690126354</v>
      </c>
      <c r="E43" s="61">
        <v>-1.8655636498332999</v>
      </c>
      <c r="F43" s="61">
        <v>-1.6596781495658</v>
      </c>
      <c r="G43" s="61">
        <v>-1.4752932460797601</v>
      </c>
      <c r="H43" s="61">
        <v>-1.6335185413837101</v>
      </c>
      <c r="I43" s="61">
        <v>-0.68660328435610096</v>
      </c>
      <c r="J43" s="61">
        <v>-1.7238012923406101</v>
      </c>
      <c r="K43" s="61">
        <v>-1.43670411985017</v>
      </c>
      <c r="L43" s="61">
        <v>-1.2234926122566501</v>
      </c>
      <c r="M43" s="62">
        <v>-1.2161007531794099</v>
      </c>
      <c r="N43" s="5"/>
      <c r="O43" s="50" t="str">
        <f t="shared" si="29"/>
        <v>C054–A011</v>
      </c>
      <c r="P43" s="17"/>
      <c r="Q43" s="51">
        <f t="shared" si="30"/>
        <v>-1.9100958966127468</v>
      </c>
      <c r="R43" s="51">
        <f t="shared" si="31"/>
        <v>-0.61799673485067008</v>
      </c>
      <c r="S43" s="18">
        <f t="shared" si="32"/>
        <v>7.4873782634407055E-2</v>
      </c>
      <c r="T43" s="80"/>
      <c r="U43" s="18">
        <f t="shared" si="33"/>
        <v>-7.9587329025531126</v>
      </c>
      <c r="V43" s="51">
        <f t="shared" si="34"/>
        <v>2.574986395211126</v>
      </c>
      <c r="W43" s="18">
        <f t="shared" si="35"/>
        <v>0.31197409431002937</v>
      </c>
      <c r="X43" s="80"/>
      <c r="Y43" s="19">
        <f t="shared" si="5"/>
        <v>1.1619974707631435</v>
      </c>
      <c r="Z43" s="20">
        <f t="shared" si="6"/>
        <v>0.14078253353340678</v>
      </c>
      <c r="AA43" s="21" t="str">
        <f t="shared" si="36"/>
        <v/>
      </c>
      <c r="AB43" s="22" t="str">
        <f t="shared" si="37"/>
        <v/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94" t="str">
        <f t="shared" si="29"/>
        <v>C054–A025</v>
      </c>
      <c r="P44" s="101"/>
      <c r="Q44" s="96">
        <f t="shared" si="30"/>
        <v>-0.87611364914735634</v>
      </c>
      <c r="R44" s="96">
        <f t="shared" si="31"/>
        <v>0.41598551261472039</v>
      </c>
      <c r="S44" s="97">
        <f t="shared" si="32"/>
        <v>8.9977382316349969E-2</v>
      </c>
      <c r="T44" s="112"/>
      <c r="U44" s="97">
        <f t="shared" si="33"/>
        <v>-3.6504735381139848</v>
      </c>
      <c r="V44" s="96">
        <f t="shared" si="34"/>
        <v>-1.7332729692280018</v>
      </c>
      <c r="W44" s="97">
        <f t="shared" si="35"/>
        <v>0.37490575965145484</v>
      </c>
      <c r="X44" s="112"/>
      <c r="Y44" s="98">
        <f t="shared" si="5"/>
        <v>-0.78216289225090341</v>
      </c>
      <c r="Z44" s="99">
        <f t="shared" si="6"/>
        <v>0.16918129948170346</v>
      </c>
      <c r="AA44" s="21" t="str">
        <f t="shared" si="36"/>
        <v/>
      </c>
      <c r="AB44" s="22" t="str">
        <f t="shared" si="37"/>
        <v/>
      </c>
    </row>
    <row r="45" spans="1:28" ht="15" customHeight="1">
      <c r="A45" s="5"/>
      <c r="B45" s="91"/>
      <c r="C45" s="70" t="s">
        <v>71</v>
      </c>
      <c r="D45" s="5"/>
      <c r="E45" s="5"/>
      <c r="F45" s="5"/>
      <c r="G45" s="5"/>
      <c r="H45" s="110"/>
      <c r="I45" s="5" t="s">
        <v>111</v>
      </c>
      <c r="J45" s="5"/>
      <c r="K45" s="92"/>
      <c r="L45" s="5" t="s">
        <v>72</v>
      </c>
      <c r="M45" s="5"/>
      <c r="N45" s="5"/>
      <c r="O45" s="94" t="str">
        <f t="shared" si="29"/>
        <v>C054–A030</v>
      </c>
      <c r="P45" s="95"/>
      <c r="Q45" s="96">
        <f t="shared" si="30"/>
        <v>-0.56363611419790571</v>
      </c>
      <c r="R45" s="96">
        <f t="shared" si="31"/>
        <v>0.72846304756417102</v>
      </c>
      <c r="S45" s="97">
        <f t="shared" si="32"/>
        <v>0.14431785282619577</v>
      </c>
      <c r="T45" s="97"/>
      <c r="U45" s="97">
        <f t="shared" si="33"/>
        <v>-2.3484838091579405</v>
      </c>
      <c r="V45" s="96">
        <f t="shared" si="34"/>
        <v>-3.035262698184046</v>
      </c>
      <c r="W45" s="97">
        <f t="shared" si="35"/>
        <v>0.60132438677581446</v>
      </c>
      <c r="X45" s="97"/>
      <c r="Y45" s="98">
        <f t="shared" si="5"/>
        <v>-1.3697033836570605</v>
      </c>
      <c r="Z45" s="99">
        <f t="shared" si="6"/>
        <v>0.27135577020569246</v>
      </c>
      <c r="AA45" s="21" t="str">
        <f t="shared" si="36"/>
        <v/>
      </c>
      <c r="AB45" s="22" t="str">
        <f t="shared" si="37"/>
        <v/>
      </c>
    </row>
    <row r="46" spans="1:28" ht="15" customHeight="1">
      <c r="A46" s="5"/>
      <c r="B46" s="71" t="s">
        <v>73</v>
      </c>
      <c r="C46" s="71" t="s">
        <v>74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0" t="str">
        <f t="shared" si="29"/>
        <v>C054–A036</v>
      </c>
      <c r="P46" s="17"/>
      <c r="Q46" s="51">
        <f t="shared" si="30"/>
        <v>-0.50515427144641267</v>
      </c>
      <c r="R46" s="51">
        <f t="shared" si="31"/>
        <v>0.78694489031566406</v>
      </c>
      <c r="S46" s="18">
        <f t="shared" si="32"/>
        <v>0.23890064460965571</v>
      </c>
      <c r="T46" s="18"/>
      <c r="U46" s="18">
        <f t="shared" si="33"/>
        <v>-2.104809464360053</v>
      </c>
      <c r="V46" s="51">
        <f t="shared" si="34"/>
        <v>-3.2789370429819336</v>
      </c>
      <c r="W46" s="18">
        <f t="shared" si="35"/>
        <v>0.99541935254023139</v>
      </c>
      <c r="X46" s="18"/>
      <c r="Y46" s="19">
        <f t="shared" si="5"/>
        <v>-1.479664730587515</v>
      </c>
      <c r="Z46" s="20">
        <f t="shared" si="6"/>
        <v>0.44919645872754127</v>
      </c>
      <c r="AA46" s="21" t="str">
        <f t="shared" si="36"/>
        <v/>
      </c>
      <c r="AB46" s="22" t="str">
        <f t="shared" si="37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2" t="str">
        <f t="shared" si="29"/>
        <v>C054 w/o amine</v>
      </c>
      <c r="P47" s="73"/>
      <c r="Q47" s="74">
        <f t="shared" si="30"/>
        <v>-1.2920991617620767</v>
      </c>
      <c r="R47" s="75"/>
      <c r="S47" s="75">
        <f t="shared" si="32"/>
        <v>0.10229566730120707</v>
      </c>
      <c r="T47" s="75"/>
      <c r="U47" s="75">
        <f t="shared" si="33"/>
        <v>-5.3837465073419866</v>
      </c>
      <c r="V47" s="75">
        <f>-U47</f>
        <v>5.3837465073419866</v>
      </c>
      <c r="W47" s="75">
        <f t="shared" si="35"/>
        <v>0.42623194708836282</v>
      </c>
      <c r="X47" s="75"/>
      <c r="Y47" s="75">
        <f t="shared" si="5"/>
        <v>2.4294884960929539</v>
      </c>
      <c r="Z47" s="76">
        <f t="shared" si="6"/>
        <v>0.19234293641171607</v>
      </c>
      <c r="AA47" s="21"/>
      <c r="AB47" s="5"/>
    </row>
    <row r="48" spans="1:28">
      <c r="A48" s="5"/>
      <c r="B48" s="22" t="s">
        <v>75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77"/>
      <c r="Z48" s="77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77"/>
      <c r="Z49" s="77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77"/>
      <c r="Z50" s="77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77"/>
      <c r="Z51" s="77"/>
    </row>
    <row r="52" spans="15:26">
      <c r="O52" s="78"/>
      <c r="P52" s="17"/>
      <c r="Q52" s="18"/>
      <c r="R52" s="18"/>
      <c r="S52" s="18"/>
      <c r="T52" s="18"/>
      <c r="U52" s="18"/>
      <c r="V52" s="18"/>
      <c r="W52" s="18"/>
      <c r="X52" s="18"/>
      <c r="Y52" s="79"/>
      <c r="Z52" s="79"/>
    </row>
  </sheetData>
  <mergeCells count="41">
    <mergeCell ref="E3:F3"/>
    <mergeCell ref="E8:F8"/>
    <mergeCell ref="O11:R11"/>
    <mergeCell ref="B12:D12"/>
    <mergeCell ref="E12:G12"/>
    <mergeCell ref="H12:J12"/>
    <mergeCell ref="K12:M12"/>
    <mergeCell ref="O12:R12"/>
    <mergeCell ref="B13:D13"/>
    <mergeCell ref="E13:G13"/>
    <mergeCell ref="H13:J13"/>
    <mergeCell ref="K13:M13"/>
    <mergeCell ref="B14:D14"/>
    <mergeCell ref="E14:G14"/>
    <mergeCell ref="H14:J14"/>
    <mergeCell ref="K14:M14"/>
    <mergeCell ref="O14:O15"/>
    <mergeCell ref="Q14:S14"/>
    <mergeCell ref="U14:W14"/>
    <mergeCell ref="Y14:Z14"/>
    <mergeCell ref="AA14:AB14"/>
    <mergeCell ref="B15:D15"/>
    <mergeCell ref="E15:G15"/>
    <mergeCell ref="H15:J15"/>
    <mergeCell ref="K15:M15"/>
    <mergeCell ref="B16:D16"/>
    <mergeCell ref="E16:G16"/>
    <mergeCell ref="H16:J16"/>
    <mergeCell ref="K16:M16"/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</mergeCells>
  <conditionalFormatting sqref="E3">
    <cfRule type="expression" dxfId="1" priority="3">
      <formula>LEN(TRIM(E3))=0</formula>
    </cfRule>
  </conditionalFormatting>
  <conditionalFormatting sqref="E4 E8">
    <cfRule type="expression" dxfId="0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joerg</dc:creator>
  <cp:keywords/>
  <dc:description/>
  <cp:lastModifiedBy>Sarah Berger</cp:lastModifiedBy>
  <cp:revision>2</cp:revision>
  <dcterms:created xsi:type="dcterms:W3CDTF">2021-03-18T15:08:46Z</dcterms:created>
  <dcterms:modified xsi:type="dcterms:W3CDTF">2022-04-12T18:00:02Z</dcterms:modified>
  <cp:category/>
  <cp:contentStatus/>
</cp:coreProperties>
</file>